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Models\SATIMGE\AFOLU\"/>
    </mc:Choice>
  </mc:AlternateContent>
  <xr:revisionPtr revIDLastSave="0" documentId="8_{127FBFE3-A750-4E16-B4AD-198741E154DE}" xr6:coauthVersionLast="45" xr6:coauthVersionMax="45" xr10:uidLastSave="{00000000-0000-0000-0000-000000000000}"/>
  <bookViews>
    <workbookView xWindow="1170" yWindow="1170" windowWidth="21600" windowHeight="11385" activeTab="3" xr2:uid="{00000000-000D-0000-FFFF-FFFF00000000}"/>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D33" i="57" l="1"/>
  <c r="E33" i="57"/>
  <c r="F33" i="57"/>
  <c r="G33" i="57"/>
  <c r="G35" i="57" s="1"/>
  <c r="H33" i="57"/>
  <c r="I33" i="57"/>
  <c r="J33" i="57"/>
  <c r="K33" i="57"/>
  <c r="K35" i="57" s="1"/>
  <c r="L33" i="57"/>
  <c r="M33" i="57"/>
  <c r="M35" i="57" s="1"/>
  <c r="N33" i="57"/>
  <c r="N35" i="57" s="1"/>
  <c r="O33" i="57"/>
  <c r="O35" i="57" s="1"/>
  <c r="P33" i="57"/>
  <c r="Q33" i="57"/>
  <c r="R33" i="57"/>
  <c r="S33" i="57"/>
  <c r="S35" i="57" s="1"/>
  <c r="T33" i="57"/>
  <c r="U33" i="57"/>
  <c r="V33" i="57"/>
  <c r="W33" i="57"/>
  <c r="W35" i="57" s="1"/>
  <c r="X33" i="57"/>
  <c r="Y33" i="57"/>
  <c r="Z33" i="57"/>
  <c r="AA33" i="57"/>
  <c r="AA35" i="57" s="1"/>
  <c r="AB33" i="57"/>
  <c r="AC33" i="57"/>
  <c r="AD33" i="57"/>
  <c r="C33" i="57"/>
  <c r="C35" i="57" s="1"/>
  <c r="D35" i="57"/>
  <c r="E35" i="57"/>
  <c r="F35" i="57"/>
  <c r="H35" i="57"/>
  <c r="I35" i="57"/>
  <c r="J35" i="57"/>
  <c r="L35" i="57"/>
  <c r="P35" i="57"/>
  <c r="Q35" i="57"/>
  <c r="R35" i="57"/>
  <c r="T35" i="57"/>
  <c r="U35" i="57"/>
  <c r="V35" i="57"/>
  <c r="X35" i="57"/>
  <c r="Y35" i="57"/>
  <c r="Z35" i="57"/>
  <c r="AB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D124" i="34"/>
  <c r="D125" i="34"/>
  <c r="D126" i="34"/>
  <c r="D127" i="34"/>
  <c r="D128" i="34"/>
  <c r="D129" i="34"/>
  <c r="D130" i="34"/>
  <c r="D131" i="34"/>
  <c r="D132" i="34"/>
  <c r="D133" i="34"/>
  <c r="D134" i="34"/>
  <c r="C69" i="57"/>
  <c r="AG79" i="45" l="1"/>
  <c r="AF79" i="45"/>
  <c r="AE79" i="45"/>
  <c r="AD79" i="45"/>
  <c r="AC79" i="45"/>
  <c r="AB79" i="45"/>
  <c r="AA79" i="45"/>
  <c r="Z79" i="45"/>
  <c r="Y79" i="45"/>
  <c r="X79" i="45"/>
  <c r="W79" i="45"/>
  <c r="V79" i="45"/>
  <c r="U79" i="45"/>
  <c r="T79" i="45"/>
  <c r="S79" i="45"/>
  <c r="R79" i="45"/>
  <c r="Q79" i="45"/>
  <c r="P79" i="45"/>
  <c r="O79" i="45"/>
  <c r="N79" i="45"/>
  <c r="M79" i="45"/>
  <c r="L79" i="45"/>
  <c r="K79" i="45"/>
  <c r="J79" i="45"/>
  <c r="I79" i="45"/>
  <c r="H79" i="45"/>
  <c r="G79" i="45"/>
  <c r="F79" i="45"/>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7" i="62" l="1"/>
  <c r="C14" i="45" l="1"/>
  <c r="C15" i="45"/>
  <c r="C16" i="45"/>
  <c r="C17" i="45"/>
  <c r="C18" i="45"/>
  <c r="C13" i="45"/>
  <c r="C12" i="45"/>
  <c r="A13" i="62" l="1"/>
  <c r="B13" i="62" s="1"/>
  <c r="A14" i="62"/>
  <c r="B14" i="62" s="1"/>
  <c r="A15" i="62"/>
  <c r="B15" i="62" s="1"/>
  <c r="A16" i="62"/>
  <c r="B16" i="62" s="1"/>
  <c r="A17" i="62"/>
  <c r="B17" i="62" s="1"/>
  <c r="A18" i="62"/>
  <c r="B18" i="62" s="1"/>
  <c r="A19" i="62"/>
  <c r="B19" i="62" s="1"/>
  <c r="C20" i="62"/>
  <c r="C25" i="62"/>
  <c r="C31" i="62"/>
  <c r="C39"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C8" i="59"/>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7" i="59"/>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23" i="50"/>
  <c r="U24"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O10" i="50" s="1"/>
  <c r="P9" i="50"/>
  <c r="P10" i="50" s="1"/>
  <c r="Q9" i="50"/>
  <c r="Q10" i="50" s="1"/>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W23" i="50" l="1"/>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AF87" i="36" l="1"/>
  <c r="AR87" i="36"/>
  <c r="BD87" i="36"/>
  <c r="BP87" i="36"/>
  <c r="AP88" i="36"/>
  <c r="BB88" i="36"/>
  <c r="BN88" i="36"/>
  <c r="AN89" i="36"/>
  <c r="AZ89" i="36"/>
  <c r="BL89" i="36"/>
  <c r="AL90" i="36"/>
  <c r="AX90" i="36"/>
  <c r="BJ90" i="36"/>
  <c r="AJ91" i="36"/>
  <c r="AV91" i="36"/>
  <c r="BH91" i="36"/>
  <c r="AH92" i="36"/>
  <c r="AT92" i="36"/>
  <c r="BF92" i="36"/>
  <c r="AF95" i="36"/>
  <c r="AR95" i="36"/>
  <c r="BD95" i="36"/>
  <c r="BP95" i="36"/>
  <c r="AP96" i="36"/>
  <c r="BB96" i="36"/>
  <c r="BN96" i="36"/>
  <c r="AN97" i="36"/>
  <c r="AZ97" i="36"/>
  <c r="BL97" i="36"/>
  <c r="AL98" i="36"/>
  <c r="AX98" i="36"/>
  <c r="BJ98" i="36"/>
  <c r="AD91" i="36"/>
  <c r="BG87" i="36"/>
  <c r="AS88" i="36"/>
  <c r="BE88" i="36"/>
  <c r="AQ89" i="36"/>
  <c r="BO89" i="36"/>
  <c r="BM90" i="36"/>
  <c r="BK91" i="36"/>
  <c r="BI92" i="36"/>
  <c r="AU95" i="36"/>
  <c r="AS96" i="36"/>
  <c r="AQ97" i="36"/>
  <c r="AO98" i="36"/>
  <c r="BM98" i="36"/>
  <c r="BL95" i="36"/>
  <c r="BH97" i="36"/>
  <c r="AM88" i="36"/>
  <c r="AU90" i="36"/>
  <c r="AO95" i="36"/>
  <c r="BG98" i="36"/>
  <c r="AG87" i="36"/>
  <c r="AS87" i="36"/>
  <c r="BE87" i="36"/>
  <c r="AE88" i="36"/>
  <c r="AQ88" i="36"/>
  <c r="BC88" i="36"/>
  <c r="BO88" i="36"/>
  <c r="AO89" i="36"/>
  <c r="BA89" i="36"/>
  <c r="BM89" i="36"/>
  <c r="AM90" i="36"/>
  <c r="AY90" i="36"/>
  <c r="BK90" i="36"/>
  <c r="AK91" i="36"/>
  <c r="AW91" i="36"/>
  <c r="BI91" i="36"/>
  <c r="AI92" i="36"/>
  <c r="AU92" i="36"/>
  <c r="BG92" i="36"/>
  <c r="AG95" i="36"/>
  <c r="AS95" i="36"/>
  <c r="BE95" i="36"/>
  <c r="AE96" i="36"/>
  <c r="AQ96" i="36"/>
  <c r="BC96" i="36"/>
  <c r="BO96" i="36"/>
  <c r="AO97" i="36"/>
  <c r="BA97" i="36"/>
  <c r="BM97" i="36"/>
  <c r="AM98" i="36"/>
  <c r="AY98" i="36"/>
  <c r="BK98" i="36"/>
  <c r="AD90" i="36"/>
  <c r="AI87" i="36"/>
  <c r="BA90" i="36"/>
  <c r="AW92" i="36"/>
  <c r="BG95" i="36"/>
  <c r="AE97" i="36"/>
  <c r="BO97" i="36"/>
  <c r="AD88" i="36"/>
  <c r="AL96" i="36"/>
  <c r="AD97" i="36"/>
  <c r="AY88" i="36"/>
  <c r="AE92" i="36"/>
  <c r="AW97" i="36"/>
  <c r="AH87" i="36"/>
  <c r="AT87" i="36"/>
  <c r="BF87" i="36"/>
  <c r="AF88" i="36"/>
  <c r="AR88" i="36"/>
  <c r="BD88" i="36"/>
  <c r="BP88" i="36"/>
  <c r="AP89" i="36"/>
  <c r="BB89" i="36"/>
  <c r="BN89" i="36"/>
  <c r="AN90" i="36"/>
  <c r="AZ90" i="36"/>
  <c r="BL90" i="36"/>
  <c r="AL91" i="36"/>
  <c r="AX91" i="36"/>
  <c r="BJ91" i="36"/>
  <c r="AJ92" i="36"/>
  <c r="AV92" i="36"/>
  <c r="BH92" i="36"/>
  <c r="AH95" i="36"/>
  <c r="AT95" i="36"/>
  <c r="BF95" i="36"/>
  <c r="AF96" i="36"/>
  <c r="AR96" i="36"/>
  <c r="BD96" i="36"/>
  <c r="BP96" i="36"/>
  <c r="AP97" i="36"/>
  <c r="BB97" i="36"/>
  <c r="BN97" i="36"/>
  <c r="AN98" i="36"/>
  <c r="AZ98" i="36"/>
  <c r="BL98" i="36"/>
  <c r="AD89" i="36"/>
  <c r="AU87" i="36"/>
  <c r="AG88" i="36"/>
  <c r="AE89" i="36"/>
  <c r="BC89" i="36"/>
  <c r="AO90" i="36"/>
  <c r="AM91" i="36"/>
  <c r="AY91" i="36"/>
  <c r="AK92" i="36"/>
  <c r="AI95" i="36"/>
  <c r="AG96" i="36"/>
  <c r="BE96" i="36"/>
  <c r="BC97" i="36"/>
  <c r="BA98" i="36"/>
  <c r="AN95" i="36"/>
  <c r="BF98" i="36"/>
  <c r="AK89" i="36"/>
  <c r="AS91" i="36"/>
  <c r="BA95" i="36"/>
  <c r="AK97" i="36"/>
  <c r="AJ87" i="36"/>
  <c r="AV87" i="36"/>
  <c r="BH87" i="36"/>
  <c r="AH88" i="36"/>
  <c r="AT88" i="36"/>
  <c r="BF88" i="36"/>
  <c r="AF89" i="36"/>
  <c r="AR89" i="36"/>
  <c r="BD89" i="36"/>
  <c r="BP89" i="36"/>
  <c r="AP90" i="36"/>
  <c r="BB90" i="36"/>
  <c r="BN90" i="36"/>
  <c r="AN91" i="36"/>
  <c r="AZ91" i="36"/>
  <c r="BL91" i="36"/>
  <c r="AL92" i="36"/>
  <c r="AX92" i="36"/>
  <c r="BJ92" i="36"/>
  <c r="AJ95" i="36"/>
  <c r="AV95" i="36"/>
  <c r="BH95" i="36"/>
  <c r="AH96" i="36"/>
  <c r="AT96" i="36"/>
  <c r="BF96" i="36"/>
  <c r="AF97" i="36"/>
  <c r="AR97" i="36"/>
  <c r="BD97" i="36"/>
  <c r="BP97" i="36"/>
  <c r="AP98" i="36"/>
  <c r="BB98" i="36"/>
  <c r="BN98" i="36"/>
  <c r="AD87" i="36"/>
  <c r="AQ98" i="36"/>
  <c r="BJ95" i="36"/>
  <c r="BF97" i="36"/>
  <c r="BP98" i="36"/>
  <c r="AL88" i="36"/>
  <c r="AJ89" i="36"/>
  <c r="AT90" i="36"/>
  <c r="AR91" i="36"/>
  <c r="BD91" i="36"/>
  <c r="BB92" i="36"/>
  <c r="BJ96" i="36"/>
  <c r="AH98" i="36"/>
  <c r="BM87" i="36"/>
  <c r="BG90" i="36"/>
  <c r="BM95" i="36"/>
  <c r="AD96" i="36"/>
  <c r="AK87" i="36"/>
  <c r="AW87" i="36"/>
  <c r="BI87" i="36"/>
  <c r="AI88" i="36"/>
  <c r="AU88" i="36"/>
  <c r="BG88" i="36"/>
  <c r="AG89" i="36"/>
  <c r="AS89" i="36"/>
  <c r="BE89" i="36"/>
  <c r="AE90" i="36"/>
  <c r="AQ90" i="36"/>
  <c r="BC90" i="36"/>
  <c r="BO90" i="36"/>
  <c r="AO91" i="36"/>
  <c r="BA91" i="36"/>
  <c r="BM91" i="36"/>
  <c r="AM92" i="36"/>
  <c r="AY92" i="36"/>
  <c r="BK92" i="36"/>
  <c r="AK95" i="36"/>
  <c r="AW95" i="36"/>
  <c r="BI95" i="36"/>
  <c r="AI96" i="36"/>
  <c r="AU96" i="36"/>
  <c r="BG96" i="36"/>
  <c r="AG97" i="36"/>
  <c r="AS97" i="36"/>
  <c r="BE97" i="36"/>
  <c r="AE98" i="36"/>
  <c r="BC98" i="36"/>
  <c r="BO98" i="36"/>
  <c r="AJ96" i="36"/>
  <c r="AF98" i="36"/>
  <c r="BD98" i="36"/>
  <c r="AZ87" i="36"/>
  <c r="AH90" i="36"/>
  <c r="BN92" i="36"/>
  <c r="AT98" i="36"/>
  <c r="BK88" i="36"/>
  <c r="AG91" i="36"/>
  <c r="AM96" i="36"/>
  <c r="AU98" i="36"/>
  <c r="AL87" i="36"/>
  <c r="AX87" i="36"/>
  <c r="BJ87" i="36"/>
  <c r="AJ88" i="36"/>
  <c r="AV88" i="36"/>
  <c r="BH88" i="36"/>
  <c r="AH89" i="36"/>
  <c r="AT89" i="36"/>
  <c r="BF89" i="36"/>
  <c r="AF90" i="36"/>
  <c r="AR90" i="36"/>
  <c r="BD90" i="36"/>
  <c r="BP90" i="36"/>
  <c r="AP91" i="36"/>
  <c r="BB91" i="36"/>
  <c r="BN91" i="36"/>
  <c r="AN92" i="36"/>
  <c r="AZ92" i="36"/>
  <c r="BL92" i="36"/>
  <c r="AL95" i="36"/>
  <c r="AX95" i="36"/>
  <c r="AV96" i="36"/>
  <c r="BH96" i="36"/>
  <c r="AH97" i="36"/>
  <c r="AT97" i="36"/>
  <c r="AR98" i="36"/>
  <c r="BL87" i="36"/>
  <c r="AX88" i="36"/>
  <c r="AV89" i="36"/>
  <c r="BF90" i="36"/>
  <c r="BP91" i="36"/>
  <c r="AZ95" i="36"/>
  <c r="AJ97" i="36"/>
  <c r="BA87" i="36"/>
  <c r="AW89" i="36"/>
  <c r="AI90" i="36"/>
  <c r="AQ92" i="36"/>
  <c r="BO92" i="36"/>
  <c r="BK96" i="36"/>
  <c r="AI98" i="36"/>
  <c r="AM87" i="36"/>
  <c r="AY87" i="36"/>
  <c r="BK87" i="36"/>
  <c r="AK88" i="36"/>
  <c r="AW88" i="36"/>
  <c r="BI88" i="36"/>
  <c r="AI89" i="36"/>
  <c r="AU89" i="36"/>
  <c r="BG89" i="36"/>
  <c r="AG90" i="36"/>
  <c r="AS90" i="36"/>
  <c r="BE90" i="36"/>
  <c r="AE91" i="36"/>
  <c r="AQ91" i="36"/>
  <c r="BC91" i="36"/>
  <c r="BO91" i="36"/>
  <c r="AO92" i="36"/>
  <c r="BA92" i="36"/>
  <c r="BM92" i="36"/>
  <c r="AM95" i="36"/>
  <c r="AY95" i="36"/>
  <c r="BK95" i="36"/>
  <c r="AK96" i="36"/>
  <c r="AW96" i="36"/>
  <c r="BI96" i="36"/>
  <c r="AI97" i="36"/>
  <c r="AU97" i="36"/>
  <c r="BG97" i="36"/>
  <c r="AG98" i="36"/>
  <c r="AS98" i="36"/>
  <c r="BE98" i="36"/>
  <c r="AD98" i="36"/>
  <c r="AN87" i="36"/>
  <c r="BJ88" i="36"/>
  <c r="BH89" i="36"/>
  <c r="AF91" i="36"/>
  <c r="AP92" i="36"/>
  <c r="AX96" i="36"/>
  <c r="AV97" i="36"/>
  <c r="AO87" i="36"/>
  <c r="BI89" i="36"/>
  <c r="BE91" i="36"/>
  <c r="BC92" i="36"/>
  <c r="AY96" i="36"/>
  <c r="BI97" i="36"/>
  <c r="AP87" i="36"/>
  <c r="BB87" i="36"/>
  <c r="BN87" i="36"/>
  <c r="AN88" i="36"/>
  <c r="AZ88" i="36"/>
  <c r="BL88" i="36"/>
  <c r="AL89" i="36"/>
  <c r="AX89" i="36"/>
  <c r="BJ89" i="36"/>
  <c r="AJ90" i="36"/>
  <c r="AV90" i="36"/>
  <c r="BH90" i="36"/>
  <c r="AH91" i="36"/>
  <c r="AT91" i="36"/>
  <c r="BF91" i="36"/>
  <c r="AF92" i="36"/>
  <c r="AR92" i="36"/>
  <c r="BD92" i="36"/>
  <c r="BP92" i="36"/>
  <c r="AP95" i="36"/>
  <c r="BB95" i="36"/>
  <c r="BN95" i="36"/>
  <c r="AN96" i="36"/>
  <c r="AZ96" i="36"/>
  <c r="BL96" i="36"/>
  <c r="AL97" i="36"/>
  <c r="AX97" i="36"/>
  <c r="BJ97" i="36"/>
  <c r="AJ98" i="36"/>
  <c r="AV98" i="36"/>
  <c r="BH98" i="36"/>
  <c r="AD95" i="36"/>
  <c r="AE87" i="36"/>
  <c r="AQ87" i="36"/>
  <c r="BC87" i="36"/>
  <c r="BO87" i="36"/>
  <c r="AO88" i="36"/>
  <c r="BA88" i="36"/>
  <c r="BM88" i="36"/>
  <c r="AM89" i="36"/>
  <c r="AY89" i="36"/>
  <c r="BK89" i="36"/>
  <c r="AK90" i="36"/>
  <c r="AW90" i="36"/>
  <c r="BI90" i="36"/>
  <c r="AI91" i="36"/>
  <c r="AU91" i="36"/>
  <c r="BG91" i="36"/>
  <c r="AG92" i="36"/>
  <c r="AS92" i="36"/>
  <c r="BE92" i="36"/>
  <c r="AE95" i="36"/>
  <c r="AQ95" i="36"/>
  <c r="BC95" i="36"/>
  <c r="BO95" i="36"/>
  <c r="AO96" i="36"/>
  <c r="BA96" i="36"/>
  <c r="BM96" i="36"/>
  <c r="AM97" i="36"/>
  <c r="AY97" i="36"/>
  <c r="BK97" i="36"/>
  <c r="AK98" i="36"/>
  <c r="AW98" i="36"/>
  <c r="BI98" i="36"/>
  <c r="AD92" i="36"/>
  <c r="H97" i="36"/>
  <c r="Z97" i="36"/>
  <c r="V97" i="36"/>
  <c r="R97" i="36"/>
  <c r="N97" i="36"/>
  <c r="J97" i="36"/>
  <c r="AC97" i="36"/>
  <c r="Y97" i="36"/>
  <c r="U97" i="36"/>
  <c r="Q97" i="36"/>
  <c r="M97" i="36"/>
  <c r="I97" i="36"/>
  <c r="AB97" i="36"/>
  <c r="X97" i="36"/>
  <c r="T97" i="36"/>
  <c r="P97" i="36"/>
  <c r="L97" i="36"/>
  <c r="AA97" i="36"/>
  <c r="W97" i="36"/>
  <c r="S97" i="36"/>
  <c r="O97" i="36"/>
  <c r="K9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M123" i="34" l="1"/>
  <c r="Y123" i="34"/>
  <c r="Q124" i="34"/>
  <c r="I125" i="34"/>
  <c r="U125" i="34"/>
  <c r="M126" i="34"/>
  <c r="Y126" i="34"/>
  <c r="Q127" i="34"/>
  <c r="I128" i="34"/>
  <c r="U128" i="34"/>
  <c r="M132" i="34"/>
  <c r="Y132" i="34"/>
  <c r="Q134" i="34"/>
  <c r="AC124" i="34"/>
  <c r="AB124" i="34"/>
  <c r="AB123" i="34"/>
  <c r="AA123" i="34"/>
  <c r="S124" i="34"/>
  <c r="W125" i="34"/>
  <c r="O126" i="34"/>
  <c r="S127" i="34"/>
  <c r="W128" i="34"/>
  <c r="AA132" i="34"/>
  <c r="AC126" i="34"/>
  <c r="AB126" i="34"/>
  <c r="N123" i="34"/>
  <c r="Z123" i="34"/>
  <c r="R124" i="34"/>
  <c r="J125" i="34"/>
  <c r="V125" i="34"/>
  <c r="N126" i="34"/>
  <c r="Z126" i="34"/>
  <c r="R127" i="34"/>
  <c r="J128" i="34"/>
  <c r="V128" i="34"/>
  <c r="N132" i="34"/>
  <c r="Z132" i="34"/>
  <c r="R134" i="34"/>
  <c r="AC125" i="34"/>
  <c r="O123" i="34"/>
  <c r="K125" i="34"/>
  <c r="AA126" i="34"/>
  <c r="K128" i="34"/>
  <c r="O132" i="34"/>
  <c r="S134" i="34"/>
  <c r="AC132" i="34"/>
  <c r="AB125" i="34"/>
  <c r="P123" i="34"/>
  <c r="H124" i="34"/>
  <c r="T124" i="34"/>
  <c r="L125" i="34"/>
  <c r="X125" i="34"/>
  <c r="P126" i="34"/>
  <c r="H127" i="34"/>
  <c r="T127" i="34"/>
  <c r="L128" i="34"/>
  <c r="X128" i="34"/>
  <c r="P132" i="34"/>
  <c r="H134" i="34"/>
  <c r="T134" i="34"/>
  <c r="AC127" i="34"/>
  <c r="AC134" i="34"/>
  <c r="W124" i="34"/>
  <c r="S126" i="34"/>
  <c r="O128" i="34"/>
  <c r="W134" i="34"/>
  <c r="U132" i="34"/>
  <c r="AA134" i="34"/>
  <c r="P124" i="34"/>
  <c r="H128" i="34"/>
  <c r="L132" i="34"/>
  <c r="Q123" i="34"/>
  <c r="I124" i="34"/>
  <c r="U124" i="34"/>
  <c r="M125" i="34"/>
  <c r="Y125" i="34"/>
  <c r="Q126" i="34"/>
  <c r="I127" i="34"/>
  <c r="U127" i="34"/>
  <c r="M128" i="34"/>
  <c r="Y128" i="34"/>
  <c r="Q132" i="34"/>
  <c r="I134" i="34"/>
  <c r="U134" i="34"/>
  <c r="AC128" i="34"/>
  <c r="AB134" i="34"/>
  <c r="S123" i="34"/>
  <c r="O125" i="34"/>
  <c r="K127" i="34"/>
  <c r="AA128" i="34"/>
  <c r="S132" i="34"/>
  <c r="I132" i="34"/>
  <c r="X123" i="34"/>
  <c r="T125" i="34"/>
  <c r="P127" i="34"/>
  <c r="R123" i="34"/>
  <c r="J124" i="34"/>
  <c r="V124" i="34"/>
  <c r="N125" i="34"/>
  <c r="Z125" i="34"/>
  <c r="R126" i="34"/>
  <c r="J127" i="34"/>
  <c r="V127" i="34"/>
  <c r="N128" i="34"/>
  <c r="Z128" i="34"/>
  <c r="R132" i="34"/>
  <c r="J134" i="34"/>
  <c r="V134" i="34"/>
  <c r="AB132" i="34"/>
  <c r="K124" i="34"/>
  <c r="AA125" i="34"/>
  <c r="W127" i="34"/>
  <c r="K134" i="34"/>
  <c r="Y134" i="34"/>
  <c r="AB128" i="34"/>
  <c r="H125" i="34"/>
  <c r="X126" i="34"/>
  <c r="P134" i="34"/>
  <c r="H123" i="34"/>
  <c r="T123" i="34"/>
  <c r="L124" i="34"/>
  <c r="X124" i="34"/>
  <c r="P125" i="34"/>
  <c r="H126" i="34"/>
  <c r="T126" i="34"/>
  <c r="L127" i="34"/>
  <c r="X127" i="34"/>
  <c r="P128" i="34"/>
  <c r="H132" i="34"/>
  <c r="T132" i="34"/>
  <c r="L134" i="34"/>
  <c r="X134" i="34"/>
  <c r="I123" i="34"/>
  <c r="U123" i="34"/>
  <c r="M124" i="34"/>
  <c r="Y124" i="34"/>
  <c r="Q125" i="34"/>
  <c r="I126" i="34"/>
  <c r="U126" i="34"/>
  <c r="M127" i="34"/>
  <c r="Y127" i="34"/>
  <c r="Q128" i="34"/>
  <c r="M134" i="34"/>
  <c r="L123" i="34"/>
  <c r="T128" i="34"/>
  <c r="X132" i="34"/>
  <c r="J123" i="34"/>
  <c r="V123" i="34"/>
  <c r="N124" i="34"/>
  <c r="Z124" i="34"/>
  <c r="R125" i="34"/>
  <c r="J126" i="34"/>
  <c r="V126" i="34"/>
  <c r="N127" i="34"/>
  <c r="Z127" i="34"/>
  <c r="R128" i="34"/>
  <c r="J132" i="34"/>
  <c r="V132" i="34"/>
  <c r="N134" i="34"/>
  <c r="Z134" i="34"/>
  <c r="AB127" i="34"/>
  <c r="K123" i="34"/>
  <c r="W123" i="34"/>
  <c r="O124" i="34"/>
  <c r="AA124" i="34"/>
  <c r="S125" i="34"/>
  <c r="K126" i="34"/>
  <c r="W126" i="34"/>
  <c r="O127" i="34"/>
  <c r="AA127" i="34"/>
  <c r="S128" i="34"/>
  <c r="K132" i="34"/>
  <c r="W132" i="34"/>
  <c r="O134" i="34"/>
  <c r="L126" i="34"/>
  <c r="AC123" i="34"/>
  <c r="AW134" i="34"/>
  <c r="AL132" i="34"/>
  <c r="BG127" i="34"/>
  <c r="BO123" i="34"/>
  <c r="BM132" i="34"/>
  <c r="AY126" i="34"/>
  <c r="AY134" i="34"/>
  <c r="AJ133" i="34"/>
  <c r="AR132" i="34"/>
  <c r="BF124" i="34"/>
  <c r="AE132" i="34"/>
  <c r="AI133" i="34"/>
  <c r="AH125" i="34"/>
  <c r="AE125" i="34"/>
  <c r="AD134" i="34"/>
  <c r="AU124" i="34"/>
  <c r="BG128" i="34"/>
  <c r="AJ124" i="34"/>
  <c r="AY125" i="34"/>
  <c r="BN126" i="34"/>
  <c r="AV128" i="34"/>
  <c r="AW124" i="34"/>
  <c r="AQ123" i="34"/>
  <c r="BK133" i="34"/>
  <c r="BO132" i="34"/>
  <c r="BC126" i="34"/>
  <c r="AN134" i="34"/>
  <c r="AP133" i="34"/>
  <c r="BO126" i="34"/>
  <c r="BB128" i="34"/>
  <c r="AM124" i="34"/>
  <c r="BF126" i="34"/>
  <c r="AY127" i="34"/>
  <c r="BP134" i="34"/>
  <c r="AQ126" i="34"/>
  <c r="AU134" i="34"/>
  <c r="BK127" i="34"/>
  <c r="AP124" i="34"/>
  <c r="AI132" i="34"/>
  <c r="AG126" i="34"/>
  <c r="AJ123" i="34"/>
  <c r="AY124" i="34"/>
  <c r="BN125" i="34"/>
  <c r="AV127" i="34"/>
  <c r="BK128" i="34"/>
  <c r="AN124" i="34"/>
  <c r="BC125" i="34"/>
  <c r="AK127" i="34"/>
  <c r="AZ128" i="34"/>
  <c r="AL123" i="34"/>
  <c r="BA124" i="34"/>
  <c r="AU123" i="34"/>
  <c r="BK132" i="34"/>
  <c r="AU126" i="34"/>
  <c r="BD125" i="34"/>
  <c r="AO134" i="34"/>
  <c r="AQ127" i="34"/>
  <c r="BL134" i="34"/>
  <c r="AW133" i="34"/>
  <c r="BE132" i="34"/>
  <c r="BM128" i="34"/>
  <c r="BP125" i="34"/>
  <c r="AQ134" i="34"/>
  <c r="AJ132" i="34"/>
  <c r="BC127" i="34"/>
  <c r="AG123" i="34"/>
  <c r="AH124" i="34"/>
  <c r="AD127" i="34"/>
  <c r="AI127" i="34"/>
  <c r="AN123" i="34"/>
  <c r="BO128" i="34"/>
  <c r="AR124" i="34"/>
  <c r="BG125" i="34"/>
  <c r="BD128" i="34"/>
  <c r="AP123" i="34"/>
  <c r="BE124" i="34"/>
  <c r="AY123" i="34"/>
  <c r="BG132" i="34"/>
  <c r="AM126" i="34"/>
  <c r="AP128" i="34"/>
  <c r="BE125" i="34"/>
  <c r="AQ125" i="34"/>
  <c r="AK134" i="34"/>
  <c r="BP126" i="34"/>
  <c r="AS133" i="34"/>
  <c r="BE128" i="34"/>
  <c r="BH125" i="34"/>
  <c r="AU127" i="34"/>
  <c r="AE134" i="34"/>
  <c r="AD126" i="34"/>
  <c r="AH127" i="34"/>
  <c r="AR123" i="34"/>
  <c r="BG124" i="34"/>
  <c r="AO126" i="34"/>
  <c r="BD127" i="34"/>
  <c r="AV124" i="34"/>
  <c r="BK125" i="34"/>
  <c r="AS127" i="34"/>
  <c r="AT123" i="34"/>
  <c r="BN134" i="34"/>
  <c r="AY133" i="34"/>
  <c r="BC132" i="34"/>
  <c r="BI128" i="34"/>
  <c r="BI125" i="34"/>
  <c r="BE134" i="34"/>
  <c r="BG134" i="34"/>
  <c r="AD132" i="34"/>
  <c r="BN133" i="34"/>
  <c r="BH126" i="34"/>
  <c r="BD134" i="34"/>
  <c r="AO133" i="34"/>
  <c r="AW132" i="34"/>
  <c r="AW128" i="34"/>
  <c r="AS125" i="34"/>
  <c r="AM127" i="34"/>
  <c r="AI134" i="34"/>
  <c r="AF127" i="34"/>
  <c r="AE133" i="34"/>
  <c r="AV123" i="34"/>
  <c r="BK124" i="34"/>
  <c r="AS126" i="34"/>
  <c r="BH127" i="34"/>
  <c r="AK123" i="34"/>
  <c r="AZ124" i="34"/>
  <c r="BO125" i="34"/>
  <c r="AW127" i="34"/>
  <c r="BL128" i="34"/>
  <c r="AX123" i="34"/>
  <c r="BM124" i="34"/>
  <c r="AU133" i="34"/>
  <c r="AY132" i="34"/>
  <c r="BA125" i="34"/>
  <c r="BM133" i="34"/>
  <c r="AF124" i="34"/>
  <c r="AL134" i="34"/>
  <c r="BJ133" i="34"/>
  <c r="BN132" i="34"/>
  <c r="AZ126" i="34"/>
  <c r="AK133" i="34"/>
  <c r="AS132" i="34"/>
  <c r="AO128" i="34"/>
  <c r="BJ124" i="34"/>
  <c r="BL133" i="34"/>
  <c r="BL126" i="34"/>
  <c r="AG125" i="34"/>
  <c r="AI123" i="34"/>
  <c r="AD128" i="34"/>
  <c r="AG134" i="34"/>
  <c r="AZ123" i="34"/>
  <c r="BO124" i="34"/>
  <c r="AW126" i="34"/>
  <c r="BL127" i="34"/>
  <c r="BD124" i="34"/>
  <c r="AL126" i="34"/>
  <c r="BA127" i="34"/>
  <c r="BB123" i="34"/>
  <c r="BF134" i="34"/>
  <c r="AU132" i="34"/>
  <c r="AS128" i="34"/>
  <c r="AK125" i="34"/>
  <c r="AF134" i="34"/>
  <c r="BF133" i="34"/>
  <c r="BJ132" i="34"/>
  <c r="AR126" i="34"/>
  <c r="BN127" i="34"/>
  <c r="BH133" i="34"/>
  <c r="BP132" i="34"/>
  <c r="BD126" i="34"/>
  <c r="AE126" i="34"/>
  <c r="AG124" i="34"/>
  <c r="AF123" i="34"/>
  <c r="BD123" i="34"/>
  <c r="BA126" i="34"/>
  <c r="BP127" i="34"/>
  <c r="AS123" i="34"/>
  <c r="BH124" i="34"/>
  <c r="AP126" i="34"/>
  <c r="BF123" i="34"/>
  <c r="BB134" i="34"/>
  <c r="AM133" i="34"/>
  <c r="AQ132" i="34"/>
  <c r="AK128" i="34"/>
  <c r="BB124" i="34"/>
  <c r="BF128" i="34"/>
  <c r="AX127" i="34"/>
  <c r="AZ133" i="34"/>
  <c r="AH134" i="34"/>
  <c r="BL123" i="34"/>
  <c r="BP124" i="34"/>
  <c r="AZ132" i="34"/>
  <c r="AY128" i="34"/>
  <c r="AL127" i="34"/>
  <c r="BB133" i="34"/>
  <c r="BF132" i="34"/>
  <c r="BN128" i="34"/>
  <c r="AJ126" i="34"/>
  <c r="AR134" i="34"/>
  <c r="AK132" i="34"/>
  <c r="BF127" i="34"/>
  <c r="BK123" i="34"/>
  <c r="BD133" i="34"/>
  <c r="BL132" i="34"/>
  <c r="AV126" i="34"/>
  <c r="AI126" i="34"/>
  <c r="AI125" i="34"/>
  <c r="AF133" i="34"/>
  <c r="AF132" i="34"/>
  <c r="AF125" i="34"/>
  <c r="AP125" i="34"/>
  <c r="BE126" i="34"/>
  <c r="AM128" i="34"/>
  <c r="BL124" i="34"/>
  <c r="AT126" i="34"/>
  <c r="BJ123" i="34"/>
  <c r="AR125" i="34"/>
  <c r="AX134" i="34"/>
  <c r="AM132" i="34"/>
  <c r="BJ127" i="34"/>
  <c r="AL124" i="34"/>
  <c r="AX133" i="34"/>
  <c r="BH132" i="34"/>
  <c r="AN126" i="34"/>
  <c r="AE127" i="34"/>
  <c r="AT125" i="34"/>
  <c r="AQ128" i="34"/>
  <c r="AX126" i="34"/>
  <c r="BN123" i="34"/>
  <c r="AT134" i="34"/>
  <c r="BB127" i="34"/>
  <c r="BC123" i="34"/>
  <c r="AT132" i="34"/>
  <c r="BI123" i="34"/>
  <c r="AO124" i="34"/>
  <c r="BO134" i="34"/>
  <c r="AH126" i="34"/>
  <c r="AV125" i="34"/>
  <c r="BN124" i="34"/>
  <c r="AI128" i="34"/>
  <c r="AN128" i="34"/>
  <c r="AT133" i="34"/>
  <c r="AX132" i="34"/>
  <c r="AX128" i="34"/>
  <c r="AW125" i="34"/>
  <c r="AJ134" i="34"/>
  <c r="AP127" i="34"/>
  <c r="BK134" i="34"/>
  <c r="AV133" i="34"/>
  <c r="BD132" i="34"/>
  <c r="BJ128" i="34"/>
  <c r="BM125" i="34"/>
  <c r="AE128" i="34"/>
  <c r="AG128" i="34"/>
  <c r="AH123" i="34"/>
  <c r="AH133" i="34"/>
  <c r="AH128" i="34"/>
  <c r="BP123" i="34"/>
  <c r="AX125" i="34"/>
  <c r="BM126" i="34"/>
  <c r="BE123" i="34"/>
  <c r="AM125" i="34"/>
  <c r="BB126" i="34"/>
  <c r="AJ128" i="34"/>
  <c r="AZ125" i="34"/>
  <c r="AP134" i="34"/>
  <c r="AT127" i="34"/>
  <c r="BB125" i="34"/>
  <c r="BA134" i="34"/>
  <c r="AP132" i="34"/>
  <c r="AX124" i="34"/>
  <c r="BI133" i="34"/>
  <c r="BG126" i="34"/>
  <c r="BC134" i="34"/>
  <c r="AN133" i="34"/>
  <c r="AT128" i="34"/>
  <c r="AO125" i="34"/>
  <c r="AH132" i="34"/>
  <c r="AQ124" i="34"/>
  <c r="BF125" i="34"/>
  <c r="AN127" i="34"/>
  <c r="BC128" i="34"/>
  <c r="BM123" i="34"/>
  <c r="AU125" i="34"/>
  <c r="BJ126" i="34"/>
  <c r="AR128" i="34"/>
  <c r="AS124" i="34"/>
  <c r="AM123" i="34"/>
  <c r="BO133" i="34"/>
  <c r="BK126" i="34"/>
  <c r="BB132" i="34"/>
  <c r="AR133" i="34"/>
  <c r="AJ127" i="34"/>
  <c r="BA132" i="34"/>
  <c r="BE133" i="34"/>
  <c r="AU128" i="34"/>
  <c r="AL125" i="34"/>
  <c r="BH123" i="34"/>
  <c r="BI134" i="34"/>
  <c r="W133" i="34"/>
  <c r="O133" i="34"/>
  <c r="AA133" i="34"/>
  <c r="BH134" i="34"/>
  <c r="M133" i="34"/>
  <c r="BI126" i="34"/>
  <c r="BM127" i="34"/>
  <c r="BC124" i="34"/>
  <c r="AO123" i="34"/>
  <c r="AG132" i="34"/>
  <c r="AF128" i="34"/>
  <c r="AC133" i="34"/>
  <c r="Z133" i="34"/>
  <c r="AE123" i="34"/>
  <c r="AI124" i="34"/>
  <c r="BM134" i="34"/>
  <c r="BG133" i="34"/>
  <c r="AZ134" i="34"/>
  <c r="BI132" i="34"/>
  <c r="L133" i="34"/>
  <c r="AB133" i="34"/>
  <c r="AF126" i="34"/>
  <c r="AR127" i="34"/>
  <c r="BG123" i="34"/>
  <c r="BO127" i="34"/>
  <c r="BH128" i="34"/>
  <c r="AV134" i="34"/>
  <c r="P133" i="34"/>
  <c r="BJ125" i="34"/>
  <c r="BP133" i="34"/>
  <c r="BL125" i="34"/>
  <c r="AK124" i="34"/>
  <c r="AD124" i="34"/>
  <c r="AL133" i="34"/>
  <c r="J133" i="34"/>
  <c r="AJ125" i="34"/>
  <c r="Y133" i="34"/>
  <c r="AS134" i="34"/>
  <c r="AL128" i="34"/>
  <c r="BE127" i="34"/>
  <c r="BA133" i="34"/>
  <c r="K133" i="34"/>
  <c r="T133" i="34"/>
  <c r="R48" i="45" s="1"/>
  <c r="BA128" i="34"/>
  <c r="AT124" i="34"/>
  <c r="AO132" i="34"/>
  <c r="BI127" i="34"/>
  <c r="I133" i="34"/>
  <c r="N133" i="34"/>
  <c r="AD133" i="34"/>
  <c r="BI124" i="34"/>
  <c r="BC133" i="34"/>
  <c r="AN132" i="34"/>
  <c r="AG133" i="34"/>
  <c r="AE124" i="34"/>
  <c r="S133" i="34"/>
  <c r="U133" i="34"/>
  <c r="BA123" i="34"/>
  <c r="AD125" i="34"/>
  <c r="AO127" i="34"/>
  <c r="AQ133" i="34"/>
  <c r="Q133" i="34"/>
  <c r="X133" i="34"/>
  <c r="AV132" i="34"/>
  <c r="AK126" i="34"/>
  <c r="AW123" i="34"/>
  <c r="BJ134" i="34"/>
  <c r="R133" i="34"/>
  <c r="AG127" i="34"/>
  <c r="AM134" i="34"/>
  <c r="BP128" i="34"/>
  <c r="AZ127" i="34"/>
  <c r="AN125" i="34"/>
  <c r="H133" i="34"/>
  <c r="V133" i="34"/>
  <c r="M129" i="34"/>
  <c r="Y129" i="34"/>
  <c r="Q130" i="34"/>
  <c r="I131" i="34"/>
  <c r="U131" i="34"/>
  <c r="AJ129" i="34"/>
  <c r="AV129" i="34"/>
  <c r="BH129" i="34"/>
  <c r="AF130" i="34"/>
  <c r="AR130" i="34"/>
  <c r="BD130" i="34"/>
  <c r="BP130" i="34"/>
  <c r="AA129" i="34"/>
  <c r="S130" i="34"/>
  <c r="W131" i="34"/>
  <c r="AX129" i="34"/>
  <c r="BJ129" i="34"/>
  <c r="AT130" i="34"/>
  <c r="BF130" i="34"/>
  <c r="BF129" i="34"/>
  <c r="X129" i="34"/>
  <c r="AU129" i="34"/>
  <c r="N129" i="34"/>
  <c r="Z129" i="34"/>
  <c r="R130" i="34"/>
  <c r="J131" i="34"/>
  <c r="V131" i="34"/>
  <c r="AK129" i="34"/>
  <c r="AW129" i="34"/>
  <c r="BI129" i="34"/>
  <c r="AG130" i="34"/>
  <c r="AS130" i="34"/>
  <c r="BE130" i="34"/>
  <c r="AC131" i="34"/>
  <c r="O129" i="34"/>
  <c r="K131" i="34"/>
  <c r="AL129" i="34"/>
  <c r="AH130" i="34"/>
  <c r="T131" i="34"/>
  <c r="P129" i="34"/>
  <c r="H130" i="34"/>
  <c r="T130" i="34"/>
  <c r="L131" i="34"/>
  <c r="X131" i="34"/>
  <c r="AM129" i="34"/>
  <c r="AY129" i="34"/>
  <c r="BK129" i="34"/>
  <c r="AI130" i="34"/>
  <c r="AU130" i="34"/>
  <c r="BG130" i="34"/>
  <c r="K130" i="34"/>
  <c r="AA131" i="34"/>
  <c r="BB129" i="34"/>
  <c r="AL130" i="34"/>
  <c r="AB131" i="34"/>
  <c r="AF129" i="34"/>
  <c r="AZ130" i="34"/>
  <c r="BB130" i="34"/>
  <c r="BG129" i="34"/>
  <c r="Q129" i="34"/>
  <c r="I130" i="34"/>
  <c r="U130" i="34"/>
  <c r="M131" i="34"/>
  <c r="Y131" i="34"/>
  <c r="AN129" i="34"/>
  <c r="AZ129" i="34"/>
  <c r="BL129" i="34"/>
  <c r="AJ130" i="34"/>
  <c r="AV130" i="34"/>
  <c r="BH130" i="34"/>
  <c r="W130" i="34"/>
  <c r="AD129" i="34"/>
  <c r="BN129" i="34"/>
  <c r="BJ130" i="34"/>
  <c r="BD129" i="34"/>
  <c r="BL130" i="34"/>
  <c r="AH129" i="34"/>
  <c r="H131" i="34"/>
  <c r="AI129" i="34"/>
  <c r="BO130" i="34"/>
  <c r="R129" i="34"/>
  <c r="J130" i="34"/>
  <c r="V130" i="34"/>
  <c r="N131" i="34"/>
  <c r="Z131" i="34"/>
  <c r="AC129" i="34"/>
  <c r="AO129" i="34"/>
  <c r="BA129" i="34"/>
  <c r="BM129" i="34"/>
  <c r="AK130" i="34"/>
  <c r="AW130" i="34"/>
  <c r="BI130" i="34"/>
  <c r="S129" i="34"/>
  <c r="O131" i="34"/>
  <c r="AP129" i="34"/>
  <c r="AX130" i="34"/>
  <c r="BP129" i="34"/>
  <c r="AT129" i="34"/>
  <c r="L129" i="34"/>
  <c r="AQ130" i="34"/>
  <c r="H129" i="34"/>
  <c r="T129" i="34"/>
  <c r="L130" i="34"/>
  <c r="X130" i="34"/>
  <c r="P131" i="34"/>
  <c r="AE129" i="34"/>
  <c r="AQ129" i="34"/>
  <c r="BC129" i="34"/>
  <c r="BO129" i="34"/>
  <c r="AM130" i="34"/>
  <c r="AY130" i="34"/>
  <c r="BK130" i="34"/>
  <c r="AB130" i="34"/>
  <c r="I129" i="34"/>
  <c r="U129" i="34"/>
  <c r="M130" i="34"/>
  <c r="Y130" i="34"/>
  <c r="Q131" i="34"/>
  <c r="AR129" i="34"/>
  <c r="AN130" i="34"/>
  <c r="AB129" i="34"/>
  <c r="AD130" i="34"/>
  <c r="BN130" i="34"/>
  <c r="AE130" i="34"/>
  <c r="J129" i="34"/>
  <c r="V129" i="34"/>
  <c r="N130" i="34"/>
  <c r="Z130" i="34"/>
  <c r="R131" i="34"/>
  <c r="AG129" i="34"/>
  <c r="AS129" i="34"/>
  <c r="BE129" i="34"/>
  <c r="AC130" i="34"/>
  <c r="AO130" i="34"/>
  <c r="BA130" i="34"/>
  <c r="BM130" i="34"/>
  <c r="K129" i="34"/>
  <c r="W129" i="34"/>
  <c r="O130" i="34"/>
  <c r="AA130" i="34"/>
  <c r="S131" i="34"/>
  <c r="AP130" i="34"/>
  <c r="P130" i="34"/>
  <c r="BC130" i="34"/>
  <c r="AS131" i="34"/>
  <c r="BK131" i="34"/>
  <c r="AV131" i="34"/>
  <c r="AN131" i="34"/>
  <c r="AP131" i="34"/>
  <c r="BJ131" i="34"/>
  <c r="AJ131" i="34"/>
  <c r="BE131" i="34"/>
  <c r="BM131" i="34"/>
  <c r="AI131" i="34"/>
  <c r="BC131" i="34"/>
  <c r="BH131" i="34"/>
  <c r="AD131" i="34"/>
  <c r="AO131" i="34"/>
  <c r="AW131" i="34"/>
  <c r="AH131" i="34"/>
  <c r="AM131" i="34"/>
  <c r="AK131" i="34"/>
  <c r="AU131" i="34"/>
  <c r="AR131" i="34"/>
  <c r="AQ131" i="34"/>
  <c r="BN131" i="34"/>
  <c r="BD131" i="34"/>
  <c r="AE131" i="34"/>
  <c r="BP131" i="34"/>
  <c r="BI131" i="34"/>
  <c r="AY131" i="34"/>
  <c r="BL131" i="34"/>
  <c r="AX131" i="34"/>
  <c r="AG131" i="34"/>
  <c r="BG131" i="34"/>
  <c r="BA131" i="34"/>
  <c r="BF131" i="34"/>
  <c r="BB131" i="34"/>
  <c r="AF131" i="34"/>
  <c r="AZ131" i="34"/>
  <c r="AL131" i="34"/>
  <c r="BO131" i="34"/>
  <c r="AT131" i="34"/>
  <c r="AK5" i="57"/>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BN48" i="45" l="1"/>
  <c r="BB48" i="45"/>
  <c r="AS48" i="45"/>
  <c r="BM48" i="45"/>
  <c r="AU48" i="45"/>
  <c r="I48" i="45"/>
  <c r="AD48" i="45"/>
  <c r="AI48" i="45"/>
  <c r="AR48" i="45"/>
  <c r="AN48" i="45"/>
  <c r="K48" i="45"/>
  <c r="BA48" i="45"/>
  <c r="AG48" i="45"/>
  <c r="AJ48" i="45"/>
  <c r="N48" i="45"/>
  <c r="AF48" i="45"/>
  <c r="T48" i="45"/>
  <c r="V48" i="45"/>
  <c r="Y48" i="45"/>
  <c r="AZ48" i="45"/>
  <c r="BG48" i="45"/>
  <c r="F48" i="45"/>
  <c r="O48" i="45"/>
  <c r="AC48" i="45"/>
  <c r="M48" i="45"/>
  <c r="BL48" i="45"/>
  <c r="AT48" i="45"/>
  <c r="AO48" i="45"/>
  <c r="L48" i="45"/>
  <c r="W48" i="45"/>
  <c r="X48" i="45"/>
  <c r="U48" i="45"/>
  <c r="AK48" i="45"/>
  <c r="BH48" i="45"/>
  <c r="BD48" i="45"/>
  <c r="AL48" i="45"/>
  <c r="G48" i="45"/>
  <c r="BE48" i="45"/>
  <c r="AA48" i="45"/>
  <c r="H48" i="45"/>
  <c r="BF48" i="45"/>
  <c r="BI48" i="45"/>
  <c r="BJ48" i="45"/>
  <c r="AV48" i="45"/>
  <c r="AP48" i="45"/>
  <c r="AY48" i="45"/>
  <c r="BC48" i="45"/>
  <c r="AQ48" i="45"/>
  <c r="S48" i="45"/>
  <c r="Z48" i="45"/>
  <c r="AM48" i="45"/>
  <c r="AE48" i="45"/>
  <c r="P48" i="45"/>
  <c r="Q48" i="45"/>
  <c r="J48" i="45"/>
  <c r="BK48" i="45"/>
  <c r="AX48" i="45"/>
  <c r="AW48" i="45"/>
  <c r="AH48" i="45"/>
  <c r="AD19" i="50"/>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I51" i="50" s="1"/>
  <c r="AH5" i="50"/>
  <c r="AH8" i="50" s="1"/>
  <c r="AH9" i="50" s="1"/>
  <c r="AM10" i="36" s="1"/>
  <c r="AK5" i="50"/>
  <c r="AK8" i="50" s="1"/>
  <c r="BB5" i="50"/>
  <c r="BB8" i="50" s="1"/>
  <c r="BF5" i="50"/>
  <c r="BF8" i="50" s="1"/>
  <c r="BI5" i="50"/>
  <c r="BI8" i="50" s="1"/>
  <c r="AT5" i="50"/>
  <c r="AT8" i="50" s="1"/>
  <c r="Y5" i="50"/>
  <c r="Y8" i="50" s="1"/>
  <c r="AZ5" i="50"/>
  <c r="AZ8" i="50" s="1"/>
  <c r="AE5" i="50"/>
  <c r="AE8" i="50" s="1"/>
  <c r="AY5" i="50"/>
  <c r="AY8" i="50" s="1"/>
  <c r="BC5" i="50"/>
  <c r="BC8" i="50" s="1"/>
  <c r="BA5" i="50"/>
  <c r="BA8" i="50" s="1"/>
  <c r="AO5" i="50"/>
  <c r="AO8" i="50" s="1"/>
  <c r="AO9" i="50" s="1"/>
  <c r="AT10" i="36" s="1"/>
  <c r="AN5" i="50"/>
  <c r="AN8" i="50" s="1"/>
  <c r="AN9" i="50" s="1"/>
  <c r="AS10" i="36" s="1"/>
  <c r="Z5" i="50"/>
  <c r="Z8" i="50" s="1"/>
  <c r="AC5" i="50"/>
  <c r="AC8" i="50" s="1"/>
  <c r="AA5" i="50"/>
  <c r="AA8" i="50" s="1"/>
  <c r="AD5" i="50"/>
  <c r="AF5" i="50"/>
  <c r="AF8" i="50" s="1"/>
  <c r="AJ5" i="50"/>
  <c r="AJ8" i="50"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H51" i="50"/>
  <c r="AJ61" i="57"/>
  <c r="AK61" i="57"/>
  <c r="L5" i="47"/>
  <c r="K4" i="50" s="1"/>
  <c r="K4" i="57" s="1"/>
  <c r="AO51" i="50" l="1"/>
  <c r="AI9" i="50"/>
  <c r="AN10" i="36" s="1"/>
  <c r="AN51" i="50"/>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I8" i="36"/>
  <c r="AI9" i="36"/>
  <c r="AD8" i="36"/>
  <c r="AU42" i="36"/>
  <c r="AT83" i="36"/>
  <c r="G5" i="47"/>
  <c r="F4" i="50" s="1"/>
  <c r="F4" i="57" s="1"/>
  <c r="AJ9" i="36" l="1"/>
  <c r="AS9" i="36"/>
  <c r="AE9" i="36"/>
  <c r="AM9" i="36"/>
  <c r="AG8" i="36"/>
  <c r="AN9" i="36"/>
  <c r="AH9" i="36"/>
  <c r="AR8" i="36"/>
  <c r="AF9" i="36"/>
  <c r="AT9" i="36"/>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W10" i="50"/>
  <c r="AX10" i="50"/>
  <c r="BJ10" i="50"/>
  <c r="AQ6" i="50"/>
  <c r="E29" i="45"/>
  <c r="E30" i="45" s="1"/>
  <c r="E31" i="45" s="1"/>
  <c r="E32" i="45" s="1"/>
  <c r="E33" i="45" s="1"/>
  <c r="AJ10" i="50" l="1"/>
  <c r="AO8" i="36" s="1"/>
  <c r="BP42" i="36"/>
  <c r="BP83" i="36" s="1"/>
  <c r="BO83" i="36"/>
  <c r="AY10" i="50"/>
  <c r="BD8" i="36" s="1"/>
  <c r="BH10" i="50"/>
  <c r="BM9" i="36" s="1"/>
  <c r="AS10" i="50"/>
  <c r="AX8" i="36" s="1"/>
  <c r="BC9" i="36"/>
  <c r="BC8" i="36"/>
  <c r="BO8" i="36"/>
  <c r="BO9" i="36"/>
  <c r="BB10" i="50"/>
  <c r="BB8" i="36"/>
  <c r="BB9" i="36"/>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AO9" i="36" l="1"/>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7" i="33"/>
  <c r="G198" i="33" s="1"/>
  <c r="G199" i="33" s="1"/>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5" i="33"/>
  <c r="C166" i="33" s="1"/>
  <c r="C167" i="33" s="1"/>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D64" i="45" l="1"/>
  <c r="C38" i="62"/>
  <c r="B63" i="45"/>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E53" i="45"/>
  <c r="E54" i="45" s="1"/>
  <c r="E52" i="45"/>
  <c r="E84" i="36"/>
  <c r="E49" i="45"/>
  <c r="D49" i="45"/>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D67" i="45" l="1"/>
  <c r="C41" i="62"/>
  <c r="D66" i="45"/>
  <c r="C40" i="62"/>
  <c r="E168" i="33"/>
  <c r="G145" i="34"/>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D37" i="45" l="1"/>
  <c r="C32" i="62"/>
  <c r="D30" i="45"/>
  <c r="C26" i="62"/>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D31" i="45" l="1"/>
  <c r="C27" i="62"/>
  <c r="D38" i="45"/>
  <c r="C33" i="62"/>
  <c r="A135" i="34"/>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D39" i="45" l="1"/>
  <c r="C34" i="62"/>
  <c r="D32" i="45"/>
  <c r="C28" i="62"/>
  <c r="A49" i="45"/>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D33" i="45" l="1"/>
  <c r="C30" i="62" s="1"/>
  <c r="C29" i="62"/>
  <c r="D40" i="45"/>
  <c r="C36" i="62" s="1"/>
  <c r="C35" i="62"/>
  <c r="R61" i="34"/>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L40" i="45" s="1"/>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W37" i="45" s="1"/>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C21" i="62" s="1"/>
  <c r="B20" i="45"/>
  <c r="B21" i="45" s="1"/>
  <c r="B22" i="45" s="1"/>
  <c r="B23" i="45" s="1"/>
  <c r="B24" i="45" s="1"/>
  <c r="B25" i="45" s="1"/>
  <c r="B26" i="45" s="1"/>
  <c r="B19" i="45" s="1"/>
  <c r="B60" i="45" s="1"/>
  <c r="C26" i="45"/>
  <c r="A24" i="62" s="1"/>
  <c r="B24" i="62" s="1"/>
  <c r="B12" i="45"/>
  <c r="B13" i="45" s="1"/>
  <c r="E6" i="45"/>
  <c r="D6" i="45"/>
  <c r="C8" i="62" s="1"/>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124" i="39"/>
  <c r="T119" i="39"/>
  <c r="T25" i="39"/>
  <c r="H68" i="46" s="1"/>
  <c r="G125" i="39"/>
  <c r="G126" i="39"/>
  <c r="T126" i="39" s="1"/>
  <c r="G127" i="39"/>
  <c r="T127" i="39" s="1"/>
  <c r="G128" i="39"/>
  <c r="T128" i="39" s="1"/>
  <c r="G129" i="39"/>
  <c r="T129" i="39" s="1"/>
  <c r="G130" i="39"/>
  <c r="T130" i="39" s="1"/>
  <c r="G131" i="39"/>
  <c r="G132" i="39"/>
  <c r="T132" i="39" s="1"/>
  <c r="G133" i="39"/>
  <c r="T133" i="39" s="1"/>
  <c r="G124" i="39"/>
  <c r="G115" i="39"/>
  <c r="T115" i="39" s="1"/>
  <c r="G116" i="39"/>
  <c r="T116" i="39" s="1"/>
  <c r="G117" i="39"/>
  <c r="T117" i="39" s="1"/>
  <c r="G118" i="39"/>
  <c r="T118" i="39" s="1"/>
  <c r="G119" i="39"/>
  <c r="G120" i="39"/>
  <c r="T120" i="39" s="1"/>
  <c r="G121" i="39"/>
  <c r="T121" i="39" s="1"/>
  <c r="G122" i="39"/>
  <c r="T122" i="39" s="1"/>
  <c r="G123" i="39"/>
  <c r="T123" i="39" s="1"/>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H35" i="33" s="1"/>
  <c r="N138" i="39"/>
  <c r="H34" i="33" s="1"/>
  <c r="N135" i="39"/>
  <c r="H33" i="33" s="1"/>
  <c r="H41" i="33" l="1"/>
  <c r="H46" i="33"/>
  <c r="C20" i="45"/>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P68" i="36" s="1"/>
  <c r="H38" i="33"/>
  <c r="W38" i="34" s="1"/>
  <c r="H75" i="46"/>
  <c r="H48" i="33"/>
  <c r="AI48" i="34" s="1"/>
  <c r="X81" i="36"/>
  <c r="H52" i="33"/>
  <c r="H79" i="46"/>
  <c r="AB81" i="36"/>
  <c r="AB186" i="34"/>
  <c r="K170" i="34"/>
  <c r="Z170" i="34"/>
  <c r="Q65" i="36"/>
  <c r="Q106" i="34" s="1"/>
  <c r="P80" i="36"/>
  <c r="P121" i="34" s="1"/>
  <c r="H81" i="36"/>
  <c r="AC65" i="36"/>
  <c r="X170" i="34"/>
  <c r="X65" i="36"/>
  <c r="Q186" i="34"/>
  <c r="AC186" i="34"/>
  <c r="R171" i="34"/>
  <c r="W80" i="36"/>
  <c r="H187" i="34"/>
  <c r="AB187" i="34"/>
  <c r="AB80" i="36"/>
  <c r="AB121" i="34" s="1"/>
  <c r="K186" i="34"/>
  <c r="Z186" i="34"/>
  <c r="Q81" i="36"/>
  <c r="P170" i="34"/>
  <c r="H65" i="36"/>
  <c r="AC187" i="34"/>
  <c r="X64" i="36"/>
  <c r="X187" i="34"/>
  <c r="Q64" i="36"/>
  <c r="AC64" i="36"/>
  <c r="AC105" i="34" s="1"/>
  <c r="R81" i="36"/>
  <c r="W186" i="34"/>
  <c r="AC81" i="36"/>
  <c r="AC122" i="34" s="1"/>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AA122" i="34" s="1"/>
  <c r="I80" i="36"/>
  <c r="J64" i="36"/>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V121" i="34" s="1"/>
  <c r="AA65" i="36"/>
  <c r="AA106" i="34" s="1"/>
  <c r="I186" i="34"/>
  <c r="J80" i="36"/>
  <c r="J121" i="34" s="1"/>
  <c r="L187" i="34"/>
  <c r="H64" i="36"/>
  <c r="S81" i="36"/>
  <c r="U81" i="36"/>
  <c r="U122" i="34" s="1"/>
  <c r="AA170" i="34"/>
  <c r="W187" i="34"/>
  <c r="Z171" i="34"/>
  <c r="R65" i="36"/>
  <c r="R106" i="34" s="1"/>
  <c r="H66" i="46"/>
  <c r="I159" i="34" s="1"/>
  <c r="H47" i="33"/>
  <c r="Y171" i="34"/>
  <c r="O187" i="34"/>
  <c r="M65" i="36"/>
  <c r="N187" i="34"/>
  <c r="V186" i="34"/>
  <c r="AA187" i="34"/>
  <c r="I170" i="34"/>
  <c r="J186" i="34"/>
  <c r="L81" i="36"/>
  <c r="H170" i="34"/>
  <c r="S171" i="34"/>
  <c r="U171" i="34"/>
  <c r="AA80" i="36"/>
  <c r="W65" i="36"/>
  <c r="W106" i="34" s="1"/>
  <c r="Z65" i="36"/>
  <c r="T171" i="34"/>
  <c r="L186" i="34"/>
  <c r="U80" i="36"/>
  <c r="U121" i="34" s="1"/>
  <c r="V65" i="36"/>
  <c r="V170" i="34"/>
  <c r="AA171" i="34"/>
  <c r="I64" i="36"/>
  <c r="I105" i="34" s="1"/>
  <c r="J170" i="34"/>
  <c r="L65" i="36"/>
  <c r="L106" i="34" s="1"/>
  <c r="H80" i="36"/>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O105" i="34" s="1"/>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M50" i="34" s="1"/>
  <c r="T187" i="34"/>
  <c r="L80" i="36"/>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N186" i="34"/>
  <c r="T170" i="34"/>
  <c r="Y64" i="36"/>
  <c r="Y105" i="34" s="1"/>
  <c r="J81" i="36"/>
  <c r="S170" i="34"/>
  <c r="O186" i="34"/>
  <c r="C8" i="36"/>
  <c r="A53" i="57"/>
  <c r="H53" i="33"/>
  <c r="AB171" i="34"/>
  <c r="AB170" i="34"/>
  <c r="K80" i="36"/>
  <c r="Z64" i="36"/>
  <c r="Z105" i="34" s="1"/>
  <c r="P81" i="36"/>
  <c r="I171" i="34"/>
  <c r="M80" i="36"/>
  <c r="R170" i="34"/>
  <c r="K81" i="36"/>
  <c r="N170" i="34"/>
  <c r="T80" i="36"/>
  <c r="Y186" i="34"/>
  <c r="S80" i="36"/>
  <c r="S121" i="34" s="1"/>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P39" i="34"/>
  <c r="T39" i="34"/>
  <c r="X39" i="34"/>
  <c r="AB39" i="34"/>
  <c r="AF39" i="34"/>
  <c r="M39" i="34"/>
  <c r="Q39" i="34"/>
  <c r="U39" i="34"/>
  <c r="Y39" i="34"/>
  <c r="AC39" i="34"/>
  <c r="AG39" i="34"/>
  <c r="J39" i="34"/>
  <c r="N39" i="34"/>
  <c r="R39" i="34"/>
  <c r="V39" i="34"/>
  <c r="Z39" i="34"/>
  <c r="AD39" i="34"/>
  <c r="AH39" i="34"/>
  <c r="K39" i="34"/>
  <c r="O39" i="34"/>
  <c r="S39" i="34"/>
  <c r="W39" i="34"/>
  <c r="AA39" i="34"/>
  <c r="AE39" i="34"/>
  <c r="I39" i="34"/>
  <c r="H39" i="34"/>
  <c r="L47" i="34"/>
  <c r="P47" i="34"/>
  <c r="T47" i="34"/>
  <c r="X47" i="34"/>
  <c r="AB47" i="34"/>
  <c r="AF47" i="34"/>
  <c r="M47" i="34"/>
  <c r="Q47" i="34"/>
  <c r="U47" i="34"/>
  <c r="Y47" i="34"/>
  <c r="AC47" i="34"/>
  <c r="AG47" i="34"/>
  <c r="J47" i="34"/>
  <c r="N47" i="34"/>
  <c r="R47" i="34"/>
  <c r="V47" i="34"/>
  <c r="Z47" i="34"/>
  <c r="AD47" i="34"/>
  <c r="AH47" i="34"/>
  <c r="K47" i="34"/>
  <c r="O47" i="34"/>
  <c r="S47" i="34"/>
  <c r="W47" i="34"/>
  <c r="AA47" i="34"/>
  <c r="AE47" i="34"/>
  <c r="I47" i="34"/>
  <c r="H47" i="34"/>
  <c r="L51" i="34"/>
  <c r="P51" i="34"/>
  <c r="T51" i="34"/>
  <c r="X51" i="34"/>
  <c r="AB51" i="34"/>
  <c r="M51" i="34"/>
  <c r="Q51" i="34"/>
  <c r="U51" i="34"/>
  <c r="Y51" i="34"/>
  <c r="AC51" i="34"/>
  <c r="J51" i="34"/>
  <c r="N51" i="34"/>
  <c r="R51" i="34"/>
  <c r="V51" i="34"/>
  <c r="Z51" i="34"/>
  <c r="K51" i="34"/>
  <c r="O51" i="34"/>
  <c r="S51" i="34"/>
  <c r="W51" i="34"/>
  <c r="AA51" i="34"/>
  <c r="I51" i="34"/>
  <c r="H51"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P50" i="34"/>
  <c r="V50" i="34"/>
  <c r="M52" i="34"/>
  <c r="Q52" i="34"/>
  <c r="U52" i="34"/>
  <c r="Y52" i="34"/>
  <c r="AC52" i="34"/>
  <c r="J52" i="34"/>
  <c r="N52" i="34"/>
  <c r="R52" i="34"/>
  <c r="V52" i="34"/>
  <c r="Z52" i="34"/>
  <c r="K52" i="34"/>
  <c r="O52" i="34"/>
  <c r="S52" i="34"/>
  <c r="W52" i="34"/>
  <c r="AA52" i="34"/>
  <c r="L52" i="34"/>
  <c r="P52" i="34"/>
  <c r="T52" i="34"/>
  <c r="X52" i="34"/>
  <c r="AB52" i="34"/>
  <c r="H52" i="34"/>
  <c r="I52"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Q122" i="34"/>
  <c r="H106" i="34"/>
  <c r="L122" i="34"/>
  <c r="K106" i="34"/>
  <c r="X105" i="34"/>
  <c r="Q105" i="34"/>
  <c r="AA121" i="34"/>
  <c r="J122" i="34"/>
  <c r="R122" i="34"/>
  <c r="Z106" i="34"/>
  <c r="Y106" i="34"/>
  <c r="I122" i="34"/>
  <c r="H122" i="34"/>
  <c r="R121" i="34"/>
  <c r="X106" i="34"/>
  <c r="O122" i="34"/>
  <c r="M122" i="34"/>
  <c r="K121" i="34"/>
  <c r="N122" i="34"/>
  <c r="V106" i="34"/>
  <c r="P122" i="34"/>
  <c r="P105" i="34"/>
  <c r="M121" i="34"/>
  <c r="K122" i="34"/>
  <c r="X121" i="34"/>
  <c r="H121" i="34"/>
  <c r="T121" i="34"/>
  <c r="U106" i="34"/>
  <c r="AB122" i="34"/>
  <c r="L121" i="34"/>
  <c r="M105" i="34"/>
  <c r="AC106" i="34"/>
  <c r="N121" i="34"/>
  <c r="S122" i="34"/>
  <c r="T106" i="34"/>
  <c r="AB106" i="34"/>
  <c r="O106" i="34"/>
  <c r="AB105" i="34"/>
  <c r="K105" i="34"/>
  <c r="N106" i="34"/>
  <c r="Z121" i="34"/>
  <c r="I121" i="34"/>
  <c r="J105" i="34"/>
  <c r="X122" i="34"/>
  <c r="T105" i="34"/>
  <c r="Q121" i="34"/>
  <c r="J106" i="34"/>
  <c r="W122" i="34"/>
  <c r="W105" i="34"/>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S158" i="34"/>
  <c r="H175" i="34"/>
  <c r="AB159" i="34"/>
  <c r="R158" i="34"/>
  <c r="P53" i="36"/>
  <c r="AC174" i="34"/>
  <c r="Q53" i="36"/>
  <c r="Y53" i="36"/>
  <c r="AC69" i="36"/>
  <c r="V52" i="36"/>
  <c r="N158" i="34"/>
  <c r="T158" i="34"/>
  <c r="I174" i="34"/>
  <c r="J174" i="34"/>
  <c r="N159" i="34"/>
  <c r="D20" i="33"/>
  <c r="E22" i="45"/>
  <c r="E7" i="45"/>
  <c r="E8" i="45" s="1"/>
  <c r="E9" i="45" s="1"/>
  <c r="D22" i="45"/>
  <c r="C22" i="62" s="1"/>
  <c r="D7" i="45"/>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AB52" i="36" l="1"/>
  <c r="V53" i="36"/>
  <c r="K53" i="36"/>
  <c r="L53" i="36"/>
  <c r="Z68" i="36"/>
  <c r="AC159" i="34"/>
  <c r="K68" i="36"/>
  <c r="L68" i="36"/>
  <c r="W68" i="36"/>
  <c r="O52" i="36"/>
  <c r="M52" i="36"/>
  <c r="X69" i="36"/>
  <c r="X110" i="34" s="1"/>
  <c r="AG159" i="34"/>
  <c r="I69" i="36"/>
  <c r="AQ28" i="34"/>
  <c r="H50" i="34"/>
  <c r="AB50" i="34"/>
  <c r="AF29" i="34"/>
  <c r="AB68" i="36"/>
  <c r="V69" i="36"/>
  <c r="K69" i="36"/>
  <c r="L69" i="36"/>
  <c r="Z52" i="36"/>
  <c r="AC53" i="36"/>
  <c r="AC94" i="34" s="1"/>
  <c r="Y175" i="34"/>
  <c r="Q159" i="34"/>
  <c r="AC158" i="34"/>
  <c r="P159" i="34"/>
  <c r="R174" i="34"/>
  <c r="Z53" i="36"/>
  <c r="AG175" i="34"/>
  <c r="I53" i="36"/>
  <c r="BB28" i="34"/>
  <c r="I50" i="34"/>
  <c r="X50" i="34"/>
  <c r="N175" i="34"/>
  <c r="J158" i="34"/>
  <c r="I158" i="34"/>
  <c r="T174" i="34"/>
  <c r="N174" i="34"/>
  <c r="V174" i="34"/>
  <c r="AC175" i="34"/>
  <c r="Y159" i="34"/>
  <c r="Q175" i="34"/>
  <c r="AC52" i="36"/>
  <c r="P175" i="34"/>
  <c r="R52" i="36"/>
  <c r="AB175" i="34"/>
  <c r="H159" i="34"/>
  <c r="S174" i="34"/>
  <c r="Z50" i="34"/>
  <c r="T50" i="34"/>
  <c r="I23" i="34"/>
  <c r="V158" i="34"/>
  <c r="R68" i="36"/>
  <c r="R50" i="34"/>
  <c r="L50" i="34"/>
  <c r="I52" i="36"/>
  <c r="U69" i="36"/>
  <c r="P69" i="36"/>
  <c r="P110" i="34" s="1"/>
  <c r="AB69" i="36"/>
  <c r="H53" i="36"/>
  <c r="S52" i="36"/>
  <c r="N69" i="36"/>
  <c r="I68" i="36"/>
  <c r="T68" i="36"/>
  <c r="N68" i="36"/>
  <c r="V68" i="36"/>
  <c r="M159" i="34"/>
  <c r="S159" i="34"/>
  <c r="U158" i="34"/>
  <c r="Y158" i="34"/>
  <c r="AA175" i="34"/>
  <c r="AB53" i="36"/>
  <c r="H69" i="36"/>
  <c r="S68" i="36"/>
  <c r="N50" i="34"/>
  <c r="AA50" i="34"/>
  <c r="N52" i="36"/>
  <c r="AC68" i="36"/>
  <c r="J68" i="36"/>
  <c r="O53" i="36"/>
  <c r="X158" i="34"/>
  <c r="H158" i="34"/>
  <c r="AE175" i="34"/>
  <c r="R175" i="34"/>
  <c r="AA174" i="34"/>
  <c r="AH175" i="34"/>
  <c r="O159" i="34"/>
  <c r="M53" i="36"/>
  <c r="S175" i="34"/>
  <c r="U174" i="34"/>
  <c r="Y52" i="36"/>
  <c r="AA159" i="34"/>
  <c r="AD175" i="34"/>
  <c r="Q174" i="34"/>
  <c r="AI175" i="34"/>
  <c r="J50" i="34"/>
  <c r="W50" i="34"/>
  <c r="J52" i="36"/>
  <c r="O175" i="34"/>
  <c r="Y69" i="36"/>
  <c r="X52" i="36"/>
  <c r="R159" i="34"/>
  <c r="M175" i="34"/>
  <c r="AA53" i="36"/>
  <c r="AC50" i="34"/>
  <c r="S50" i="34"/>
  <c r="X174" i="34"/>
  <c r="H174" i="34"/>
  <c r="AF175" i="34"/>
  <c r="R53" i="36"/>
  <c r="AA52" i="36"/>
  <c r="W53" i="36"/>
  <c r="O69" i="36"/>
  <c r="M69" i="36"/>
  <c r="S69" i="36"/>
  <c r="U52" i="36"/>
  <c r="Y68" i="36"/>
  <c r="AA69" i="36"/>
  <c r="AA110" i="34" s="1"/>
  <c r="J175" i="34"/>
  <c r="Q52" i="36"/>
  <c r="P174" i="34"/>
  <c r="T69" i="36"/>
  <c r="Y50" i="34"/>
  <c r="O50" i="34"/>
  <c r="N53" i="36"/>
  <c r="AE159" i="34"/>
  <c r="AH159" i="34"/>
  <c r="Y174" i="34"/>
  <c r="Q158" i="34"/>
  <c r="D8" i="45"/>
  <c r="C9" i="62"/>
  <c r="X68" i="36"/>
  <c r="H68" i="36"/>
  <c r="AF159" i="34"/>
  <c r="R69" i="36"/>
  <c r="AA68" i="36"/>
  <c r="W159" i="34"/>
  <c r="K174" i="34"/>
  <c r="L158" i="34"/>
  <c r="W174" i="34"/>
  <c r="O68" i="36"/>
  <c r="M174" i="34"/>
  <c r="X159" i="34"/>
  <c r="J159" i="34"/>
  <c r="Q68" i="36"/>
  <c r="P158" i="34"/>
  <c r="Z159" i="34"/>
  <c r="I28" i="34"/>
  <c r="U50" i="34"/>
  <c r="K50" i="34"/>
  <c r="T52" i="36"/>
  <c r="S53" i="36"/>
  <c r="AB174" i="34"/>
  <c r="V175" i="34"/>
  <c r="K159" i="34"/>
  <c r="L175" i="34"/>
  <c r="Z174" i="34"/>
  <c r="W175" i="34"/>
  <c r="K158" i="34"/>
  <c r="L174" i="34"/>
  <c r="W158" i="34"/>
  <c r="O158" i="34"/>
  <c r="M158" i="34"/>
  <c r="X175" i="34"/>
  <c r="J69" i="36"/>
  <c r="I175" i="34"/>
  <c r="P52" i="36"/>
  <c r="U175" i="34"/>
  <c r="U28" i="34"/>
  <c r="Q50" i="34"/>
  <c r="Q69" i="36"/>
  <c r="H52" i="36"/>
  <c r="AA158" i="34"/>
  <c r="U68" i="36"/>
  <c r="AD159" i="34"/>
  <c r="AI159" i="34"/>
  <c r="AB158" i="34"/>
  <c r="V159" i="34"/>
  <c r="K175" i="34"/>
  <c r="L159" i="34"/>
  <c r="Z158" i="34"/>
  <c r="W69" i="36"/>
  <c r="K52" i="36"/>
  <c r="L52" i="36"/>
  <c r="W52" i="36"/>
  <c r="O174" i="34"/>
  <c r="M68" i="36"/>
  <c r="X53" i="36"/>
  <c r="J53" i="36"/>
  <c r="AF28" i="34"/>
  <c r="I38" i="34"/>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Y109" i="34"/>
  <c r="J110" i="34"/>
  <c r="H94" i="34"/>
  <c r="I110" i="34"/>
  <c r="T41" i="45"/>
  <c r="T63" i="45" s="1"/>
  <c r="X41" i="45"/>
  <c r="X63" i="45" s="1"/>
  <c r="F42" i="45"/>
  <c r="F64" i="45" s="1"/>
  <c r="D38" i="34"/>
  <c r="D6" i="34"/>
  <c r="X93" i="34"/>
  <c r="H93" i="34"/>
  <c r="V93"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23" i="45"/>
  <c r="E23" i="45"/>
  <c r="B15" i="45"/>
  <c r="C23" i="45"/>
  <c r="E10" i="45"/>
  <c r="E4" i="45" s="1"/>
  <c r="C38" i="33"/>
  <c r="C20" i="34"/>
  <c r="G86" i="39"/>
  <c r="G87" i="39"/>
  <c r="G88" i="39"/>
  <c r="G89" i="39"/>
  <c r="G90" i="39"/>
  <c r="H90" i="39" s="1"/>
  <c r="G91" i="39"/>
  <c r="G92" i="39"/>
  <c r="H92" i="39" s="1"/>
  <c r="G93" i="39"/>
  <c r="G94" i="39"/>
  <c r="G95" i="39"/>
  <c r="G96" i="39"/>
  <c r="H96" i="39" s="1"/>
  <c r="G97" i="39"/>
  <c r="G98" i="39"/>
  <c r="G99" i="39"/>
  <c r="G100" i="39"/>
  <c r="H100" i="39" s="1"/>
  <c r="G101" i="39"/>
  <c r="G102" i="39"/>
  <c r="H102" i="39" s="1"/>
  <c r="G85" i="39"/>
  <c r="H57" i="39"/>
  <c r="G37" i="39"/>
  <c r="G38" i="39"/>
  <c r="G39" i="39"/>
  <c r="G40" i="39"/>
  <c r="G41" i="39"/>
  <c r="H41" i="39" s="1"/>
  <c r="G42" i="39"/>
  <c r="G43" i="39"/>
  <c r="G44" i="39"/>
  <c r="G45" i="39"/>
  <c r="H45" i="39" s="1"/>
  <c r="G46" i="39"/>
  <c r="G47" i="39"/>
  <c r="G48" i="39"/>
  <c r="G49" i="39"/>
  <c r="H49" i="39" s="1"/>
  <c r="G50" i="39"/>
  <c r="G51" i="39"/>
  <c r="H51" i="39" s="1"/>
  <c r="G52" i="39"/>
  <c r="G53" i="39"/>
  <c r="H53" i="39" s="1"/>
  <c r="G54" i="39"/>
  <c r="G55" i="39"/>
  <c r="H55" i="39" s="1"/>
  <c r="G56" i="39"/>
  <c r="G57" i="39"/>
  <c r="G58" i="39"/>
  <c r="G59" i="39"/>
  <c r="H59" i="39" s="1"/>
  <c r="G36" i="39"/>
  <c r="H36" i="39" s="1"/>
  <c r="D13" i="36"/>
  <c r="D71" i="46" s="1"/>
  <c r="C12" i="36"/>
  <c r="D11" i="36"/>
  <c r="D69" i="46" s="1"/>
  <c r="G9" i="39"/>
  <c r="H9" i="39" s="1"/>
  <c r="G10" i="39"/>
  <c r="H10" i="39" s="1"/>
  <c r="G8" i="39"/>
  <c r="G6" i="39"/>
  <c r="H6" i="39" s="1"/>
  <c r="G7" i="39"/>
  <c r="G5" i="39"/>
  <c r="H133" i="39"/>
  <c r="H130" i="39"/>
  <c r="H129" i="39"/>
  <c r="H124" i="39"/>
  <c r="H121" i="39"/>
  <c r="H120" i="39"/>
  <c r="H117" i="39"/>
  <c r="H114" i="39"/>
  <c r="H132" i="39"/>
  <c r="H131" i="39"/>
  <c r="H126" i="39"/>
  <c r="H127" i="39"/>
  <c r="H128" i="39"/>
  <c r="H125" i="39"/>
  <c r="H123" i="39"/>
  <c r="H122" i="39"/>
  <c r="H116" i="39"/>
  <c r="H118" i="39"/>
  <c r="H119" i="39"/>
  <c r="H115" i="39"/>
  <c r="H112" i="39"/>
  <c r="H15" i="33" s="1"/>
  <c r="H110" i="39"/>
  <c r="H14" i="33" s="1"/>
  <c r="H99" i="39"/>
  <c r="H95" i="39"/>
  <c r="H87" i="39"/>
  <c r="G104" i="39"/>
  <c r="G105" i="39"/>
  <c r="H105" i="39" s="1"/>
  <c r="G106" i="39"/>
  <c r="G107" i="39"/>
  <c r="G108" i="39"/>
  <c r="G103" i="39"/>
  <c r="H71" i="39"/>
  <c r="H67" i="39"/>
  <c r="H63" i="39"/>
  <c r="G61" i="39"/>
  <c r="G62" i="39"/>
  <c r="H62" i="39" s="1"/>
  <c r="G63" i="39"/>
  <c r="G64" i="39"/>
  <c r="G65" i="39"/>
  <c r="G66" i="39"/>
  <c r="H66" i="39" s="1"/>
  <c r="G67" i="39"/>
  <c r="G68" i="39"/>
  <c r="G69" i="39"/>
  <c r="G70" i="39"/>
  <c r="H70" i="39" s="1"/>
  <c r="G71" i="39"/>
  <c r="G72" i="39"/>
  <c r="G73" i="39"/>
  <c r="G74" i="39"/>
  <c r="H74" i="39" s="1"/>
  <c r="G75" i="39"/>
  <c r="H75" i="39" s="1"/>
  <c r="G76" i="39"/>
  <c r="G77" i="39"/>
  <c r="G78" i="39"/>
  <c r="G79" i="39"/>
  <c r="G80" i="39"/>
  <c r="G81" i="39"/>
  <c r="G82" i="39"/>
  <c r="G83" i="39"/>
  <c r="H83" i="39" s="1"/>
  <c r="G60" i="39"/>
  <c r="H28" i="39"/>
  <c r="H32" i="39"/>
  <c r="H25" i="39"/>
  <c r="H9" i="33" s="1"/>
  <c r="H26" i="39"/>
  <c r="H23" i="39"/>
  <c r="H24" i="39"/>
  <c r="H15" i="39"/>
  <c r="H16" i="39"/>
  <c r="H19" i="39"/>
  <c r="H20" i="39"/>
  <c r="H7"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D9" i="45" l="1"/>
  <c r="C10" i="62"/>
  <c r="H17" i="33"/>
  <c r="T85" i="39"/>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27" i="33" s="1"/>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E12" i="45"/>
  <c r="B16" i="45"/>
  <c r="H10" i="33" l="1"/>
  <c r="D10" i="45"/>
  <c r="C11" i="62"/>
  <c r="H22" i="33"/>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C23" i="62" s="1"/>
  <c r="B17" i="45"/>
  <c r="E13" i="45"/>
  <c r="C12" i="62" l="1"/>
  <c r="D12" i="45"/>
  <c r="D4" i="45"/>
  <c r="D58" i="45" s="1"/>
  <c r="AG74" i="36"/>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C24" i="62" s="1"/>
  <c r="E26" i="45"/>
  <c r="E14" i="45"/>
  <c r="B18" i="45"/>
  <c r="D13" i="45" l="1"/>
  <c r="C13" i="62"/>
  <c r="E52" i="36"/>
  <c r="D93" i="34"/>
  <c r="D68" i="36"/>
  <c r="E63" i="36"/>
  <c r="D104" i="34"/>
  <c r="D79" i="36"/>
  <c r="D78" i="36"/>
  <c r="E62" i="36"/>
  <c r="D103" i="34"/>
  <c r="E19" i="45"/>
  <c r="D19" i="45"/>
  <c r="D60" i="45" s="1"/>
  <c r="B11" i="45"/>
  <c r="B59" i="45" s="1"/>
  <c r="E15" i="45"/>
  <c r="C14" i="62" l="1"/>
  <c r="D14" i="45"/>
  <c r="E78" i="36"/>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E16" i="45"/>
  <c r="C15" i="62" l="1"/>
  <c r="D15" i="45"/>
  <c r="D185" i="34"/>
  <c r="E185" i="34" s="1"/>
  <c r="E169" i="34"/>
  <c r="E168" i="34"/>
  <c r="D184" i="34"/>
  <c r="E184" i="34" s="1"/>
  <c r="E158" i="34"/>
  <c r="D174" i="34"/>
  <c r="E174" i="34" s="1"/>
  <c r="E56" i="36"/>
  <c r="D97" i="34"/>
  <c r="D72" i="36"/>
  <c r="E58" i="36"/>
  <c r="D99" i="34"/>
  <c r="D74" i="36"/>
  <c r="E17" i="45"/>
  <c r="C16" i="62" l="1"/>
  <c r="D16" i="45"/>
  <c r="E74" i="36"/>
  <c r="D214" i="33"/>
  <c r="E214" i="33" s="1"/>
  <c r="D164" i="34"/>
  <c r="E72" i="36"/>
  <c r="D212" i="33"/>
  <c r="E212" i="33" s="1"/>
  <c r="D162" i="34"/>
  <c r="E97" i="34"/>
  <c r="D113" i="34"/>
  <c r="E113" i="34" s="1"/>
  <c r="D115" i="34"/>
  <c r="E115" i="34" s="1"/>
  <c r="E99" i="34"/>
  <c r="E18" i="45"/>
  <c r="C17" i="62" l="1"/>
  <c r="D17" i="45"/>
  <c r="E164" i="34"/>
  <c r="D180" i="34"/>
  <c r="E180" i="34" s="1"/>
  <c r="D178" i="34"/>
  <c r="E178" i="34" s="1"/>
  <c r="E162" i="34"/>
  <c r="E11" i="45"/>
  <c r="C18" i="62" l="1"/>
  <c r="D18" i="45"/>
  <c r="E18" i="34"/>
  <c r="E19" i="34" s="1"/>
  <c r="E4" i="34"/>
  <c r="E5" i="34" s="1"/>
  <c r="E18" i="33"/>
  <c r="E36" i="33" s="1"/>
  <c r="E4" i="33"/>
  <c r="C19" i="62" l="1"/>
  <c r="D11" i="45"/>
  <c r="D59" i="45" s="1"/>
  <c r="E21" i="34"/>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D15" i="36"/>
  <c r="D73" i="46" s="1"/>
  <c r="C15" i="36"/>
  <c r="C13" i="36"/>
  <c r="A59" i="57" s="1"/>
  <c r="D12" i="36"/>
  <c r="C11" i="36"/>
  <c r="A57" i="57" s="1"/>
  <c r="D10" i="36"/>
  <c r="D68" i="46" s="1"/>
  <c r="D9" i="36"/>
  <c r="D67" i="46" s="1"/>
  <c r="D8" i="36"/>
  <c r="F6" i="36"/>
  <c r="F5" i="34"/>
  <c r="D6" i="36"/>
  <c r="D64" i="46" s="1"/>
  <c r="D5" i="36"/>
  <c r="D63" i="46" s="1"/>
  <c r="E5" i="36"/>
  <c r="E6" i="36" s="1"/>
  <c r="C5" i="36"/>
  <c r="G5" i="34"/>
  <c r="A62" i="57" l="1"/>
  <c r="D66" i="46"/>
  <c r="D84" i="46" s="1"/>
  <c r="A54" i="57"/>
  <c r="D70" i="46"/>
  <c r="E70" i="46" s="1"/>
  <c r="A58" i="57"/>
  <c r="A51" i="57"/>
  <c r="A61" i="57"/>
  <c r="D91" i="46"/>
  <c r="E73" i="46"/>
  <c r="D81" i="46"/>
  <c r="E63" i="46"/>
  <c r="E66"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D88" i="46" l="1"/>
  <c r="A60" i="57"/>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AD45" i="36" s="1"/>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BC2" i="36" l="1"/>
  <c r="AJ2" i="36"/>
  <c r="AM2" i="36"/>
  <c r="AV2" i="36"/>
  <c r="BB2" i="36"/>
  <c r="BP2" i="36"/>
  <c r="BG2" i="36"/>
  <c r="AT2" i="36"/>
  <c r="BO2" i="36"/>
  <c r="AE2" i="36"/>
  <c r="BI2" i="36"/>
  <c r="AW2" i="36"/>
  <c r="AH2" i="36"/>
  <c r="AL2" i="36"/>
  <c r="AD2" i="36"/>
  <c r="BH2" i="36"/>
  <c r="AZ2" i="36"/>
  <c r="AK2" i="36"/>
  <c r="AG2" i="36"/>
  <c r="AF2" i="36"/>
  <c r="BK2" i="36"/>
  <c r="BF2" i="36"/>
  <c r="AU2" i="36"/>
  <c r="AP2" i="36"/>
  <c r="AQ2" i="36"/>
  <c r="AS2" i="36"/>
  <c r="BA2" i="36"/>
  <c r="AX2" i="36"/>
  <c r="AY2" i="36"/>
  <c r="AO2" i="36"/>
  <c r="AI2" i="36"/>
  <c r="BJ2" i="36"/>
  <c r="AN2" i="36"/>
  <c r="BE2" i="36"/>
  <c r="BD2" i="36"/>
  <c r="BM2" i="36"/>
  <c r="BN2" i="36"/>
  <c r="BL2" i="36"/>
  <c r="AR2" i="36"/>
  <c r="AD82" i="36"/>
  <c r="AD85" i="36" s="1"/>
  <c r="BE58" i="50"/>
  <c r="BE59" i="50" s="1"/>
  <c r="BE60" i="50" s="1"/>
  <c r="BE61" i="50" s="1"/>
  <c r="BK58" i="50"/>
  <c r="BK59" i="50" s="1"/>
  <c r="BK60" i="50" s="1"/>
  <c r="BK61" i="50" s="1"/>
  <c r="BJ58" i="50"/>
  <c r="BJ59" i="50" s="1"/>
  <c r="BJ60" i="50" s="1"/>
  <c r="BP41"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AV41" i="36"/>
  <c r="BH41" i="36"/>
  <c r="AF41" i="36"/>
  <c r="BH61" i="50"/>
  <c r="BM41" i="36"/>
  <c r="BJ41" i="36"/>
  <c r="AQ41" i="36"/>
  <c r="BJ61" i="50"/>
  <c r="AU41" i="36"/>
  <c r="BA41" i="36"/>
  <c r="AU61" i="50"/>
  <c r="AH41" i="36"/>
  <c r="AB61" i="50"/>
  <c r="BF41" i="36"/>
  <c r="AZ61" i="50"/>
  <c r="Y61" i="50"/>
  <c r="AE41" i="36"/>
  <c r="AS41" i="36"/>
  <c r="AM61" i="50"/>
  <c r="AR61" i="50"/>
  <c r="AX41" i="36"/>
  <c r="BL41" i="36"/>
  <c r="BF61" i="50"/>
  <c r="BE41" i="36"/>
  <c r="AY61" i="50"/>
  <c r="AG41" i="36"/>
  <c r="AA61" i="50"/>
  <c r="AJ61" i="50"/>
  <c r="AP41" i="36"/>
  <c r="AC61" i="50"/>
  <c r="AI41" i="36"/>
  <c r="AW61" i="50"/>
  <c r="BC41" i="36"/>
  <c r="AF61" i="50"/>
  <c r="AL41" i="36"/>
  <c r="AJ41" i="36"/>
  <c r="AD61" i="50"/>
  <c r="AZ41" i="36"/>
  <c r="AT61" i="50"/>
  <c r="AV61" i="50"/>
  <c r="BB41" i="36"/>
  <c r="AT41" i="36"/>
  <c r="AN61" i="50"/>
  <c r="AK41" i="36"/>
  <c r="AE61" i="50"/>
  <c r="BI61" i="50"/>
  <c r="BO41" i="36"/>
  <c r="AG61" i="50"/>
  <c r="AM41" i="36"/>
  <c r="BD41" i="36"/>
  <c r="AX61" i="50"/>
  <c r="BA61" i="50"/>
  <c r="BG41" i="36"/>
  <c r="AR41" i="36"/>
  <c r="AL61" i="50"/>
  <c r="AW41" i="36"/>
  <c r="AQ61" i="50"/>
  <c r="AS61" i="50"/>
  <c r="AY41" i="36"/>
  <c r="AN41" i="36"/>
  <c r="AH61" i="50"/>
  <c r="AO41" i="36"/>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2" i="36"/>
  <c r="AO85" i="36" s="1"/>
  <c r="AP82" i="36"/>
  <c r="AP85" i="36" s="1"/>
  <c r="AE82" i="36"/>
  <c r="AE85" i="36" s="1"/>
  <c r="BG82" i="36"/>
  <c r="BG85" i="36" s="1"/>
  <c r="AS82" i="36"/>
  <c r="AS85" i="36" s="1"/>
  <c r="AF82" i="36"/>
  <c r="AF85" i="36" s="1"/>
  <c r="AV82" i="36"/>
  <c r="AV85" i="36" s="1"/>
  <c r="AX82" i="36"/>
  <c r="AX85" i="36" s="1"/>
  <c r="BH82" i="36"/>
  <c r="BH85" i="36" s="1"/>
  <c r="AG82" i="36"/>
  <c r="AG85" i="36" s="1"/>
  <c r="AQ82" i="36"/>
  <c r="AQ85" i="36" s="1"/>
  <c r="AN82" i="36"/>
  <c r="AN85" i="36" s="1"/>
  <c r="AU82" i="36"/>
  <c r="AU85" i="36" s="1"/>
  <c r="BC82" i="36"/>
  <c r="BC85" i="36" s="1"/>
  <c r="BA82" i="36"/>
  <c r="BA85" i="36" s="1"/>
  <c r="AZ82" i="36"/>
  <c r="AZ85" i="36" s="1"/>
  <c r="AY82" i="36"/>
  <c r="AY85" i="36" s="1"/>
  <c r="AM82" i="36"/>
  <c r="AM85" i="36" s="1"/>
  <c r="BF82" i="36"/>
  <c r="BF85" i="36" s="1"/>
  <c r="AT82" i="36"/>
  <c r="AT85" i="36" s="1"/>
  <c r="AJ82" i="36"/>
  <c r="AJ85" i="36" s="1"/>
  <c r="BE82" i="36"/>
  <c r="BE85" i="36" s="1"/>
  <c r="BJ45" i="36"/>
  <c r="BI82" i="36"/>
  <c r="BI85" i="36" s="1"/>
  <c r="BB82" i="36"/>
  <c r="BB85" i="36" s="1"/>
  <c r="BD82" i="36"/>
  <c r="BD85" i="36" s="1"/>
  <c r="AI82" i="36"/>
  <c r="AI85" i="36" s="1"/>
  <c r="AK82" i="36"/>
  <c r="AK85" i="36" s="1"/>
  <c r="AR82" i="36"/>
  <c r="AR85" i="36" s="1"/>
  <c r="AL82" i="36"/>
  <c r="AL85" i="36" s="1"/>
  <c r="AH82" i="36"/>
  <c r="AH85" i="36" s="1"/>
  <c r="AW82" i="36"/>
  <c r="AW85" i="36" s="1"/>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2" i="36"/>
  <c r="BJ85" i="36" s="1"/>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2" i="36"/>
  <c r="BK85" i="36" s="1"/>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2" i="36"/>
  <c r="BL85" i="36" s="1"/>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2" i="36"/>
  <c r="BM85" i="36" s="1"/>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2" i="36"/>
  <c r="BN85" i="36" s="1"/>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2" i="36" s="1"/>
  <c r="BP85" i="36" s="1"/>
  <c r="BO82" i="36"/>
  <c r="BO85" i="36" s="1"/>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AY137" i="34" l="1"/>
  <c r="BC19" i="45"/>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K39" i="45" s="1"/>
  <c r="AM35" i="62" s="1"/>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N39" i="45" s="1"/>
  <c r="AP35" i="62" s="1"/>
  <c r="BP68" i="34"/>
  <c r="BF73" i="34"/>
  <c r="BF57" i="34"/>
  <c r="AR80" i="34"/>
  <c r="AR64" i="34"/>
  <c r="AK83" i="34"/>
  <c r="AK67" i="34"/>
  <c r="AI32" i="45" s="1"/>
  <c r="K29" i="62" s="1"/>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AY39" i="45" s="1"/>
  <c r="AA35" i="62" s="1"/>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BE39" i="45" s="1"/>
  <c r="AG35" i="62" s="1"/>
  <c r="AT57" i="34"/>
  <c r="AT73" i="34"/>
  <c r="AR76" i="34"/>
  <c r="AR60" i="34"/>
  <c r="AJ78" i="34"/>
  <c r="AJ62" i="34"/>
  <c r="AT71" i="34"/>
  <c r="AT55" i="34"/>
  <c r="BA73" i="34"/>
  <c r="BA57" i="34"/>
  <c r="BA71" i="34"/>
  <c r="BA55" i="34"/>
  <c r="BF80" i="34"/>
  <c r="BF64" i="34"/>
  <c r="AQ67" i="34"/>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M59" i="34"/>
  <c r="AM75" i="34"/>
  <c r="AX75" i="34"/>
  <c r="AX59" i="34"/>
  <c r="AM68" i="34"/>
  <c r="AM84" i="34"/>
  <c r="AR71" i="34"/>
  <c r="AR55" i="34"/>
  <c r="BJ71" i="34"/>
  <c r="BJ55" i="34"/>
  <c r="BD81" i="34"/>
  <c r="BD65" i="34"/>
  <c r="BD62" i="34"/>
  <c r="BD78" i="34"/>
  <c r="AZ84" i="34"/>
  <c r="AZ68" i="34"/>
  <c r="AX32" i="45" s="1"/>
  <c r="Z29" i="62" s="1"/>
  <c r="AP74" i="34"/>
  <c r="AP58" i="34"/>
  <c r="BJ78" i="34"/>
  <c r="BJ62" i="34"/>
  <c r="AP62" i="34"/>
  <c r="AP78" i="34"/>
  <c r="AJ83" i="34"/>
  <c r="AJ67" i="34"/>
  <c r="AP85" i="34"/>
  <c r="AN40" i="45" s="1"/>
  <c r="P36" i="62" s="1"/>
  <c r="AP69" i="34"/>
  <c r="AN33" i="45" s="1"/>
  <c r="P30" i="62" s="1"/>
  <c r="BP80" i="34"/>
  <c r="BP64" i="34"/>
  <c r="BO80" i="34"/>
  <c r="BO64" i="34"/>
  <c r="BE84" i="34"/>
  <c r="BE68" i="34"/>
  <c r="BC32" i="45" s="1"/>
  <c r="AE29" i="62" s="1"/>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T32" i="45" l="1"/>
  <c r="V29" i="62" s="1"/>
  <c r="AO32" i="45"/>
  <c r="Q29" i="62" s="1"/>
  <c r="AL30" i="45"/>
  <c r="N27" i="62" s="1"/>
  <c r="BD30" i="45"/>
  <c r="AF27" i="62" s="1"/>
  <c r="AU28" i="45"/>
  <c r="AJ30" i="45"/>
  <c r="L27" i="62" s="1"/>
  <c r="AU30" i="45"/>
  <c r="W27" i="62" s="1"/>
  <c r="BF32" i="45"/>
  <c r="AH29" i="62" s="1"/>
  <c r="AV32" i="45"/>
  <c r="X29" i="62" s="1"/>
  <c r="BH30" i="45"/>
  <c r="AJ27" i="62" s="1"/>
  <c r="AW35" i="45"/>
  <c r="AH30" i="45"/>
  <c r="J27" i="62" s="1"/>
  <c r="BL30" i="45"/>
  <c r="AN27" i="62" s="1"/>
  <c r="AU35" i="45"/>
  <c r="BJ32" i="45"/>
  <c r="AL29" i="62" s="1"/>
  <c r="BD37" i="45"/>
  <c r="AF33" i="62" s="1"/>
  <c r="AP30" i="45"/>
  <c r="R27" i="62" s="1"/>
  <c r="AU37" i="45"/>
  <c r="W33" i="62" s="1"/>
  <c r="AI37" i="45"/>
  <c r="K33" i="62" s="1"/>
  <c r="AZ35" i="45"/>
  <c r="AS39" i="45"/>
  <c r="U35" i="62" s="1"/>
  <c r="AM39" i="45"/>
  <c r="O35" i="62" s="1"/>
  <c r="AJ37" i="45"/>
  <c r="L33" i="62" s="1"/>
  <c r="AM32" i="45"/>
  <c r="O29" i="62" s="1"/>
  <c r="AH36" i="45"/>
  <c r="J32" i="62" s="1"/>
  <c r="AL37" i="45"/>
  <c r="N33" i="62" s="1"/>
  <c r="AR30" i="45"/>
  <c r="T27" i="62" s="1"/>
  <c r="AW28" i="45"/>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Y25" i="62"/>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B31" i="62"/>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W31" i="62"/>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W25" i="62"/>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H72" i="45" s="1"/>
  <c r="AH73" i="45" s="1"/>
  <c r="AC25" i="62"/>
  <c r="AE31" i="62"/>
  <c r="M31" i="62"/>
  <c r="AD72" i="45"/>
  <c r="AD73" i="45" s="1"/>
  <c r="AD80" i="45" s="1"/>
  <c r="AL77" i="34" l="1"/>
  <c r="AJ36" i="45" s="1"/>
  <c r="AL61" i="34"/>
  <c r="AJ29" i="45" s="1"/>
  <c r="AK77" i="34"/>
  <c r="AI36" i="45" s="1"/>
  <c r="AK61" i="34"/>
  <c r="AI29" i="45" s="1"/>
  <c r="K32" i="62" l="1"/>
  <c r="AI34" i="45"/>
  <c r="AI62" i="45" s="1"/>
  <c r="L32" i="62"/>
  <c r="AJ34" i="45"/>
  <c r="AJ62" i="45" s="1"/>
  <c r="AM61" i="34"/>
  <c r="AK29" i="45" s="1"/>
  <c r="AM77" i="34"/>
  <c r="AK36" i="45" s="1"/>
  <c r="K26" i="62"/>
  <c r="AI27" i="45"/>
  <c r="AI61" i="45" s="1"/>
  <c r="AI72" i="45" s="1"/>
  <c r="AI73" i="45" s="1"/>
  <c r="L26" i="62"/>
  <c r="AJ27" i="45"/>
  <c r="AJ61" i="45" s="1"/>
  <c r="AJ72" i="45" s="1"/>
  <c r="AJ73" i="45" s="1"/>
  <c r="M32" i="62" l="1"/>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A32" i="62"/>
  <c r="AY34" i="45"/>
  <c r="AY62" i="45" s="1"/>
  <c r="BB77" i="34"/>
  <c r="AZ36" i="45" s="1"/>
  <c r="BB61" i="34"/>
  <c r="AZ29" i="45" s="1"/>
  <c r="AY72" i="45" l="1"/>
  <c r="AY73" i="45" s="1"/>
  <c r="AB26" i="62"/>
  <c r="AZ27" i="45"/>
  <c r="AZ61" i="45" s="1"/>
  <c r="AB32" i="62"/>
  <c r="AZ34" i="45"/>
  <c r="AZ62" i="45" s="1"/>
  <c r="BC77" i="34"/>
  <c r="BA36" i="45" s="1"/>
  <c r="BC61" i="34"/>
  <c r="BA29" i="45" s="1"/>
  <c r="AZ72" i="45" l="1"/>
  <c r="AZ73" i="45" s="1"/>
  <c r="AC26" i="62"/>
  <c r="BA27" i="45"/>
  <c r="BA61" i="45" s="1"/>
  <c r="AC32" i="62"/>
  <c r="BA34" i="45"/>
  <c r="BA62" i="45" s="1"/>
  <c r="BD61" i="34"/>
  <c r="BB29" i="45" s="1"/>
  <c r="BD77" i="34"/>
  <c r="BB36" i="45" s="1"/>
  <c r="BA72" i="45" l="1"/>
  <c r="BA73" i="45" s="1"/>
  <c r="AD32" i="62"/>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AL32" i="62"/>
  <c r="BJ34" i="45"/>
  <c r="BJ62" i="45" s="1"/>
  <c r="BM77" i="34"/>
  <c r="BK36" i="45" s="1"/>
  <c r="BM61" i="34"/>
  <c r="BK29" i="45" s="1"/>
  <c r="BJ72" i="45" l="1"/>
  <c r="BJ73" i="45" s="1"/>
  <c r="AM26" i="62"/>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tc={6704E445-3F8B-48DB-A842-B7D498DA546D}</author>
  </authors>
  <commentList>
    <comment ref="Z6"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perhaps remove this?</t>
      </text>
    </comment>
  </commentList>
</comments>
</file>

<file path=xl/sharedStrings.xml><?xml version="1.0" encoding="utf-8"?>
<sst xmlns="http://schemas.openxmlformats.org/spreadsheetml/2006/main" count="2548" uniqueCount="979">
  <si>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</si>
  <si>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</si>
  <si>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</si>
  <si>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</si>
  <si>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</si>
  <si>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</si>
  <si>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</si>
  <si>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</si>
  <si>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</si>
  <si>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</si>
  <si>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</si>
  <si>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</si>
  <si>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</si>
  <si>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</si>
  <si>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</si>
  <si>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</si>
  <si>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</si>
  <si>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</si>
  <si>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</si>
  <si>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</si>
  <si>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</si>
  <si>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</si>
  <si>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</si>
  <si>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</si>
  <si>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</si>
  <si>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</si>
  <si>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</si>
  <si>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</si>
  <si>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</si>
  <si>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</si>
  <si>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</si>
  <si>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</si>
  <si>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</si>
  <si>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</si>
  <si>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</si>
  <si>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</si>
  <si>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</si>
  <si>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</si>
  <si>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</si>
  <si>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</si>
  <si>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</si>
  <si>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</si>
  <si>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</si>
  <si>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</si>
  <si>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</si>
  <si>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</si>
  <si>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</si>
  <si>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</si>
  <si>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</si>
  <si>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</si>
  <si>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</si>
  <si>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</si>
  <si>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</si>
  <si>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</si>
  <si>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</si>
  <si>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</si>
  <si>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</si>
  <si>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</si>
  <si>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</si>
  <si>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</si>
  <si>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</si>
  <si>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</si>
  <si>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</si>
  <si>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</si>
  <si>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</si>
  <si>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</si>
  <si>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</si>
  <si>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</si>
  <si>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</si>
  <si>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</si>
  <si>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</si>
  <si>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</si>
  <si>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</si>
  <si>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</si>
  <si>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</si>
  <si>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</si>
  <si>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</si>
  <si>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</si>
  <si>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</si>
  <si>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</si>
  <si>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</si>
  <si>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</si>
  <si>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</si>
  <si>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</si>
  <si>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</si>
  <si>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</si>
  <si>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</si>
  <si>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</si>
  <si>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</si>
  <si>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</si>
  <si>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</si>
  <si>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</si>
  <si>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</si>
  <si>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</si>
  <si>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</si>
  <si>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</si>
  <si>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</si>
  <si>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</si>
  <si>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</si>
  <si>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</si>
  <si>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</si>
  <si>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</si>
  <si>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</si>
  <si>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</si>
  <si>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</si>
  <si>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</si>
  <si>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</si>
  <si>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</si>
  <si>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</si>
  <si>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</si>
  <si>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</si>
  <si>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</si>
  <si>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</si>
  <si>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</si>
  <si>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</si>
  <si>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</si>
  <si>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</si>
  <si>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</si>
  <si>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</si>
  <si>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</si>
  <si>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</si>
  <si>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</si>
  <si>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</si>
  <si>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</si>
  <si>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</si>
  <si>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</si>
  <si>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</si>
  <si>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</si>
  <si>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</si>
  <si>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</si>
  <si>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</si>
  <si>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</si>
  <si>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</si>
  <si>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</si>
  <si>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</si>
  <si>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</si>
  <si>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</si>
  <si>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</si>
  <si>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</si>
  <si>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</si>
  <si>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</si>
  <si>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</si>
  <si>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</si>
  <si>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</si>
  <si>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</si>
  <si>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</si>
  <si>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</si>
  <si>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</si>
  <si>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</si>
  <si>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</si>
  <si>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</si>
  <si>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</si>
  <si>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</si>
  <si>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</si>
  <si>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</si>
  <si>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</si>
  <si>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</si>
  <si>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</si>
  <si>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</si>
  <si>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</si>
  <si>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</si>
  <si>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</si>
  <si>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</si>
  <si>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</si>
  <si>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</si>
  <si>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</si>
  <si>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</si>
  <si>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</si>
  <si>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</si>
  <si>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</si>
  <si>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</si>
  <si>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</si>
  <si>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</si>
  <si>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</si>
  <si>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</si>
  <si>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</si>
  <si>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</si>
  <si>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</si>
  <si>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</si>
  <si>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</si>
  <si>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</si>
  <si>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</si>
  <si>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</si>
  <si>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</si>
  <si>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</si>
  <si>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</si>
  <si>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</si>
  <si>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</si>
  <si>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</si>
  <si>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</si>
  <si>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</si>
  <si>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</si>
  <si>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</si>
  <si>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</si>
  <si>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</si>
  <si>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</si>
  <si>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</si>
  <si>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</si>
  <si>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</si>
  <si>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</si>
  <si>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</si>
  <si>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</si>
  <si>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</si>
  <si>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</si>
  <si>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</si>
  <si>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</si>
  <si>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</si>
  <si>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</si>
  <si>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</si>
  <si>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</si>
  <si>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</si>
  <si>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</si>
  <si>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</si>
  <si>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</si>
  <si>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</si>
  <si>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</si>
  <si>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</si>
  <si>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</si>
  <si>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</si>
  <si>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</si>
  <si>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</si>
  <si>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</si>
  <si>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</si>
  <si>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</si>
  <si>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</si>
  <si>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</si>
  <si>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</si>
  <si>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</si>
  <si>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</si>
  <si>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</si>
  <si>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</si>
  <si>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</si>
  <si>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</si>
  <si>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</si>
  <si>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</si>
  <si>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</si>
  <si>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</si>
  <si>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</si>
  <si>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</si>
  <si>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</si>
  <si>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</si>
  <si>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</si>
  <si>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</si>
  <si>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</si>
  <si>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</si>
  <si>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</si>
  <si>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</si>
  <si>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</si>
  <si>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</si>
  <si>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</si>
  <si>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</si>
  <si>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</si>
  <si>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</si>
  <si>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</si>
  <si>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</si>
  <si>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</si>
  <si>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</si>
  <si>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</si>
  <si>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</si>
  <si>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</si>
  <si>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</si>
  <si>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</si>
  <si>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</si>
  <si>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</si>
  <si>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</si>
  <si>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</si>
  <si>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</si>
  <si>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</si>
  <si>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</si>
  <si>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</si>
  <si>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</si>
  <si>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</si>
  <si>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</si>
  <si>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</si>
  <si>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</si>
  <si>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</si>
  <si>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</si>
  <si>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</si>
  <si>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</si>
  <si>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</si>
  <si>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</si>
  <si>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</si>
  <si>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</si>
  <si>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</si>
  <si>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</si>
  <si>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</si>
  <si>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</si>
  <si>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</si>
  <si>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</si>
  <si>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</si>
  <si>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</si>
  <si>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</si>
  <si>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</si>
  <si>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</si>
  <si>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</si>
  <si>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</si>
  <si>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</si>
  <si>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</si>
  <si>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</si>
  <si>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</si>
  <si>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</si>
  <si>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</si>
  <si>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</si>
  <si>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</si>
  <si>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</si>
  <si>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</si>
  <si>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</si>
  <si>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</si>
  <si>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</si>
  <si>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</si>
  <si>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</si>
  <si>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</si>
  <si>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</si>
  <si>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</si>
  <si>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</si>
  <si>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</si>
  <si>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</si>
  <si>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</si>
  <si>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</si>
  <si>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</si>
  <si>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</si>
  <si>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</si>
  <si>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</si>
  <si>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</si>
  <si>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</si>
  <si>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</si>
  <si>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</si>
  <si>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</si>
  <si>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</si>
  <si>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</si>
  <si>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</si>
  <si>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</si>
  <si>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</si>
  <si>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</si>
  <si>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</si>
  <si>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</si>
  <si>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</si>
  <si>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</si>
  <si>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</si>
  <si>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</si>
  <si>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</si>
  <si>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</si>
  <si>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</si>
  <si>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</si>
  <si>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</si>
  <si>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</si>
  <si>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</si>
  <si>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</si>
  <si>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</si>
  <si>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</si>
  <si>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</si>
  <si>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</si>
  <si>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</si>
  <si>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</si>
  <si>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</si>
  <si>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</si>
  <si>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</si>
  <si>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</si>
  <si>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</si>
  <si>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</si>
  <si>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</si>
  <si>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</si>
  <si>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</si>
  <si>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</si>
  <si>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</si>
  <si>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</si>
  <si>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</si>
  <si>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</si>
  <si>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</si>
  <si>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</si>
  <si>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</si>
  <si>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</si>
  <si>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</si>
  <si>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</si>
  <si>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</si>
  <si>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</si>
  <si>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</si>
  <si>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</si>
  <si>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</si>
  <si>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</si>
  <si>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</si>
  <si>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</si>
  <si>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</si>
  <si>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</si>
  <si>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</si>
  <si>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</si>
  <si>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</si>
  <si>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</si>
  <si>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</si>
  <si>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</si>
  <si>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</si>
  <si>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</si>
  <si>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</si>
  <si>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</si>
  <si>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</si>
  <si>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</si>
  <si>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</si>
  <si>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</si>
  <si>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</si>
  <si>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</si>
  <si>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</si>
  <si>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</si>
  <si>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</si>
  <si>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</si>
  <si>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</si>
  <si>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</si>
  <si>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</si>
  <si>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</si>
  <si>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</si>
  <si>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</si>
  <si>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</si>
  <si>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</si>
  <si>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</si>
  <si>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</si>
  <si>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</si>
  <si>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</si>
  <si>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</si>
  <si>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</si>
  <si>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</si>
  <si>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</si>
  <si>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</si>
  <si>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</si>
  <si>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</si>
  <si>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</si>
  <si>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</si>
  <si>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</si>
  <si>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</si>
  <si>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</si>
  <si>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</si>
  <si>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</si>
  <si>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</si>
  <si>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</si>
  <si>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</si>
  <si>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</si>
  <si>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</si>
  <si>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</si>
  <si>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</si>
  <si>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</si>
  <si>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</si>
  <si>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</si>
  <si>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</si>
  <si>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</si>
  <si>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</si>
  <si>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</si>
  <si>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</si>
  <si>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</si>
  <si>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</si>
  <si>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</si>
  <si>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</si>
  <si>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</si>
  <si>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</si>
  <si>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</si>
  <si>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</si>
  <si>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</si>
  <si>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</si>
  <si>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</si>
  <si>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</si>
  <si>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</si>
  <si>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</si>
  <si>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</si>
  <si>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</si>
  <si>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</si>
  <si>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</si>
  <si>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</si>
  <si>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</si>
  <si>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</si>
  <si>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</si>
  <si>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</si>
  <si>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</si>
  <si>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</si>
  <si>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</si>
  <si>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</si>
  <si>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</si>
  <si>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</si>
  <si>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</si>
  <si>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</si>
  <si>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</si>
  <si>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</si>
  <si>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</si>
  <si>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</si>
  <si>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</si>
  <si>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</si>
  <si>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</si>
  <si>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</si>
  <si>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</si>
  <si>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</si>
  <si>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</si>
  <si>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</si>
  <si>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</si>
  <si>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</si>
  <si>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</si>
  <si>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</si>
  <si>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</si>
  <si>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</si>
  <si>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</si>
  <si>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</si>
  <si>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</si>
  <si>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</si>
  <si>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</si>
  <si>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</si>
  <si>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</si>
  <si>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</si>
  <si>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</si>
  <si>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</si>
  <si>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</si>
  <si>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</si>
  <si>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</si>
  <si>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</si>
  <si>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</si>
  <si>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</si>
  <si>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</si>
  <si>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</si>
  <si>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</si>
  <si>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</si>
  <si>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</si>
  <si>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</si>
  <si>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</si>
  <si>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</si>
  <si>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</si>
  <si>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</si>
  <si>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</si>
  <si>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</si>
  <si>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</si>
  <si>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</si>
  <si>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</si>
  <si>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</si>
  <si>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</si>
  <si>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</si>
  <si>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</si>
  <si>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</si>
  <si>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</si>
  <si>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</si>
  <si>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</si>
  <si>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</si>
  <si>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</si>
  <si>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</si>
  <si>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</si>
  <si>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</si>
  <si>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</si>
  <si>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</si>
  <si>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</si>
  <si>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</si>
  <si>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</si>
  <si>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</si>
  <si>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</si>
  <si>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</si>
  <si>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</si>
  <si>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</si>
  <si>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</si>
  <si>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</si>
  <si>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</si>
  <si>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</si>
  <si>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</si>
  <si>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</si>
  <si>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</si>
  <si>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</si>
  <si>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</si>
  <si>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</si>
  <si>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</si>
  <si>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</si>
  <si>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</si>
  <si>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</si>
  <si>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</si>
  <si>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</si>
  <si>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</si>
  <si>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</si>
  <si>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</si>
  <si>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</si>
  <si>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</si>
  <si>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</si>
  <si>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</si>
  <si>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</si>
  <si>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</si>
  <si>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</si>
  <si>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</si>
  <si>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</si>
  <si>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</si>
  <si>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</si>
  <si>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</si>
  <si>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</si>
  <si>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</si>
  <si>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</si>
  <si>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</si>
  <si>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</si>
  <si>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</si>
  <si>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</si>
  <si>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</si>
  <si>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</si>
  <si>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</si>
  <si>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</si>
  <si>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</si>
  <si>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</si>
  <si>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</si>
  <si>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</si>
  <si>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</si>
  <si>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</si>
  <si>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</si>
  <si>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</si>
  <si>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</si>
  <si>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</si>
  <si>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</si>
  <si>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</si>
  <si>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</si>
  <si>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</si>
  <si>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</si>
  <si>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</si>
  <si>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</si>
  <si>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</si>
  <si>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</si>
  <si>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</si>
  <si>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</si>
  <si>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</si>
  <si>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</si>
  <si>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</si>
  <si>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</si>
  <si>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</si>
  <si>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</si>
  <si>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</si>
  <si>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</si>
  <si>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</si>
  <si>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</si>
  <si>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</si>
  <si>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</si>
  <si>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</si>
  <si>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</si>
  <si>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</si>
  <si>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</si>
  <si>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</si>
  <si>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</si>
  <si>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</si>
  <si>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</si>
  <si>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</si>
  <si>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</si>
  <si>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</si>
  <si>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</si>
  <si>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</si>
  <si>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</si>
  <si>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</si>
  <si>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</si>
  <si>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</si>
  <si>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</si>
  <si>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</si>
  <si>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</si>
  <si>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</si>
  <si>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</si>
  <si>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</si>
  <si>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</si>
  <si>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</si>
  <si>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</si>
  <si>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</si>
  <si>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</si>
  <si>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</si>
  <si>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</si>
  <si>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</si>
  <si>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</si>
  <si>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</si>
  <si>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</si>
  <si>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</si>
  <si>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</si>
  <si>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</si>
  <si>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</si>
  <si>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</si>
  <si>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</si>
  <si>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</si>
  <si>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</si>
  <si>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</si>
  <si>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</si>
  <si>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</si>
  <si>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</si>
  <si>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</si>
  <si>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</si>
  <si>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</si>
  <si>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</si>
  <si>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</si>
  <si>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</si>
  <si>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</si>
  <si>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</si>
  <si>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</si>
  <si>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</si>
  <si>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</si>
  <si>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</si>
  <si>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</si>
  <si>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</si>
  <si>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</si>
  <si>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</si>
  <si>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</si>
  <si>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</si>
  <si>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</si>
  <si>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</si>
  <si>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</si>
  <si>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</si>
  <si>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</si>
  <si>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</si>
  <si>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</si>
  <si>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</si>
  <si>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</si>
  <si>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</si>
  <si>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</si>
  <si>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</si>
  <si>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</si>
  <si>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</si>
  <si>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</si>
  <si>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</si>
  <si>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</si>
  <si>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</si>
  <si>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</si>
  <si>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</si>
  <si>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</si>
  <si>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</si>
  <si>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</si>
  <si>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</si>
  <si>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</si>
  <si>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</si>
  <si>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</si>
  <si>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</si>
  <si>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</si>
  <si>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</si>
  <si>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</si>
  <si>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</si>
  <si>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</si>
  <si>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</si>
  <si>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</si>
  <si>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</si>
  <si>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</si>
  <si>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</si>
  <si>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</si>
  <si>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</si>
  <si>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</si>
  <si>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</si>
  <si>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</si>
  <si>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</si>
  <si>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</si>
  <si>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</si>
  <si>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</si>
  <si>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</si>
  <si>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</si>
  <si>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</si>
  <si>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</si>
  <si>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</si>
  <si>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</si>
  <si>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</si>
  <si>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</si>
  <si>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</si>
  <si>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</si>
  <si>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</si>
  <si>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</si>
  <si>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</si>
  <si>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</si>
  <si>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</si>
  <si>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</si>
  <si>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</si>
  <si>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</si>
  <si>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</si>
  <si>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</si>
  <si>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</si>
  <si>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</si>
  <si>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</si>
  <si>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</si>
  <si>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</si>
  <si>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</si>
  <si>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</si>
  <si>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</si>
  <si>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</si>
  <si>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</si>
  <si>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</si>
  <si>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</si>
  <si>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</si>
  <si>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</si>
  <si>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</si>
  <si>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</si>
  <si>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</si>
  <si>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</si>
  <si>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</si>
  <si>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</si>
  <si>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</si>
  <si>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</si>
  <si>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</si>
  <si>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</si>
  <si>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</si>
  <si>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</si>
  <si>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</si>
  <si>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</si>
  <si>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</si>
  <si>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</si>
  <si>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</si>
  <si>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</si>
  <si>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</si>
  <si>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</si>
  <si>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</si>
  <si>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</si>
  <si>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</si>
  <si>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</si>
  <si>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</si>
  <si>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</si>
  <si>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</si>
  <si>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</si>
  <si>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</si>
  <si>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</si>
  <si>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</si>
  <si>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</si>
  <si>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</si>
  <si>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</si>
  <si>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</si>
  <si>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</si>
  <si>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</si>
  <si>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</si>
  <si>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</si>
  <si>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</si>
  <si>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</si>
  <si>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</si>
  <si>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</si>
  <si>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</si>
  <si>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</si>
  <si>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</si>
  <si>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</si>
  <si>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</si>
  <si>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</si>
  <si>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</si>
  <si>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</si>
  <si>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</si>
  <si>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</si>
  <si>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</si>
  <si>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</si>
  <si>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</si>
  <si>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</si>
  <si>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</si>
  <si>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</si>
  <si>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</si>
  <si>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</si>
  <si>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</si>
  <si>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</si>
  <si>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</si>
  <si>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</si>
  <si>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</si>
  <si>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</si>
  <si>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</si>
  <si>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</si>
  <si>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</si>
  <si>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</si>
  <si>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</si>
  <si>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</si>
  <si>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</si>
  <si>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</si>
  <si>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</si>
  <si>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</si>
  <si>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</si>
  <si>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</si>
  <si>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</si>
  <si>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</si>
  <si>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</si>
  <si>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</si>
  <si>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</si>
  <si>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</si>
  <si>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</si>
  <si>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</si>
  <si>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</si>
  <si>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</si>
  <si>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</si>
  <si>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</si>
  <si>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</si>
  <si>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</si>
  <si>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</si>
  <si>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</si>
  <si>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</si>
  <si>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</si>
  <si>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</si>
  <si>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</si>
  <si>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</si>
  <si>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</si>
  <si>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</si>
  <si>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</si>
  <si>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</si>
  <si>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</si>
  <si>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</si>
  <si>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</si>
  <si>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</si>
  <si>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</si>
  <si>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</si>
  <si>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</si>
  <si>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</si>
  <si>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</si>
  <si>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</si>
  <si>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</si>
  <si>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</si>
  <si>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</si>
  <si>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</si>
  <si>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</si>
  <si>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</si>
  <si>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</si>
  <si>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</si>
  <si>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coal</t>
  </si>
  <si>
    <t>COM</t>
  </si>
  <si>
    <t>cp</t>
  </si>
  <si>
    <t>elec</t>
  </si>
  <si>
    <t>fb</t>
  </si>
  <si>
    <t>is</t>
  </si>
  <si>
    <t>mi</t>
  </si>
  <si>
    <t>nf</t>
  </si>
  <si>
    <t>nm</t>
  </si>
  <si>
    <t>ot</t>
  </si>
  <si>
    <t>petr</t>
  </si>
  <si>
    <t>pp</t>
  </si>
  <si>
    <t>trana</t>
  </si>
  <si>
    <t>tranlf</t>
  </si>
  <si>
    <t>tranlp</t>
  </si>
  <si>
    <t>trano</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</si>
  <si>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</si>
  <si>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</si>
  <si>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</si>
  <si>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</si>
  <si>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</si>
  <si>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</si>
  <si>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</si>
  <si>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</si>
  <si>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</si>
  <si>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</si>
  <si>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</si>
  <si>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</si>
  <si>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</si>
  <si>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</si>
  <si>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</si>
  <si>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</si>
  <si>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</si>
  <si>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</si>
  <si>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</si>
  <si>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</si>
  <si>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</si>
  <si>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</si>
  <si>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</si>
  <si>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</si>
  <si>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</si>
  <si>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</si>
  <si>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</si>
  <si>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</si>
  <si>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</si>
  <si>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</si>
  <si>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</si>
  <si>
    <t>GVA_FS</t>
  </si>
  <si>
    <t>agr</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</si>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</sst>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10">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0" xfId="0" quotePrefix="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xr:uid="{00000000-0005-0000-0000-000000000000}"/>
    <cellStyle name="Bad" xfId="15" builtinId="27"/>
    <cellStyle name="Calculation" xfId="5" builtinId="22" customBuiltin="1"/>
    <cellStyle name="Check Cell" xfId="6" builtinId="23" customBuiltin="1"/>
    <cellStyle name="Comma" xfId="9" builtinId="3"/>
    <cellStyle name="Conversion" xfId="3" xr:uid="{00000000-0005-0000-0000-000005000000}"/>
    <cellStyle name="Input" xfId="4" builtinId="20" customBuiltin="1"/>
    <cellStyle name="Interpolation" xfId="10" xr:uid="{00000000-0005-0000-0000-000007000000}"/>
    <cellStyle name="Inventory constants" xfId="13" xr:uid="{00000000-0005-0000-0000-000008000000}"/>
    <cellStyle name="IPCC" xfId="7" xr:uid="{00000000-0005-0000-0000-000009000000}"/>
    <cellStyle name="Linked" xfId="11" xr:uid="{00000000-0005-0000-0000-00000A000000}"/>
    <cellStyle name="Normal" xfId="0" builtinId="0"/>
    <cellStyle name="Normal 2" xfId="2" xr:uid="{00000000-0005-0000-0000-00000C000000}"/>
    <cellStyle name="Normal 3" xfId="1" xr:uid="{00000000-0005-0000-0000-00000D000000}"/>
    <cellStyle name="Percent" xfId="14" builtinId="5"/>
    <cellStyle name="Spreadsheet" xfId="8" xr:uid="{00000000-0005-0000-0000-00000F000000}"/>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48.512249573798144</c:v>
                </c:pt>
                <c:pt idx="1">
                  <c:v>50.550314146375946</c:v>
                </c:pt>
                <c:pt idx="2">
                  <c:v>52.689008734220394</c:v>
                </c:pt>
                <c:pt idx="3">
                  <c:v>53.946579623197444</c:v>
                </c:pt>
                <c:pt idx="4">
                  <c:v>52.486995475808207</c:v>
                </c:pt>
                <c:pt idx="5">
                  <c:v>53.321785243355166</c:v>
                </c:pt>
                <c:pt idx="6">
                  <c:v>54.316664267734318</c:v>
                </c:pt>
                <c:pt idx="7">
                  <c:v>55.299685843430822</c:v>
                </c:pt>
                <c:pt idx="8">
                  <c:v>55.838513496838495</c:v>
                </c:pt>
                <c:pt idx="9">
                  <c:v>56.034639943100423</c:v>
                </c:pt>
                <c:pt idx="10">
                  <c:v>55.879863697386</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3.4973432596810314E-3</c:v>
                </c:pt>
                <c:pt idx="8">
                  <c:v>2.9941029471168973E-3</c:v>
                </c:pt>
                <c:pt idx="9">
                  <c:v>3.0605223474033326E-3</c:v>
                </c:pt>
                <c:pt idx="10">
                  <c:v>2.794495463465674E-3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923.13636018276793</c:v>
                </c:pt>
                <c:pt idx="13">
                  <c:v>950.71038485173062</c:v>
                </c:pt>
                <c:pt idx="14">
                  <c:v>971.56616712393895</c:v>
                </c:pt>
                <c:pt idx="15">
                  <c:v>985.20277563415959</c:v>
                </c:pt>
                <c:pt idx="16">
                  <c:v>992.93614580987071</c:v>
                </c:pt>
                <c:pt idx="17">
                  <c:v>1005.6193417795473</c:v>
                </c:pt>
                <c:pt idx="18">
                  <c:v>1016.2280027270522</c:v>
                </c:pt>
                <c:pt idx="19">
                  <c:v>1024.8665261726351</c:v>
                </c:pt>
                <c:pt idx="20">
                  <c:v>926.67382049303012</c:v>
                </c:pt>
                <c:pt idx="21">
                  <c:v>951.93050597955664</c:v>
                </c:pt>
                <c:pt idx="22">
                  <c:v>976.07013371373057</c:v>
                </c:pt>
                <c:pt idx="23">
                  <c:v>1000.4324019906379</c:v>
                </c:pt>
                <c:pt idx="24">
                  <c:v>1023.8388957067716</c:v>
                </c:pt>
                <c:pt idx="25">
                  <c:v>1048.305505038345</c:v>
                </c:pt>
                <c:pt idx="26">
                  <c:v>1078.0061903155895</c:v>
                </c:pt>
                <c:pt idx="27">
                  <c:v>1107.3829572718078</c:v>
                </c:pt>
                <c:pt idx="28">
                  <c:v>1138.2360674434869</c:v>
                </c:pt>
                <c:pt idx="29">
                  <c:v>1170.1505072381062</c:v>
                </c:pt>
                <c:pt idx="30">
                  <c:v>1203.2256694810071</c:v>
                </c:pt>
                <c:pt idx="31">
                  <c:v>1243.5223409107525</c:v>
                </c:pt>
                <c:pt idx="32">
                  <c:v>1281.8392867794396</c:v>
                </c:pt>
                <c:pt idx="33">
                  <c:v>1324.5567125956316</c:v>
                </c:pt>
                <c:pt idx="34">
                  <c:v>1370.330404854825</c:v>
                </c:pt>
                <c:pt idx="35">
                  <c:v>1419.3510763938887</c:v>
                </c:pt>
                <c:pt idx="36">
                  <c:v>1470.0876864674531</c:v>
                </c:pt>
                <c:pt idx="37">
                  <c:v>1523.0334605339456</c:v>
                </c:pt>
                <c:pt idx="38">
                  <c:v>1576.7985919984762</c:v>
                </c:pt>
                <c:pt idx="39">
                  <c:v>1632.8225181327343</c:v>
                </c:pt>
                <c:pt idx="40">
                  <c:v>1692.3538468522804</c:v>
                </c:pt>
                <c:pt idx="41">
                  <c:v>1754.6047975661927</c:v>
                </c:pt>
                <c:pt idx="42">
                  <c:v>1819.557030663256</c:v>
                </c:pt>
                <c:pt idx="43">
                  <c:v>1887.0445604979514</c:v>
                </c:pt>
                <c:pt idx="44">
                  <c:v>1957.4365514662102</c:v>
                </c:pt>
                <c:pt idx="45">
                  <c:v>2032.2678827415518</c:v>
                </c:pt>
                <c:pt idx="46">
                  <c:v>2111.080463317885</c:v>
                </c:pt>
                <c:pt idx="47">
                  <c:v>2193.7001362930887</c:v>
                </c:pt>
                <c:pt idx="48">
                  <c:v>2277.2768877543358</c:v>
                </c:pt>
                <c:pt idx="49">
                  <c:v>2365.0215923482347</c:v>
                </c:pt>
                <c:pt idx="50">
                  <c:v>2457.2660987385698</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923.2489071557668</c:v>
                </c:pt>
                <c:pt idx="13">
                  <c:v>947.38231015799386</c:v>
                </c:pt>
                <c:pt idx="14">
                  <c:v>965.63575718085235</c:v>
                </c:pt>
                <c:pt idx="15">
                  <c:v>977.57082189163384</c:v>
                </c:pt>
                <c:pt idx="16">
                  <c:v>984.33924040349177</c:v>
                </c:pt>
                <c:pt idx="17">
                  <c:v>995.43985713852226</c:v>
                </c:pt>
                <c:pt idx="18">
                  <c:v>1004.7247944312745</c:v>
                </c:pt>
                <c:pt idx="19">
                  <c:v>1012.2854233260148</c:v>
                </c:pt>
                <c:pt idx="20">
                  <c:v>926.34497152420238</c:v>
                </c:pt>
                <c:pt idx="21">
                  <c:v>948.45018745348705</c:v>
                </c:pt>
                <c:pt idx="22">
                  <c:v>969.57772945820216</c:v>
                </c:pt>
                <c:pt idx="23">
                  <c:v>990.90013144461795</c:v>
                </c:pt>
                <c:pt idx="24">
                  <c:v>1011.3860181623586</c:v>
                </c:pt>
                <c:pt idx="25">
                  <c:v>1032.799741773099</c:v>
                </c:pt>
                <c:pt idx="26">
                  <c:v>1058.794445696203</c:v>
                </c:pt>
                <c:pt idx="27">
                  <c:v>1084.5056490612644</c:v>
                </c:pt>
                <c:pt idx="28">
                  <c:v>1111.5089810225704</c:v>
                </c:pt>
                <c:pt idx="29">
                  <c:v>1139.4412124033888</c:v>
                </c:pt>
                <c:pt idx="30">
                  <c:v>1168.3893340270863</c:v>
                </c:pt>
                <c:pt idx="31">
                  <c:v>1203.6578819789206</c:v>
                </c:pt>
                <c:pt idx="32">
                  <c:v>1237.1937298489781</c:v>
                </c:pt>
                <c:pt idx="33">
                  <c:v>1274.5809761728815</c:v>
                </c:pt>
                <c:pt idx="34">
                  <c:v>1314.6431352321083</c:v>
                </c:pt>
                <c:pt idx="35">
                  <c:v>1357.5471231662182</c:v>
                </c:pt>
                <c:pt idx="36">
                  <c:v>1401.9529388776409</c:v>
                </c:pt>
                <c:pt idx="37">
                  <c:v>1448.2922643171287</c:v>
                </c:pt>
                <c:pt idx="38">
                  <c:v>1495.3487096738975</c:v>
                </c:pt>
                <c:pt idx="39">
                  <c:v>1544.3821026369098</c:v>
                </c:pt>
                <c:pt idx="40">
                  <c:v>1596.4852527753078</c:v>
                </c:pt>
                <c:pt idx="41">
                  <c:v>1650.9686768995211</c:v>
                </c:pt>
                <c:pt idx="42">
                  <c:v>1707.8163237717029</c:v>
                </c:pt>
                <c:pt idx="43">
                  <c:v>1766.8829190431138</c:v>
                </c:pt>
                <c:pt idx="44">
                  <c:v>1828.491563648349</c:v>
                </c:pt>
                <c:pt idx="45">
                  <c:v>1893.9856181631305</c:v>
                </c:pt>
                <c:pt idx="46">
                  <c:v>1962.9641510950694</c:v>
                </c:pt>
                <c:pt idx="47">
                  <c:v>2035.2747364289223</c:v>
                </c:pt>
                <c:pt idx="48">
                  <c:v>2108.422978256006</c:v>
                </c:pt>
                <c:pt idx="49">
                  <c:v>2185.2191058687968</c:v>
                </c:pt>
                <c:pt idx="50">
                  <c:v>2265.9535606386603</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211.2941373210368</c:v>
                </c:pt>
                <c:pt idx="13">
                  <c:v>217.03983251802595</c:v>
                </c:pt>
                <c:pt idx="14">
                  <c:v>221.17827459621316</c:v>
                </c:pt>
                <c:pt idx="15">
                  <c:v>223.5906108664434</c:v>
                </c:pt>
                <c:pt idx="16">
                  <c:v>224.58515934427453</c:v>
                </c:pt>
                <c:pt idx="17">
                  <c:v>226.71277214104259</c:v>
                </c:pt>
                <c:pt idx="18">
                  <c:v>228.34115844128718</c:v>
                </c:pt>
                <c:pt idx="19">
                  <c:v>229.49227324534868</c:v>
                </c:pt>
                <c:pt idx="20">
                  <c:v>205.50853208913438</c:v>
                </c:pt>
                <c:pt idx="21">
                  <c:v>210.80035158025044</c:v>
                </c:pt>
                <c:pt idx="22">
                  <c:v>215.82205170226231</c:v>
                </c:pt>
                <c:pt idx="23">
                  <c:v>220.88856741954655</c:v>
                </c:pt>
                <c:pt idx="24">
                  <c:v>225.72271581908529</c:v>
                </c:pt>
                <c:pt idx="25">
                  <c:v>230.79843170620106</c:v>
                </c:pt>
                <c:pt idx="26">
                  <c:v>237.19635458007269</c:v>
                </c:pt>
                <c:pt idx="27">
                  <c:v>243.51234041688679</c:v>
                </c:pt>
                <c:pt idx="28">
                  <c:v>250.16965140990555</c:v>
                </c:pt>
                <c:pt idx="29">
                  <c:v>257.07064262076199</c:v>
                </c:pt>
                <c:pt idx="30">
                  <c:v>264.23862764527291</c:v>
                </c:pt>
                <c:pt idx="31">
                  <c:v>273.18071191404727</c:v>
                </c:pt>
                <c:pt idx="32">
                  <c:v>281.65272529029767</c:v>
                </c:pt>
                <c:pt idx="33">
                  <c:v>291.1548899702936</c:v>
                </c:pt>
                <c:pt idx="34">
                  <c:v>301.37108429653068</c:v>
                </c:pt>
                <c:pt idx="35">
                  <c:v>312.34611355366303</c:v>
                </c:pt>
                <c:pt idx="36">
                  <c:v>323.79903595619368</c:v>
                </c:pt>
                <c:pt idx="37">
                  <c:v>335.76793253164016</c:v>
                </c:pt>
                <c:pt idx="38">
                  <c:v>347.92597431426469</c:v>
                </c:pt>
                <c:pt idx="39">
                  <c:v>360.61160921079943</c:v>
                </c:pt>
                <c:pt idx="40">
                  <c:v>374.11841274054649</c:v>
                </c:pt>
                <c:pt idx="41">
                  <c:v>388.33620898066903</c:v>
                </c:pt>
                <c:pt idx="42">
                  <c:v>403.18658392126616</c:v>
                </c:pt>
                <c:pt idx="43">
                  <c:v>418.63049098479598</c:v>
                </c:pt>
                <c:pt idx="44">
                  <c:v>434.75472031128953</c:v>
                </c:pt>
                <c:pt idx="45">
                  <c:v>451.92017167920784</c:v>
                </c:pt>
                <c:pt idx="46">
                  <c:v>470.09627547970052</c:v>
                </c:pt>
                <c:pt idx="47">
                  <c:v>489.16577266180258</c:v>
                </c:pt>
                <c:pt idx="48">
                  <c:v>508.45849295299746</c:v>
                </c:pt>
                <c:pt idx="49">
                  <c:v>528.72944191460942</c:v>
                </c:pt>
                <c:pt idx="50">
                  <c:v>550.0566420813858</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234.03288385981747</c:v>
                </c:pt>
                <c:pt idx="13">
                  <c:v>240.80839525470913</c:v>
                </c:pt>
                <c:pt idx="14">
                  <c:v>245.68858128903796</c:v>
                </c:pt>
                <c:pt idx="15">
                  <c:v>248.53328699076405</c:v>
                </c:pt>
                <c:pt idx="16">
                  <c:v>249.7060910315785</c:v>
                </c:pt>
                <c:pt idx="17">
                  <c:v>252.21504151610361</c:v>
                </c:pt>
                <c:pt idx="18">
                  <c:v>254.13528781430162</c:v>
                </c:pt>
                <c:pt idx="19">
                  <c:v>255.4927199794875</c:v>
                </c:pt>
                <c:pt idx="20">
                  <c:v>227.21030924854301</c:v>
                </c:pt>
                <c:pt idx="21">
                  <c:v>233.45059559031679</c:v>
                </c:pt>
                <c:pt idx="22">
                  <c:v>239.37234835162755</c:v>
                </c:pt>
                <c:pt idx="23">
                  <c:v>245.34694912628152</c:v>
                </c:pt>
                <c:pt idx="24">
                  <c:v>251.04753477218139</c:v>
                </c:pt>
                <c:pt idx="25">
                  <c:v>257.03298468752092</c:v>
                </c:pt>
                <c:pt idx="26">
                  <c:v>264.57762425668409</c:v>
                </c:pt>
                <c:pt idx="27">
                  <c:v>272.02564099619599</c:v>
                </c:pt>
                <c:pt idx="28">
                  <c:v>279.87615950545717</c:v>
                </c:pt>
                <c:pt idx="29">
                  <c:v>288.01403368466993</c:v>
                </c:pt>
                <c:pt idx="30">
                  <c:v>296.46675568729836</c:v>
                </c:pt>
                <c:pt idx="31">
                  <c:v>307.01155344978855</c:v>
                </c:pt>
                <c:pt idx="32">
                  <c:v>317.00202826622836</c:v>
                </c:pt>
                <c:pt idx="33">
                  <c:v>328.2072911383674</c:v>
                </c:pt>
                <c:pt idx="34">
                  <c:v>340.25456108511281</c:v>
                </c:pt>
                <c:pt idx="35">
                  <c:v>353.19667396119024</c:v>
                </c:pt>
                <c:pt idx="36">
                  <c:v>366.70233403933349</c:v>
                </c:pt>
                <c:pt idx="37">
                  <c:v>380.81644771068062</c:v>
                </c:pt>
                <c:pt idx="38">
                  <c:v>395.15360758663576</c:v>
                </c:pt>
                <c:pt idx="39">
                  <c:v>410.11292249041736</c:v>
                </c:pt>
                <c:pt idx="40">
                  <c:v>426.04058626073368</c:v>
                </c:pt>
                <c:pt idx="41">
                  <c:v>442.80667585171619</c:v>
                </c:pt>
                <c:pt idx="42">
                  <c:v>460.31872290237686</c:v>
                </c:pt>
                <c:pt idx="43">
                  <c:v>478.53068241346057</c:v>
                </c:pt>
                <c:pt idx="44">
                  <c:v>497.5449001521169</c:v>
                </c:pt>
                <c:pt idx="45">
                  <c:v>517.78696092184498</c:v>
                </c:pt>
                <c:pt idx="46">
                  <c:v>539.22081604167556</c:v>
                </c:pt>
                <c:pt idx="47">
                  <c:v>561.70818980976082</c:v>
                </c:pt>
                <c:pt idx="48">
                  <c:v>584.45879555716385</c:v>
                </c:pt>
                <c:pt idx="49">
                  <c:v>608.36296049557575</c:v>
                </c:pt>
                <c:pt idx="50">
                  <c:v>633.51269134570009</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2858.968531825617</c:v>
                </c:pt>
                <c:pt idx="13">
                  <c:v>2902.6692864828119</c:v>
                </c:pt>
                <c:pt idx="14">
                  <c:v>2940.2645298266066</c:v>
                </c:pt>
                <c:pt idx="15">
                  <c:v>2971.2773604070107</c:v>
                </c:pt>
                <c:pt idx="16">
                  <c:v>2997.0461321756811</c:v>
                </c:pt>
                <c:pt idx="17">
                  <c:v>3028.4330016297035</c:v>
                </c:pt>
                <c:pt idx="18">
                  <c:v>3057.9985180799458</c:v>
                </c:pt>
                <c:pt idx="19">
                  <c:v>3085.9037261873905</c:v>
                </c:pt>
                <c:pt idx="20">
                  <c:v>3007.4523915024893</c:v>
                </c:pt>
                <c:pt idx="21">
                  <c:v>3046.8453537184978</c:v>
                </c:pt>
                <c:pt idx="22">
                  <c:v>3085.2861724601426</c:v>
                </c:pt>
                <c:pt idx="23">
                  <c:v>3124.114382449708</c:v>
                </c:pt>
                <c:pt idx="24">
                  <c:v>3162.1552663429352</c:v>
                </c:pt>
                <c:pt idx="25">
                  <c:v>3201.4235631906568</c:v>
                </c:pt>
                <c:pt idx="26">
                  <c:v>3243.9147718244622</c:v>
                </c:pt>
                <c:pt idx="27">
                  <c:v>3286.2089432112753</c:v>
                </c:pt>
                <c:pt idx="28">
                  <c:v>3330.1048382598087</c:v>
                </c:pt>
                <c:pt idx="29">
                  <c:v>3375.1893329206964</c:v>
                </c:pt>
                <c:pt idx="30">
                  <c:v>3421.5629375544468</c:v>
                </c:pt>
                <c:pt idx="31">
                  <c:v>3473.4820390672553</c:v>
                </c:pt>
                <c:pt idx="32">
                  <c:v>3523.5241471323725</c:v>
                </c:pt>
                <c:pt idx="33">
                  <c:v>3578.0605895123099</c:v>
                </c:pt>
                <c:pt idx="34">
                  <c:v>3635.750060642762</c:v>
                </c:pt>
                <c:pt idx="35">
                  <c:v>3696.7838481239592</c:v>
                </c:pt>
                <c:pt idx="36">
                  <c:v>3757.9012094791728</c:v>
                </c:pt>
                <c:pt idx="37">
                  <c:v>3821.3009317314959</c:v>
                </c:pt>
                <c:pt idx="38">
                  <c:v>3885.5958880524786</c:v>
                </c:pt>
                <c:pt idx="39">
                  <c:v>3952.2238854689522</c:v>
                </c:pt>
                <c:pt idx="40">
                  <c:v>4022.4321967678006</c:v>
                </c:pt>
                <c:pt idx="41">
                  <c:v>4093.7899693320805</c:v>
                </c:pt>
                <c:pt idx="42">
                  <c:v>4167.9020566669569</c:v>
                </c:pt>
                <c:pt idx="43">
                  <c:v>4244.60308118997</c:v>
                </c:pt>
                <c:pt idx="44">
                  <c:v>4324.2620015520706</c:v>
                </c:pt>
                <c:pt idx="45">
                  <c:v>4408.4117158835925</c:v>
                </c:pt>
                <c:pt idx="46">
                  <c:v>4494.9049509547158</c:v>
                </c:pt>
                <c:pt idx="47">
                  <c:v>4585.2392952472401</c:v>
                </c:pt>
                <c:pt idx="48">
                  <c:v>4676.5692839191661</c:v>
                </c:pt>
                <c:pt idx="49">
                  <c:v>4772.1010999026093</c:v>
                </c:pt>
                <c:pt idx="50">
                  <c:v>4872.1662912143065</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1955.2910355827632</c:v>
                </c:pt>
                <c:pt idx="13">
                  <c:v>1995.2313149950014</c:v>
                </c:pt>
                <c:pt idx="14">
                  <c:v>2029.5914658780039</c:v>
                </c:pt>
                <c:pt idx="15">
                  <c:v>2057.9356244277196</c:v>
                </c:pt>
                <c:pt idx="16">
                  <c:v>2081.4869784632374</c:v>
                </c:pt>
                <c:pt idx="17">
                  <c:v>2110.1729896248949</c:v>
                </c:pt>
                <c:pt idx="18">
                  <c:v>2137.1943762634751</c:v>
                </c:pt>
                <c:pt idx="19">
                  <c:v>2162.698325053625</c:v>
                </c:pt>
                <c:pt idx="20">
                  <c:v>2090.9977731488048</c:v>
                </c:pt>
                <c:pt idx="21">
                  <c:v>2127.0009481540242</c:v>
                </c:pt>
                <c:pt idx="22">
                  <c:v>2162.1339121822261</c:v>
                </c:pt>
                <c:pt idx="23">
                  <c:v>2197.6209322171303</c:v>
                </c:pt>
                <c:pt idx="24">
                  <c:v>2232.3883760222202</c:v>
                </c:pt>
                <c:pt idx="25">
                  <c:v>2268.2776131862865</c:v>
                </c:pt>
                <c:pt idx="26">
                  <c:v>2307.112428710886</c:v>
                </c:pt>
                <c:pt idx="27">
                  <c:v>2345.7671621576974</c:v>
                </c:pt>
                <c:pt idx="28">
                  <c:v>2385.8857900175963</c:v>
                </c:pt>
                <c:pt idx="29">
                  <c:v>2427.0907378048996</c:v>
                </c:pt>
                <c:pt idx="30">
                  <c:v>2469.4738669053886</c:v>
                </c:pt>
                <c:pt idx="31">
                  <c:v>2516.9252996671462</c:v>
                </c:pt>
                <c:pt idx="32">
                  <c:v>2562.6612553543355</c:v>
                </c:pt>
                <c:pt idx="33">
                  <c:v>2612.5048052859283</c:v>
                </c:pt>
                <c:pt idx="34">
                  <c:v>2665.2300640181634</c:v>
                </c:pt>
                <c:pt idx="35">
                  <c:v>2721.011858742499</c:v>
                </c:pt>
                <c:pt idx="36">
                  <c:v>2776.8700357605953</c:v>
                </c:pt>
                <c:pt idx="37">
                  <c:v>2834.8141751989115</c:v>
                </c:pt>
                <c:pt idx="38">
                  <c:v>2893.5765132958568</c:v>
                </c:pt>
                <c:pt idx="39">
                  <c:v>2954.4711329509837</c:v>
                </c:pt>
                <c:pt idx="40">
                  <c:v>3018.6379784055789</c:v>
                </c:pt>
                <c:pt idx="41">
                  <c:v>3083.8553733180738</c:v>
                </c:pt>
                <c:pt idx="42">
                  <c:v>3151.5900726201571</c:v>
                </c:pt>
                <c:pt idx="43">
                  <c:v>3221.6909295661076</c:v>
                </c:pt>
                <c:pt idx="44">
                  <c:v>3294.4951537013021</c:v>
                </c:pt>
                <c:pt idx="45">
                  <c:v>3371.4037363842717</c:v>
                </c:pt>
                <c:pt idx="46">
                  <c:v>3450.4541784900898</c:v>
                </c:pt>
                <c:pt idx="47">
                  <c:v>3533.0152001444558</c:v>
                </c:pt>
                <c:pt idx="48">
                  <c:v>3616.4861904028066</c:v>
                </c:pt>
                <c:pt idx="49">
                  <c:v>3703.7974382992802</c:v>
                </c:pt>
                <c:pt idx="50">
                  <c:v>3795.2519619517757</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152.72446892625922</c:v>
                </c:pt>
                <c:pt idx="13">
                  <c:v>154.16684569964121</c:v>
                </c:pt>
                <c:pt idx="14">
                  <c:v>155.65597566835535</c:v>
                </c:pt>
                <c:pt idx="15">
                  <c:v>157.19344625602051</c:v>
                </c:pt>
                <c:pt idx="16">
                  <c:v>158.78258684457111</c:v>
                </c:pt>
                <c:pt idx="17">
                  <c:v>160.43544400057274</c:v>
                </c:pt>
                <c:pt idx="18">
                  <c:v>162.10834677345585</c:v>
                </c:pt>
                <c:pt idx="19">
                  <c:v>163.80636950640172</c:v>
                </c:pt>
                <c:pt idx="20">
                  <c:v>165.43527386538605</c:v>
                </c:pt>
                <c:pt idx="21">
                  <c:v>166.70074991669267</c:v>
                </c:pt>
                <c:pt idx="22">
                  <c:v>167.97952579030044</c:v>
                </c:pt>
                <c:pt idx="23">
                  <c:v>169.27297577517194</c:v>
                </c:pt>
                <c:pt idx="24">
                  <c:v>170.58020259070042</c:v>
                </c:pt>
                <c:pt idx="25">
                  <c:v>171.90319483815571</c:v>
                </c:pt>
                <c:pt idx="26">
                  <c:v>173.05529790428793</c:v>
                </c:pt>
                <c:pt idx="27">
                  <c:v>174.21818861156348</c:v>
                </c:pt>
                <c:pt idx="28">
                  <c:v>175.39360141693487</c:v>
                </c:pt>
                <c:pt idx="29">
                  <c:v>176.58127180115048</c:v>
                </c:pt>
                <c:pt idx="30">
                  <c:v>177.78140075912788</c:v>
                </c:pt>
                <c:pt idx="31">
                  <c:v>178.84208259758768</c:v>
                </c:pt>
                <c:pt idx="32">
                  <c:v>179.90971870643131</c:v>
                </c:pt>
                <c:pt idx="33">
                  <c:v>180.99014402704373</c:v>
                </c:pt>
                <c:pt idx="34">
                  <c:v>182.08222018311236</c:v>
                </c:pt>
                <c:pt idx="35">
                  <c:v>183.18619524127783</c:v>
                </c:pt>
                <c:pt idx="36">
                  <c:v>184.14884302056723</c:v>
                </c:pt>
                <c:pt idx="37">
                  <c:v>185.12019766545015</c:v>
                </c:pt>
                <c:pt idx="38">
                  <c:v>186.09905353779396</c:v>
                </c:pt>
                <c:pt idx="39">
                  <c:v>187.08675972839796</c:v>
                </c:pt>
                <c:pt idx="40">
                  <c:v>188.08449340110988</c:v>
                </c:pt>
                <c:pt idx="41">
                  <c:v>188.94739342118771</c:v>
                </c:pt>
                <c:pt idx="42">
                  <c:v>189.81774261953441</c:v>
                </c:pt>
                <c:pt idx="43">
                  <c:v>190.69542225567119</c:v>
                </c:pt>
                <c:pt idx="44">
                  <c:v>191.58079694002581</c:v>
                </c:pt>
                <c:pt idx="45">
                  <c:v>192.47528393745824</c:v>
                </c:pt>
                <c:pt idx="46">
                  <c:v>193.23032146269222</c:v>
                </c:pt>
                <c:pt idx="47">
                  <c:v>193.99228731091497</c:v>
                </c:pt>
                <c:pt idx="48">
                  <c:v>194.75862618238295</c:v>
                </c:pt>
                <c:pt idx="49">
                  <c:v>195.53225491228133</c:v>
                </c:pt>
                <c:pt idx="50">
                  <c:v>196.31349111253724</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168.48449660329834</c:v>
                </c:pt>
                <c:pt idx="13">
                  <c:v>171.01145234956411</c:v>
                </c:pt>
                <c:pt idx="14">
                  <c:v>173.62031682992856</c:v>
                </c:pt>
                <c:pt idx="15">
                  <c:v>176.31387111332529</c:v>
                </c:pt>
                <c:pt idx="16">
                  <c:v>179.09794807294418</c:v>
                </c:pt>
                <c:pt idx="17">
                  <c:v>181.99365255542946</c:v>
                </c:pt>
                <c:pt idx="18">
                  <c:v>184.92447573068685</c:v>
                </c:pt>
                <c:pt idx="19">
                  <c:v>187.89930753711329</c:v>
                </c:pt>
                <c:pt idx="20">
                  <c:v>190.75304818658427</c:v>
                </c:pt>
                <c:pt idx="21">
                  <c:v>192.9700847047979</c:v>
                </c:pt>
                <c:pt idx="22">
                  <c:v>195.21042169692961</c:v>
                </c:pt>
                <c:pt idx="23">
                  <c:v>197.4764668330522</c:v>
                </c:pt>
                <c:pt idx="24">
                  <c:v>199.76664813251048</c:v>
                </c:pt>
                <c:pt idx="25">
                  <c:v>202.08444950290655</c:v>
                </c:pt>
                <c:pt idx="26">
                  <c:v>204.10286349637857</c:v>
                </c:pt>
                <c:pt idx="27">
                  <c:v>206.1401767762776</c:v>
                </c:pt>
                <c:pt idx="28">
                  <c:v>208.19942800493081</c:v>
                </c:pt>
                <c:pt idx="29">
                  <c:v>210.28015376081385</c:v>
                </c:pt>
                <c:pt idx="30">
                  <c:v>212.38270617470926</c:v>
                </c:pt>
                <c:pt idx="31">
                  <c:v>214.24095577780784</c:v>
                </c:pt>
                <c:pt idx="32">
                  <c:v>216.111388836597</c:v>
                </c:pt>
                <c:pt idx="33">
                  <c:v>218.00422781093172</c:v>
                </c:pt>
                <c:pt idx="34">
                  <c:v>219.91747833525</c:v>
                </c:pt>
                <c:pt idx="35">
                  <c:v>221.85157500710935</c:v>
                </c:pt>
                <c:pt idx="36">
                  <c:v>223.53807494415537</c:v>
                </c:pt>
                <c:pt idx="37">
                  <c:v>225.23982877633446</c:v>
                </c:pt>
                <c:pt idx="38">
                  <c:v>226.95472429949612</c:v>
                </c:pt>
                <c:pt idx="39">
                  <c:v>228.68512503807494</c:v>
                </c:pt>
                <c:pt idx="40">
                  <c:v>230.43309331101838</c:v>
                </c:pt>
                <c:pt idx="41">
                  <c:v>231.94484128452177</c:v>
                </c:pt>
                <c:pt idx="42">
                  <c:v>233.46963976201189</c:v>
                </c:pt>
                <c:pt idx="43">
                  <c:v>235.0072807174441</c:v>
                </c:pt>
                <c:pt idx="44">
                  <c:v>236.55840292595164</c:v>
                </c:pt>
                <c:pt idx="45">
                  <c:v>238.12548934874673</c:v>
                </c:pt>
                <c:pt idx="46">
                  <c:v>239.44826883899233</c:v>
                </c:pt>
                <c:pt idx="47">
                  <c:v>240.78318632668183</c:v>
                </c:pt>
                <c:pt idx="48">
                  <c:v>242.12576508320345</c:v>
                </c:pt>
                <c:pt idx="49">
                  <c:v>243.48111522511485</c:v>
                </c:pt>
                <c:pt idx="50">
                  <c:v>244.84979318905539</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590737.5546684775</c:v>
                </c:pt>
                <c:pt idx="23">
                  <c:v>594707.5676759351</c:v>
                </c:pt>
                <c:pt idx="24">
                  <c:v>597595.77337478637</c:v>
                </c:pt>
                <c:pt idx="25">
                  <c:v>599311.96066208067</c:v>
                </c:pt>
                <c:pt idx="26">
                  <c:v>600132.97640037176</c:v>
                </c:pt>
                <c:pt idx="27">
                  <c:v>602222.39712105354</c:v>
                </c:pt>
                <c:pt idx="28">
                  <c:v>604071.93067449203</c:v>
                </c:pt>
                <c:pt idx="29">
                  <c:v>605706.96676039638</c:v>
                </c:pt>
                <c:pt idx="30">
                  <c:v>586697.65110755805</c:v>
                </c:pt>
                <c:pt idx="31">
                  <c:v>590880.1538374502</c:v>
                </c:pt>
                <c:pt idx="32">
                  <c:v>594933.33305835212</c:v>
                </c:pt>
                <c:pt idx="33">
                  <c:v>599111.13364971231</c:v>
                </c:pt>
                <c:pt idx="34">
                  <c:v>603182.95515936275</c:v>
                </c:pt>
                <c:pt idx="35">
                  <c:v>607528.79514789255</c:v>
                </c:pt>
                <c:pt idx="36">
                  <c:v>612517.75816554413</c:v>
                </c:pt>
                <c:pt idx="37">
                  <c:v>617494.75900320348</c:v>
                </c:pt>
                <c:pt idx="38">
                  <c:v>622793.80389663903</c:v>
                </c:pt>
                <c:pt idx="39">
                  <c:v>628331.24641087884</c:v>
                </c:pt>
                <c:pt idx="40">
                  <c:v>634120.53771470487</c:v>
                </c:pt>
                <c:pt idx="41">
                  <c:v>640942.07510136184</c:v>
                </c:pt>
                <c:pt idx="42">
                  <c:v>647417.4101755491</c:v>
                </c:pt>
                <c:pt idx="43">
                  <c:v>654715.58550473466</c:v>
                </c:pt>
                <c:pt idx="44">
                  <c:v>662581.11411812867</c:v>
                </c:pt>
                <c:pt idx="45">
                  <c:v>671041.21584462747</c:v>
                </c:pt>
                <c:pt idx="46">
                  <c:v>679498.81780146854</c:v>
                </c:pt>
                <c:pt idx="47">
                  <c:v>688349.63427398622</c:v>
                </c:pt>
                <c:pt idx="48">
                  <c:v>697340.00670128583</c:v>
                </c:pt>
                <c:pt idx="49">
                  <c:v>706725.28992993885</c:v>
                </c:pt>
                <c:pt idx="50">
                  <c:v>716723.34037938179</c:v>
                </c:pt>
                <c:pt idx="51">
                  <c:v>726896.04904605693</c:v>
                </c:pt>
                <c:pt idx="52">
                  <c:v>737525.6510767804</c:v>
                </c:pt>
                <c:pt idx="53">
                  <c:v>748578.46371159155</c:v>
                </c:pt>
                <c:pt idx="54">
                  <c:v>760115.32004518004</c:v>
                </c:pt>
                <c:pt idx="55">
                  <c:v>772400.32745764137</c:v>
                </c:pt>
                <c:pt idx="56">
                  <c:v>785051.61517176603</c:v>
                </c:pt>
                <c:pt idx="57">
                  <c:v>798326.88066877401</c:v>
                </c:pt>
                <c:pt idx="58">
                  <c:v>811726.90367457899</c:v>
                </c:pt>
                <c:pt idx="59">
                  <c:v>825805.8716582699</c:v>
                </c:pt>
                <c:pt idx="60">
                  <c:v>840615.42572273884</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489468.25958245283</c:v>
                </c:pt>
                <c:pt idx="23">
                  <c:v>492757.69893148908</c:v>
                </c:pt>
                <c:pt idx="24">
                  <c:v>495150.78365339438</c:v>
                </c:pt>
                <c:pt idx="25">
                  <c:v>496572.76740572398</c:v>
                </c:pt>
                <c:pt idx="26">
                  <c:v>497253.03758887947</c:v>
                </c:pt>
                <c:pt idx="27">
                  <c:v>498984.27190030157</c:v>
                </c:pt>
                <c:pt idx="28">
                  <c:v>500516.74255886482</c:v>
                </c:pt>
                <c:pt idx="29">
                  <c:v>501871.48674432846</c:v>
                </c:pt>
                <c:pt idx="30">
                  <c:v>486120.9109176909</c:v>
                </c:pt>
                <c:pt idx="31">
                  <c:v>489586.4131796016</c:v>
                </c:pt>
                <c:pt idx="32">
                  <c:v>492944.76167692035</c:v>
                </c:pt>
                <c:pt idx="33">
                  <c:v>496406.36788119015</c:v>
                </c:pt>
                <c:pt idx="34">
                  <c:v>499780.1628463291</c:v>
                </c:pt>
                <c:pt idx="35">
                  <c:v>503381.00169396808</c:v>
                </c:pt>
                <c:pt idx="36">
                  <c:v>507514.71390859369</c:v>
                </c:pt>
                <c:pt idx="37">
                  <c:v>511638.51460265426</c:v>
                </c:pt>
                <c:pt idx="38">
                  <c:v>516029.15180007229</c:v>
                </c:pt>
                <c:pt idx="39">
                  <c:v>520617.31845472817</c:v>
                </c:pt>
                <c:pt idx="40">
                  <c:v>525414.15982075548</c:v>
                </c:pt>
                <c:pt idx="41">
                  <c:v>531066.29079827119</c:v>
                </c:pt>
                <c:pt idx="42">
                  <c:v>536431.56843116926</c:v>
                </c:pt>
                <c:pt idx="43">
                  <c:v>542478.6279896372</c:v>
                </c:pt>
                <c:pt idx="44">
                  <c:v>548995.78026930662</c:v>
                </c:pt>
                <c:pt idx="45">
                  <c:v>556005.57884269138</c:v>
                </c:pt>
                <c:pt idx="46">
                  <c:v>563013.30617835966</c:v>
                </c:pt>
                <c:pt idx="47">
                  <c:v>570346.83982701716</c:v>
                </c:pt>
                <c:pt idx="48">
                  <c:v>577796.00555249397</c:v>
                </c:pt>
                <c:pt idx="49">
                  <c:v>585572.3830848065</c:v>
                </c:pt>
                <c:pt idx="50">
                  <c:v>593856.48202863056</c:v>
                </c:pt>
                <c:pt idx="51">
                  <c:v>602285.29778101866</c:v>
                </c:pt>
                <c:pt idx="52">
                  <c:v>611092.68232076091</c:v>
                </c:pt>
                <c:pt idx="53">
                  <c:v>620250.72707531869</c:v>
                </c:pt>
                <c:pt idx="54">
                  <c:v>629809.83660886344</c:v>
                </c:pt>
                <c:pt idx="55">
                  <c:v>639988.84275061719</c:v>
                </c:pt>
                <c:pt idx="56">
                  <c:v>650471.33828517748</c:v>
                </c:pt>
                <c:pt idx="57">
                  <c:v>661470.84398269851</c:v>
                </c:pt>
                <c:pt idx="58">
                  <c:v>672573.72018750827</c:v>
                </c:pt>
                <c:pt idx="59">
                  <c:v>684239.15080256644</c:v>
                </c:pt>
                <c:pt idx="60">
                  <c:v>696509.92417026928</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607615.77051614842</c:v>
                </c:pt>
                <c:pt idx="23">
                  <c:v>611699.21246667625</c:v>
                </c:pt>
                <c:pt idx="24">
                  <c:v>614669.93832835183</c:v>
                </c:pt>
                <c:pt idx="25">
                  <c:v>616435.15953814029</c:v>
                </c:pt>
                <c:pt idx="26">
                  <c:v>617279.63286895386</c:v>
                </c:pt>
                <c:pt idx="27">
                  <c:v>619428.75132451241</c:v>
                </c:pt>
                <c:pt idx="28">
                  <c:v>621331.1286937634</c:v>
                </c:pt>
                <c:pt idx="29">
                  <c:v>623012.88009640784</c:v>
                </c:pt>
                <c:pt idx="30">
                  <c:v>603460.44113920268</c:v>
                </c:pt>
                <c:pt idx="31">
                  <c:v>607762.4439470917</c:v>
                </c:pt>
                <c:pt idx="32">
                  <c:v>611931.42828859086</c:v>
                </c:pt>
                <c:pt idx="33">
                  <c:v>616228.59461113275</c:v>
                </c:pt>
                <c:pt idx="34">
                  <c:v>620416.75387820182</c:v>
                </c:pt>
                <c:pt idx="35">
                  <c:v>624886.76072354673</c:v>
                </c:pt>
                <c:pt idx="36">
                  <c:v>630018.26554170263</c:v>
                </c:pt>
                <c:pt idx="37">
                  <c:v>635137.46640329505</c:v>
                </c:pt>
                <c:pt idx="38">
                  <c:v>640587.91257940023</c:v>
                </c:pt>
                <c:pt idx="39">
                  <c:v>646283.56773690402</c:v>
                </c:pt>
                <c:pt idx="40">
                  <c:v>652238.26736369659</c:v>
                </c:pt>
                <c:pt idx="41">
                  <c:v>659254.70581854379</c:v>
                </c:pt>
                <c:pt idx="42">
                  <c:v>665915.05046627927</c:v>
                </c:pt>
                <c:pt idx="43">
                  <c:v>673421.74509058427</c:v>
                </c:pt>
                <c:pt idx="44">
                  <c:v>681512.0030929324</c:v>
                </c:pt>
                <c:pt idx="45">
                  <c:v>690213.82201161701</c:v>
                </c:pt>
                <c:pt idx="46">
                  <c:v>698913.06973865349</c:v>
                </c:pt>
                <c:pt idx="47">
                  <c:v>708016.76668181445</c:v>
                </c:pt>
                <c:pt idx="48">
                  <c:v>717264.00689275132</c:v>
                </c:pt>
                <c:pt idx="49">
                  <c:v>726917.44107079436</c:v>
                </c:pt>
                <c:pt idx="50">
                  <c:v>737201.15010450711</c:v>
                </c:pt>
                <c:pt idx="51">
                  <c:v>747664.50759023009</c:v>
                </c:pt>
                <c:pt idx="52">
                  <c:v>758597.81253611704</c:v>
                </c:pt>
                <c:pt idx="53">
                  <c:v>769966.41981763719</c:v>
                </c:pt>
                <c:pt idx="54">
                  <c:v>781832.90061789961</c:v>
                </c:pt>
                <c:pt idx="55">
                  <c:v>794468.90824214555</c:v>
                </c:pt>
                <c:pt idx="56">
                  <c:v>807481.66131953092</c:v>
                </c:pt>
                <c:pt idx="57">
                  <c:v>821136.22011645336</c:v>
                </c:pt>
                <c:pt idx="58">
                  <c:v>834919.10092242423</c:v>
                </c:pt>
                <c:pt idx="59">
                  <c:v>849400.32513422065</c:v>
                </c:pt>
                <c:pt idx="60">
                  <c:v>864633.00931481714</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5954828.7371988548</c:v>
                </c:pt>
                <c:pt idx="23">
                  <c:v>5946982.8791262191</c:v>
                </c:pt>
                <c:pt idx="24">
                  <c:v>5897146.6357249375</c:v>
                </c:pt>
                <c:pt idx="25">
                  <c:v>5805694.7766886139</c:v>
                </c:pt>
                <c:pt idx="26">
                  <c:v>5683478.8904818492</c:v>
                </c:pt>
                <c:pt idx="27">
                  <c:v>5593298.9990354832</c:v>
                </c:pt>
                <c:pt idx="28">
                  <c:v>5494390.9277491402</c:v>
                </c:pt>
                <c:pt idx="29">
                  <c:v>5387911.4398423824</c:v>
                </c:pt>
                <c:pt idx="30">
                  <c:v>4738230.6124702543</c:v>
                </c:pt>
                <c:pt idx="31">
                  <c:v>4748390.2496967753</c:v>
                </c:pt>
                <c:pt idx="32">
                  <c:v>4750985.5694194594</c:v>
                </c:pt>
                <c:pt idx="33">
                  <c:v>4752788.8507964583</c:v>
                </c:pt>
                <c:pt idx="34">
                  <c:v>4748267.2000543382</c:v>
                </c:pt>
                <c:pt idx="35">
                  <c:v>4746876.9470801912</c:v>
                </c:pt>
                <c:pt idx="36">
                  <c:v>4766743.9409152977</c:v>
                </c:pt>
                <c:pt idx="37">
                  <c:v>4782264.2219522242</c:v>
                </c:pt>
                <c:pt idx="38">
                  <c:v>4801195.915787071</c:v>
                </c:pt>
                <c:pt idx="39">
                  <c:v>4821458.2922392311</c:v>
                </c:pt>
                <c:pt idx="40">
                  <c:v>4843219.9448414678</c:v>
                </c:pt>
                <c:pt idx="41">
                  <c:v>4869434.9414492352</c:v>
                </c:pt>
                <c:pt idx="42">
                  <c:v>4882681.5853669466</c:v>
                </c:pt>
                <c:pt idx="43">
                  <c:v>4907364.9073878657</c:v>
                </c:pt>
                <c:pt idx="44">
                  <c:v>4937424.1670862231</c:v>
                </c:pt>
                <c:pt idx="45">
                  <c:v>4972766.0939782746</c:v>
                </c:pt>
                <c:pt idx="46">
                  <c:v>5007391.4681640519</c:v>
                </c:pt>
                <c:pt idx="47">
                  <c:v>5042619.7056727819</c:v>
                </c:pt>
                <c:pt idx="48">
                  <c:v>5073539.668608021</c:v>
                </c:pt>
                <c:pt idx="49">
                  <c:v>5104610.3436465785</c:v>
                </c:pt>
                <c:pt idx="50">
                  <c:v>5139196.5538373152</c:v>
                </c:pt>
                <c:pt idx="51">
                  <c:v>5279832.3220629552</c:v>
                </c:pt>
                <c:pt idx="52">
                  <c:v>5426215.6231364533</c:v>
                </c:pt>
                <c:pt idx="53">
                  <c:v>5577706.678412579</c:v>
                </c:pt>
                <c:pt idx="54">
                  <c:v>5735256.6447020918</c:v>
                </c:pt>
                <c:pt idx="55">
                  <c:v>5903170.3351131426</c:v>
                </c:pt>
                <c:pt idx="56">
                  <c:v>6079866.665410432</c:v>
                </c:pt>
                <c:pt idx="57">
                  <c:v>6264629.7634147368</c:v>
                </c:pt>
                <c:pt idx="58">
                  <c:v>6449190.3405295853</c:v>
                </c:pt>
                <c:pt idx="59">
                  <c:v>6642574.8026555264</c:v>
                </c:pt>
                <c:pt idx="60">
                  <c:v>6845494.5436221603</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5280697.1820442667</c:v>
                </c:pt>
                <c:pt idx="23">
                  <c:v>5273739.5343194772</c:v>
                </c:pt>
                <c:pt idx="24">
                  <c:v>5229545.1297938116</c:v>
                </c:pt>
                <c:pt idx="25">
                  <c:v>5148446.3114031097</c:v>
                </c:pt>
                <c:pt idx="26">
                  <c:v>5040066.1858989978</c:v>
                </c:pt>
                <c:pt idx="27">
                  <c:v>4960095.3387673143</c:v>
                </c:pt>
                <c:pt idx="28">
                  <c:v>4872384.4076265953</c:v>
                </c:pt>
                <c:pt idx="29">
                  <c:v>4777959.20136966</c:v>
                </c:pt>
                <c:pt idx="30">
                  <c:v>4201827.1469075829</c:v>
                </c:pt>
                <c:pt idx="31">
                  <c:v>4210836.636523555</c:v>
                </c:pt>
                <c:pt idx="32">
                  <c:v>4213138.146466312</c:v>
                </c:pt>
                <c:pt idx="33">
                  <c:v>4214737.2827817639</c:v>
                </c:pt>
                <c:pt idx="34">
                  <c:v>4210727.517029319</c:v>
                </c:pt>
                <c:pt idx="35">
                  <c:v>4209494.6511843204</c:v>
                </c:pt>
                <c:pt idx="36">
                  <c:v>4227112.5513777155</c:v>
                </c:pt>
                <c:pt idx="37">
                  <c:v>4240875.8194670659</c:v>
                </c:pt>
                <c:pt idx="38">
                  <c:v>4257664.302679101</c:v>
                </c:pt>
                <c:pt idx="39">
                  <c:v>4275632.8251932794</c:v>
                </c:pt>
                <c:pt idx="40">
                  <c:v>4294930.8944820566</c:v>
                </c:pt>
                <c:pt idx="41">
                  <c:v>4318178.1556247929</c:v>
                </c:pt>
                <c:pt idx="42">
                  <c:v>4329925.1794763478</c:v>
                </c:pt>
                <c:pt idx="43">
                  <c:v>4351814.1631552763</c:v>
                </c:pt>
                <c:pt idx="44">
                  <c:v>4378470.4877934419</c:v>
                </c:pt>
                <c:pt idx="45">
                  <c:v>4409811.4418297894</c:v>
                </c:pt>
                <c:pt idx="46">
                  <c:v>4440516.9623341588</c:v>
                </c:pt>
                <c:pt idx="47">
                  <c:v>4471757.0974834096</c:v>
                </c:pt>
                <c:pt idx="48">
                  <c:v>4499176.6872561686</c:v>
                </c:pt>
                <c:pt idx="49">
                  <c:v>4526729.9273847006</c:v>
                </c:pt>
                <c:pt idx="50">
                  <c:v>4557400.7175538456</c:v>
                </c:pt>
                <c:pt idx="51">
                  <c:v>4682115.4554143185</c:v>
                </c:pt>
                <c:pt idx="52">
                  <c:v>4811927.0620266665</c:v>
                </c:pt>
                <c:pt idx="53">
                  <c:v>4946268.1865168139</c:v>
                </c:pt>
                <c:pt idx="54">
                  <c:v>5085982.3075660057</c:v>
                </c:pt>
                <c:pt idx="55">
                  <c:v>5234886.9009493897</c:v>
                </c:pt>
                <c:pt idx="56">
                  <c:v>5391579.873099816</c:v>
                </c:pt>
                <c:pt idx="57">
                  <c:v>5555426.3939715587</c:v>
                </c:pt>
                <c:pt idx="58">
                  <c:v>5719093.3208469898</c:v>
                </c:pt>
                <c:pt idx="59">
                  <c:v>5890585.2023548996</c:v>
                </c:pt>
                <c:pt idx="60">
                  <c:v>6070532.8971743677</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633902.27584984945</c:v>
                </c:pt>
                <c:pt idx="23">
                  <c:v>650474.11012046726</c:v>
                </c:pt>
                <c:pt idx="24">
                  <c:v>662265.15219511383</c:v>
                </c:pt>
                <c:pt idx="25">
                  <c:v>668982.55863528512</c:v>
                </c:pt>
                <c:pt idx="26">
                  <c:v>671570.34281118168</c:v>
                </c:pt>
                <c:pt idx="27">
                  <c:v>677385.1075897183</c:v>
                </c:pt>
                <c:pt idx="28">
                  <c:v>681671.70224618388</c:v>
                </c:pt>
                <c:pt idx="29">
                  <c:v>684515.27551809582</c:v>
                </c:pt>
                <c:pt idx="30">
                  <c:v>616202.54048129881</c:v>
                </c:pt>
                <c:pt idx="31">
                  <c:v>630709.40583616938</c:v>
                </c:pt>
                <c:pt idx="32">
                  <c:v>644316.4009172346</c:v>
                </c:pt>
                <c:pt idx="33">
                  <c:v>657909.69571542833</c:v>
                </c:pt>
                <c:pt idx="34">
                  <c:v>670712.58128029632</c:v>
                </c:pt>
                <c:pt idx="35">
                  <c:v>684044.77564864152</c:v>
                </c:pt>
                <c:pt idx="36">
                  <c:v>700607.71582630812</c:v>
                </c:pt>
                <c:pt idx="37">
                  <c:v>716759.1767653625</c:v>
                </c:pt>
                <c:pt idx="38">
                  <c:v>733658.40571762936</c:v>
                </c:pt>
                <c:pt idx="39">
                  <c:v>751023.20016458561</c:v>
                </c:pt>
                <c:pt idx="40">
                  <c:v>768904.32720224129</c:v>
                </c:pt>
                <c:pt idx="41">
                  <c:v>792180.7598797743</c:v>
                </c:pt>
                <c:pt idx="42">
                  <c:v>813967.72255964635</c:v>
                </c:pt>
                <c:pt idx="43">
                  <c:v>838308.94095566578</c:v>
                </c:pt>
                <c:pt idx="44">
                  <c:v>864321.63208781101</c:v>
                </c:pt>
                <c:pt idx="45">
                  <c:v>892098.17855538521</c:v>
                </c:pt>
                <c:pt idx="46">
                  <c:v>920649.94615643134</c:v>
                </c:pt>
                <c:pt idx="47">
                  <c:v>950264.45334957552</c:v>
                </c:pt>
                <c:pt idx="48">
                  <c:v>980053.54941409687</c:v>
                </c:pt>
                <c:pt idx="49">
                  <c:v>1010893.5039213529</c:v>
                </c:pt>
                <c:pt idx="50">
                  <c:v>1043528.2802999032</c:v>
                </c:pt>
                <c:pt idx="51">
                  <c:v>1072077.4855325089</c:v>
                </c:pt>
                <c:pt idx="52">
                  <c:v>1101564.1484728679</c:v>
                </c:pt>
                <c:pt idx="53">
                  <c:v>1131843.2847186676</c:v>
                </c:pt>
                <c:pt idx="54">
                  <c:v>1163091.6131053825</c:v>
                </c:pt>
                <c:pt idx="55">
                  <c:v>1196163.6979314743</c:v>
                </c:pt>
                <c:pt idx="56">
                  <c:v>1230717.8260732791</c:v>
                </c:pt>
                <c:pt idx="57">
                  <c:v>1266586.4921735663</c:v>
                </c:pt>
                <c:pt idx="58">
                  <c:v>1302076.124028685</c:v>
                </c:pt>
                <c:pt idx="59">
                  <c:v>1338988.5061958265</c:v>
                </c:pt>
                <c:pt idx="60">
                  <c:v>1377439.5676634242</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19018095.602732904</c:v>
                      </c:pt>
                      <c:pt idx="23">
                        <c:v>19028638.854512177</c:v>
                      </c:pt>
                      <c:pt idx="24">
                        <c:v>19052090.070238829</c:v>
                      </c:pt>
                      <c:pt idx="25">
                        <c:v>19087598.813099097</c:v>
                      </c:pt>
                      <c:pt idx="26">
                        <c:v>19134685.308391519</c:v>
                      </c:pt>
                      <c:pt idx="27">
                        <c:v>19194033.91696525</c:v>
                      </c:pt>
                      <c:pt idx="28">
                        <c:v>19259777.157544326</c:v>
                      </c:pt>
                      <c:pt idx="29">
                        <c:v>19332029.02482529</c:v>
                      </c:pt>
                      <c:pt idx="30">
                        <c:v>19399307.975642782</c:v>
                      </c:pt>
                      <c:pt idx="31">
                        <c:v>19427144.056970526</c:v>
                      </c:pt>
                      <c:pt idx="32">
                        <c:v>19459649.932109181</c:v>
                      </c:pt>
                      <c:pt idx="33">
                        <c:v>19496677.330974359</c:v>
                      </c:pt>
                      <c:pt idx="34">
                        <c:v>19537849.297256202</c:v>
                      </c:pt>
                      <c:pt idx="35">
                        <c:v>19583149.920074441</c:v>
                      </c:pt>
                      <c:pt idx="36">
                        <c:v>19611206.55926767</c:v>
                      </c:pt>
                      <c:pt idx="37">
                        <c:v>19642627.466739509</c:v>
                      </c:pt>
                      <c:pt idx="38">
                        <c:v>19677426.535741147</c:v>
                      </c:pt>
                      <c:pt idx="39">
                        <c:v>19715408.063752297</c:v>
                      </c:pt>
                      <c:pt idx="40">
                        <c:v>19756443.986437492</c:v>
                      </c:pt>
                      <c:pt idx="41">
                        <c:v>19783593.201656811</c:v>
                      </c:pt>
                      <c:pt idx="42">
                        <c:v>19813077.756849576</c:v>
                      </c:pt>
                      <c:pt idx="43">
                        <c:v>19845424.299060207</c:v>
                      </c:pt>
                      <c:pt idx="44">
                        <c:v>19880396.669055562</c:v>
                      </c:pt>
                      <c:pt idx="45">
                        <c:v>19917920.368364856</c:v>
                      </c:pt>
                      <c:pt idx="46">
                        <c:v>19941308.721307054</c:v>
                      </c:pt>
                      <c:pt idx="47">
                        <c:v>19966855.110008795</c:v>
                      </c:pt>
                      <c:pt idx="48">
                        <c:v>19994348.609606843</c:v>
                      </c:pt>
                      <c:pt idx="49">
                        <c:v>20023859.569416769</c:v>
                      </c:pt>
                      <c:pt idx="50">
                        <c:v>20055443.090453666</c:v>
                      </c:pt>
                      <c:pt idx="51">
                        <c:v>20073642.255273469</c:v>
                      </c:pt>
                      <c:pt idx="52">
                        <c:v>20093622.201401684</c:v>
                      </c:pt>
                      <c:pt idx="53">
                        <c:v>20115311.193596259</c:v>
                      </c:pt>
                      <c:pt idx="54">
                        <c:v>20138692.276220359</c:v>
                      </c:pt>
                      <c:pt idx="55">
                        <c:v>20163861.718877427</c:v>
                      </c:pt>
                      <c:pt idx="56">
                        <c:v>20175257.628921013</c:v>
                      </c:pt>
                      <c:pt idx="57">
                        <c:v>20188218.626407009</c:v>
                      </c:pt>
                      <c:pt idx="58">
                        <c:v>20202434.088645551</c:v>
                      </c:pt>
                      <c:pt idx="59">
                        <c:v>20218165.206110355</c:v>
                      </c:pt>
                      <c:pt idx="60">
                        <c:v>20235403.794695817</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2841784.4004083653</c:v>
                      </c:pt>
                      <c:pt idx="23">
                        <c:v>2843359.828835153</c:v>
                      </c:pt>
                      <c:pt idx="24">
                        <c:v>2846864.033483963</c:v>
                      </c:pt>
                      <c:pt idx="25">
                        <c:v>2852169.9375895206</c:v>
                      </c:pt>
                      <c:pt idx="26">
                        <c:v>2859205.8506791927</c:v>
                      </c:pt>
                      <c:pt idx="27">
                        <c:v>2868074.0335695199</c:v>
                      </c:pt>
                      <c:pt idx="28">
                        <c:v>2877897.7361847842</c:v>
                      </c:pt>
                      <c:pt idx="29">
                        <c:v>2888693.992215273</c:v>
                      </c:pt>
                      <c:pt idx="30">
                        <c:v>2898747.168774209</c:v>
                      </c:pt>
                      <c:pt idx="31">
                        <c:v>2902906.5832254807</c:v>
                      </c:pt>
                      <c:pt idx="32">
                        <c:v>2907763.7829588433</c:v>
                      </c:pt>
                      <c:pt idx="33">
                        <c:v>2913296.6126743294</c:v>
                      </c:pt>
                      <c:pt idx="34">
                        <c:v>2919448.7455670191</c:v>
                      </c:pt>
                      <c:pt idx="35">
                        <c:v>2926217.8041490545</c:v>
                      </c:pt>
                      <c:pt idx="36">
                        <c:v>2930410.1755227554</c:v>
                      </c:pt>
                      <c:pt idx="37">
                        <c:v>2935105.2536507314</c:v>
                      </c:pt>
                      <c:pt idx="38">
                        <c:v>2940305.1145360335</c:v>
                      </c:pt>
                      <c:pt idx="39">
                        <c:v>2945980.5152733321</c:v>
                      </c:pt>
                      <c:pt idx="40">
                        <c:v>2952112.319812499</c:v>
                      </c:pt>
                      <c:pt idx="41">
                        <c:v>2956169.0990981446</c:v>
                      </c:pt>
                      <c:pt idx="42">
                        <c:v>2960574.8372303965</c:v>
                      </c:pt>
                      <c:pt idx="43">
                        <c:v>2965408.2285952037</c:v>
                      </c:pt>
                      <c:pt idx="44">
                        <c:v>2970633.9850312914</c:v>
                      </c:pt>
                      <c:pt idx="45">
                        <c:v>2976240.9745832542</c:v>
                      </c:pt>
                      <c:pt idx="46">
                        <c:v>2979735.7859424334</c:v>
                      </c:pt>
                      <c:pt idx="47">
                        <c:v>2983553.0624151076</c:v>
                      </c:pt>
                      <c:pt idx="48">
                        <c:v>2987661.2864929768</c:v>
                      </c:pt>
                      <c:pt idx="49">
                        <c:v>2992070.9701427356</c:v>
                      </c:pt>
                      <c:pt idx="50">
                        <c:v>2996790.3468493982</c:v>
                      </c:pt>
                      <c:pt idx="51">
                        <c:v>2999509.7622822425</c:v>
                      </c:pt>
                      <c:pt idx="52">
                        <c:v>3002495.2714738147</c:v>
                      </c:pt>
                      <c:pt idx="53">
                        <c:v>3005736.1553649586</c:v>
                      </c:pt>
                      <c:pt idx="54">
                        <c:v>3009229.8803547663</c:v>
                      </c:pt>
                      <c:pt idx="55">
                        <c:v>3012990.8315563975</c:v>
                      </c:pt>
                      <c:pt idx="56">
                        <c:v>3014693.6686893469</c:v>
                      </c:pt>
                      <c:pt idx="57">
                        <c:v>3016630.3694631164</c:v>
                      </c:pt>
                      <c:pt idx="58">
                        <c:v>3018754.5189930135</c:v>
                      </c:pt>
                      <c:pt idx="59">
                        <c:v>3021105.1457406278</c:v>
                      </c:pt>
                      <c:pt idx="60">
                        <c:v>3023681.026793628</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2067980.2954622975</c:v>
                      </c:pt>
                      <c:pt idx="23">
                        <c:v>2073401.42484022</c:v>
                      </c:pt>
                      <c:pt idx="24">
                        <c:v>2080622.8388437605</c:v>
                      </c:pt>
                      <c:pt idx="25">
                        <c:v>2089530.9394557299</c:v>
                      </c:pt>
                      <c:pt idx="26">
                        <c:v>2100069.6472757091</c:v>
                      </c:pt>
                      <c:pt idx="27">
                        <c:v>2112375.860675199</c:v>
                      </c:pt>
                      <c:pt idx="28">
                        <c:v>2125470.0787101584</c:v>
                      </c:pt>
                      <c:pt idx="29">
                        <c:v>2139391.123362219</c:v>
                      </c:pt>
                      <c:pt idx="30">
                        <c:v>2152219.5664940467</c:v>
                      </c:pt>
                      <c:pt idx="31">
                        <c:v>2158188.2561184387</c:v>
                      </c:pt>
                      <c:pt idx="32">
                        <c:v>2164764.2287863069</c:v>
                      </c:pt>
                      <c:pt idx="33">
                        <c:v>2171931.9946240415</c:v>
                      </c:pt>
                      <c:pt idx="34">
                        <c:v>2179636.6240132768</c:v>
                      </c:pt>
                      <c:pt idx="35">
                        <c:v>2187882.6131495829</c:v>
                      </c:pt>
                      <c:pt idx="36">
                        <c:v>2193125.6667655483</c:v>
                      </c:pt>
                      <c:pt idx="37">
                        <c:v>2198810.513876535</c:v>
                      </c:pt>
                      <c:pt idx="38">
                        <c:v>2204944.0630915831</c:v>
                      </c:pt>
                      <c:pt idx="39">
                        <c:v>2211497.9331743848</c:v>
                      </c:pt>
                      <c:pt idx="40">
                        <c:v>2218454.5670113196</c:v>
                      </c:pt>
                      <c:pt idx="41">
                        <c:v>2223033.1154813375</c:v>
                      </c:pt>
                      <c:pt idx="42">
                        <c:v>2227913.6717847181</c:v>
                      </c:pt>
                      <c:pt idx="43">
                        <c:v>2233185.1039155889</c:v>
                      </c:pt>
                      <c:pt idx="44">
                        <c:v>2238810.6456660996</c:v>
                      </c:pt>
                      <c:pt idx="45">
                        <c:v>2244779.8941556313</c:v>
                      </c:pt>
                      <c:pt idx="46">
                        <c:v>2248379.0707676518</c:v>
                      </c:pt>
                      <c:pt idx="47">
                        <c:v>2252271.1023914935</c:v>
                      </c:pt>
                      <c:pt idx="48">
                        <c:v>2256422.9922920484</c:v>
                      </c:pt>
                      <c:pt idx="49">
                        <c:v>2260847.3274300196</c:v>
                      </c:pt>
                      <c:pt idx="50">
                        <c:v>2265553.98198837</c:v>
                      </c:pt>
                      <c:pt idx="51">
                        <c:v>2268051.2941756942</c:v>
                      </c:pt>
                      <c:pt idx="52">
                        <c:v>2270794.063979479</c:v>
                      </c:pt>
                      <c:pt idx="53">
                        <c:v>2273771.3406464886</c:v>
                      </c:pt>
                      <c:pt idx="54">
                        <c:v>2276980.9368346049</c:v>
                      </c:pt>
                      <c:pt idx="55">
                        <c:v>2280438.7228280855</c:v>
                      </c:pt>
                      <c:pt idx="56">
                        <c:v>2281656.842080432</c:v>
                      </c:pt>
                      <c:pt idx="57">
                        <c:v>2283096.1509537185</c:v>
                      </c:pt>
                      <c:pt idx="58">
                        <c:v>2284707.3048947952</c:v>
                      </c:pt>
                      <c:pt idx="59">
                        <c:v>2286532.2009460209</c:v>
                      </c:pt>
                      <c:pt idx="60">
                        <c:v>2288569.6218761806</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4014314.6911915182</c:v>
                      </c:pt>
                      <c:pt idx="23">
                        <c:v>4024838.0599839557</c:v>
                      </c:pt>
                      <c:pt idx="24">
                        <c:v>4038856.098932005</c:v>
                      </c:pt>
                      <c:pt idx="25">
                        <c:v>4056148.2942375927</c:v>
                      </c:pt>
                      <c:pt idx="26">
                        <c:v>4076605.7858881401</c:v>
                      </c:pt>
                      <c:pt idx="27">
                        <c:v>4100494.3177812682</c:v>
                      </c:pt>
                      <c:pt idx="28">
                        <c:v>4125912.505731483</c:v>
                      </c:pt>
                      <c:pt idx="29">
                        <c:v>4152935.7100560712</c:v>
                      </c:pt>
                      <c:pt idx="30">
                        <c:v>4177837.9820178547</c:v>
                      </c:pt>
                      <c:pt idx="31">
                        <c:v>4189424.2618769687</c:v>
                      </c:pt>
                      <c:pt idx="32">
                        <c:v>4202189.385291066</c:v>
                      </c:pt>
                      <c:pt idx="33">
                        <c:v>4216103.2836819617</c:v>
                      </c:pt>
                      <c:pt idx="34">
                        <c:v>4231059.3289669482</c:v>
                      </c:pt>
                      <c:pt idx="35">
                        <c:v>4247066.2490550717</c:v>
                      </c:pt>
                      <c:pt idx="36">
                        <c:v>4257243.9413684169</c:v>
                      </c:pt>
                      <c:pt idx="37">
                        <c:v>4268279.2328191558</c:v>
                      </c:pt>
                      <c:pt idx="38">
                        <c:v>4280185.5342366016</c:v>
                      </c:pt>
                      <c:pt idx="39">
                        <c:v>4292907.7526326282</c:v>
                      </c:pt>
                      <c:pt idx="40">
                        <c:v>4306411.8065513847</c:v>
                      </c:pt>
                      <c:pt idx="41">
                        <c:v>4315299.5771108307</c:v>
                      </c:pt>
                      <c:pt idx="42">
                        <c:v>4324773.5981703335</c:v>
                      </c:pt>
                      <c:pt idx="43">
                        <c:v>4335006.3781890841</c:v>
                      </c:pt>
                      <c:pt idx="44">
                        <c:v>4345926.5474694865</c:v>
                      </c:pt>
                      <c:pt idx="45">
                        <c:v>4357513.9121844592</c:v>
                      </c:pt>
                      <c:pt idx="46">
                        <c:v>4364500.5491372049</c:v>
                      </c:pt>
                      <c:pt idx="47">
                        <c:v>4372055.6693481924</c:v>
                      </c:pt>
                      <c:pt idx="48">
                        <c:v>4380115.2203316223</c:v>
                      </c:pt>
                      <c:pt idx="49">
                        <c:v>4388703.6355994493</c:v>
                      </c:pt>
                      <c:pt idx="50">
                        <c:v>4397840.0826833053</c:v>
                      </c:pt>
                      <c:pt idx="51">
                        <c:v>4402687.806341053</c:v>
                      </c:pt>
                      <c:pt idx="52">
                        <c:v>4408012.0065484</c:v>
                      </c:pt>
                      <c:pt idx="53">
                        <c:v>4413791.4259608304</c:v>
                      </c:pt>
                      <c:pt idx="54">
                        <c:v>4420021.8185612913</c:v>
                      </c:pt>
                      <c:pt idx="55">
                        <c:v>4426733.9913721653</c:v>
                      </c:pt>
                      <c:pt idx="56">
                        <c:v>4429098.5758031905</c:v>
                      </c:pt>
                      <c:pt idx="57">
                        <c:v>4431892.5283219237</c:v>
                      </c:pt>
                      <c:pt idx="58">
                        <c:v>4435020.0624428364</c:v>
                      </c:pt>
                      <c:pt idx="59">
                        <c:v>4438562.5077187456</c:v>
                      </c:pt>
                      <c:pt idx="60">
                        <c:v>4442517.5012890557</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309084.94150477118</c:v>
                      </c:pt>
                      <c:pt idx="23">
                        <c:v>311149.06624522491</c:v>
                      </c:pt>
                      <c:pt idx="24">
                        <c:v>311900.38152651436</c:v>
                      </c:pt>
                      <c:pt idx="25">
                        <c:v>311307.46934765112</c:v>
                      </c:pt>
                      <c:pt idx="26">
                        <c:v>309646.59312274714</c:v>
                      </c:pt>
                      <c:pt idx="27">
                        <c:v>308738.88485649659</c:v>
                      </c:pt>
                      <c:pt idx="28">
                        <c:v>307487.37854432885</c:v>
                      </c:pt>
                      <c:pt idx="29">
                        <c:v>305916.93964990898</c:v>
                      </c:pt>
                      <c:pt idx="30">
                        <c:v>287716.38708373427</c:v>
                      </c:pt>
                      <c:pt idx="31">
                        <c:v>289728.18292041891</c:v>
                      </c:pt>
                      <c:pt idx="32">
                        <c:v>291502.83879691508</c:v>
                      </c:pt>
                      <c:pt idx="33">
                        <c:v>293248.97310644726</c:v>
                      </c:pt>
                      <c:pt idx="34">
                        <c:v>294791.3602269952</c:v>
                      </c:pt>
                      <c:pt idx="35">
                        <c:v>296432.4377025658</c:v>
                      </c:pt>
                      <c:pt idx="36">
                        <c:v>299065.12844185985</c:v>
                      </c:pt>
                      <c:pt idx="37">
                        <c:v>301583.28059887025</c:v>
                      </c:pt>
                      <c:pt idx="38">
                        <c:v>304246.3673228824</c:v>
                      </c:pt>
                      <c:pt idx="39">
                        <c:v>306990.59129441192</c:v>
                      </c:pt>
                      <c:pt idx="40">
                        <c:v>309826.56952117279</c:v>
                      </c:pt>
                      <c:pt idx="41">
                        <c:v>313839.00800246058</c:v>
                      </c:pt>
                      <c:pt idx="42">
                        <c:v>317497.65475904429</c:v>
                      </c:pt>
                      <c:pt idx="43">
                        <c:v>321681.29461808148</c:v>
                      </c:pt>
                      <c:pt idx="44">
                        <c:v>326193.79085906007</c:v>
                      </c:pt>
                      <c:pt idx="45">
                        <c:v>331051.36853837501</c:v>
                      </c:pt>
                      <c:pt idx="46">
                        <c:v>336297.13434676838</c:v>
                      </c:pt>
                      <c:pt idx="47">
                        <c:v>341747.78951037326</c:v>
                      </c:pt>
                      <c:pt idx="48">
                        <c:v>347215.50613224355</c:v>
                      </c:pt>
                      <c:pt idx="49">
                        <c:v>352886.55782647227</c:v>
                      </c:pt>
                      <c:pt idx="50">
                        <c:v>358917.09988694364</c:v>
                      </c:pt>
                      <c:pt idx="51">
                        <c:v>365464.4478707253</c:v>
                      </c:pt>
                      <c:pt idx="52">
                        <c:v>372267.15474787855</c:v>
                      </c:pt>
                      <c:pt idx="53">
                        <c:v>379298.60869592498</c:v>
                      </c:pt>
                      <c:pt idx="54">
                        <c:v>386600.33168298868</c:v>
                      </c:pt>
                      <c:pt idx="55">
                        <c:v>394358.97886716109</c:v>
                      </c:pt>
                      <c:pt idx="56">
                        <c:v>402815.76365040056</c:v>
                      </c:pt>
                      <c:pt idx="57">
                        <c:v>411652.33534307918</c:v>
                      </c:pt>
                      <c:pt idx="58">
                        <c:v>420510.15476992307</c:v>
                      </c:pt>
                      <c:pt idx="59">
                        <c:v>429782.80280992191</c:v>
                      </c:pt>
                      <c:pt idx="60">
                        <c:v>439503.81347762735</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1664261.2170065979</c:v>
                      </c:pt>
                      <c:pt idx="23">
                        <c:v>1661456.1141737704</c:v>
                      </c:pt>
                      <c:pt idx="24">
                        <c:v>1647128.846826297</c:v>
                      </c:pt>
                      <c:pt idx="25">
                        <c:v>1621243.6857955097</c:v>
                      </c:pt>
                      <c:pt idx="26">
                        <c:v>1586792.0773940526</c:v>
                      </c:pt>
                      <c:pt idx="27">
                        <c:v>1561924.6448177116</c:v>
                      </c:pt>
                      <c:pt idx="28">
                        <c:v>1534917.9053116646</c:v>
                      </c:pt>
                      <c:pt idx="29">
                        <c:v>1506025.1762432456</c:v>
                      </c:pt>
                      <c:pt idx="30">
                        <c:v>1317289.7321981939</c:v>
                      </c:pt>
                      <c:pt idx="31">
                        <c:v>1320427.2216229017</c:v>
                      </c:pt>
                      <c:pt idx="32">
                        <c:v>1321653.3904202727</c:v>
                      </c:pt>
                      <c:pt idx="33">
                        <c:v>1322954.5973767864</c:v>
                      </c:pt>
                      <c:pt idx="34">
                        <c:v>1322678.2900841273</c:v>
                      </c:pt>
                      <c:pt idx="35">
                        <c:v>1323621.287769136</c:v>
                      </c:pt>
                      <c:pt idx="36">
                        <c:v>1331754.1332482705</c:v>
                      </c:pt>
                      <c:pt idx="37">
                        <c:v>1338890.2266024693</c:v>
                      </c:pt>
                      <c:pt idx="38">
                        <c:v>1347348.2173745697</c:v>
                      </c:pt>
                      <c:pt idx="39">
                        <c:v>1356511.5320747637</c:v>
                      </c:pt>
                      <c:pt idx="40">
                        <c:v>1366436.9548821787</c:v>
                      </c:pt>
                      <c:pt idx="41">
                        <c:v>1384696.8279770846</c:v>
                      </c:pt>
                      <c:pt idx="42">
                        <c:v>1399626.6328825911</c:v>
                      </c:pt>
                      <c:pt idx="43">
                        <c:v>1418703.7309960572</c:v>
                      </c:pt>
                      <c:pt idx="44">
                        <c:v>1440152.3136220991</c:v>
                      </c:pt>
                      <c:pt idx="45">
                        <c:v>1464018.0656222242</c:v>
                      </c:pt>
                      <c:pt idx="46">
                        <c:v>1488841.2337325546</c:v>
                      </c:pt>
                      <c:pt idx="47">
                        <c:v>1514707.087996955</c:v>
                      </c:pt>
                      <c:pt idx="48">
                        <c:v>1540076.6832147806</c:v>
                      </c:pt>
                      <c:pt idx="49">
                        <c:v>1566413.0745217495</c:v>
                      </c:pt>
                      <c:pt idx="50">
                        <c:v>1594878.6961470505</c:v>
                      </c:pt>
                      <c:pt idx="51">
                        <c:v>1624857.746695972</c:v>
                      </c:pt>
                      <c:pt idx="52">
                        <c:v>1655905.4532082113</c:v>
                      </c:pt>
                      <c:pt idx="53">
                        <c:v>1687764.4148555112</c:v>
                      </c:pt>
                      <c:pt idx="54">
                        <c:v>1720690.6888357126</c:v>
                      </c:pt>
                      <c:pt idx="55">
                        <c:v>1755983.6005595431</c:v>
                      </c:pt>
                      <c:pt idx="56">
                        <c:v>1793350.7700602503</c:v>
                      </c:pt>
                      <c:pt idx="57">
                        <c:v>1832190.2680028875</c:v>
                      </c:pt>
                      <c:pt idx="58">
                        <c:v>1869904.6416301539</c:v>
                      </c:pt>
                      <c:pt idx="59">
                        <c:v>1909225.9941718867</c:v>
                      </c:pt>
                      <c:pt idx="60">
                        <c:v>1950288.028387866</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226944.71140999062</c:v>
                      </c:pt>
                      <c:pt idx="23">
                        <c:v>226562.19738733233</c:v>
                      </c:pt>
                      <c:pt idx="24">
                        <c:v>224608.47911267684</c:v>
                      </c:pt>
                      <c:pt idx="25">
                        <c:v>221078.68442666042</c:v>
                      </c:pt>
                      <c:pt idx="26">
                        <c:v>216380.7378264617</c:v>
                      </c:pt>
                      <c:pt idx="27">
                        <c:v>212989.72429332428</c:v>
                      </c:pt>
                      <c:pt idx="28">
                        <c:v>209306.98708795424</c:v>
                      </c:pt>
                      <c:pt idx="29">
                        <c:v>205367.06948771531</c:v>
                      </c:pt>
                      <c:pt idx="30">
                        <c:v>179630.41802702643</c:v>
                      </c:pt>
                      <c:pt idx="31">
                        <c:v>180058.25749403206</c:v>
                      </c:pt>
                      <c:pt idx="32">
                        <c:v>180225.4623300372</c:v>
                      </c:pt>
                      <c:pt idx="33">
                        <c:v>180402.89964228906</c:v>
                      </c:pt>
                      <c:pt idx="34">
                        <c:v>180365.22137510826</c:v>
                      </c:pt>
                      <c:pt idx="35">
                        <c:v>180493.81196851854</c:v>
                      </c:pt>
                      <c:pt idx="36">
                        <c:v>181602.83635203686</c:v>
                      </c:pt>
                      <c:pt idx="37">
                        <c:v>182575.9399912458</c:v>
                      </c:pt>
                      <c:pt idx="38">
                        <c:v>183729.3023692595</c:v>
                      </c:pt>
                      <c:pt idx="39">
                        <c:v>184978.8452829223</c:v>
                      </c:pt>
                      <c:pt idx="40">
                        <c:v>186332.31202938801</c:v>
                      </c:pt>
                      <c:pt idx="41">
                        <c:v>188822.29472414791</c:v>
                      </c:pt>
                      <c:pt idx="42">
                        <c:v>190858.1772112624</c:v>
                      </c:pt>
                      <c:pt idx="43">
                        <c:v>193459.59968128052</c:v>
                      </c:pt>
                      <c:pt idx="44">
                        <c:v>196384.40640301351</c:v>
                      </c:pt>
                      <c:pt idx="45">
                        <c:v>199638.82713030328</c:v>
                      </c:pt>
                      <c:pt idx="46">
                        <c:v>203023.8045998938</c:v>
                      </c:pt>
                      <c:pt idx="47">
                        <c:v>206550.96654503932</c:v>
                      </c:pt>
                      <c:pt idx="48">
                        <c:v>210010.45680201554</c:v>
                      </c:pt>
                      <c:pt idx="49">
                        <c:v>213601.78288932945</c:v>
                      </c:pt>
                      <c:pt idx="50">
                        <c:v>217483.45856550688</c:v>
                      </c:pt>
                      <c:pt idx="51">
                        <c:v>221571.51091308708</c:v>
                      </c:pt>
                      <c:pt idx="52">
                        <c:v>225805.289073847</c:v>
                      </c:pt>
                      <c:pt idx="53">
                        <c:v>230149.69293484243</c:v>
                      </c:pt>
                      <c:pt idx="54">
                        <c:v>234639.63938668807</c:v>
                      </c:pt>
                      <c:pt idx="55">
                        <c:v>239452.30916721042</c:v>
                      </c:pt>
                      <c:pt idx="56">
                        <c:v>244547.8322809432</c:v>
                      </c:pt>
                      <c:pt idx="57">
                        <c:v>249844.12745493918</c:v>
                      </c:pt>
                      <c:pt idx="58">
                        <c:v>254986.99658593006</c:v>
                      </c:pt>
                      <c:pt idx="59">
                        <c:v>260348.99920525728</c:v>
                      </c:pt>
                      <c:pt idx="60">
                        <c:v>265948.36750743625</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23738473.357863624</c:v>
                      </c:pt>
                      <c:pt idx="23">
                        <c:v>24272023.959103446</c:v>
                      </c:pt>
                      <c:pt idx="24">
                        <c:v>24712143.605007429</c:v>
                      </c:pt>
                      <c:pt idx="25">
                        <c:v>25051686.300202746</c:v>
                      </c:pt>
                      <c:pt idx="26">
                        <c:v>25310082.428468093</c:v>
                      </c:pt>
                      <c:pt idx="27">
                        <c:v>25646239.360747732</c:v>
                      </c:pt>
                      <c:pt idx="28">
                        <c:v>25954038.556789074</c:v>
                      </c:pt>
                      <c:pt idx="29">
                        <c:v>26235461.066419277</c:v>
                      </c:pt>
                      <c:pt idx="30">
                        <c:v>24956989.291635208</c:v>
                      </c:pt>
                      <c:pt idx="31">
                        <c:v>25440519.900434766</c:v>
                      </c:pt>
                      <c:pt idx="32">
                        <c:v>25909016.411329072</c:v>
                      </c:pt>
                      <c:pt idx="33">
                        <c:v>26382087.650527932</c:v>
                      </c:pt>
                      <c:pt idx="34">
                        <c:v>26842514.072504248</c:v>
                      </c:pt>
                      <c:pt idx="35">
                        <c:v>27319796.329962026</c:v>
                      </c:pt>
                      <c:pt idx="36">
                        <c:v>27857604.663741503</c:v>
                      </c:pt>
                      <c:pt idx="37">
                        <c:v>28391689.134907007</c:v>
                      </c:pt>
                      <c:pt idx="38">
                        <c:v>28948393.214704417</c:v>
                      </c:pt>
                      <c:pt idx="39">
                        <c:v>29521657.836691234</c:v>
                      </c:pt>
                      <c:pt idx="40">
                        <c:v>30112948.264342677</c:v>
                      </c:pt>
                      <c:pt idx="41">
                        <c:v>30796557.432179775</c:v>
                      </c:pt>
                      <c:pt idx="42">
                        <c:v>31452012.864028674</c:v>
                      </c:pt>
                      <c:pt idx="43">
                        <c:v>32172656.253680665</c:v>
                      </c:pt>
                      <c:pt idx="44">
                        <c:v>32938833.01568085</c:v>
                      </c:pt>
                      <c:pt idx="45">
                        <c:v>33753342.413187332</c:v>
                      </c:pt>
                      <c:pt idx="46">
                        <c:v>34579923.109960385</c:v>
                      </c:pt>
                      <c:pt idx="47">
                        <c:v>35439450.389003418</c:v>
                      </c:pt>
                      <c:pt idx="48">
                        <c:v>36311596.678968966</c:v>
                      </c:pt>
                      <c:pt idx="49">
                        <c:v>37217426.649310149</c:v>
                      </c:pt>
                      <c:pt idx="50">
                        <c:v>38175214.335336104</c:v>
                      </c:pt>
                      <c:pt idx="51">
                        <c:v>39160272.498058103</c:v>
                      </c:pt>
                      <c:pt idx="52">
                        <c:v>40185328.102898508</c:v>
                      </c:pt>
                      <c:pt idx="53">
                        <c:v>41247956.753707819</c:v>
                      </c:pt>
                      <c:pt idx="54">
                        <c:v>42353564.048033148</c:v>
                      </c:pt>
                      <c:pt idx="55">
                        <c:v>43524612.537232213</c:v>
                      </c:pt>
                      <c:pt idx="56">
                        <c:v>44740872.327766776</c:v>
                      </c:pt>
                      <c:pt idx="57">
                        <c:v>46013178.651801378</c:v>
                      </c:pt>
                      <c:pt idx="58">
                        <c:v>47299831.923748031</c:v>
                      </c:pt>
                      <c:pt idx="59">
                        <c:v>48647817.71838069</c:v>
                      </c:pt>
                      <c:pt idx="60">
                        <c:v>50061995.461680554</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94754166.449301407</c:v>
                      </c:pt>
                      <c:pt idx="23">
                        <c:v>96501236.826372936</c:v>
                      </c:pt>
                      <c:pt idx="24">
                        <c:v>97218269.635313824</c:v>
                      </c:pt>
                      <c:pt idx="25">
                        <c:v>96865554.279843867</c:v>
                      </c:pt>
                      <c:pt idx="26">
                        <c:v>95664556.82645531</c:v>
                      </c:pt>
                      <c:pt idx="27">
                        <c:v>95182102.959756106</c:v>
                      </c:pt>
                      <c:pt idx="28">
                        <c:v>94430557.746607319</c:v>
                      </c:pt>
                      <c:pt idx="29">
                        <c:v>93426279.83444728</c:v>
                      </c:pt>
                      <c:pt idx="30">
                        <c:v>77706242.705733165</c:v>
                      </c:pt>
                      <c:pt idx="31">
                        <c:v>79520419.916417658</c:v>
                      </c:pt>
                      <c:pt idx="32">
                        <c:v>81156256.850486338</c:v>
                      </c:pt>
                      <c:pt idx="33">
                        <c:v>82798135.636313528</c:v>
                      </c:pt>
                      <c:pt idx="34">
                        <c:v>84288892.244733423</c:v>
                      </c:pt>
                      <c:pt idx="35">
                        <c:v>85898042.438014925</c:v>
                      </c:pt>
                      <c:pt idx="36">
                        <c:v>88300437.690878496</c:v>
                      </c:pt>
                      <c:pt idx="37">
                        <c:v>90627448.143480644</c:v>
                      </c:pt>
                      <c:pt idx="38">
                        <c:v>93112855.771510899</c:v>
                      </c:pt>
                      <c:pt idx="39">
                        <c:v>95700171.214801371</c:v>
                      </c:pt>
                      <c:pt idx="40">
                        <c:v>98399937.563653231</c:v>
                      </c:pt>
                      <c:pt idx="41">
                        <c:v>102078096.82662752</c:v>
                      </c:pt>
                      <c:pt idx="42">
                        <c:v>105461327.66374652</c:v>
                      </c:pt>
                      <c:pt idx="43">
                        <c:v>109348516.13730662</c:v>
                      </c:pt>
                      <c:pt idx="44">
                        <c:v>113564044.01507619</c:v>
                      </c:pt>
                      <c:pt idx="45">
                        <c:v>118125248.70206615</c:v>
                      </c:pt>
                      <c:pt idx="46">
                        <c:v>122937466.04351543</c:v>
                      </c:pt>
                      <c:pt idx="47">
                        <c:v>127960466.32882302</c:v>
                      </c:pt>
                      <c:pt idx="48">
                        <c:v>133023948.82295693</c:v>
                      </c:pt>
                      <c:pt idx="49">
                        <c:v>138299731.62542805</c:v>
                      </c:pt>
                      <c:pt idx="50">
                        <c:v>143932791.86630908</c:v>
                      </c:pt>
                      <c:pt idx="51">
                        <c:v>149914480.75180107</c:v>
                      </c:pt>
                      <c:pt idx="52">
                        <c:v>156148895.45019707</c:v>
                      </c:pt>
                      <c:pt idx="53">
                        <c:v>162613025.39986008</c:v>
                      </c:pt>
                      <c:pt idx="54">
                        <c:v>169346486.83683181</c:v>
                      </c:pt>
                      <c:pt idx="55">
                        <c:v>176522458.75795209</c:v>
                      </c:pt>
                      <c:pt idx="56">
                        <c:v>184171755.21010479</c:v>
                      </c:pt>
                      <c:pt idx="57">
                        <c:v>192179148.6921888</c:v>
                      </c:pt>
                      <c:pt idx="58">
                        <c:v>200216413.77318162</c:v>
                      </c:pt>
                      <c:pt idx="59">
                        <c:v>208646187.65298316</c:v>
                      </c:pt>
                      <c:pt idx="60">
                        <c:v>217500374.41369545</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989103.05657765188</c:v>
                      </c:pt>
                      <c:pt idx="23">
                        <c:v>1011334.3316293112</c:v>
                      </c:pt>
                      <c:pt idx="24">
                        <c:v>1029672.6502086439</c:v>
                      </c:pt>
                      <c:pt idx="25">
                        <c:v>1043820.2625084487</c:v>
                      </c:pt>
                      <c:pt idx="26">
                        <c:v>1054586.7678528382</c:v>
                      </c:pt>
                      <c:pt idx="27">
                        <c:v>1068593.3066978231</c:v>
                      </c:pt>
                      <c:pt idx="28">
                        <c:v>1081418.2731995459</c:v>
                      </c:pt>
                      <c:pt idx="29">
                        <c:v>1093144.2111008044</c:v>
                      </c:pt>
                      <c:pt idx="30">
                        <c:v>1039874.5538181347</c:v>
                      </c:pt>
                      <c:pt idx="31">
                        <c:v>1060021.6625181162</c:v>
                      </c:pt>
                      <c:pt idx="32">
                        <c:v>1079542.3504720456</c:v>
                      </c:pt>
                      <c:pt idx="33">
                        <c:v>1099253.6521053314</c:v>
                      </c:pt>
                      <c:pt idx="34">
                        <c:v>1118438.0863543449</c:v>
                      </c:pt>
                      <c:pt idx="35">
                        <c:v>1138324.847081752</c:v>
                      </c:pt>
                      <c:pt idx="36">
                        <c:v>1160733.527655897</c:v>
                      </c:pt>
                      <c:pt idx="37">
                        <c:v>1182987.0472877931</c:v>
                      </c:pt>
                      <c:pt idx="38">
                        <c:v>1206183.050612685</c:v>
                      </c:pt>
                      <c:pt idx="39">
                        <c:v>1230069.0765288025</c:v>
                      </c:pt>
                      <c:pt idx="40">
                        <c:v>1254706.177680946</c:v>
                      </c:pt>
                      <c:pt idx="41">
                        <c:v>1283189.8930074917</c:v>
                      </c:pt>
                      <c:pt idx="42">
                        <c:v>1310500.5360011959</c:v>
                      </c:pt>
                      <c:pt idx="43">
                        <c:v>1340527.3439033623</c:v>
                      </c:pt>
                      <c:pt idx="44">
                        <c:v>1372451.3756533701</c:v>
                      </c:pt>
                      <c:pt idx="45">
                        <c:v>1406389.2672161402</c:v>
                      </c:pt>
                      <c:pt idx="46">
                        <c:v>1440830.129581684</c:v>
                      </c:pt>
                      <c:pt idx="47">
                        <c:v>1476643.7662084771</c:v>
                      </c:pt>
                      <c:pt idx="48">
                        <c:v>1512983.1949570416</c:v>
                      </c:pt>
                      <c:pt idx="49">
                        <c:v>1550726.1103879241</c:v>
                      </c:pt>
                      <c:pt idx="50">
                        <c:v>1590633.9306390057</c:v>
                      </c:pt>
                      <c:pt idx="51">
                        <c:v>1631678.0207524225</c:v>
                      </c:pt>
                      <c:pt idx="52">
                        <c:v>1674388.6709541061</c:v>
                      </c:pt>
                      <c:pt idx="53">
                        <c:v>1718664.8647378273</c:v>
                      </c:pt>
                      <c:pt idx="54">
                        <c:v>1764731.8353347161</c:v>
                      </c:pt>
                      <c:pt idx="55">
                        <c:v>1813525.5223846773</c:v>
                      </c:pt>
                      <c:pt idx="56">
                        <c:v>1864203.0136569508</c:v>
                      </c:pt>
                      <c:pt idx="57">
                        <c:v>1917215.7771583926</c:v>
                      </c:pt>
                      <c:pt idx="58">
                        <c:v>1970826.3301561698</c:v>
                      </c:pt>
                      <c:pt idx="59">
                        <c:v>2026992.4049325306</c:v>
                      </c:pt>
                      <c:pt idx="60">
                        <c:v>2085916.477570025</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3948090.2687208955</c:v>
                      </c:pt>
                      <c:pt idx="23">
                        <c:v>4020884.8677655431</c:v>
                      </c:pt>
                      <c:pt idx="24">
                        <c:v>4050761.2348047467</c:v>
                      </c:pt>
                      <c:pt idx="25">
                        <c:v>4036064.7616601647</c:v>
                      </c:pt>
                      <c:pt idx="26">
                        <c:v>3986023.201102308</c:v>
                      </c:pt>
                      <c:pt idx="27">
                        <c:v>3965920.9566565086</c:v>
                      </c:pt>
                      <c:pt idx="28">
                        <c:v>3934606.5727753085</c:v>
                      </c:pt>
                      <c:pt idx="29">
                        <c:v>3892761.6597686401</c:v>
                      </c:pt>
                      <c:pt idx="30">
                        <c:v>3237760.1127388845</c:v>
                      </c:pt>
                      <c:pt idx="31">
                        <c:v>3313350.8298507384</c:v>
                      </c:pt>
                      <c:pt idx="32">
                        <c:v>3381510.7021036004</c:v>
                      </c:pt>
                      <c:pt idx="33">
                        <c:v>3449922.3181797331</c:v>
                      </c:pt>
                      <c:pt idx="34">
                        <c:v>3512037.1768638957</c:v>
                      </c:pt>
                      <c:pt idx="35">
                        <c:v>3579085.1015839586</c:v>
                      </c:pt>
                      <c:pt idx="36">
                        <c:v>3679184.9037866076</c:v>
                      </c:pt>
                      <c:pt idx="37">
                        <c:v>3776143.6726450305</c:v>
                      </c:pt>
                      <c:pt idx="38">
                        <c:v>3879702.3238129579</c:v>
                      </c:pt>
                      <c:pt idx="39">
                        <c:v>3987507.1339500607</c:v>
                      </c:pt>
                      <c:pt idx="40">
                        <c:v>4099997.3984855553</c:v>
                      </c:pt>
                      <c:pt idx="41">
                        <c:v>4253254.0344428169</c:v>
                      </c:pt>
                      <c:pt idx="42">
                        <c:v>4394221.9859894421</c:v>
                      </c:pt>
                      <c:pt idx="43">
                        <c:v>4556188.1723877797</c:v>
                      </c:pt>
                      <c:pt idx="44">
                        <c:v>4731835.1672948459</c:v>
                      </c:pt>
                      <c:pt idx="45">
                        <c:v>4921885.3625860941</c:v>
                      </c:pt>
                      <c:pt idx="46">
                        <c:v>5122394.4184798142</c:v>
                      </c:pt>
                      <c:pt idx="47">
                        <c:v>5331686.097034297</c:v>
                      </c:pt>
                      <c:pt idx="48">
                        <c:v>5542664.5342898779</c:v>
                      </c:pt>
                      <c:pt idx="49">
                        <c:v>5762488.8177261734</c:v>
                      </c:pt>
                      <c:pt idx="50">
                        <c:v>5997199.6610962171</c:v>
                      </c:pt>
                      <c:pt idx="51">
                        <c:v>6246436.6979917176</c:v>
                      </c:pt>
                      <c:pt idx="52">
                        <c:v>6506203.9770915508</c:v>
                      </c:pt>
                      <c:pt idx="53">
                        <c:v>6775542.724994177</c:v>
                      </c:pt>
                      <c:pt idx="54">
                        <c:v>7056103.6182013322</c:v>
                      </c:pt>
                      <c:pt idx="55">
                        <c:v>7355102.4482480101</c:v>
                      </c:pt>
                      <c:pt idx="56">
                        <c:v>7673823.1337543735</c:v>
                      </c:pt>
                      <c:pt idx="57">
                        <c:v>8007464.5288412068</c:v>
                      </c:pt>
                      <c:pt idx="58">
                        <c:v>8342350.5738825751</c:v>
                      </c:pt>
                      <c:pt idx="59">
                        <c:v>8693591.1522076391</c:v>
                      </c:pt>
                      <c:pt idx="60">
                        <c:v>9062515.6005706526</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24714.835692024473</c:v>
                </c:pt>
                <c:pt idx="13">
                  <c:v>24740.035393795668</c:v>
                </c:pt>
                <c:pt idx="14">
                  <c:v>24638.387861683907</c:v>
                </c:pt>
                <c:pt idx="15">
                  <c:v>24409.878783994707</c:v>
                </c:pt>
                <c:pt idx="16">
                  <c:v>24087.509465863142</c:v>
                </c:pt>
                <c:pt idx="17">
                  <c:v>23868.569902102292</c:v>
                </c:pt>
                <c:pt idx="18">
                  <c:v>23623.259027616983</c:v>
                </c:pt>
                <c:pt idx="19">
                  <c:v>23355.093059909897</c:v>
                </c:pt>
                <c:pt idx="20">
                  <c:v>21360.176197625799</c:v>
                </c:pt>
                <c:pt idx="21">
                  <c:v>21437.281939399192</c:v>
                </c:pt>
                <c:pt idx="22">
                  <c:v>21492.345781117325</c:v>
                </c:pt>
                <c:pt idx="23">
                  <c:v>21546.830551165309</c:v>
                </c:pt>
                <c:pt idx="24">
                  <c:v>21582.89839376539</c:v>
                </c:pt>
                <c:pt idx="25">
                  <c:v>21630.807305916183</c:v>
                </c:pt>
                <c:pt idx="26">
                  <c:v>21742.089869384781</c:v>
                </c:pt>
                <c:pt idx="27">
                  <c:v>21841.340312864366</c:v>
                </c:pt>
                <c:pt idx="28">
                  <c:v>21953.611628541592</c:v>
                </c:pt>
                <c:pt idx="29">
                  <c:v>22072.214164104993</c:v>
                </c:pt>
                <c:pt idx="30">
                  <c:v>22197.732880712938</c:v>
                </c:pt>
                <c:pt idx="31">
                  <c:v>22345.566800866287</c:v>
                </c:pt>
                <c:pt idx="32">
                  <c:v>22453.80276731537</c:v>
                </c:pt>
                <c:pt idx="33">
                  <c:v>22602.532192629478</c:v>
                </c:pt>
                <c:pt idx="34">
                  <c:v>22772.196792349372</c:v>
                </c:pt>
                <c:pt idx="35">
                  <c:v>22962.79374440961</c:v>
                </c:pt>
                <c:pt idx="36">
                  <c:v>23149.316661715904</c:v>
                </c:pt>
                <c:pt idx="37">
                  <c:v>23341.584588775193</c:v>
                </c:pt>
                <c:pt idx="38">
                  <c:v>23523.258173535265</c:v>
                </c:pt>
                <c:pt idx="39">
                  <c:v>23709.379541388709</c:v>
                </c:pt>
                <c:pt idx="40">
                  <c:v>23911.54978412381</c:v>
                </c:pt>
                <c:pt idx="41">
                  <c:v>24402.097195061368</c:v>
                </c:pt>
                <c:pt idx="42">
                  <c:v>24912.85160156235</c:v>
                </c:pt>
                <c:pt idx="43">
                  <c:v>25441.632653508299</c:v>
                </c:pt>
                <c:pt idx="44">
                  <c:v>25991.663911245789</c:v>
                </c:pt>
                <c:pt idx="45">
                  <c:v>26577.581333273858</c:v>
                </c:pt>
                <c:pt idx="46">
                  <c:v>27189.049063775401</c:v>
                </c:pt>
                <c:pt idx="47">
                  <c:v>27828.588947173448</c:v>
                </c:pt>
                <c:pt idx="48">
                  <c:v>28468.03668165077</c:v>
                </c:pt>
                <c:pt idx="49">
                  <c:v>29138.109647594338</c:v>
                </c:pt>
                <c:pt idx="50">
                  <c:v>29841.233162055461</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778.39991520806007</c:v>
                </c:pt>
                <c:pt idx="13">
                  <c:v>780.43878786620724</c:v>
                </c:pt>
                <c:pt idx="14">
                  <c:v>777.99636682132382</c:v>
                </c:pt>
                <c:pt idx="15">
                  <c:v>771.00103893239623</c:v>
                </c:pt>
                <c:pt idx="16">
                  <c:v>760.58357007132759</c:v>
                </c:pt>
                <c:pt idx="17">
                  <c:v>753.93913911579546</c:v>
                </c:pt>
                <c:pt idx="18">
                  <c:v>746.3913738815761</c:v>
                </c:pt>
                <c:pt idx="19">
                  <c:v>738.03591295037711</c:v>
                </c:pt>
                <c:pt idx="20">
                  <c:v>665.09215712035768</c:v>
                </c:pt>
                <c:pt idx="21">
                  <c:v>668.94833732936502</c:v>
                </c:pt>
                <c:pt idx="22">
                  <c:v>672.07311111972774</c:v>
                </c:pt>
                <c:pt idx="23">
                  <c:v>675.26911774899406</c:v>
                </c:pt>
                <c:pt idx="24">
                  <c:v>677.85868862419989</c:v>
                </c:pt>
                <c:pt idx="25">
                  <c:v>680.9871940151894</c:v>
                </c:pt>
                <c:pt idx="26">
                  <c:v>686.97980401769723</c:v>
                </c:pt>
                <c:pt idx="27">
                  <c:v>692.62258512106553</c:v>
                </c:pt>
                <c:pt idx="28">
                  <c:v>698.87919222215305</c:v>
                </c:pt>
                <c:pt idx="29">
                  <c:v>705.49904189895631</c:v>
                </c:pt>
                <c:pt idx="30">
                  <c:v>712.51086993695003</c:v>
                </c:pt>
                <c:pt idx="31">
                  <c:v>723.00440560527556</c:v>
                </c:pt>
                <c:pt idx="32">
                  <c:v>732.18922126336918</c:v>
                </c:pt>
                <c:pt idx="33">
                  <c:v>743.23801094049122</c:v>
                </c:pt>
                <c:pt idx="34">
                  <c:v>755.41487554920036</c:v>
                </c:pt>
                <c:pt idx="35">
                  <c:v>768.75489786882747</c:v>
                </c:pt>
                <c:pt idx="36">
                  <c:v>782.52506537429156</c:v>
                </c:pt>
                <c:pt idx="37">
                  <c:v>796.88764035266468</c:v>
                </c:pt>
                <c:pt idx="38">
                  <c:v>811.18048377268326</c:v>
                </c:pt>
                <c:pt idx="39">
                  <c:v>826.04451750436647</c:v>
                </c:pt>
                <c:pt idx="40">
                  <c:v>842.0001456450151</c:v>
                </c:pt>
                <c:pt idx="41">
                  <c:v>858.64417018610266</c:v>
                </c:pt>
                <c:pt idx="42">
                  <c:v>875.93654106926954</c:v>
                </c:pt>
                <c:pt idx="43">
                  <c:v>893.77306747758666</c:v>
                </c:pt>
                <c:pt idx="44">
                  <c:v>912.27791140294164</c:v>
                </c:pt>
                <c:pt idx="45">
                  <c:v>932.04751228392547</c:v>
                </c:pt>
                <c:pt idx="46">
                  <c:v>952.85760543706328</c:v>
                </c:pt>
                <c:pt idx="47">
                  <c:v>974.56501602774108</c:v>
                </c:pt>
                <c:pt idx="48">
                  <c:v>995.99886598747628</c:v>
                </c:pt>
                <c:pt idx="49">
                  <c:v>1018.4120675584518</c:v>
                </c:pt>
                <c:pt idx="50">
                  <c:v>1041.883815018291</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1668.499166569592</c:v>
                </c:pt>
                <c:pt idx="13">
                  <c:v>1690.5996572534912</c:v>
                </c:pt>
                <c:pt idx="14">
                  <c:v>1700.2679936957672</c:v>
                </c:pt>
                <c:pt idx="15">
                  <c:v>1697.0806050233389</c:v>
                </c:pt>
                <c:pt idx="16">
                  <c:v>1683.8206433839678</c:v>
                </c:pt>
                <c:pt idx="17">
                  <c:v>1679.6685962808222</c:v>
                </c:pt>
                <c:pt idx="18">
                  <c:v>1672.2942395743123</c:v>
                </c:pt>
                <c:pt idx="19">
                  <c:v>1661.9417811705598</c:v>
                </c:pt>
                <c:pt idx="20">
                  <c:v>1473.4353195845626</c:v>
                </c:pt>
                <c:pt idx="21">
                  <c:v>1496.0419263786739</c:v>
                </c:pt>
                <c:pt idx="22">
                  <c:v>1516.4654383548657</c:v>
                </c:pt>
                <c:pt idx="23">
                  <c:v>1536.9305531519281</c:v>
                </c:pt>
                <c:pt idx="24">
                  <c:v>1555.5391073347</c:v>
                </c:pt>
                <c:pt idx="25">
                  <c:v>1575.5296960409996</c:v>
                </c:pt>
                <c:pt idx="26">
                  <c:v>1603.89485419988</c:v>
                </c:pt>
                <c:pt idx="27">
                  <c:v>1631.2623011037247</c:v>
                </c:pt>
                <c:pt idx="28">
                  <c:v>1660.4201622996459</c:v>
                </c:pt>
                <c:pt idx="29">
                  <c:v>1690.6776433787356</c:v>
                </c:pt>
                <c:pt idx="30">
                  <c:v>1722.1461092232269</c:v>
                </c:pt>
                <c:pt idx="31">
                  <c:v>1763.3823649727037</c:v>
                </c:pt>
                <c:pt idx="32">
                  <c:v>1800.9043602397187</c:v>
                </c:pt>
                <c:pt idx="33">
                  <c:v>1844.1511232149116</c:v>
                </c:pt>
                <c:pt idx="34">
                  <c:v>1891.0030520206183</c:v>
                </c:pt>
                <c:pt idx="35">
                  <c:v>1941.6247982776965</c:v>
                </c:pt>
                <c:pt idx="36">
                  <c:v>1994.0887896002127</c:v>
                </c:pt>
                <c:pt idx="37">
                  <c:v>2048.6763886000194</c:v>
                </c:pt>
                <c:pt idx="38">
                  <c:v>2103.3791029018926</c:v>
                </c:pt>
                <c:pt idx="39">
                  <c:v>2160.1771896813702</c:v>
                </c:pt>
                <c:pt idx="40">
                  <c:v>2220.7173994237291</c:v>
                </c:pt>
                <c:pt idx="41">
                  <c:v>2288.4543013435264</c:v>
                </c:pt>
                <c:pt idx="42">
                  <c:v>2358.8870756103902</c:v>
                </c:pt>
                <c:pt idx="43">
                  <c:v>2431.7320197293639</c:v>
                </c:pt>
                <c:pt idx="44">
                  <c:v>2507.4267355816478</c:v>
                </c:pt>
                <c:pt idx="45">
                  <c:v>2587.9403547245697</c:v>
                </c:pt>
                <c:pt idx="46">
                  <c:v>2672.8935792281854</c:v>
                </c:pt>
                <c:pt idx="47">
                  <c:v>2761.6404113265826</c:v>
                </c:pt>
                <c:pt idx="48">
                  <c:v>2850.3996500435169</c:v>
                </c:pt>
                <c:pt idx="49">
                  <c:v>2943.3030110396958</c:v>
                </c:pt>
                <c:pt idx="50">
                  <c:v>3040.6852465290867</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921.59901535062829</c:v>
                </c:pt>
                <c:pt idx="13">
                  <c:v>960.3092645401465</c:v>
                </c:pt>
                <c:pt idx="14">
                  <c:v>944.27038684966499</c:v>
                </c:pt>
                <c:pt idx="15">
                  <c:v>929.18329299918275</c:v>
                </c:pt>
                <c:pt idx="16">
                  <c:v>936.59411402870114</c:v>
                </c:pt>
                <c:pt idx="17">
                  <c:v>942.88733521821939</c:v>
                </c:pt>
                <c:pt idx="18">
                  <c:v>942.80327304773755</c:v>
                </c:pt>
                <c:pt idx="19">
                  <c:v>942.9308728260271</c:v>
                </c:pt>
                <c:pt idx="20">
                  <c:v>943.05847260431665</c:v>
                </c:pt>
                <c:pt idx="21">
                  <c:v>943.18607238260643</c:v>
                </c:pt>
                <c:pt idx="22">
                  <c:v>943.31367216089563</c:v>
                </c:pt>
                <c:pt idx="23">
                  <c:v>943.44127193918507</c:v>
                </c:pt>
                <c:pt idx="24">
                  <c:v>943.56887171747485</c:v>
                </c:pt>
                <c:pt idx="25">
                  <c:v>943.69647149576429</c:v>
                </c:pt>
                <c:pt idx="26">
                  <c:v>943.82407127405395</c:v>
                </c:pt>
                <c:pt idx="27">
                  <c:v>943.95167105234327</c:v>
                </c:pt>
                <c:pt idx="28">
                  <c:v>944.07927083063282</c:v>
                </c:pt>
                <c:pt idx="29">
                  <c:v>944.20687060892249</c:v>
                </c:pt>
                <c:pt idx="30">
                  <c:v>944.33447038721192</c:v>
                </c:pt>
                <c:pt idx="31">
                  <c:v>944.25040821673019</c:v>
                </c:pt>
                <c:pt idx="32">
                  <c:v>944.16634604624835</c:v>
                </c:pt>
                <c:pt idx="33">
                  <c:v>944.08228387576662</c:v>
                </c:pt>
                <c:pt idx="34">
                  <c:v>943.99822170528478</c:v>
                </c:pt>
                <c:pt idx="35">
                  <c:v>943.91415953480305</c:v>
                </c:pt>
                <c:pt idx="36">
                  <c:v>943.8300973643212</c:v>
                </c:pt>
                <c:pt idx="37">
                  <c:v>943.74603519383948</c:v>
                </c:pt>
                <c:pt idx="38">
                  <c:v>943.66197302335775</c:v>
                </c:pt>
                <c:pt idx="39">
                  <c:v>943.29238142636405</c:v>
                </c:pt>
                <c:pt idx="40">
                  <c:v>942.92278982937046</c:v>
                </c:pt>
                <c:pt idx="41">
                  <c:v>942.55319823237687</c:v>
                </c:pt>
                <c:pt idx="42">
                  <c:v>942.18360663538306</c:v>
                </c:pt>
                <c:pt idx="43">
                  <c:v>941.81401503838958</c:v>
                </c:pt>
                <c:pt idx="44">
                  <c:v>941.444423441396</c:v>
                </c:pt>
                <c:pt idx="45">
                  <c:v>941.07483184440241</c:v>
                </c:pt>
                <c:pt idx="46">
                  <c:v>940.7052402474086</c:v>
                </c:pt>
                <c:pt idx="47">
                  <c:v>940.33564865041512</c:v>
                </c:pt>
                <c:pt idx="48">
                  <c:v>939.96605705342142</c:v>
                </c:pt>
                <c:pt idx="49">
                  <c:v>939.59646545642795</c:v>
                </c:pt>
                <c:pt idx="50">
                  <c:v>939.22687385943414</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965.16097417182789</c:v>
                </c:pt>
                <c:pt idx="13">
                  <c:v>996.75649034374624</c:v>
                </c:pt>
                <c:pt idx="14">
                  <c:v>983.64299307566455</c:v>
                </c:pt>
                <c:pt idx="15">
                  <c:v>971.30673772758303</c:v>
                </c:pt>
                <c:pt idx="16">
                  <c:v>977.34263981950153</c:v>
                </c:pt>
                <c:pt idx="17">
                  <c:v>982.46589199141977</c:v>
                </c:pt>
                <c:pt idx="18">
                  <c:v>982.38135248333811</c:v>
                </c:pt>
                <c:pt idx="19">
                  <c:v>982.43042036225495</c:v>
                </c:pt>
                <c:pt idx="20">
                  <c:v>982.47948824117168</c:v>
                </c:pt>
                <c:pt idx="21">
                  <c:v>982.52855612008864</c:v>
                </c:pt>
                <c:pt idx="22">
                  <c:v>982.57762399900525</c:v>
                </c:pt>
                <c:pt idx="23">
                  <c:v>982.62669187792198</c:v>
                </c:pt>
                <c:pt idx="24">
                  <c:v>982.67575975683872</c:v>
                </c:pt>
                <c:pt idx="25">
                  <c:v>982.72482763575545</c:v>
                </c:pt>
                <c:pt idx="26">
                  <c:v>982.77389551467218</c:v>
                </c:pt>
                <c:pt idx="27">
                  <c:v>982.82296339358891</c:v>
                </c:pt>
                <c:pt idx="28">
                  <c:v>982.87203127250575</c:v>
                </c:pt>
                <c:pt idx="29">
                  <c:v>982.92109915142271</c:v>
                </c:pt>
                <c:pt idx="30">
                  <c:v>982.9701670303391</c:v>
                </c:pt>
                <c:pt idx="31">
                  <c:v>982.88562752225755</c:v>
                </c:pt>
                <c:pt idx="32">
                  <c:v>982.80108801417589</c:v>
                </c:pt>
                <c:pt idx="33">
                  <c:v>982.71654850609445</c:v>
                </c:pt>
                <c:pt idx="34">
                  <c:v>982.63200899801291</c:v>
                </c:pt>
                <c:pt idx="35">
                  <c:v>982.54746948993136</c:v>
                </c:pt>
                <c:pt idx="36">
                  <c:v>982.4629299818497</c:v>
                </c:pt>
                <c:pt idx="37">
                  <c:v>982.37839047376792</c:v>
                </c:pt>
                <c:pt idx="38">
                  <c:v>982.29385096568637</c:v>
                </c:pt>
                <c:pt idx="39">
                  <c:v>981.97614355713017</c:v>
                </c:pt>
                <c:pt idx="40">
                  <c:v>981.65843614857397</c:v>
                </c:pt>
                <c:pt idx="41">
                  <c:v>981.34072874001731</c:v>
                </c:pt>
                <c:pt idx="42">
                  <c:v>981.02302133146111</c:v>
                </c:pt>
                <c:pt idx="43">
                  <c:v>980.70531392290491</c:v>
                </c:pt>
                <c:pt idx="44">
                  <c:v>980.3876065143487</c:v>
                </c:pt>
                <c:pt idx="45">
                  <c:v>980.06989910579239</c:v>
                </c:pt>
                <c:pt idx="46">
                  <c:v>979.75219169723607</c:v>
                </c:pt>
                <c:pt idx="47">
                  <c:v>979.43448428867964</c:v>
                </c:pt>
                <c:pt idx="48">
                  <c:v>979.11677688012333</c:v>
                </c:pt>
                <c:pt idx="49">
                  <c:v>978.79906947156724</c:v>
                </c:pt>
                <c:pt idx="50">
                  <c:v>978.48136206301069</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888.59072741429497</c:v>
                </c:pt>
                <c:pt idx="14">
                  <c:v>892.02403637814746</c:v>
                </c:pt>
                <c:pt idx="15">
                  <c:v>894.60250463855243</c:v>
                </c:pt>
                <c:pt idx="16">
                  <c:v>896.30004444251961</c:v>
                </c:pt>
                <c:pt idx="17">
                  <c:v>897.29400222225217</c:v>
                </c:pt>
                <c:pt idx="18">
                  <c:v>898.86340175677333</c:v>
                </c:pt>
                <c:pt idx="19">
                  <c:v>900.18154029107563</c:v>
                </c:pt>
                <c:pt idx="20">
                  <c:v>901.26567973650037</c:v>
                </c:pt>
                <c:pt idx="21">
                  <c:v>889.72224290111478</c:v>
                </c:pt>
                <c:pt idx="22">
                  <c:v>892.84824346100299</c:v>
                </c:pt>
                <c:pt idx="23">
                  <c:v>895.79348802694778</c:v>
                </c:pt>
                <c:pt idx="24">
                  <c:v>898.72156375934435</c:v>
                </c:pt>
                <c:pt idx="25">
                  <c:v>901.49722521200317</c:v>
                </c:pt>
                <c:pt idx="26">
                  <c:v>904.35471532102747</c:v>
                </c:pt>
                <c:pt idx="27">
                  <c:v>907.74541248370474</c:v>
                </c:pt>
                <c:pt idx="28">
                  <c:v>911.04319123834648</c:v>
                </c:pt>
                <c:pt idx="29">
                  <c:v>914.44539483355948</c:v>
                </c:pt>
                <c:pt idx="30">
                  <c:v>917.90185546758437</c:v>
                </c:pt>
                <c:pt idx="31">
                  <c:v>921.41901632697545</c:v>
                </c:pt>
                <c:pt idx="32">
                  <c:v>925.60170213445519</c:v>
                </c:pt>
                <c:pt idx="33">
                  <c:v>929.49990886416754</c:v>
                </c:pt>
                <c:pt idx="34">
                  <c:v>933.75095370203155</c:v>
                </c:pt>
                <c:pt idx="35">
                  <c:v>938.20264904979842</c:v>
                </c:pt>
                <c:pt idx="36">
                  <c:v>942.85718268878588</c:v>
                </c:pt>
                <c:pt idx="37">
                  <c:v>947.55295523514883</c:v>
                </c:pt>
                <c:pt idx="38">
                  <c:v>952.33406190657263</c:v>
                </c:pt>
                <c:pt idx="39">
                  <c:v>957.07165273609428</c:v>
                </c:pt>
                <c:pt idx="40">
                  <c:v>961.88743123562472</c:v>
                </c:pt>
                <c:pt idx="41">
                  <c:v>966.87556257470271</c:v>
                </c:pt>
                <c:pt idx="42">
                  <c:v>971.95194644298567</c:v>
                </c:pt>
                <c:pt idx="43">
                  <c:v>977.11017973795822</c:v>
                </c:pt>
                <c:pt idx="44">
                  <c:v>982.32794214893931</c:v>
                </c:pt>
                <c:pt idx="45">
                  <c:v>987.62430168430217</c:v>
                </c:pt>
                <c:pt idx="46">
                  <c:v>993.09956771364193</c:v>
                </c:pt>
                <c:pt idx="47">
                  <c:v>998.69853786598844</c:v>
                </c:pt>
                <c:pt idx="48">
                  <c:v>1004.3992210338735</c:v>
                </c:pt>
                <c:pt idx="49">
                  <c:v>1010.0008834526602</c:v>
                </c:pt>
                <c:pt idx="50">
                  <c:v>1015.7126282162869</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470.04199806812483</c:v>
                </c:pt>
                <c:pt idx="14">
                  <c:v>469.95549298690707</c:v>
                </c:pt>
                <c:pt idx="15">
                  <c:v>469.89052632977484</c:v>
                </c:pt>
                <c:pt idx="16">
                  <c:v>469.84775539941023</c:v>
                </c:pt>
                <c:pt idx="17">
                  <c:v>469.82271180462516</c:v>
                </c:pt>
                <c:pt idx="18">
                  <c:v>469.78316947516214</c:v>
                </c:pt>
                <c:pt idx="19">
                  <c:v>469.74995787604104</c:v>
                </c:pt>
                <c:pt idx="20">
                  <c:v>469.72264207901685</c:v>
                </c:pt>
                <c:pt idx="21">
                  <c:v>470.01348859224692</c:v>
                </c:pt>
                <c:pt idx="22">
                  <c:v>469.93472640242743</c:v>
                </c:pt>
                <c:pt idx="23">
                  <c:v>469.8605185105464</c:v>
                </c:pt>
                <c:pt idx="24">
                  <c:v>469.78674320173803</c:v>
                </c:pt>
                <c:pt idx="25">
                  <c:v>469.71680809775421</c:v>
                </c:pt>
                <c:pt idx="26">
                  <c:v>469.64481125256407</c:v>
                </c:pt>
                <c:pt idx="27">
                  <c:v>469.55937981119649</c:v>
                </c:pt>
                <c:pt idx="28">
                  <c:v>469.47628952657243</c:v>
                </c:pt>
                <c:pt idx="29">
                  <c:v>469.39056817104569</c:v>
                </c:pt>
                <c:pt idx="30">
                  <c:v>469.30347976419955</c:v>
                </c:pt>
                <c:pt idx="31">
                  <c:v>469.21486196457795</c:v>
                </c:pt>
                <c:pt idx="32">
                  <c:v>469.10947570913328</c:v>
                </c:pt>
                <c:pt idx="33">
                  <c:v>469.01125714118382</c:v>
                </c:pt>
                <c:pt idx="34">
                  <c:v>468.90414852298733</c:v>
                </c:pt>
                <c:pt idx="35">
                  <c:v>468.79198434793921</c:v>
                </c:pt>
                <c:pt idx="36">
                  <c:v>468.67470949306573</c:v>
                </c:pt>
                <c:pt idx="37">
                  <c:v>468.55639558954573</c:v>
                </c:pt>
                <c:pt idx="38">
                  <c:v>468.43593162161358</c:v>
                </c:pt>
                <c:pt idx="39">
                  <c:v>468.3165640715913</c:v>
                </c:pt>
                <c:pt idx="40">
                  <c:v>468.19522651804891</c:v>
                </c:pt>
                <c:pt idx="41">
                  <c:v>468.06954639104754</c:v>
                </c:pt>
                <c:pt idx="42">
                  <c:v>467.94164266800885</c:v>
                </c:pt>
                <c:pt idx="43">
                  <c:v>467.81167668043827</c:v>
                </c:pt>
                <c:pt idx="44">
                  <c:v>467.68021080716863</c:v>
                </c:pt>
                <c:pt idx="45">
                  <c:v>467.54676461383474</c:v>
                </c:pt>
                <c:pt idx="46">
                  <c:v>467.40881072225545</c:v>
                </c:pt>
                <c:pt idx="47">
                  <c:v>467.26774000218211</c:v>
                </c:pt>
                <c:pt idx="48">
                  <c:v>467.12410653789823</c:v>
                </c:pt>
                <c:pt idx="49">
                  <c:v>466.98296798392784</c:v>
                </c:pt>
                <c:pt idx="50">
                  <c:v>466.83905581351871</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18318.558383955129</c:v>
                </c:pt>
                <c:pt idx="1">
                  <c:v>17855.630514511897</c:v>
                </c:pt>
                <c:pt idx="2">
                  <c:v>18254.716336685073</c:v>
                </c:pt>
                <c:pt idx="3">
                  <c:v>18066.675010856969</c:v>
                </c:pt>
                <c:pt idx="4">
                  <c:v>17881.425928131244</c:v>
                </c:pt>
                <c:pt idx="5">
                  <c:v>17498.356055045759</c:v>
                </c:pt>
                <c:pt idx="6">
                  <c:v>17526.309325809067</c:v>
                </c:pt>
                <c:pt idx="7">
                  <c:v>18143.903200844983</c:v>
                </c:pt>
                <c:pt idx="8">
                  <c:v>18190.797073357186</c:v>
                </c:pt>
                <c:pt idx="9">
                  <c:v>18076.022039299794</c:v>
                </c:pt>
                <c:pt idx="10">
                  <c:v>17762.613423088031</c:v>
                </c:pt>
                <c:pt idx="11">
                  <c:v>17765.107059473314</c:v>
                </c:pt>
                <c:pt idx="12">
                  <c:v>16629.206892355087</c:v>
                </c:pt>
                <c:pt idx="13">
                  <c:v>16637.348487554529</c:v>
                </c:pt>
                <c:pt idx="14">
                  <c:v>16580.393820856312</c:v>
                </c:pt>
                <c:pt idx="15">
                  <c:v>16457.607078082576</c:v>
                </c:pt>
                <c:pt idx="16">
                  <c:v>16286.159228444978</c:v>
                </c:pt>
                <c:pt idx="17">
                  <c:v>16168.247631763721</c:v>
                </c:pt>
                <c:pt idx="18">
                  <c:v>16037.144849496908</c:v>
                </c:pt>
                <c:pt idx="19">
                  <c:v>15894.365302991397</c:v>
                </c:pt>
                <c:pt idx="20">
                  <c:v>14859.951687100964</c:v>
                </c:pt>
                <c:pt idx="21">
                  <c:v>14891.356639247007</c:v>
                </c:pt>
                <c:pt idx="22">
                  <c:v>14917.023395647877</c:v>
                </c:pt>
                <c:pt idx="23">
                  <c:v>14942.346764024509</c:v>
                </c:pt>
                <c:pt idx="24">
                  <c:v>14958.193515986419</c:v>
                </c:pt>
                <c:pt idx="25">
                  <c:v>14980.10895623131</c:v>
                </c:pt>
                <c:pt idx="26">
                  <c:v>15034.643161641185</c:v>
                </c:pt>
                <c:pt idx="27">
                  <c:v>15083.167230553165</c:v>
                </c:pt>
                <c:pt idx="28">
                  <c:v>15138.332920918032</c:v>
                </c:pt>
                <c:pt idx="29">
                  <c:v>15196.764624815118</c:v>
                </c:pt>
                <c:pt idx="30">
                  <c:v>15258.736559716268</c:v>
                </c:pt>
                <c:pt idx="31">
                  <c:v>15330.987849857764</c:v>
                </c:pt>
                <c:pt idx="32">
                  <c:v>15383.038086263794</c:v>
                </c:pt>
                <c:pt idx="33">
                  <c:v>15455.623541190438</c:v>
                </c:pt>
                <c:pt idx="34">
                  <c:v>15538.919561932562</c:v>
                </c:pt>
                <c:pt idx="35">
                  <c:v>15632.83834456946</c:v>
                </c:pt>
                <c:pt idx="36">
                  <c:v>15724.494306336435</c:v>
                </c:pt>
                <c:pt idx="37">
                  <c:v>15818.90115848692</c:v>
                </c:pt>
                <c:pt idx="38">
                  <c:v>15907.713554438624</c:v>
                </c:pt>
                <c:pt idx="39">
                  <c:v>15998.565952013221</c:v>
                </c:pt>
                <c:pt idx="40">
                  <c:v>16097.410311554419</c:v>
                </c:pt>
                <c:pt idx="41">
                  <c:v>16349.771289122187</c:v>
                </c:pt>
                <c:pt idx="42">
                  <c:v>16612.577075034664</c:v>
                </c:pt>
                <c:pt idx="43">
                  <c:v>16884.718581047226</c:v>
                </c:pt>
                <c:pt idx="44">
                  <c:v>17167.838099030505</c:v>
                </c:pt>
                <c:pt idx="45">
                  <c:v>17469.416931744618</c:v>
                </c:pt>
                <c:pt idx="46">
                  <c:v>17784.160124003836</c:v>
                </c:pt>
                <c:pt idx="47">
                  <c:v>18113.409414377023</c:v>
                </c:pt>
                <c:pt idx="48">
                  <c:v>18442.794758638149</c:v>
                </c:pt>
                <c:pt idx="49">
                  <c:v>18787.92158830367</c:v>
                </c:pt>
                <c:pt idx="50">
                  <c:v>19150.11848595367</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2162.3774403789785</c:v>
                </c:pt>
                <c:pt idx="1">
                  <c:v>2125.4137349865518</c:v>
                </c:pt>
                <c:pt idx="2">
                  <c:v>2155.8946283959485</c:v>
                </c:pt>
                <c:pt idx="3">
                  <c:v>2134.0702222996811</c:v>
                </c:pt>
                <c:pt idx="4">
                  <c:v>2117.2288846673482</c:v>
                </c:pt>
                <c:pt idx="5">
                  <c:v>2078.7893162119367</c:v>
                </c:pt>
                <c:pt idx="6">
                  <c:v>2108.5469355290375</c:v>
                </c:pt>
                <c:pt idx="7">
                  <c:v>2157.8618595020921</c:v>
                </c:pt>
                <c:pt idx="8">
                  <c:v>2162.6867058486118</c:v>
                </c:pt>
                <c:pt idx="9">
                  <c:v>2155.8548462143617</c:v>
                </c:pt>
                <c:pt idx="10">
                  <c:v>2112.0359216456268</c:v>
                </c:pt>
                <c:pt idx="11">
                  <c:v>2117.1469634816017</c:v>
                </c:pt>
                <c:pt idx="12">
                  <c:v>2037.1308418150704</c:v>
                </c:pt>
                <c:pt idx="13">
                  <c:v>2039.5501565428124</c:v>
                </c:pt>
                <c:pt idx="14">
                  <c:v>2034.0285621943451</c:v>
                </c:pt>
                <c:pt idx="15">
                  <c:v>2020.5273439717653</c:v>
                </c:pt>
                <c:pt idx="16">
                  <c:v>2001.1402104000213</c:v>
                </c:pt>
                <c:pt idx="17">
                  <c:v>1988.5282438198442</c:v>
                </c:pt>
                <c:pt idx="18">
                  <c:v>1974.3045058713876</c:v>
                </c:pt>
                <c:pt idx="19">
                  <c:v>1958.6874580924118</c:v>
                </c:pt>
                <c:pt idx="20">
                  <c:v>1831.8984690217119</c:v>
                </c:pt>
                <c:pt idx="21">
                  <c:v>1837.6840661833685</c:v>
                </c:pt>
                <c:pt idx="22">
                  <c:v>1842.2000749824069</c:v>
                </c:pt>
                <c:pt idx="23">
                  <c:v>1846.7515861298677</c:v>
                </c:pt>
                <c:pt idx="24">
                  <c:v>1850.1843876470255</c:v>
                </c:pt>
                <c:pt idx="25">
                  <c:v>1854.4488793125415</c:v>
                </c:pt>
                <c:pt idx="26">
                  <c:v>1862.6365743595461</c:v>
                </c:pt>
                <c:pt idx="27">
                  <c:v>1870.1165393266649</c:v>
                </c:pt>
                <c:pt idx="28">
                  <c:v>1878.5056517735807</c:v>
                </c:pt>
                <c:pt idx="29">
                  <c:v>1887.3720562998926</c:v>
                </c:pt>
                <c:pt idx="30">
                  <c:v>1896.753634483312</c:v>
                </c:pt>
                <c:pt idx="31">
                  <c:v>1907.6946251096717</c:v>
                </c:pt>
                <c:pt idx="32">
                  <c:v>1916.1480277865026</c:v>
                </c:pt>
                <c:pt idx="33">
                  <c:v>1927.3154570104896</c:v>
                </c:pt>
                <c:pt idx="34">
                  <c:v>1939.93545882851</c:v>
                </c:pt>
                <c:pt idx="35">
                  <c:v>1954.0134585040073</c:v>
                </c:pt>
                <c:pt idx="36">
                  <c:v>1967.7414325761708</c:v>
                </c:pt>
                <c:pt idx="37">
                  <c:v>1981.9430325804365</c:v>
                </c:pt>
                <c:pt idx="38">
                  <c:v>1995.5522830365053</c:v>
                </c:pt>
                <c:pt idx="39">
                  <c:v>2009.555317468622</c:v>
                </c:pt>
                <c:pt idx="40">
                  <c:v>2024.7191513689327</c:v>
                </c:pt>
                <c:pt idx="41">
                  <c:v>2057.3432003992207</c:v>
                </c:pt>
                <c:pt idx="42">
                  <c:v>2091.3336283502767</c:v>
                </c:pt>
                <c:pt idx="43">
                  <c:v>2126.5477783485212</c:v>
                </c:pt>
                <c:pt idx="44">
                  <c:v>2163.198133083602</c:v>
                </c:pt>
                <c:pt idx="45">
                  <c:v>2202.2481170477886</c:v>
                </c:pt>
                <c:pt idx="46">
                  <c:v>2242.8526089663819</c:v>
                </c:pt>
                <c:pt idx="47">
                  <c:v>2285.3455560745347</c:v>
                </c:pt>
                <c:pt idx="48">
                  <c:v>2327.8748951412454</c:v>
                </c:pt>
                <c:pt idx="49">
                  <c:v>2372.4616835564971</c:v>
                </c:pt>
                <c:pt idx="50">
                  <c:v>2419.2683893538219</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476.00942926528472</c:v>
                </c:pt>
                <c:pt idx="13">
                  <c:v>481.72942062574856</c:v>
                </c:pt>
                <c:pt idx="14">
                  <c:v>484.60637189204408</c:v>
                </c:pt>
                <c:pt idx="15">
                  <c:v>484.5227858177974</c:v>
                </c:pt>
                <c:pt idx="16">
                  <c:v>482.11836949964072</c:v>
                </c:pt>
                <c:pt idx="17">
                  <c:v>481.91576695927699</c:v>
                </c:pt>
                <c:pt idx="18">
                  <c:v>480.98621672871059</c:v>
                </c:pt>
                <c:pt idx="19">
                  <c:v>479.38353089528778</c:v>
                </c:pt>
                <c:pt idx="20">
                  <c:v>435.46823631980686</c:v>
                </c:pt>
                <c:pt idx="21">
                  <c:v>441.32629317348903</c:v>
                </c:pt>
                <c:pt idx="22">
                  <c:v>446.70375553868109</c:v>
                </c:pt>
                <c:pt idx="23">
                  <c:v>452.12811785608289</c:v>
                </c:pt>
                <c:pt idx="24">
                  <c:v>457.14499850645501</c:v>
                </c:pt>
                <c:pt idx="25">
                  <c:v>462.52616843176702</c:v>
                </c:pt>
                <c:pt idx="26">
                  <c:v>469.86852979414681</c:v>
                </c:pt>
                <c:pt idx="27">
                  <c:v>477.00811335237603</c:v>
                </c:pt>
                <c:pt idx="28">
                  <c:v>484.61251330496253</c:v>
                </c:pt>
                <c:pt idx="29">
                  <c:v>492.51679593849997</c:v>
                </c:pt>
                <c:pt idx="30">
                  <c:v>500.74827831271364</c:v>
                </c:pt>
                <c:pt idx="31">
                  <c:v>511.53132946700526</c:v>
                </c:pt>
                <c:pt idx="32">
                  <c:v>521.46866423290373</c:v>
                </c:pt>
                <c:pt idx="33">
                  <c:v>532.83824785801812</c:v>
                </c:pt>
                <c:pt idx="34">
                  <c:v>545.1337670538976</c:v>
                </c:pt>
                <c:pt idx="35">
                  <c:v>558.39979347155759</c:v>
                </c:pt>
                <c:pt idx="36">
                  <c:v>572.1105727738003</c:v>
                </c:pt>
                <c:pt idx="37">
                  <c:v>586.39802258296925</c:v>
                </c:pt>
                <c:pt idx="38">
                  <c:v>600.77493892093651</c:v>
                </c:pt>
                <c:pt idx="39">
                  <c:v>615.72573415051204</c:v>
                </c:pt>
                <c:pt idx="40">
                  <c:v>631.65667620316356</c:v>
                </c:pt>
                <c:pt idx="41">
                  <c:v>648.18448549863547</c:v>
                </c:pt>
                <c:pt idx="42">
                  <c:v>665.37876799886646</c:v>
                </c:pt>
                <c:pt idx="43">
                  <c:v>683.16982306075533</c:v>
                </c:pt>
                <c:pt idx="44">
                  <c:v>701.66455702148687</c:v>
                </c:pt>
                <c:pt idx="45">
                  <c:v>721.34457002792351</c:v>
                </c:pt>
                <c:pt idx="46">
                  <c:v>742.05669231644777</c:v>
                </c:pt>
                <c:pt idx="47">
                  <c:v>763.7021777060387</c:v>
                </c:pt>
                <c:pt idx="48">
                  <c:v>785.35612506061909</c:v>
                </c:pt>
                <c:pt idx="49">
                  <c:v>808.02913971599276</c:v>
                </c:pt>
                <c:pt idx="50">
                  <c:v>831.80296700233509</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60585548120157906"/>
          <c:h val="0.87419274040720429"/>
        </c:manualLayout>
      </c:layout>
      <c:lineChart>
        <c:grouping val="standard"/>
        <c:varyColors val="0"/>
        <c:ser>
          <c:idx val="2"/>
          <c:order val="2"/>
          <c:tx>
            <c:strRef>
              <c:f>'Emissions summary'!$E$73</c:f>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ext>
              </c:extLst>
              <c:f>'Emissions summary'!$Z$73:$AG$73</c:f>
              <c:numCache>
                <c:formatCode>General</c:formatCode>
                <c:ptCount val="8"/>
                <c:pt idx="0">
                  <c:v>51318.480964309318</c:v>
                </c:pt>
                <c:pt idx="1">
                  <c:v>51413.643663474824</c:v>
                </c:pt>
                <c:pt idx="2">
                  <c:v>49547.404354295664</c:v>
                </c:pt>
                <c:pt idx="3">
                  <c:v>49685.400384004766</c:v>
                </c:pt>
                <c:pt idx="4">
                  <c:v>49505.573886434082</c:v>
                </c:pt>
                <c:pt idx="5">
                  <c:v>49105.600697517672</c:v>
                </c:pt>
                <c:pt idx="6">
                  <c:v>48581.416041353208</c:v>
                </c:pt>
                <c:pt idx="7">
                  <c:v>48233.339221278271</c:v>
                </c:pt>
              </c:numCache>
            </c:numRef>
          </c:val>
          <c:smooth val="0"/>
          <c:extLst xmlns:c15="http://schemas.microsoft.com/office/drawing/2012/chart">
            <c:ext xmlns:c16="http://schemas.microsoft.com/office/drawing/2014/chart" uri="{C3380CC4-5D6E-409C-BE32-E72D297353CC}">
              <c16:uniqueId val="{00000002-CC99-489C-98D5-1E78AF22B1ED}"/>
            </c:ext>
          </c:extLst>
        </c:ser>
        <c:ser>
          <c:idx val="5"/>
          <c:order val="5"/>
          <c:tx>
            <c:strRef>
              <c:f>'Emissions summary'!$E$76</c:f>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ext>
              </c:extLst>
              <c:f>'Emissions summary'!$Z$76:$AG$76</c:f>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ser>
        <c:ser>
          <c:idx val="8"/>
          <c:order val="8"/>
          <c:tx>
            <c:strRef>
              <c:f>'Emissions summary'!$E$79</c:f>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ext>
              </c:extLst>
              <c:f>'Emissions summary'!$Z$79:$AG$79</c:f>
              <c:numCache>
                <c:formatCode>General</c:formatCode>
                <c:ptCount val="8"/>
                <c:pt idx="0">
                  <c:v>51714.262487418768</c:v>
                </c:pt>
                <c:pt idx="1">
                  <c:v>52080.241286647921</c:v>
                </c:pt>
                <c:pt idx="2">
                  <c:v>50720.704671413259</c:v>
                </c:pt>
                <c:pt idx="3">
                  <c:v>52641.222660098312</c:v>
                </c:pt>
                <c:pt idx="4">
                  <c:v>52993.309375161916</c:v>
                </c:pt>
                <c:pt idx="5">
                  <c:v>51867.378026985403</c:v>
                </c:pt>
                <c:pt idx="6">
                  <c:v>49047.715139580141</c:v>
                </c:pt>
                <c:pt idx="7">
                  <c:v>48704.89035926135</c:v>
                </c:pt>
              </c:numCache>
            </c:numRef>
          </c:val>
          <c:smooth val="0"/>
          <c:extLst>
            <c:ext xmlns:c16="http://schemas.microsoft.com/office/drawing/2014/chart" uri="{C3380CC4-5D6E-409C-BE32-E72D297353CC}">
              <c16:uniqueId val="{00000002-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27161.734773802127</c:v>
                      </c:pt>
                      <c:pt idx="3">
                        <c:v>27211.073838915363</c:v>
                      </c:pt>
                      <c:pt idx="4">
                        <c:v>27116.652222200999</c:v>
                      </c:pt>
                      <c:pt idx="5">
                        <c:v>26877.960427950446</c:v>
                      </c:pt>
                      <c:pt idx="6">
                        <c:v>26531.913679318437</c:v>
                      </c:pt>
                      <c:pt idx="7">
                        <c:v>26302.177637498909</c:v>
                      </c:pt>
                    </c:numCache>
                  </c:numRef>
                </c:val>
                <c:smooth val="0"/>
                <c:extLst>
                  <c:ext xmlns:c16="http://schemas.microsoft.com/office/drawing/2014/chart" uri="{C3380CC4-5D6E-409C-BE32-E72D297353CC}">
                    <c16:uniqueId val="{00000000-CC99-489C-98D5-1E78AF22B1E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summary'!$E$72</c15:sqref>
                        </c15:formulaRef>
                      </c:ext>
                    </c:extLst>
                    <c:strCache>
                      <c:ptCount val="1"/>
                      <c:pt idx="0">
                        <c:v>Aggregated non-CO2 emissions (modelled)</c:v>
                      </c:pt>
                    </c:strCache>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15:formulaRef>
                          <c15:sqref>'Emissions summary'!$Z$72:$AG$72</c15:sqref>
                        </c15:formulaRef>
                      </c:ext>
                    </c:extLst>
                    <c:numCache>
                      <c:formatCode>General</c:formatCode>
                      <c:ptCount val="8"/>
                      <c:pt idx="0">
                        <c:v>23704.22426962246</c:v>
                      </c:pt>
                      <c:pt idx="1">
                        <c:v>23832.005764762882</c:v>
                      </c:pt>
                      <c:pt idx="2">
                        <c:v>22385.669580493541</c:v>
                      </c:pt>
                      <c:pt idx="3">
                        <c:v>22474.326545089403</c:v>
                      </c:pt>
                      <c:pt idx="4">
                        <c:v>22388.921664233087</c:v>
                      </c:pt>
                      <c:pt idx="5">
                        <c:v>22227.64026956723</c:v>
                      </c:pt>
                      <c:pt idx="6">
                        <c:v>22049.502362034775</c:v>
                      </c:pt>
                      <c:pt idx="7">
                        <c:v>21931.161583779362</c:v>
                      </c:pt>
                    </c:numCache>
                  </c:numRef>
                </c:val>
                <c:smooth val="0"/>
                <c:extLst xmlns:c15="http://schemas.microsoft.com/office/drawing/2012/chart">
                  <c:ext xmlns:c16="http://schemas.microsoft.com/office/drawing/2014/chart" uri="{C3380CC4-5D6E-409C-BE32-E72D297353CC}">
                    <c16:uniqueId val="{00000001-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'Emissions summary'!$E$75</c15:sqref>
                        </c15:formulaRef>
                      </c:ext>
                    </c:extLst>
                    <c:strCache>
                      <c:ptCount val="1"/>
                      <c:pt idx="0">
                        <c:v>Aggregated non-CO2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15:formulaRef>
                          <c15:sqref>'Emissions summary'!$Z$75:$AG$75</c15:sqref>
                        </c15:formulaRef>
                      </c:ext>
                    </c:extLst>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summary'!$E$78</c15:sqref>
                        </c15:formulaRef>
                      </c:ext>
                    </c:extLst>
                    <c:strCache>
                      <c:ptCount val="1"/>
                      <c:pt idx="0">
                        <c:v>Aggregated non-CO2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15:formulaRef>
                          <c15:sqref>'Emissions summary'!$Z$78:$AG$78</c15:sqref>
                        </c15:formulaRef>
                      </c:ext>
                    </c:extLst>
                    <c:numCache>
                      <c:formatCode>General</c:formatCode>
                      <c:ptCount val="8"/>
                      <c:pt idx="0">
                        <c:v>24049.884547304311</c:v>
                      </c:pt>
                      <c:pt idx="1">
                        <c:v>24278.706375698566</c:v>
                      </c:pt>
                      <c:pt idx="2">
                        <c:v>23529.910354827167</c:v>
                      </c:pt>
                      <c:pt idx="3">
                        <c:v>24515.778838307167</c:v>
                      </c:pt>
                      <c:pt idx="4">
                        <c:v>24861.235756050271</c:v>
                      </c:pt>
                      <c:pt idx="5">
                        <c:v>23844.781586754507</c:v>
                      </c:pt>
                      <c:pt idx="6">
                        <c:v>22277.202275550702</c:v>
                      </c:pt>
                      <c:pt idx="7">
                        <c:v>22432.559698222092</c:v>
                      </c:pt>
                    </c:numCache>
                  </c:numRef>
                </c:val>
                <c:smooth val="0"/>
                <c:extLst xmlns:c15="http://schemas.microsoft.com/office/drawing/2012/chart">
                  <c:ext xmlns:c16="http://schemas.microsoft.com/office/drawing/2014/chart" uri="{C3380CC4-5D6E-409C-BE32-E72D297353CC}">
                    <c16:uniqueId val="{00000001-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r"/>
      <c:layout>
        <c:manualLayout>
          <c:xMode val="edge"/>
          <c:yMode val="edge"/>
          <c:x val="0.73882853785367963"/>
          <c:y val="0.17846533107979265"/>
          <c:w val="0.2504476015565078"/>
          <c:h val="0.64306909676845447"/>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52.689008734220394</c:v>
                </c:pt>
                <c:pt idx="1">
                  <c:v>53.946579623197444</c:v>
                </c:pt>
                <c:pt idx="2">
                  <c:v>52.486995475808207</c:v>
                </c:pt>
                <c:pt idx="3">
                  <c:v>53.321785243355166</c:v>
                </c:pt>
                <c:pt idx="4">
                  <c:v>54.316664267734318</c:v>
                </c:pt>
                <c:pt idx="5">
                  <c:v>55.299685843430822</c:v>
                </c:pt>
                <c:pt idx="6">
                  <c:v>55.838513496838495</c:v>
                </c:pt>
                <c:pt idx="7">
                  <c:v>56.034639943100423</c:v>
                </c:pt>
                <c:pt idx="8">
                  <c:v>55.879863697386</c:v>
                </c:pt>
                <c:pt idx="9">
                  <c:v>55.446301703129336</c:v>
                </c:pt>
                <c:pt idx="10">
                  <c:v>55.209349785690954</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1.6531158030732743E-2</c:v>
                </c:pt>
                <c:pt idx="6">
                  <c:v>1.7136060892304256E-2</c:v>
                </c:pt>
                <c:pt idx="7">
                  <c:v>1.8196196501834357E-2</c:v>
                </c:pt>
                <c:pt idx="8">
                  <c:v>1.8684763785133233E-2</c:v>
                </c:pt>
                <c:pt idx="9">
                  <c:v>1.9273663203246076E-2</c:v>
                </c:pt>
                <c:pt idx="10">
                  <c:v>1.8134548357121919E-2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1472.978852618955</c:v>
                </c:pt>
                <c:pt idx="13">
                  <c:v>1520.1386572848444</c:v>
                </c:pt>
                <c:pt idx="14">
                  <c:v>1550.8571381976535</c:v>
                </c:pt>
                <c:pt idx="15">
                  <c:v>1563.9319915599185</c:v>
                </c:pt>
                <c:pt idx="16">
                  <c:v>1562.4283904592144</c:v>
                </c:pt>
                <c:pt idx="17">
                  <c:v>1571.8177278869332</c:v>
                </c:pt>
                <c:pt idx="18">
                  <c:v>1576.0603869844647</c:v>
                </c:pt>
                <c:pt idx="19">
                  <c:v>1575.3397259542014</c:v>
                </c:pt>
                <c:pt idx="20">
                  <c:v>1323.2785199436407</c:v>
                </c:pt>
                <c:pt idx="21">
                  <c:v>1367.1673616071353</c:v>
                </c:pt>
                <c:pt idx="22">
                  <c:v>1408.2537529360638</c:v>
                </c:pt>
                <c:pt idx="23">
                  <c:v>1449.6832752231555</c:v>
                </c:pt>
                <c:pt idx="24">
                  <c:v>1488.6851623863267</c:v>
                </c:pt>
                <c:pt idx="25">
                  <c:v>1529.9936654890873</c:v>
                </c:pt>
                <c:pt idx="26">
                  <c:v>1585.7833293284198</c:v>
                </c:pt>
                <c:pt idx="27">
                  <c:v>1640.6741706209471</c:v>
                </c:pt>
                <c:pt idx="28">
                  <c:v>1698.8945589530204</c:v>
                </c:pt>
                <c:pt idx="29">
                  <c:v>1759.468047247605</c:v>
                </c:pt>
                <c:pt idx="30">
                  <c:v>1822.6267761588704</c:v>
                </c:pt>
                <c:pt idx="31">
                  <c:v>1904.5675013112664</c:v>
                </c:pt>
                <c:pt idx="32">
                  <c:v>1981.7481510822533</c:v>
                </c:pt>
                <c:pt idx="33">
                  <c:v>2069.1581321069539</c:v>
                </c:pt>
                <c:pt idx="34">
                  <c:v>2163.6382704554039</c:v>
                </c:pt>
                <c:pt idx="35">
                  <c:v>2265.6357036230129</c:v>
                </c:pt>
                <c:pt idx="36">
                  <c:v>2373.4413302531998</c:v>
                </c:pt>
                <c:pt idx="37">
                  <c:v>2486.3539381553428</c:v>
                </c:pt>
                <c:pt idx="38">
                  <c:v>2601.1075566545851</c:v>
                </c:pt>
                <c:pt idx="39">
                  <c:v>2721.0835374454673</c:v>
                </c:pt>
                <c:pt idx="40">
                  <c:v>2849.2148729043429</c:v>
                </c:pt>
                <c:pt idx="41">
                  <c:v>2985.4430859348754</c:v>
                </c:pt>
                <c:pt idx="42">
                  <c:v>3127.9556788797677</c:v>
                </c:pt>
                <c:pt idx="43">
                  <c:v>3276.3622804420588</c:v>
                </c:pt>
                <c:pt idx="44">
                  <c:v>3431.5298554201754</c:v>
                </c:pt>
                <c:pt idx="45">
                  <c:v>3597.0642206366347</c:v>
                </c:pt>
                <c:pt idx="46">
                  <c:v>3773.7312234229739</c:v>
                </c:pt>
                <c:pt idx="47">
                  <c:v>3959.2996046704575</c:v>
                </c:pt>
                <c:pt idx="48">
                  <c:v>4147.0730165771074</c:v>
                </c:pt>
                <c:pt idx="49">
                  <c:v>4344.5952072510163</c:v>
                </c:pt>
                <c:pt idx="50">
                  <c:v>4552.6456334147715</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1795.8657045636307</c:v>
                </c:pt>
                <c:pt idx="13">
                  <c:v>1861.2930542315748</c:v>
                </c:pt>
                <c:pt idx="14">
                  <c:v>1903.9104655247165</c:v>
                </c:pt>
                <c:pt idx="15">
                  <c:v>1922.0499173068131</c:v>
                </c:pt>
                <c:pt idx="16">
                  <c:v>1919.9638901132353</c:v>
                </c:pt>
                <c:pt idx="17">
                  <c:v>1932.9902261505854</c:v>
                </c:pt>
                <c:pt idx="18">
                  <c:v>1938.8762967622574</c:v>
                </c:pt>
                <c:pt idx="19">
                  <c:v>1937.8764847072002</c:v>
                </c:pt>
                <c:pt idx="20">
                  <c:v>1588.1783300983232</c:v>
                </c:pt>
                <c:pt idx="21">
                  <c:v>1649.067695743119</c:v>
                </c:pt>
                <c:pt idx="22">
                  <c:v>1706.0690703483904</c:v>
                </c:pt>
                <c:pt idx="23">
                  <c:v>1763.5464891048343</c:v>
                </c:pt>
                <c:pt idx="24">
                  <c:v>1817.6559182513934</c:v>
                </c:pt>
                <c:pt idx="25">
                  <c:v>1874.9654405429164</c:v>
                </c:pt>
                <c:pt idx="26">
                  <c:v>1952.3654609571915</c:v>
                </c:pt>
                <c:pt idx="27">
                  <c:v>2028.5184962010258</c:v>
                </c:pt>
                <c:pt idx="28">
                  <c:v>2109.2907922737709</c:v>
                </c:pt>
                <c:pt idx="29">
                  <c:v>2193.3276712925563</c:v>
                </c:pt>
                <c:pt idx="30">
                  <c:v>2280.9511945521672</c:v>
                </c:pt>
                <c:pt idx="31">
                  <c:v>2394.6319978246293</c:v>
                </c:pt>
                <c:pt idx="32">
                  <c:v>2501.7088908682081</c:v>
                </c:pt>
                <c:pt idx="33">
                  <c:v>2622.9774888509301</c:v>
                </c:pt>
                <c:pt idx="34">
                  <c:v>2754.0548987807233</c:v>
                </c:pt>
                <c:pt idx="35">
                  <c:v>2895.5614587075247</c:v>
                </c:pt>
                <c:pt idx="36">
                  <c:v>3045.1260398095069</c:v>
                </c:pt>
                <c:pt idx="37">
                  <c:v>3201.7758124595703</c:v>
                </c:pt>
                <c:pt idx="38">
                  <c:v>3360.9797187607842</c:v>
                </c:pt>
                <c:pt idx="39">
                  <c:v>3527.4288909440033</c:v>
                </c:pt>
                <c:pt idx="40">
                  <c:v>3705.1924280892731</c:v>
                </c:pt>
                <c:pt idx="41">
                  <c:v>3894.1892017556111</c:v>
                </c:pt>
                <c:pt idx="42">
                  <c:v>4091.9046358365977</c:v>
                </c:pt>
                <c:pt idx="43">
                  <c:v>4297.7971471020319</c:v>
                </c:pt>
                <c:pt idx="44">
                  <c:v>4513.069522743639</c:v>
                </c:pt>
                <c:pt idx="45">
                  <c:v>4742.7243076141131</c:v>
                </c:pt>
                <c:pt idx="46">
                  <c:v>4987.8240031701034</c:v>
                </c:pt>
                <c:pt idx="47">
                  <c:v>5245.2730628769859</c:v>
                </c:pt>
                <c:pt idx="48">
                  <c:v>5505.7812809707175</c:v>
                </c:pt>
                <c:pt idx="49">
                  <c:v>5779.8145075279008</c:v>
                </c:pt>
                <c:pt idx="50">
                  <c:v>6068.4541250500333</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450.58847225346938</c:v>
                </c:pt>
                <c:pt idx="13">
                  <c:v>460.69582629947905</c:v>
                </c:pt>
                <c:pt idx="14">
                  <c:v>469.03024920229655</c:v>
                </c:pt>
                <c:pt idx="15">
                  <c:v>475.45625764059764</c:v>
                </c:pt>
                <c:pt idx="16">
                  <c:v>480.3427527195185</c:v>
                </c:pt>
                <c:pt idx="17">
                  <c:v>486.70551990933654</c:v>
                </c:pt>
                <c:pt idx="18">
                  <c:v>492.5305357246383</c:v>
                </c:pt>
                <c:pt idx="19">
                  <c:v>497.85539780596457</c:v>
                </c:pt>
                <c:pt idx="20">
                  <c:v>473.58029637147456</c:v>
                </c:pt>
                <c:pt idx="21">
                  <c:v>482.74177738925937</c:v>
                </c:pt>
                <c:pt idx="22">
                  <c:v>491.61804040362182</c:v>
                </c:pt>
                <c:pt idx="23">
                  <c:v>500.58115761637856</c:v>
                </c:pt>
                <c:pt idx="24">
                  <c:v>509.30438937769605</c:v>
                </c:pt>
                <c:pt idx="25">
                  <c:v>518.34746812928449</c:v>
                </c:pt>
                <c:pt idx="26">
                  <c:v>528.53891110936547</c:v>
                </c:pt>
                <c:pt idx="27">
                  <c:v>538.65965296830916</c:v>
                </c:pt>
                <c:pt idx="28">
                  <c:v>549.20948289303556</c:v>
                </c:pt>
                <c:pt idx="29">
                  <c:v>560.07341906417071</c:v>
                </c:pt>
                <c:pt idx="30">
                  <c:v>571.27923722167657</c:v>
                </c:pt>
                <c:pt idx="31">
                  <c:v>584.23631396286817</c:v>
                </c:pt>
                <c:pt idx="32">
                  <c:v>596.65912738055715</c:v>
                </c:pt>
                <c:pt idx="33">
                  <c:v>610.31841169703125</c:v>
                </c:pt>
                <c:pt idx="34">
                  <c:v>624.84125734202848</c:v>
                </c:pt>
                <c:pt idx="35">
                  <c:v>640.28072148812726</c:v>
                </c:pt>
                <c:pt idx="36">
                  <c:v>655.94891672606673</c:v>
                </c:pt>
                <c:pt idx="37">
                  <c:v>672.24181494312313</c:v>
                </c:pt>
                <c:pt idx="38">
                  <c:v>688.77380858290564</c:v>
                </c:pt>
                <c:pt idx="39">
                  <c:v>705.94444933212037</c:v>
                </c:pt>
                <c:pt idx="40">
                  <c:v>724.10033142840837</c:v>
                </c:pt>
                <c:pt idx="41">
                  <c:v>742.77315990082241</c:v>
                </c:pt>
                <c:pt idx="42">
                  <c:v>762.20431383653613</c:v>
                </c:pt>
                <c:pt idx="43">
                  <c:v>782.34778356916877</c:v>
                </c:pt>
                <c:pt idx="44">
                  <c:v>803.30607212158031</c:v>
                </c:pt>
                <c:pt idx="45">
                  <c:v>825.50518660542514</c:v>
                </c:pt>
                <c:pt idx="46">
                  <c:v>848.5614007303393</c:v>
                </c:pt>
                <c:pt idx="47">
                  <c:v>872.68018820712064</c:v>
                </c:pt>
                <c:pt idx="48">
                  <c:v>897.07065727671488</c:v>
                </c:pt>
                <c:pt idx="49">
                  <c:v>922.62390598625461</c:v>
                </c:pt>
                <c:pt idx="50">
                  <c:v>949.43205861957279</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420.76288531711447</c:v>
                </c:pt>
                <c:pt idx="13">
                  <c:v>430.05526817289149</c:v>
                </c:pt>
                <c:pt idx="14">
                  <c:v>437.71767399566085</c:v>
                </c:pt>
                <c:pt idx="15">
                  <c:v>443.62554368849328</c:v>
                </c:pt>
                <c:pt idx="16">
                  <c:v>448.11803330442092</c:v>
                </c:pt>
                <c:pt idx="17">
                  <c:v>453.96776098595075</c:v>
                </c:pt>
                <c:pt idx="18">
                  <c:v>459.3230969967745</c:v>
                </c:pt>
                <c:pt idx="19">
                  <c:v>464.21860742300993</c:v>
                </c:pt>
                <c:pt idx="20">
                  <c:v>441.90084400389253</c:v>
                </c:pt>
                <c:pt idx="21">
                  <c:v>450.32362099930208</c:v>
                </c:pt>
                <c:pt idx="22">
                  <c:v>458.48417754877732</c:v>
                </c:pt>
                <c:pt idx="23">
                  <c:v>466.72458511172624</c:v>
                </c:pt>
                <c:pt idx="24">
                  <c:v>474.74444954873366</c:v>
                </c:pt>
                <c:pt idx="25">
                  <c:v>483.05837123112269</c:v>
                </c:pt>
                <c:pt idx="26">
                  <c:v>492.42806280348049</c:v>
                </c:pt>
                <c:pt idx="27">
                  <c:v>501.7327539926568</c:v>
                </c:pt>
                <c:pt idx="28">
                  <c:v>511.43193523016322</c:v>
                </c:pt>
                <c:pt idx="29">
                  <c:v>521.41989585401882</c:v>
                </c:pt>
                <c:pt idx="30">
                  <c:v>531.7221720044098</c:v>
                </c:pt>
                <c:pt idx="31">
                  <c:v>543.63450011943883</c:v>
                </c:pt>
                <c:pt idx="32">
                  <c:v>555.05564336796533</c:v>
                </c:pt>
                <c:pt idx="33">
                  <c:v>567.61355900313572</c:v>
                </c:pt>
                <c:pt idx="34">
                  <c:v>580.96540571537651</c:v>
                </c:pt>
                <c:pt idx="35">
                  <c:v>595.15996259747487</c:v>
                </c:pt>
                <c:pt idx="36">
                  <c:v>609.56480763874242</c:v>
                </c:pt>
                <c:pt idx="37">
                  <c:v>624.54398491638665</c:v>
                </c:pt>
                <c:pt idx="38">
                  <c:v>639.74297899246517</c:v>
                </c:pt>
                <c:pt idx="39">
                  <c:v>655.52912509899249</c:v>
                </c:pt>
                <c:pt idx="40">
                  <c:v>672.22107105785233</c:v>
                </c:pt>
                <c:pt idx="41">
                  <c:v>689.38828122740483</c:v>
                </c:pt>
                <c:pt idx="42">
                  <c:v>707.25267193522552</c:v>
                </c:pt>
                <c:pt idx="43">
                  <c:v>725.77194334367857</c:v>
                </c:pt>
                <c:pt idx="44">
                  <c:v>745.04033350240115</c:v>
                </c:pt>
                <c:pt idx="45">
                  <c:v>765.44949992756938</c:v>
                </c:pt>
                <c:pt idx="46">
                  <c:v>786.64665675795277</c:v>
                </c:pt>
                <c:pt idx="47">
                  <c:v>808.82071004936336</c:v>
                </c:pt>
                <c:pt idx="48">
                  <c:v>831.24453883728779</c:v>
                </c:pt>
                <c:pt idx="49">
                  <c:v>854.73739059028219</c:v>
                </c:pt>
                <c:pt idx="50">
                  <c:v>879.38396147232686</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6" refreshError="1"/>
      <sheetData sheetId="7" refreshError="1"/>
      <sheetData sheetId="8"/>
      <sheetData sheetId="9"/>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Mitigation input scenarios"/>
      <sheetName val="Mitigation calculations"/>
      <sheetName val="Mitigation Emissions &amp; Removals"/>
      <sheetName val="Mitigation summary"/>
      <sheetName val="Sheet1"/>
      <sheetName val="Costs"/>
      <sheetName val="Jobs"/>
      <sheetName val="Inventory"/>
      <sheetName val="Inventory comparison"/>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row r="545">
          <cell r="AE545">
            <v>13610.784447628579</v>
          </cell>
          <cell r="AF545">
            <v>13598.261964849173</v>
          </cell>
          <cell r="AG545">
            <v>13585.739482069768</v>
          </cell>
          <cell r="AH545">
            <v>13573.216999290362</v>
          </cell>
          <cell r="AI545">
            <v>13560.694516510956</v>
          </cell>
          <cell r="AJ545">
            <v>13548.172033731549</v>
          </cell>
          <cell r="AK545">
            <v>13535.649550952143</v>
          </cell>
          <cell r="AL545">
            <v>13523.127068172736</v>
          </cell>
          <cell r="AM545">
            <v>13510.60458539333</v>
          </cell>
          <cell r="AN545">
            <v>13498.082102613926</v>
          </cell>
          <cell r="AO545">
            <v>13485.559619834519</v>
          </cell>
          <cell r="AP545">
            <v>13473.037137055113</v>
          </cell>
          <cell r="AQ545">
            <v>13460.514654275707</v>
          </cell>
          <cell r="AR545">
            <v>13447.9921714963</v>
          </cell>
          <cell r="AS545">
            <v>13435.469688716894</v>
          </cell>
          <cell r="AT545">
            <v>13422.947205937488</v>
          </cell>
          <cell r="AU545">
            <v>13410.424723158081</v>
          </cell>
          <cell r="AV545">
            <v>13397.902240378677</v>
          </cell>
          <cell r="AW545">
            <v>13385.37975759927</v>
          </cell>
          <cell r="AX545">
            <v>13372.857274819864</v>
          </cell>
          <cell r="AY545">
            <v>13360.334792040458</v>
          </cell>
          <cell r="AZ545">
            <v>13347.812309261051</v>
          </cell>
          <cell r="BA545">
            <v>13335.289826481645</v>
          </cell>
          <cell r="BB545">
            <v>13322.767343702239</v>
          </cell>
          <cell r="BC545">
            <v>13310.244860922834</v>
          </cell>
          <cell r="BD545">
            <v>13297.722378143428</v>
          </cell>
          <cell r="BE545">
            <v>13285.199895364021</v>
          </cell>
          <cell r="BF545">
            <v>13272.677412584615</v>
          </cell>
          <cell r="BG545">
            <v>13260.154929805209</v>
          </cell>
          <cell r="BH545">
            <v>13247.632447025802</v>
          </cell>
          <cell r="BI545">
            <v>13235.109964246396</v>
          </cell>
          <cell r="BJ545">
            <v>13222.58748146699</v>
          </cell>
          <cell r="BK545">
            <v>13210.064998687585</v>
          </cell>
          <cell r="BL545">
            <v>13197.542515908179</v>
          </cell>
          <cell r="BM545">
            <v>13185.020033128772</v>
          </cell>
          <cell r="BN545">
            <v>13172.497550349366</v>
          </cell>
          <cell r="BO545">
            <v>13159.97506756996</v>
          </cell>
          <cell r="BP545">
            <v>13147.452584790553</v>
          </cell>
          <cell r="BQ545">
            <v>13134.930102011147</v>
          </cell>
        </row>
        <row r="546">
          <cell r="AE546">
            <v>393930.44129440375</v>
          </cell>
          <cell r="AF546">
            <v>393306.72804719064</v>
          </cell>
          <cell r="AG546">
            <v>392683.01479997754</v>
          </cell>
          <cell r="AH546">
            <v>392059.30155276449</v>
          </cell>
          <cell r="AI546">
            <v>391435.58830555138</v>
          </cell>
          <cell r="AJ546">
            <v>390811.87505833828</v>
          </cell>
          <cell r="AK546">
            <v>390188.16181112523</v>
          </cell>
          <cell r="AL546">
            <v>389564.44856391213</v>
          </cell>
          <cell r="AM546">
            <v>388940.73531669908</v>
          </cell>
          <cell r="AN546">
            <v>388317.02206948597</v>
          </cell>
          <cell r="AO546">
            <v>387693.30882227287</v>
          </cell>
          <cell r="AP546">
            <v>387069.59557505982</v>
          </cell>
          <cell r="AQ546">
            <v>386445.88232784672</v>
          </cell>
          <cell r="AR546">
            <v>385822.16908063361</v>
          </cell>
          <cell r="AS546">
            <v>385198.45583342056</v>
          </cell>
          <cell r="AT546">
            <v>384574.74258620746</v>
          </cell>
          <cell r="AU546">
            <v>383951.02933899435</v>
          </cell>
          <cell r="AV546">
            <v>383327.31609178131</v>
          </cell>
          <cell r="AW546">
            <v>382703.6028445682</v>
          </cell>
          <cell r="AX546">
            <v>382079.88959735516</v>
          </cell>
          <cell r="AY546">
            <v>381456.17635014205</v>
          </cell>
          <cell r="AZ546">
            <v>380832.46310292894</v>
          </cell>
          <cell r="BA546">
            <v>380208.7498557159</v>
          </cell>
          <cell r="BB546">
            <v>379585.03660850279</v>
          </cell>
          <cell r="BC546">
            <v>378961.32336128969</v>
          </cell>
          <cell r="BD546">
            <v>378337.61011407664</v>
          </cell>
          <cell r="BE546">
            <v>377713.89686686354</v>
          </cell>
          <cell r="BF546">
            <v>377090.18361965049</v>
          </cell>
          <cell r="BG546">
            <v>376466.47037243738</v>
          </cell>
          <cell r="BH546">
            <v>375842.75712522428</v>
          </cell>
          <cell r="BI546">
            <v>375219.04387801123</v>
          </cell>
          <cell r="BJ546">
            <v>374595.33063079813</v>
          </cell>
          <cell r="BK546">
            <v>373971.61738358502</v>
          </cell>
          <cell r="BL546">
            <v>373347.90413637197</v>
          </cell>
          <cell r="BM546">
            <v>372724.19088915887</v>
          </cell>
          <cell r="BN546">
            <v>372100.47764194576</v>
          </cell>
          <cell r="BO546">
            <v>371476.76439473272</v>
          </cell>
          <cell r="BP546">
            <v>370853.05114751961</v>
          </cell>
          <cell r="BQ546">
            <v>370229.33790030656</v>
          </cell>
        </row>
        <row r="547">
          <cell r="AE547">
            <v>664355.50457407185</v>
          </cell>
          <cell r="AF547">
            <v>665519.12191991892</v>
          </cell>
          <cell r="AG547">
            <v>666682.73926576588</v>
          </cell>
          <cell r="AH547">
            <v>667846.35661161283</v>
          </cell>
          <cell r="AI547">
            <v>669009.97395745991</v>
          </cell>
          <cell r="AJ547">
            <v>670173.59130330686</v>
          </cell>
          <cell r="AK547">
            <v>671337.20864915382</v>
          </cell>
          <cell r="AL547">
            <v>672500.82599500089</v>
          </cell>
          <cell r="AM547">
            <v>673664.44334084785</v>
          </cell>
          <cell r="AN547">
            <v>674828.06068669492</v>
          </cell>
          <cell r="AO547">
            <v>675991.67803254188</v>
          </cell>
          <cell r="AP547">
            <v>677155.29537838884</v>
          </cell>
          <cell r="AQ547">
            <v>678318.91272423591</v>
          </cell>
          <cell r="AR547">
            <v>679482.53007008287</v>
          </cell>
          <cell r="AS547">
            <v>680646.14741592994</v>
          </cell>
          <cell r="AT547">
            <v>681809.7647617769</v>
          </cell>
          <cell r="AU547">
            <v>682973.38210762385</v>
          </cell>
          <cell r="AV547">
            <v>684136.99945347093</v>
          </cell>
          <cell r="AW547">
            <v>685300.61679931788</v>
          </cell>
          <cell r="AX547">
            <v>686464.23414516496</v>
          </cell>
          <cell r="AY547">
            <v>687627.85149101191</v>
          </cell>
          <cell r="AZ547">
            <v>688791.46883685887</v>
          </cell>
          <cell r="BA547">
            <v>689955.08618270594</v>
          </cell>
          <cell r="BB547">
            <v>691118.7035285529</v>
          </cell>
          <cell r="BC547">
            <v>692282.32087439985</v>
          </cell>
          <cell r="BD547">
            <v>693445.93822024693</v>
          </cell>
          <cell r="BE547">
            <v>694609.55556609388</v>
          </cell>
          <cell r="BF547">
            <v>695773.17291194096</v>
          </cell>
          <cell r="BG547">
            <v>696936.79025778791</v>
          </cell>
          <cell r="BH547">
            <v>698100.40760363487</v>
          </cell>
          <cell r="BI547">
            <v>699264.02494948194</v>
          </cell>
          <cell r="BJ547">
            <v>700427.6422953289</v>
          </cell>
          <cell r="BK547">
            <v>701591.25964117597</v>
          </cell>
          <cell r="BL547">
            <v>702754.87698702293</v>
          </cell>
          <cell r="BM547">
            <v>703918.49433286989</v>
          </cell>
          <cell r="BN547">
            <v>705082.11167871696</v>
          </cell>
          <cell r="BO547">
            <v>706245.72902456392</v>
          </cell>
          <cell r="BP547">
            <v>707409.34637041099</v>
          </cell>
          <cell r="BQ547">
            <v>708572.96371625795</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19918.097396718102</v>
          </cell>
          <cell r="AM548">
            <v>20004.195670259811</v>
          </cell>
          <cell r="AN548">
            <v>20090.29394380152</v>
          </cell>
          <cell r="AO548">
            <v>20176.392217343229</v>
          </cell>
          <cell r="AP548">
            <v>20262.490490884938</v>
          </cell>
          <cell r="AQ548">
            <v>20348.588764426648</v>
          </cell>
          <cell r="AR548">
            <v>20434.687037968357</v>
          </cell>
          <cell r="AS548">
            <v>20520.785311510066</v>
          </cell>
          <cell r="AT548">
            <v>20606.883585051775</v>
          </cell>
          <cell r="AU548">
            <v>20692.981858593485</v>
          </cell>
          <cell r="AV548">
            <v>20779.080132135194</v>
          </cell>
          <cell r="AW548">
            <v>20865.178405676903</v>
          </cell>
          <cell r="AX548">
            <v>20865.178405676903</v>
          </cell>
          <cell r="AY548">
            <v>20865.178405676903</v>
          </cell>
          <cell r="AZ548">
            <v>20865.178405676903</v>
          </cell>
          <cell r="BA548">
            <v>20865.178405676903</v>
          </cell>
          <cell r="BB548">
            <v>20865.178405676903</v>
          </cell>
          <cell r="BC548">
            <v>20865.178405676903</v>
          </cell>
          <cell r="BD548">
            <v>20865.178405676903</v>
          </cell>
          <cell r="BE548">
            <v>20865.178405676903</v>
          </cell>
          <cell r="BF548">
            <v>20779.080132135194</v>
          </cell>
          <cell r="BG548">
            <v>20692.981858593485</v>
          </cell>
          <cell r="BH548">
            <v>20606.883585051775</v>
          </cell>
          <cell r="BI548">
            <v>20520.785311510066</v>
          </cell>
          <cell r="BJ548">
            <v>20434.687037968357</v>
          </cell>
          <cell r="BK548">
            <v>20348.588764426648</v>
          </cell>
          <cell r="BL548">
            <v>20262.490490884938</v>
          </cell>
          <cell r="BM548">
            <v>20176.392217343229</v>
          </cell>
          <cell r="BN548">
            <v>20090.29394380152</v>
          </cell>
          <cell r="BO548">
            <v>20004.195670259811</v>
          </cell>
          <cell r="BP548">
            <v>19918.097396718102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2058395.2209901565</v>
          </cell>
          <cell r="AF554">
            <v>2057109.152726532</v>
          </cell>
          <cell r="AG554">
            <v>2055823.0844629076</v>
          </cell>
          <cell r="AH554">
            <v>2054537.0161992831</v>
          </cell>
          <cell r="AI554">
            <v>2053250.9479356585</v>
          </cell>
          <cell r="AJ554">
            <v>2051964.8796720342</v>
          </cell>
          <cell r="AK554">
            <v>2050678.8114084096</v>
          </cell>
          <cell r="AL554">
            <v>2049019.7315922903</v>
          </cell>
          <cell r="AM554">
            <v>2047360.6517761711</v>
          </cell>
          <cell r="AN554">
            <v>2045701.571960052</v>
          </cell>
          <cell r="AO554">
            <v>2044042.4921439327</v>
          </cell>
          <cell r="AP554">
            <v>2042383.4123278135</v>
          </cell>
          <cell r="AQ554">
            <v>2040724.3325116944</v>
          </cell>
          <cell r="AR554">
            <v>2039065.2526955751</v>
          </cell>
          <cell r="AS554">
            <v>2037406.1728794558</v>
          </cell>
          <cell r="AT554">
            <v>2035747.0930633366</v>
          </cell>
          <cell r="AU554">
            <v>2034088.0132472175</v>
          </cell>
          <cell r="AV554">
            <v>2032428.9334310982</v>
          </cell>
          <cell r="AW554">
            <v>2030769.853614979</v>
          </cell>
          <cell r="AX554">
            <v>2029483.7853513546</v>
          </cell>
          <cell r="AY554">
            <v>2028197.7170877301</v>
          </cell>
          <cell r="AZ554">
            <v>2026911.6488241055</v>
          </cell>
          <cell r="BA554">
            <v>2025625.5805604812</v>
          </cell>
          <cell r="BB554">
            <v>2024339.5122968566</v>
          </cell>
          <cell r="BC554">
            <v>2023053.4440332321</v>
          </cell>
          <cell r="BD554">
            <v>2021767.3757696077</v>
          </cell>
          <cell r="BE554">
            <v>2020481.3075059832</v>
          </cell>
          <cell r="BF554">
            <v>2019195.2392423586</v>
          </cell>
          <cell r="BG554">
            <v>2017909.1709787343</v>
          </cell>
          <cell r="BH554">
            <v>2016623.1027151097</v>
          </cell>
          <cell r="BI554">
            <v>2015337.0344514851</v>
          </cell>
          <cell r="BJ554">
            <v>2014050.9661878608</v>
          </cell>
          <cell r="BK554">
            <v>2012764.8979242363</v>
          </cell>
          <cell r="BL554">
            <v>2011478.8296606117</v>
          </cell>
          <cell r="BM554">
            <v>2010192.7613969874</v>
          </cell>
          <cell r="BN554">
            <v>2008906.6931333628</v>
          </cell>
          <cell r="BO554">
            <v>2007620.6248697382</v>
          </cell>
          <cell r="BP554">
            <v>2006334.5566061139</v>
          </cell>
          <cell r="BQ554">
            <v>2005048.4883424893</v>
          </cell>
        </row>
        <row r="555">
          <cell r="AE555">
            <v>270851.31874964153</v>
          </cell>
          <cell r="AF555">
            <v>271174.56012518157</v>
          </cell>
          <cell r="AG555">
            <v>271497.8015007216</v>
          </cell>
          <cell r="AH555">
            <v>271821.04287626164</v>
          </cell>
          <cell r="AI555">
            <v>272144.28425180173</v>
          </cell>
          <cell r="AJ555">
            <v>272467.52562734176</v>
          </cell>
          <cell r="AK555">
            <v>272790.7670028818</v>
          </cell>
          <cell r="AL555">
            <v>273114.00837842183</v>
          </cell>
          <cell r="AM555">
            <v>273437.24975396186</v>
          </cell>
          <cell r="AN555">
            <v>273760.4911295019</v>
          </cell>
          <cell r="AO555">
            <v>274083.73250504193</v>
          </cell>
          <cell r="AP555">
            <v>274406.97388058202</v>
          </cell>
          <cell r="AQ555">
            <v>274730.21525612206</v>
          </cell>
          <cell r="AR555">
            <v>275053.45663166209</v>
          </cell>
          <cell r="AS555">
            <v>275376.69800720213</v>
          </cell>
          <cell r="AT555">
            <v>275699.93938274216</v>
          </cell>
          <cell r="AU555">
            <v>276023.18075828219</v>
          </cell>
          <cell r="AV555">
            <v>276346.42213382223</v>
          </cell>
          <cell r="AW555">
            <v>276669.66350936226</v>
          </cell>
          <cell r="AX555">
            <v>276992.90488490235</v>
          </cell>
          <cell r="AY555">
            <v>277316.14626044239</v>
          </cell>
          <cell r="AZ555">
            <v>277639.38763598242</v>
          </cell>
          <cell r="BA555">
            <v>277962.62901152245</v>
          </cell>
          <cell r="BB555">
            <v>278285.87038706249</v>
          </cell>
          <cell r="BC555">
            <v>278609.11176260252</v>
          </cell>
          <cell r="BD555">
            <v>278932.35313814256</v>
          </cell>
          <cell r="BE555">
            <v>279255.59451368259</v>
          </cell>
          <cell r="BF555">
            <v>279578.83588922268</v>
          </cell>
          <cell r="BG555">
            <v>279902.07726476272</v>
          </cell>
          <cell r="BH555">
            <v>280225.31864030275</v>
          </cell>
          <cell r="BI555">
            <v>280548.56001584278</v>
          </cell>
          <cell r="BJ555">
            <v>280871.80139138282</v>
          </cell>
          <cell r="BK555">
            <v>281195.04276692285</v>
          </cell>
          <cell r="BL555">
            <v>281518.28414246289</v>
          </cell>
          <cell r="BM555">
            <v>281841.52551800298</v>
          </cell>
          <cell r="BN555">
            <v>282164.76689354295</v>
          </cell>
          <cell r="BO555">
            <v>282488.00826908299</v>
          </cell>
          <cell r="BP555">
            <v>282811.24964462302</v>
          </cell>
          <cell r="BQ555">
            <v>283134.49102016306</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row r="4">
          <cell r="H4">
            <v>0.55347199999999996</v>
          </cell>
        </row>
        <row r="5">
          <cell r="H5">
            <v>1.0504499999999999</v>
          </cell>
        </row>
        <row r="6">
          <cell r="H6">
            <v>0.52451999999999999</v>
          </cell>
        </row>
        <row r="7">
          <cell r="H7">
            <v>5.1056799268327744</v>
          </cell>
        </row>
        <row r="13">
          <cell r="H13">
            <v>0.27</v>
          </cell>
        </row>
        <row r="14">
          <cell r="H14">
            <v>0.35</v>
          </cell>
        </row>
        <row r="17">
          <cell r="H17">
            <v>6.3906039999999997</v>
          </cell>
        </row>
        <row r="22">
          <cell r="H22">
            <v>0</v>
          </cell>
        </row>
        <row r="91">
          <cell r="H91">
            <v>0.85</v>
          </cell>
        </row>
        <row r="92">
          <cell r="H92">
            <v>1.0640000000000001</v>
          </cell>
        </row>
        <row r="96">
          <cell r="H96">
            <v>1.86</v>
          </cell>
        </row>
        <row r="97">
          <cell r="H97">
            <v>0.12</v>
          </cell>
        </row>
        <row r="98">
          <cell r="H98">
            <v>8.0828531999999995E-2</v>
          </cell>
        </row>
        <row r="99">
          <cell r="H99">
            <v>0.15409999999999999</v>
          </cell>
        </row>
        <row r="100">
          <cell r="H100">
            <v>17.29</v>
          </cell>
        </row>
      </sheetData>
      <sheetData sheetId="16"/>
      <sheetData sheetId="17"/>
      <sheetData sheetId="18"/>
      <sheetData sheetId="19"/>
      <sheetData sheetId="20"/>
      <sheetData sheetId="21"/>
      <sheetData sheetId="22">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-2033.0187784308416</v>
          </cell>
          <cell r="H16">
            <v>-2033.0187784308416</v>
          </cell>
          <cell r="I16">
            <v>-2033.0187784308416</v>
          </cell>
          <cell r="J16">
            <v>-2033.0187784308416</v>
          </cell>
          <cell r="K16">
            <v>-2033.0187784308416</v>
          </cell>
          <cell r="L16">
            <v>-2033.0187784308416</v>
          </cell>
          <cell r="M16">
            <v>-2033.0187784308416</v>
          </cell>
          <cell r="N16">
            <v>-2033.0187784308416</v>
          </cell>
          <cell r="O16">
            <v>-2033.0187784308416</v>
          </cell>
          <cell r="P16">
            <v>-2033.0187784308416</v>
          </cell>
          <cell r="Q16">
            <v>-2033.0187784308416</v>
          </cell>
          <cell r="R16">
            <v>-2033.0187784308416</v>
          </cell>
          <cell r="S16">
            <v>-2033.0187784308416</v>
          </cell>
          <cell r="T16">
            <v>-2033.0187784308416</v>
          </cell>
          <cell r="U16">
            <v>-2033.0187784308416</v>
          </cell>
          <cell r="V16">
            <v>-2033.0187784308416</v>
          </cell>
          <cell r="W16">
            <v>-2033.0187784308416</v>
          </cell>
          <cell r="X16">
            <v>-2033.0187784308416</v>
          </cell>
          <cell r="Y16">
            <v>-2033.0187784308416</v>
          </cell>
          <cell r="Z16">
            <v>-2033.0187784308416</v>
          </cell>
          <cell r="AA16">
            <v>-2033.0187784308416</v>
          </cell>
          <cell r="AB16">
            <v>-2033.0187784308416</v>
          </cell>
          <cell r="AC16">
            <v>-2033.0187784308416</v>
          </cell>
          <cell r="AD16">
            <v>-2033.0187784308416</v>
          </cell>
          <cell r="AE16">
            <v>-2033.0187784308416</v>
          </cell>
          <cell r="AF16">
            <v>-2033.0187784308416</v>
          </cell>
          <cell r="AG16">
            <v>-2033.0187784308416</v>
          </cell>
          <cell r="AH16">
            <v>-2033.0187784308416</v>
          </cell>
          <cell r="AI16">
            <v>-2033.0187784308416</v>
          </cell>
          <cell r="AJ16">
            <v>-2035.9216395513552</v>
          </cell>
          <cell r="AK16">
            <v>-2038.8245006718687</v>
          </cell>
          <cell r="AL16">
            <v>-2041.727361792382</v>
          </cell>
          <cell r="AM16">
            <v>-2044.6302229128955</v>
          </cell>
          <cell r="AN16">
            <v>-2047.5330840334091</v>
          </cell>
          <cell r="AO16">
            <v>-2050.4359451539226</v>
          </cell>
          <cell r="AP16">
            <v>-2053.3388062744357</v>
          </cell>
          <cell r="AQ16">
            <v>-2056.2416673949492</v>
          </cell>
          <cell r="AR16">
            <v>-2059.1445285154628</v>
          </cell>
          <cell r="AS16">
            <v>-2062.0473896359763</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row>
        <row r="42">
          <cell r="G42">
            <v>-16353.691735560315</v>
          </cell>
          <cell r="H42">
            <v>-16353.691735560315</v>
          </cell>
          <cell r="I42">
            <v>-16353.691735560315</v>
          </cell>
          <cell r="J42">
            <v>-16353.691735560315</v>
          </cell>
          <cell r="K42">
            <v>-16353.691735560315</v>
          </cell>
          <cell r="L42">
            <v>-16353.691735560315</v>
          </cell>
          <cell r="M42">
            <v>-16353.691735560315</v>
          </cell>
          <cell r="N42">
            <v>-16353.691735560315</v>
          </cell>
          <cell r="O42">
            <v>-16353.691735560315</v>
          </cell>
          <cell r="P42">
            <v>-16353.691735560315</v>
          </cell>
          <cell r="Q42">
            <v>-16353.691735560315</v>
          </cell>
          <cell r="R42">
            <v>-16353.691735560315</v>
          </cell>
          <cell r="S42">
            <v>-16353.691735560315</v>
          </cell>
          <cell r="T42">
            <v>-16353.691735560315</v>
          </cell>
          <cell r="U42">
            <v>-16353.691735560315</v>
          </cell>
          <cell r="V42">
            <v>-16353.691735560315</v>
          </cell>
          <cell r="W42">
            <v>-16353.691735560315</v>
          </cell>
          <cell r="X42">
            <v>-16353.691735560315</v>
          </cell>
          <cell r="Y42">
            <v>-16353.691735560315</v>
          </cell>
          <cell r="Z42">
            <v>-16353.691735560315</v>
          </cell>
          <cell r="AA42">
            <v>-16353.691735560315</v>
          </cell>
          <cell r="AB42">
            <v>-16353.691735560315</v>
          </cell>
          <cell r="AC42">
            <v>-16353.691735560315</v>
          </cell>
          <cell r="AD42">
            <v>-16353.691735560315</v>
          </cell>
          <cell r="AE42">
            <v>-16353.691735560315</v>
          </cell>
          <cell r="AF42">
            <v>-16353.691735560315</v>
          </cell>
          <cell r="AG42">
            <v>-16353.691735560315</v>
          </cell>
          <cell r="AH42">
            <v>-16353.691735560315</v>
          </cell>
          <cell r="AI42">
            <v>-16353.691735560315</v>
          </cell>
          <cell r="AJ42">
            <v>-16353.691735560315</v>
          </cell>
          <cell r="AK42">
            <v>-16353.691735560315</v>
          </cell>
          <cell r="AL42">
            <v>-16353.691735560315</v>
          </cell>
          <cell r="AM42">
            <v>-16353.691735560315</v>
          </cell>
          <cell r="AN42">
            <v>-16353.691735560315</v>
          </cell>
          <cell r="AO42">
            <v>-16353.691735560315</v>
          </cell>
          <cell r="AP42">
            <v>-16353.691735560315</v>
          </cell>
          <cell r="AQ42">
            <v>-16353.691735560315</v>
          </cell>
          <cell r="AR42">
            <v>-16353.691735560315</v>
          </cell>
          <cell r="AS42">
            <v>-16353.691735560315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3"/>
      <sheetData sheetId="24"/>
      <sheetData sheetId="25"/>
      <sheetData sheetId="26"/>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103" t="s">
        <v>700</v>
      </c>
      <c r="C18" s="103"/>
      <c r="D18" s="42" t="s">
        <v>283</v>
      </c>
    </row>
    <row r="19" spans="1:4" ht="51" customHeight="1" x14ac:dyDescent="0.25">
      <c r="A19" s="58" t="s">
        <v>7</v>
      </c>
      <c r="B19" s="99" t="s">
        <v>701</v>
      </c>
      <c r="C19" s="99"/>
      <c r="D19" s="29"/>
    </row>
    <row r="20" spans="1:4" ht="75" x14ac:dyDescent="0.25">
      <c r="A20" s="59" t="s">
        <v>316</v>
      </c>
      <c r="B20" s="99" t="s">
        <v>827</v>
      </c>
      <c r="C20" s="99"/>
      <c r="D20" s="60" t="s">
        <v>828</v>
      </c>
    </row>
    <row r="21" spans="1:4" ht="45" customHeight="1" x14ac:dyDescent="0.25">
      <c r="A21" s="63" t="s">
        <v>826</v>
      </c>
      <c r="B21" s="99" t="s">
        <v>781</v>
      </c>
      <c r="C21" s="99"/>
      <c r="D21" s="60"/>
    </row>
    <row r="22" spans="1:4" ht="99" customHeight="1" x14ac:dyDescent="0.25">
      <c r="A22" s="90" t="s">
        <v>829</v>
      </c>
      <c r="B22" s="104" t="s">
        <v>830</v>
      </c>
      <c r="C22" s="105"/>
      <c r="D22" s="60"/>
    </row>
    <row r="23" spans="1:4" x14ac:dyDescent="0.25">
      <c r="A23" s="61" t="s">
        <v>8</v>
      </c>
      <c r="B23" s="99" t="s">
        <v>728</v>
      </c>
      <c r="C23" s="99"/>
      <c r="D23" s="29"/>
    </row>
    <row r="24" spans="1:4" ht="60" customHeight="1" x14ac:dyDescent="0.25">
      <c r="A24" s="92" t="s">
        <v>876</v>
      </c>
      <c r="B24" s="104" t="s">
        <v>878</v>
      </c>
      <c r="C24" s="105"/>
      <c r="D24" s="91"/>
    </row>
    <row r="25" spans="1:4" ht="75" x14ac:dyDescent="0.25">
      <c r="A25" s="62" t="s">
        <v>783</v>
      </c>
      <c r="B25" s="99" t="s">
        <v>782</v>
      </c>
      <c r="C25" s="99"/>
      <c r="D25" s="84" t="s">
        <v>729</v>
      </c>
    </row>
    <row r="26" spans="1:4" ht="90" x14ac:dyDescent="0.25">
      <c r="A26" s="64" t="s">
        <v>142</v>
      </c>
      <c r="B26" s="99" t="s">
        <v>831</v>
      </c>
      <c r="C26" s="99"/>
      <c r="D26" s="60" t="s">
        <v>801</v>
      </c>
    </row>
    <row r="27" spans="1:4" ht="63" customHeight="1" x14ac:dyDescent="0.25">
      <c r="A27" s="64" t="s">
        <v>279</v>
      </c>
      <c r="B27" s="99" t="s">
        <v>730</v>
      </c>
      <c r="C27" s="99"/>
      <c r="D27" s="60" t="s">
        <v>731</v>
      </c>
    </row>
    <row r="28" spans="1:4" ht="46.5" customHeight="1" x14ac:dyDescent="0.25">
      <c r="A28" s="64" t="s">
        <v>699</v>
      </c>
      <c r="B28" s="99" t="s">
        <v>732</v>
      </c>
      <c r="C28" s="99"/>
      <c r="D28" s="29"/>
    </row>
    <row r="29" spans="1:4" x14ac:dyDescent="0.25">
      <c r="A29" s="64" t="s">
        <v>784</v>
      </c>
      <c r="B29" s="99" t="s">
        <v>733</v>
      </c>
      <c r="C29" s="99"/>
      <c r="D29" s="29"/>
    </row>
    <row r="30" spans="1:4" x14ac:dyDescent="0.25">
      <c r="A30" s="65" t="s">
        <v>785</v>
      </c>
      <c r="B30" s="99" t="s">
        <v>734</v>
      </c>
      <c r="C30" s="99"/>
      <c r="D30" s="29"/>
    </row>
    <row r="33" spans="1:3" ht="15.75" x14ac:dyDescent="0.25">
      <c r="A33" s="20" t="s">
        <v>702</v>
      </c>
      <c r="B33" s="101" t="s">
        <v>283</v>
      </c>
      <c r="C33" s="101"/>
    </row>
    <row r="34" spans="1:3" ht="50.25" customHeight="1" x14ac:dyDescent="0.25">
      <c r="A34" s="66" t="s">
        <v>324</v>
      </c>
      <c r="B34" s="102" t="s">
        <v>707</v>
      </c>
      <c r="C34" s="102"/>
    </row>
    <row r="35" spans="1:3" x14ac:dyDescent="0.25">
      <c r="A35" s="67" t="s">
        <v>703</v>
      </c>
      <c r="B35" s="100"/>
      <c r="C35" s="100"/>
    </row>
    <row r="36" spans="1:3" x14ac:dyDescent="0.25">
      <c r="A36" s="68" t="s">
        <v>704</v>
      </c>
      <c r="B36" s="100" t="s">
        <v>706</v>
      </c>
      <c r="C36" s="100"/>
    </row>
    <row r="37" spans="1:3" x14ac:dyDescent="0.25">
      <c r="A37" s="69" t="s">
        <v>708</v>
      </c>
      <c r="B37" s="97"/>
      <c r="C37" s="98"/>
    </row>
    <row r="38" spans="1:3" x14ac:dyDescent="0.25">
      <c r="A38" s="70" t="s">
        <v>714</v>
      </c>
      <c r="B38" s="97"/>
      <c r="C38" s="98"/>
    </row>
    <row r="39" spans="1:3" x14ac:dyDescent="0.25">
      <c r="A39" s="71" t="s">
        <v>715</v>
      </c>
      <c r="B39" s="97"/>
      <c r="C39" s="98"/>
    </row>
  </sheetData>
  <mergeCells count="20">
    <mergeCell ref="B25:C25"/>
    <mergeCell ref="B21:C21"/>
    <mergeCell ref="B26:C26"/>
    <mergeCell ref="B27:C27"/>
    <mergeCell ref="B18:C18"/>
    <mergeCell ref="B19:C19"/>
    <mergeCell ref="B20:C20"/>
    <mergeCell ref="B23:C23"/>
    <mergeCell ref="B22:C22"/>
    <mergeCell ref="B24:C24"/>
    <mergeCell ref="B37:C37"/>
    <mergeCell ref="B38:C38"/>
    <mergeCell ref="B39:C39"/>
    <mergeCell ref="B28:C28"/>
    <mergeCell ref="B29:C29"/>
    <mergeCell ref="B30:C30"/>
    <mergeCell ref="B36:C36"/>
    <mergeCell ref="B33:C33"/>
    <mergeCell ref="B34:C34"/>
    <mergeCell ref="B35:C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59999389629810485"/>
  </sheetPr>
  <dimension ref="A1:BO65"/>
  <sheetViews>
    <sheetView workbookViewId="0">
      <pane xSplit="1" ySplit="3" topLeftCell="X4" activePane="bottomRight" state="frozen"/>
      <selection pane="topRight" activeCell="B1" sqref="B1"/>
      <selection pane="bottomLeft" activeCell="A4" sqref="A4"/>
      <selection pane="bottomRight" activeCell="X8" sqref="X8"/>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38.966888066021269</v>
      </c>
      <c r="D4" s="22">
        <f>(Drivers!E5*1000000)/Drivers!E4</f>
        <v>39.15860209324164</v>
      </c>
      <c r="E4" s="22">
        <f>(Drivers!F5*1000000)/Drivers!F4</f>
        <v>39.338749390689465</v>
      </c>
      <c r="F4" s="22">
        <f>(Drivers!G5*1000000)/Drivers!G4</f>
        <v>39.536303148436666</v>
      </c>
      <c r="G4" s="22">
        <f>(Drivers!H5*1000000)/Drivers!H4</f>
        <v>39.788451978058518</v>
      </c>
      <c r="H4" s="22">
        <f>(Drivers!I5*1000000)/Drivers!I4</f>
        <v>40.119950188031588</v>
      </c>
      <c r="I4" s="22">
        <f>(Drivers!J5*1000000)/Drivers!J4</f>
        <v>41.008047130685192</v>
      </c>
      <c r="J4" s="22">
        <f>(Drivers!K5*1000000)/Drivers!K4</f>
        <v>41.343663575620859</v>
      </c>
      <c r="K4" s="22">
        <f>(Drivers!L5*1000000)/Drivers!L4</f>
        <v>40.970864131869575</v>
      </c>
      <c r="L4" s="22">
        <f>(Drivers!M5*1000000)/Drivers!M4</f>
        <v>41.454267854441945</v>
      </c>
      <c r="M4" s="22">
        <f>(Drivers!N5*1000000)/Drivers!N4</f>
        <v>42.672728586940444</v>
      </c>
      <c r="N4" s="22">
        <f>(Drivers!O5*1000000)/Drivers!O4</f>
        <v>43.328671211209794</v>
      </c>
      <c r="O4" s="22">
        <f>(Drivers!P5*1000000)/Drivers!P4</f>
        <v>44.410468563502612</v>
      </c>
      <c r="P4" s="22">
        <f>(Drivers!Q5*1000000)/Drivers!Q4</f>
        <v>45.178247190102013</v>
      </c>
      <c r="Q4" s="22">
        <f>(Drivers!R5*1000000)/Drivers!R4</f>
        <v>46.638790163097056</v>
      </c>
      <c r="R4" s="22">
        <f>(Drivers!S5*1000000)/Drivers!S4</f>
        <v>48.512249573798144</v>
      </c>
      <c r="S4" s="22">
        <f>(Drivers!T5*1000000)/Drivers!T4</f>
        <v>50.550314146375946</v>
      </c>
      <c r="T4" s="22">
        <f>(Drivers!U5*1000000)/Drivers!U4</f>
        <v>52.689008734220394</v>
      </c>
      <c r="U4" s="22">
        <f>(Drivers!V5*1000000)/Drivers!V4</f>
        <v>53.946579623197444</v>
      </c>
      <c r="V4" s="22">
        <f>(Drivers!W5*1000000)/Drivers!W4</f>
        <v>52.486995475808207</v>
      </c>
      <c r="W4" s="22">
        <f>(Drivers!X5*1000000)/Drivers!X4</f>
        <v>53.321785243355166</v>
      </c>
      <c r="X4" s="22">
        <f>(Drivers!Y5*1000000)/Drivers!Y4</f>
        <v>54.316664267734318</v>
      </c>
      <c r="Y4" s="22">
        <f>(Drivers!Z5*1000000)/Drivers!Z4</f>
        <v>55.299685843430822</v>
      </c>
      <c r="Z4" s="22">
        <f>(Drivers!AA5*1000000)/Drivers!AA4</f>
        <v>55.838513496838495</v>
      </c>
      <c r="AA4" s="22">
        <f>(Drivers!AB5*1000000)/Drivers!AB4</f>
        <v>56.034639943100423</v>
      </c>
      <c r="AB4" s="22">
        <f>(Drivers!AC5*1000000)/Drivers!AC4</f>
        <v>55.879863697386</v>
      </c>
      <c r="AC4" s="22">
        <f>(Drivers!AD5*1000000)/Drivers!AD4</f>
        <v>55.446301703129336</v>
      </c>
      <c r="AD4" s="22">
        <f>(Drivers!AE5*1000000)/Drivers!AE4</f>
        <v>55.209349785690954</v>
      </c>
      <c r="AE4" s="22">
        <f>(Drivers!AF5*1000000)/Drivers!AF4</f>
        <v>54.882651405407024</v>
      </c>
      <c r="AF4" s="22">
        <f>(Drivers!AG5*1000000)/Drivers!AG4</f>
        <v>54.472697545683218</v>
      </c>
      <c r="AG4" s="22">
        <f>(Drivers!AH5*1000000)/Drivers!AH4</f>
        <v>49.72155007976064</v>
      </c>
      <c r="AH4" s="22">
        <f>(Drivers!AI5*1000000)/Drivers!AI4</f>
        <v>50.246717579849715</v>
      </c>
      <c r="AI4" s="22">
        <f>(Drivers!AJ5*1000000)/Drivers!AJ4</f>
        <v>50.709981084616565</v>
      </c>
      <c r="AJ4" s="22">
        <f>(Drivers!AK5*1000000)/Drivers!AK4</f>
        <v>51.165799201661677</v>
      </c>
      <c r="AK4" s="22">
        <f>(Drivers!AL5*1000000)/Drivers!AL4</f>
        <v>51.568430310394163</v>
      </c>
      <c r="AL4" s="22">
        <f>(Drivers!AM5*1000000)/Drivers!AM4</f>
        <v>51.996823957295327</v>
      </c>
      <c r="AM4" s="22">
        <f>(Drivers!AN5*1000000)/Drivers!AN4</f>
        <v>52.684072428959944</v>
      </c>
      <c r="AN4" s="22">
        <f>(Drivers!AO5*1000000)/Drivers!AO4</f>
        <v>53.341421275709919</v>
      </c>
      <c r="AO4" s="22">
        <f>(Drivers!AP5*1000000)/Drivers!AP4</f>
        <v>54.036604440853878</v>
      </c>
      <c r="AP4" s="22">
        <f>(Drivers!AQ5*1000000)/Drivers!AQ4</f>
        <v>54.752968008435218</v>
      </c>
      <c r="AQ4" s="22">
        <f>(Drivers!AR5*1000000)/Drivers!AR4</f>
        <v>55.493283486028353</v>
      </c>
      <c r="AR4" s="22">
        <f>(Drivers!AS5*1000000)/Drivers!AS4</f>
        <v>56.540707010848706</v>
      </c>
      <c r="AS4" s="22">
        <f>(Drivers!AT5*1000000)/Drivers!AT4</f>
        <v>57.495775281608466</v>
      </c>
      <c r="AT4" s="22">
        <f>(Drivers!AU5*1000000)/Drivers!AU4</f>
        <v>58.587889921662757</v>
      </c>
      <c r="AU4" s="22">
        <f>(Drivers!AV5*1000000)/Drivers!AV4</f>
        <v>59.765850590843506</v>
      </c>
      <c r="AV4" s="22">
        <f>(Drivers!AW5*1000000)/Drivers!AW4</f>
        <v>61.033892744931244</v>
      </c>
      <c r="AW4" s="22">
        <f>(Drivers!AX5*1000000)/Drivers!AX4</f>
        <v>62.403269132639991</v>
      </c>
      <c r="AX4" s="22">
        <f>(Drivers!AY5*1000000)/Drivers!AY4</f>
        <v>63.826130684453965</v>
      </c>
      <c r="AY4" s="22">
        <f>(Drivers!AZ5*1000000)/Drivers!AZ4</f>
        <v>65.253446029849641</v>
      </c>
      <c r="AZ4" s="22">
        <f>(Drivers!BA5*1000000)/Drivers!BA4</f>
        <v>66.733840802930629</v>
      </c>
      <c r="BA4" s="22">
        <f>(Drivers!BB5*1000000)/Drivers!BB4</f>
        <v>68.30807842701229</v>
      </c>
      <c r="BB4" s="22">
        <f>(Drivers!BC5*1000000)/Drivers!BC4</f>
        <v>70.017225205306801</v>
      </c>
      <c r="BC4" s="22">
        <f>(Drivers!BD5*1000000)/Drivers!BD4</f>
        <v>71.79303192454168</v>
      </c>
      <c r="BD4" s="22">
        <f>(Drivers!BE5*1000000)/Drivers!BE4</f>
        <v>73.628551724588817</v>
      </c>
      <c r="BE4" s="22">
        <f>(Drivers!BF5*1000000)/Drivers!BF4</f>
        <v>75.534623671620253</v>
      </c>
      <c r="BF4" s="22">
        <f>(Drivers!BG5*1000000)/Drivers!BG4</f>
        <v>77.559972999561865</v>
      </c>
      <c r="BG4" s="22">
        <f>(Drivers!BH5*1000000)/Drivers!BH4</f>
        <v>79.767567051811312</v>
      </c>
      <c r="BH4" s="22">
        <f>(Drivers!BI5*1000000)/Drivers!BI4</f>
        <v>82.07430224858436</v>
      </c>
      <c r="BI4" s="22">
        <f>(Drivers!BJ5*1000000)/Drivers!BJ4</f>
        <v>84.386584041702164</v>
      </c>
      <c r="BJ4" s="22">
        <f>(Drivers!BK5*1000000)/Drivers!BK4</f>
        <v>86.807154410511131</v>
      </c>
      <c r="BK4" s="22">
        <f>(Drivers!BL5*1000000)/Drivers!BL4</f>
        <v>89.344767212768062</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923248.90715576685</v>
      </c>
      <c r="Z5" s="28">
        <f>((Data!$AJ$5*'Intermediate calculations'!Z4)+Data!$AK$5)*Drivers!AA4</f>
        <v>947382.31015799381</v>
      </c>
      <c r="AA5" s="28">
        <f>((Data!$AJ$5*'Intermediate calculations'!AA4)+Data!$AK$5)*Drivers!AB4</f>
        <v>965635.75718085235</v>
      </c>
      <c r="AB5" s="28">
        <f>((Data!$AJ$5*'Intermediate calculations'!AB4)+Data!$AK$5)*Drivers!AC4</f>
        <v>977570.82189163379</v>
      </c>
      <c r="AC5" s="28">
        <f>((Data!$AJ$5*'Intermediate calculations'!AC4)+Data!$AK$5)*Drivers!AD4</f>
        <v>984339.24040349177</v>
      </c>
      <c r="AD5" s="28">
        <f>((Data!$AJ$5*'Intermediate calculations'!AD4)+Data!$AK$5)*Drivers!AE4</f>
        <v>995439.8571385222</v>
      </c>
      <c r="AE5" s="28">
        <f>((Data!$AJ$5*'Intermediate calculations'!AE4)+Data!$AK$5)*Drivers!AF4</f>
        <v>1004724.7944312745</v>
      </c>
      <c r="AF5" s="28">
        <f>((Data!$AJ$5*'Intermediate calculations'!AF4)+Data!$AK$5)*Drivers!AG4</f>
        <v>1012285.4233260148</v>
      </c>
      <c r="AG5" s="28">
        <f>((Data!$AJ$5*'Intermediate calculations'!AG4)+Data!$AK$5)*Drivers!AH4</f>
        <v>926344.97152420238</v>
      </c>
      <c r="AH5" s="28">
        <f>((Data!$AJ$5*'Intermediate calculations'!AH4)+Data!$AK$5)*Drivers!AI4</f>
        <v>948450.18745348707</v>
      </c>
      <c r="AI5" s="28">
        <f>((Data!$AJ$5*'Intermediate calculations'!AI4)+Data!$AK$5)*Drivers!AJ4</f>
        <v>969577.72945820214</v>
      </c>
      <c r="AJ5" s="28">
        <f>((Data!$AJ$5*'Intermediate calculations'!AJ4)+Data!$AK$5)*Drivers!AK4</f>
        <v>990900.13144461799</v>
      </c>
      <c r="AK5" s="28">
        <f>((Data!$AJ$5*'Intermediate calculations'!AK4)+Data!$AK$5)*Drivers!AL4</f>
        <v>1011386.0181623586</v>
      </c>
      <c r="AL5" s="28">
        <f>((Data!$AJ$5*'Intermediate calculations'!AL4)+Data!$AK$5)*Drivers!AM4</f>
        <v>1032799.7417730989</v>
      </c>
      <c r="AM5" s="28">
        <f>((Data!$AJ$5*'Intermediate calculations'!AM4)+Data!$AK$5)*Drivers!AN4</f>
        <v>1058794.445696203</v>
      </c>
      <c r="AN5" s="28">
        <f>((Data!$AJ$5*'Intermediate calculations'!AN4)+Data!$AK$5)*Drivers!AO4</f>
        <v>1084505.6490612645</v>
      </c>
      <c r="AO5" s="28">
        <f>((Data!$AJ$5*'Intermediate calculations'!AO4)+Data!$AK$5)*Drivers!AP4</f>
        <v>1111508.9810225705</v>
      </c>
      <c r="AP5" s="28">
        <f>((Data!$AJ$5*'Intermediate calculations'!AP4)+Data!$AK$5)*Drivers!AQ4</f>
        <v>1139441.2124033889</v>
      </c>
      <c r="AQ5" s="28">
        <f>((Data!$AJ$5*'Intermediate calculations'!AQ4)+Data!$AK$5)*Drivers!AR4</f>
        <v>1168389.3340270864</v>
      </c>
      <c r="AR5" s="28">
        <f>((Data!$AJ$5*'Intermediate calculations'!AR4)+Data!$AK$5)*Drivers!AS4</f>
        <v>1203657.8819789207</v>
      </c>
      <c r="AS5" s="28">
        <f>((Data!$AJ$5*'Intermediate calculations'!AS4)+Data!$AK$5)*Drivers!AT4</f>
        <v>1237193.7298489781</v>
      </c>
      <c r="AT5" s="28">
        <f>((Data!$AJ$5*'Intermediate calculations'!AT4)+Data!$AK$5)*Drivers!AU4</f>
        <v>1274580.9761728814</v>
      </c>
      <c r="AU5" s="28">
        <f>((Data!$AJ$5*'Intermediate calculations'!AU4)+Data!$AK$5)*Drivers!AV4</f>
        <v>1314643.1352321084</v>
      </c>
      <c r="AV5" s="28">
        <f>((Data!$AJ$5*'Intermediate calculations'!AV4)+Data!$AK$5)*Drivers!AW4</f>
        <v>1357547.1231662182</v>
      </c>
      <c r="AW5" s="28">
        <f>((Data!$AJ$5*'Intermediate calculations'!AW4)+Data!$AK$5)*Drivers!AX4</f>
        <v>1401952.938877641</v>
      </c>
      <c r="AX5" s="28">
        <f>((Data!$AJ$5*'Intermediate calculations'!AX4)+Data!$AK$5)*Drivers!AY4</f>
        <v>1448292.2643171286</v>
      </c>
      <c r="AY5" s="28">
        <f>((Data!$AJ$5*'Intermediate calculations'!AY4)+Data!$AK$5)*Drivers!AZ4</f>
        <v>1495348.7096738974</v>
      </c>
      <c r="AZ5" s="28">
        <f>((Data!$AJ$5*'Intermediate calculations'!AZ4)+Data!$AK$5)*Drivers!BA4</f>
        <v>1544382.1026369098</v>
      </c>
      <c r="BA5" s="28">
        <f>((Data!$AJ$5*'Intermediate calculations'!BA4)+Data!$AK$5)*Drivers!BB4</f>
        <v>1596485.2527753077</v>
      </c>
      <c r="BB5" s="28">
        <f>((Data!$AJ$5*'Intermediate calculations'!BB4)+Data!$AK$5)*Drivers!BC4</f>
        <v>1650968.6768995211</v>
      </c>
      <c r="BC5" s="28">
        <f>((Data!$AJ$5*'Intermediate calculations'!BC4)+Data!$AK$5)*Drivers!BD4</f>
        <v>1707816.3237717028</v>
      </c>
      <c r="BD5" s="28">
        <f>((Data!$AJ$5*'Intermediate calculations'!BD4)+Data!$AK$5)*Drivers!BE4</f>
        <v>1766882.9190431137</v>
      </c>
      <c r="BE5" s="28">
        <f>((Data!$AJ$5*'Intermediate calculations'!BE4)+Data!$AK$5)*Drivers!BF4</f>
        <v>1828491.5636483491</v>
      </c>
      <c r="BF5" s="28">
        <f>((Data!$AJ$5*'Intermediate calculations'!BF4)+Data!$AK$5)*Drivers!BG4</f>
        <v>1893985.6181631305</v>
      </c>
      <c r="BG5" s="28">
        <f>((Data!$AJ$5*'Intermediate calculations'!BG4)+Data!$AK$5)*Drivers!BH4</f>
        <v>1962964.1510950695</v>
      </c>
      <c r="BH5" s="28">
        <f>((Data!$AJ$5*'Intermediate calculations'!BH4)+Data!$AK$5)*Drivers!BI4</f>
        <v>2035274.7364289223</v>
      </c>
      <c r="BI5" s="28">
        <f>((Data!$AJ$5*'Intermediate calculations'!BI4)+Data!$AK$5)*Drivers!BJ4</f>
        <v>2108422.9782560058</v>
      </c>
      <c r="BJ5" s="28">
        <f>((Data!$AJ$5*'Intermediate calculations'!BJ4)+Data!$AK$5)*Drivers!BK4</f>
        <v>2185219.1058687968</v>
      </c>
      <c r="BK5" s="28">
        <f>((Data!$AJ$5*'Intermediate calculations'!BK4)+Data!$AK$5)*Drivers!BL4</f>
        <v>2265953.5606386601</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0.10628202586733344</v>
      </c>
      <c r="AP6" s="22"/>
      <c r="AQ6" s="22">
        <f>(AQ8-AD8)/AD8</f>
        <v>0.19650211515599439</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17.644362527044262</v>
      </c>
      <c r="Z7" s="53">
        <f>Z5*ttokg/Drivers!AA4</f>
        <v>17.84000104962556</v>
      </c>
      <c r="AA7" s="53">
        <f>AA5*ttokg/Drivers!AB4</f>
        <v>17.91121099578022</v>
      </c>
      <c r="AB7" s="53">
        <f>AB5*ttokg/Drivers!AC4</f>
        <v>17.855014555507065</v>
      </c>
      <c r="AC7" s="53">
        <f>AC5*ttokg/Drivers!AD4</f>
        <v>17.697596079548479</v>
      </c>
      <c r="AD7" s="53">
        <f>AD5*ttokg/Drivers!AE4</f>
        <v>17.61156314720494</v>
      </c>
      <c r="AE7" s="53">
        <f>AE5*ttokg/Drivers!AF4</f>
        <v>17.492944906206656</v>
      </c>
      <c r="AF7" s="53">
        <f>AF5*ttokg/Drivers!AG4</f>
        <v>17.344098114592221</v>
      </c>
      <c r="AG7" s="53">
        <f>AG5*ttokg/Drivers!AH4</f>
        <v>15.619042867482023</v>
      </c>
      <c r="AH7" s="53">
        <f>AH5*ttokg/Drivers!AI4</f>
        <v>15.809721636797908</v>
      </c>
      <c r="AI7" s="53">
        <f>AI5*ttokg/Drivers!AJ4</f>
        <v>15.977924191112344</v>
      </c>
      <c r="AJ7" s="53">
        <f>AJ5*ttokg/Drivers!AK4</f>
        <v>16.143423460536482</v>
      </c>
      <c r="AK7" s="53">
        <f>AK5*ttokg/Drivers!AL4</f>
        <v>16.289611494427344</v>
      </c>
      <c r="AL7" s="53">
        <f>AL5*ttokg/Drivers!AM4</f>
        <v>16.44515343744553</v>
      </c>
      <c r="AM7" s="53">
        <f>AM5*ttokg/Drivers!AN4</f>
        <v>16.694680860161149</v>
      </c>
      <c r="AN7" s="53">
        <f>AN5*ttokg/Drivers!AO4</f>
        <v>16.933352272783303</v>
      </c>
      <c r="AO7" s="53">
        <f>AO5*ttokg/Drivers!AP4</f>
        <v>17.185760638411963</v>
      </c>
      <c r="AP7" s="53">
        <f>AP5*ttokg/Drivers!AQ4</f>
        <v>17.445859223008263</v>
      </c>
      <c r="AQ7" s="53">
        <f>AQ5*ttokg/Drivers!AR4</f>
        <v>17.714654310573692</v>
      </c>
      <c r="AR7" s="53">
        <f>AR5*ttokg/Drivers!AS4</f>
        <v>18.09495474544709</v>
      </c>
      <c r="AS7" s="53">
        <f>AS5*ttokg/Drivers!AT4</f>
        <v>18.441722667015416</v>
      </c>
      <c r="AT7" s="53">
        <f>AT5*ttokg/Drivers!AU4</f>
        <v>18.838249633139732</v>
      </c>
      <c r="AU7" s="53">
        <f>AU5*ttokg/Drivers!AV4</f>
        <v>19.26594573136326</v>
      </c>
      <c r="AV7" s="53">
        <f>AV5*ttokg/Drivers!AW4</f>
        <v>19.726348778659798</v>
      </c>
      <c r="AW7" s="53">
        <f>AW5*ttokg/Drivers!AX4</f>
        <v>20.223544443460547</v>
      </c>
      <c r="AX7" s="53">
        <f>AX5*ttokg/Drivers!AY4</f>
        <v>20.74015959874103</v>
      </c>
      <c r="AY7" s="53">
        <f>AY5*ttokg/Drivers!AZ4</f>
        <v>21.258391845480521</v>
      </c>
      <c r="AZ7" s="53">
        <f>AZ5*ttokg/Drivers!BA4</f>
        <v>21.795896267183835</v>
      </c>
      <c r="BA7" s="53">
        <f>BA5*ttokg/Drivers!BB4</f>
        <v>22.367473321589788</v>
      </c>
      <c r="BB7" s="53">
        <f>BB5*ttokg/Drivers!BC4</f>
        <v>22.988033436620007</v>
      </c>
      <c r="BC7" s="53">
        <f>BC5*ttokg/Drivers!BD4</f>
        <v>23.632796564020605</v>
      </c>
      <c r="BD7" s="53">
        <f>BD5*ttokg/Drivers!BE4</f>
        <v>24.299240425205021</v>
      </c>
      <c r="BE7" s="53">
        <f>BE5*ttokg/Drivers!BF4</f>
        <v>24.99130048799611</v>
      </c>
      <c r="BF7" s="53">
        <f>BF5*ttokg/Drivers!BG4</f>
        <v>25.726667998782975</v>
      </c>
      <c r="BG7" s="53">
        <f>BG5*ttokg/Drivers!BH4</f>
        <v>26.528205254916678</v>
      </c>
      <c r="BH7" s="53">
        <f>BH5*ttokg/Drivers!BI4</f>
        <v>27.365738857783796</v>
      </c>
      <c r="BI7" s="53">
        <f>BI5*ttokg/Drivers!BJ4</f>
        <v>28.205286328920998</v>
      </c>
      <c r="BJ7" s="53">
        <f>BJ5*ttokg/Drivers!BK4</f>
        <v>29.084151412706092</v>
      </c>
      <c r="BK7" s="53">
        <f>BK5*ttokg/Drivers!BL4</f>
        <v>30.005512475705071</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923136.36018276797</v>
      </c>
      <c r="Z8" s="22">
        <f>((Data!$AJ$14*'Intermediate calculations'!Z5)+Data!$AK$14)</f>
        <v>950710.38485173066</v>
      </c>
      <c r="AA8" s="22">
        <f>((Data!$AJ$14*'Intermediate calculations'!AA5)+Data!$AK$14)</f>
        <v>971566.16712393891</v>
      </c>
      <c r="AB8" s="22">
        <f>((Data!$AJ$14*'Intermediate calculations'!AB5)+Data!$AK$14)</f>
        <v>985202.77563415957</v>
      </c>
      <c r="AC8" s="22">
        <f>((Data!$AJ$14*'Intermediate calculations'!AC5)+Data!$AK$14)</f>
        <v>992936.14580987068</v>
      </c>
      <c r="AD8" s="22">
        <f>((Data!$AJ$14*'Intermediate calculations'!AD5)+Data!$AK$14)</f>
        <v>1005619.3417795473</v>
      </c>
      <c r="AE8" s="22">
        <f>((Data!$AJ$14*'Intermediate calculations'!AE5)+Data!$AK$14)</f>
        <v>1016228.0027270522</v>
      </c>
      <c r="AF8" s="22">
        <f>((Data!$AJ$14*'Intermediate calculations'!AF5)+Data!$AK$14)</f>
        <v>1024866.5261726351</v>
      </c>
      <c r="AG8" s="22">
        <f>((Data!$AJ$14*'Intermediate calculations'!AG5)+Data!$AK$14)</f>
        <v>926673.82049303013</v>
      </c>
      <c r="AH8" s="22">
        <f>((Data!$AJ$14*'Intermediate calculations'!AH5)+Data!$AK$14)</f>
        <v>951930.50597955659</v>
      </c>
      <c r="AI8" s="22">
        <f>((Data!$AJ$14*'Intermediate calculations'!AI5)+Data!$AK$14)</f>
        <v>976070.13371373061</v>
      </c>
      <c r="AJ8" s="22">
        <f>((Data!$AJ$14*'Intermediate calculations'!AJ5)+Data!$AK$14)</f>
        <v>1000432.4019906379</v>
      </c>
      <c r="AK8" s="22">
        <f>((Data!$AJ$14*'Intermediate calculations'!AK5)+Data!$AK$14)</f>
        <v>1023838.8957067716</v>
      </c>
      <c r="AL8" s="22">
        <f>((Data!$AJ$14*'Intermediate calculations'!AL5)+Data!$AK$14)</f>
        <v>1048305.505038345</v>
      </c>
      <c r="AM8" s="22">
        <f>((Data!$AJ$14*'Intermediate calculations'!AM5)+Data!$AK$14)</f>
        <v>1078006.1903155895</v>
      </c>
      <c r="AN8" s="22">
        <f>((Data!$AJ$14*'Intermediate calculations'!AN5)+Data!$AK$14)</f>
        <v>1107382.9572718078</v>
      </c>
      <c r="AO8" s="22">
        <f>((Data!$AJ$14*'Intermediate calculations'!AO5)+Data!$AK$14)</f>
        <v>1138236.067443487</v>
      </c>
      <c r="AP8" s="22">
        <f>((Data!$AJ$14*'Intermediate calculations'!AP5)+Data!$AK$14)</f>
        <v>1170150.5072381063</v>
      </c>
      <c r="AQ8" s="22">
        <f>((Data!$AJ$14*'Intermediate calculations'!AQ5)+Data!$AK$14)</f>
        <v>1203225.6694810071</v>
      </c>
      <c r="AR8" s="22">
        <f>((Data!$AJ$14*'Intermediate calculations'!AR5)+Data!$AK$14)</f>
        <v>1243522.3409107525</v>
      </c>
      <c r="AS8" s="22">
        <f>((Data!$AJ$14*'Intermediate calculations'!AS5)+Data!$AK$14)</f>
        <v>1281839.2867794395</v>
      </c>
      <c r="AT8" s="22">
        <f>((Data!$AJ$14*'Intermediate calculations'!AT5)+Data!$AK$14)</f>
        <v>1324556.7125956316</v>
      </c>
      <c r="AU8" s="22">
        <f>((Data!$AJ$14*'Intermediate calculations'!AU5)+Data!$AK$14)</f>
        <v>1370330.404854825</v>
      </c>
      <c r="AV8" s="22">
        <f>((Data!$AJ$14*'Intermediate calculations'!AV5)+Data!$AK$14)</f>
        <v>1419351.0763938886</v>
      </c>
      <c r="AW8" s="22">
        <f>((Data!$AJ$14*'Intermediate calculations'!AW5)+Data!$AK$14)</f>
        <v>1470087.6864674531</v>
      </c>
      <c r="AX8" s="22">
        <f>((Data!$AJ$14*'Intermediate calculations'!AX5)+Data!$AK$14)</f>
        <v>1523033.4605339456</v>
      </c>
      <c r="AY8" s="22">
        <f>((Data!$AJ$14*'Intermediate calculations'!AY5)+Data!$AK$14)</f>
        <v>1576798.5919984763</v>
      </c>
      <c r="AZ8" s="22">
        <f>((Data!$AJ$14*'Intermediate calculations'!AZ5)+Data!$AK$14)</f>
        <v>1632822.5181327343</v>
      </c>
      <c r="BA8" s="22">
        <f>((Data!$AJ$14*'Intermediate calculations'!BA5)+Data!$AK$14)</f>
        <v>1692353.8468522804</v>
      </c>
      <c r="BB8" s="22">
        <f>((Data!$AJ$14*'Intermediate calculations'!BB5)+Data!$AK$14)</f>
        <v>1754604.7975661927</v>
      </c>
      <c r="BC8" s="22">
        <f>((Data!$AJ$14*'Intermediate calculations'!BC5)+Data!$AK$14)</f>
        <v>1819557.0306632561</v>
      </c>
      <c r="BD8" s="22">
        <f>((Data!$AJ$14*'Intermediate calculations'!BD5)+Data!$AK$14)</f>
        <v>1887044.5604979515</v>
      </c>
      <c r="BE8" s="22">
        <f>((Data!$AJ$14*'Intermediate calculations'!BE5)+Data!$AK$14)</f>
        <v>1957436.5514662103</v>
      </c>
      <c r="BF8" s="22">
        <f>((Data!$AJ$14*'Intermediate calculations'!BF5)+Data!$AK$14)</f>
        <v>2032267.8827415518</v>
      </c>
      <c r="BG8" s="22">
        <f>((Data!$AJ$14*'Intermediate calculations'!BG5)+Data!$AK$14)</f>
        <v>2111080.4633178851</v>
      </c>
      <c r="BH8" s="22">
        <f>((Data!$AJ$14*'Intermediate calculations'!BH5)+Data!$AK$14)</f>
        <v>2193700.1362930886</v>
      </c>
      <c r="BI8" s="22">
        <f>((Data!$AJ$14*'Intermediate calculations'!BI5)+Data!$AK$14)</f>
        <v>2277276.887754336</v>
      </c>
      <c r="BJ8" s="22">
        <f>((Data!$AJ$14*'Intermediate calculations'!BJ5)+Data!$AK$14)</f>
        <v>2365021.5923482347</v>
      </c>
      <c r="BK8" s="22">
        <f>((Data!$AJ$14*'Intermediate calculations'!BK5)+Data!$AK$14)</f>
        <v>2457266.0987385698</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646195.45212793758</v>
      </c>
      <c r="Z9" s="22">
        <f t="shared" si="1"/>
        <v>669062.43333940546</v>
      </c>
      <c r="AA9" s="22">
        <f t="shared" si="1"/>
        <v>687383.06324018678</v>
      </c>
      <c r="AB9" s="22">
        <f t="shared" si="1"/>
        <v>700725.47416979598</v>
      </c>
      <c r="AC9" s="22">
        <f t="shared" si="1"/>
        <v>709949.34425405762</v>
      </c>
      <c r="AD9" s="22">
        <f t="shared" si="1"/>
        <v>722788.90190404968</v>
      </c>
      <c r="AE9" s="22">
        <f t="shared" si="1"/>
        <v>734224.73197029531</v>
      </c>
      <c r="AF9" s="22">
        <f t="shared" si="1"/>
        <v>744309.31463287643</v>
      </c>
      <c r="AG9" s="22">
        <f t="shared" si="1"/>
        <v>676471.888959912</v>
      </c>
      <c r="AH9" s="22">
        <f t="shared" si="1"/>
        <v>697765.06088301493</v>
      </c>
      <c r="AI9" s="22">
        <f t="shared" si="1"/>
        <v>718387.61841330572</v>
      </c>
      <c r="AJ9" s="22">
        <f t="shared" si="1"/>
        <v>739319.54507108137</v>
      </c>
      <c r="AK9" s="22">
        <f t="shared" si="1"/>
        <v>759688.46061442455</v>
      </c>
      <c r="AL9" s="22">
        <f t="shared" si="1"/>
        <v>780987.60125356703</v>
      </c>
      <c r="AM9" s="22">
        <f t="shared" si="1"/>
        <v>806348.63035606092</v>
      </c>
      <c r="AN9" s="22">
        <f t="shared" si="1"/>
        <v>831644.60091112764</v>
      </c>
      <c r="AO9" s="22">
        <f t="shared" si="1"/>
        <v>858229.99485238921</v>
      </c>
      <c r="AP9" s="22">
        <f t="shared" si="1"/>
        <v>885803.93397924653</v>
      </c>
      <c r="AQ9" s="22">
        <f t="shared" si="1"/>
        <v>914451.50880556542</v>
      </c>
      <c r="AR9" s="22">
        <f t="shared" si="1"/>
        <v>950051.06845581497</v>
      </c>
      <c r="AS9" s="22">
        <f t="shared" si="1"/>
        <v>984452.5722466096</v>
      </c>
      <c r="AT9" s="22">
        <f t="shared" si="1"/>
        <v>1022557.7821238276</v>
      </c>
      <c r="AU9" s="22">
        <f t="shared" si="1"/>
        <v>1063376.3941673443</v>
      </c>
      <c r="AV9" s="22">
        <f t="shared" si="1"/>
        <v>1107093.839587233</v>
      </c>
      <c r="AW9" s="22">
        <f t="shared" si="1"/>
        <v>1152548.7461904832</v>
      </c>
      <c r="AX9" s="22">
        <f t="shared" si="1"/>
        <v>1200150.3669007493</v>
      </c>
      <c r="AY9" s="22">
        <f t="shared" si="1"/>
        <v>1248824.4848627932</v>
      </c>
      <c r="AZ9" s="22">
        <f t="shared" si="1"/>
        <v>1299726.7244336565</v>
      </c>
      <c r="BA9" s="22">
        <f t="shared" si="1"/>
        <v>1353883.0774818244</v>
      </c>
      <c r="BB9" s="22">
        <f t="shared" si="1"/>
        <v>1403683.8380529543</v>
      </c>
      <c r="BC9" s="22">
        <f t="shared" si="1"/>
        <v>1455645.624530605</v>
      </c>
      <c r="BD9" s="22">
        <f t="shared" si="1"/>
        <v>1509635.6483983612</v>
      </c>
      <c r="BE9" s="22">
        <f t="shared" si="1"/>
        <v>1565949.2411729684</v>
      </c>
      <c r="BF9" s="22">
        <f t="shared" si="1"/>
        <v>1625814.3061932416</v>
      </c>
      <c r="BG9" s="22">
        <f t="shared" si="1"/>
        <v>1688864.3706543082</v>
      </c>
      <c r="BH9" s="22">
        <f t="shared" si="1"/>
        <v>1754960.109034471</v>
      </c>
      <c r="BI9" s="22">
        <f t="shared" si="1"/>
        <v>1821821.5102034688</v>
      </c>
      <c r="BJ9" s="22">
        <f t="shared" si="1"/>
        <v>1892017.2738785879</v>
      </c>
      <c r="BK9" s="22">
        <f t="shared" si="1"/>
        <v>1965812.878990856</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276940.90805483039</v>
      </c>
      <c r="Z10" s="22">
        <f t="shared" si="2"/>
        <v>281647.95151232521</v>
      </c>
      <c r="AA10" s="22">
        <f t="shared" si="2"/>
        <v>284183.10388375213</v>
      </c>
      <c r="AB10" s="22">
        <f t="shared" si="2"/>
        <v>284477.30146436358</v>
      </c>
      <c r="AC10" s="22">
        <f t="shared" si="2"/>
        <v>282986.80155581306</v>
      </c>
      <c r="AD10" s="22">
        <f t="shared" si="2"/>
        <v>282830.4398754976</v>
      </c>
      <c r="AE10" s="22">
        <f t="shared" si="2"/>
        <v>282003.27075675689</v>
      </c>
      <c r="AF10" s="22">
        <f t="shared" si="2"/>
        <v>280557.21153975872</v>
      </c>
      <c r="AG10" s="22">
        <f t="shared" si="2"/>
        <v>250201.93153311813</v>
      </c>
      <c r="AH10" s="22">
        <f t="shared" si="2"/>
        <v>254165.44509654166</v>
      </c>
      <c r="AI10" s="22">
        <f t="shared" ref="AI10:BK10" si="3">AI8-AI9</f>
        <v>257682.51530042489</v>
      </c>
      <c r="AJ10" s="22">
        <f t="shared" si="3"/>
        <v>261112.85691955651</v>
      </c>
      <c r="AK10" s="22">
        <f t="shared" si="3"/>
        <v>264150.43509234709</v>
      </c>
      <c r="AL10" s="22">
        <f t="shared" si="3"/>
        <v>267317.90378477797</v>
      </c>
      <c r="AM10" s="22">
        <f t="shared" si="3"/>
        <v>271657.55995952862</v>
      </c>
      <c r="AN10" s="22">
        <f t="shared" si="3"/>
        <v>275738.35636068019</v>
      </c>
      <c r="AO10" s="22">
        <f t="shared" si="3"/>
        <v>280006.07259109779</v>
      </c>
      <c r="AP10" s="22">
        <f t="shared" si="3"/>
        <v>284346.5732588598</v>
      </c>
      <c r="AQ10" s="22">
        <f t="shared" si="3"/>
        <v>288774.16067544173</v>
      </c>
      <c r="AR10" s="22">
        <f t="shared" si="3"/>
        <v>293471.27245493757</v>
      </c>
      <c r="AS10" s="22">
        <f t="shared" si="3"/>
        <v>297386.71453282994</v>
      </c>
      <c r="AT10" s="22">
        <f t="shared" si="3"/>
        <v>301998.93047180399</v>
      </c>
      <c r="AU10" s="22">
        <f t="shared" si="3"/>
        <v>306954.01068748068</v>
      </c>
      <c r="AV10" s="22">
        <f t="shared" si="3"/>
        <v>312257.23680665554</v>
      </c>
      <c r="AW10" s="22">
        <f t="shared" si="3"/>
        <v>317538.94027696992</v>
      </c>
      <c r="AX10" s="22">
        <f t="shared" si="3"/>
        <v>322883.09363319632</v>
      </c>
      <c r="AY10" s="22">
        <f t="shared" si="3"/>
        <v>327974.10713568307</v>
      </c>
      <c r="AZ10" s="22">
        <f t="shared" si="3"/>
        <v>333095.7936990778</v>
      </c>
      <c r="BA10" s="22">
        <f t="shared" si="3"/>
        <v>338470.76937045599</v>
      </c>
      <c r="BB10" s="22">
        <f t="shared" si="3"/>
        <v>350920.9595132384</v>
      </c>
      <c r="BC10" s="22">
        <f t="shared" si="3"/>
        <v>363911.40613265103</v>
      </c>
      <c r="BD10" s="22">
        <f t="shared" si="3"/>
        <v>377408.91209959029</v>
      </c>
      <c r="BE10" s="22">
        <f t="shared" si="3"/>
        <v>391487.31029324187</v>
      </c>
      <c r="BF10" s="22">
        <f t="shared" si="3"/>
        <v>406453.57654831023</v>
      </c>
      <c r="BG10" s="22">
        <f t="shared" si="3"/>
        <v>422216.09266357683</v>
      </c>
      <c r="BH10" s="22">
        <f t="shared" si="3"/>
        <v>438740.02725861757</v>
      </c>
      <c r="BI10" s="22">
        <f t="shared" si="3"/>
        <v>455455.37755086715</v>
      </c>
      <c r="BJ10" s="22">
        <f t="shared" si="3"/>
        <v>473004.31846964685</v>
      </c>
      <c r="BK10" s="22">
        <f t="shared" si="3"/>
        <v>491453.21974771377</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40.570120168085268</v>
      </c>
      <c r="Z11" s="22">
        <f>((Data!$AJ$15*LN('Intermediate calculations'!Z2))+Data!$AK$15)</f>
        <v>39.839531419260709</v>
      </c>
      <c r="AA11" s="22">
        <f>((Data!$AJ$15*LN('Intermediate calculations'!AA2))+Data!$AK$15)</f>
        <v>39.153248780301276</v>
      </c>
      <c r="AB11" s="22">
        <f>((Data!$AJ$15*LN('Intermediate calculations'!AB2))+Data!$AK$15)</f>
        <v>38.506204297160586</v>
      </c>
      <c r="AC11" s="22">
        <f>((Data!$AJ$15*LN('Intermediate calculations'!AC2))+Data!$AK$15)</f>
        <v>37.894152721698077</v>
      </c>
      <c r="AD11" s="22">
        <f>((Data!$AJ$15*LN('Intermediate calculations'!AD2))+Data!$AK$15)</f>
        <v>37.313502543956787</v>
      </c>
      <c r="AE11" s="22">
        <f>((Data!$AJ$15*LN('Intermediate calculations'!AE2))+Data!$AK$15)</f>
        <v>36.761188292449418</v>
      </c>
      <c r="AF11" s="22">
        <f>((Data!$AJ$15*LN('Intermediate calculations'!AF2))+Data!$AK$15)</f>
        <v>36.234572568709048</v>
      </c>
      <c r="AG11" s="22">
        <f>((Data!$AJ$15*LN('Intermediate calculations'!AG2))+Data!$AK$15)</f>
        <v>35.731369876313209</v>
      </c>
      <c r="AH11" s="22">
        <f>((Data!$AJ$15*LN('Intermediate calculations'!AH2))+Data!$AK$15)</f>
        <v>35.249586673032113</v>
      </c>
      <c r="AI11" s="22">
        <f>((Data!$AJ$15*LN('Intermediate calculations'!AI2))+Data!$AK$15)</f>
        <v>34.787473668652872</v>
      </c>
      <c r="AJ11" s="22">
        <f>((Data!$AJ$15*LN('Intermediate calculations'!AJ2))+Data!$AK$15)</f>
        <v>34.3434874841913</v>
      </c>
      <c r="AK11" s="22">
        <f>((Data!$AJ$15*LN('Intermediate calculations'!AK2))+Data!$AK$15)</f>
        <v>33.91625955093199</v>
      </c>
      <c r="AL11" s="22">
        <f>((Data!$AJ$15*LN('Intermediate calculations'!AL2))+Data!$AK$15)</f>
        <v>33.504570668320945</v>
      </c>
      <c r="AM11" s="22">
        <f>((Data!$AJ$15*LN('Intermediate calculations'!AM2))+Data!$AK$15)</f>
        <v>33.107330028411184</v>
      </c>
      <c r="AN11" s="22">
        <f>((Data!$AJ$15*LN('Intermediate calculations'!AN2))+Data!$AK$15)</f>
        <v>32.723557797728191</v>
      </c>
      <c r="AO11" s="22">
        <f>((Data!$AJ$15*LN('Intermediate calculations'!AO2))+Data!$AK$15)</f>
        <v>32.352370556245496</v>
      </c>
      <c r="AP11" s="22">
        <f>((Data!$AJ$15*LN('Intermediate calculations'!AP2))+Data!$AK$15)</f>
        <v>31.992969048903632</v>
      </c>
      <c r="AQ11" s="22">
        <f>((Data!$AJ$15*LN('Intermediate calculations'!AQ2))+Data!$AK$15)</f>
        <v>31.644627822480452</v>
      </c>
      <c r="AR11" s="22">
        <f>((Data!$AJ$15*LN('Intermediate calculations'!AR2))+Data!$AK$15)</f>
        <v>31.306686409944206</v>
      </c>
      <c r="AS11" s="22">
        <f>((Data!$AJ$15*LN('Intermediate calculations'!AS2))+Data!$AK$15)</f>
        <v>30.978541793017023</v>
      </c>
      <c r="AT11" s="22">
        <f>((Data!$AJ$15*LN('Intermediate calculations'!AT2))+Data!$AK$15)</f>
        <v>30.659641926803516</v>
      </c>
      <c r="AU11" s="22">
        <f>((Data!$AJ$15*LN('Intermediate calculations'!AU2))+Data!$AK$15)</f>
        <v>30.349480151814873</v>
      </c>
      <c r="AV11" s="22">
        <f>((Data!$AJ$15*LN('Intermediate calculations'!AV2))+Data!$AK$15)</f>
        <v>30.047590351341</v>
      </c>
      <c r="AW11" s="22">
        <f>((Data!$AJ$15*LN('Intermediate calculations'!AW2))+Data!$AK$15)</f>
        <v>29.753542737962704</v>
      </c>
      <c r="AX11" s="22">
        <f>((Data!$AJ$15*LN('Intermediate calculations'!AX2))+Data!$AK$15)</f>
        <v>29.466940173599717</v>
      </c>
      <c r="AY11" s="22">
        <f>((Data!$AJ$15*LN('Intermediate calculations'!AY2))+Data!$AK$15)</f>
        <v>29.18741494402164</v>
      </c>
      <c r="AZ11" s="22">
        <f>((Data!$AJ$15*LN('Intermediate calculations'!AZ2))+Data!$AK$15)</f>
        <v>28.914625922092348</v>
      </c>
      <c r="BA11" s="22">
        <f>((Data!$AJ$15*LN('Intermediate calculations'!BA2))+Data!$AK$15)</f>
        <v>28.648256064848667</v>
      </c>
      <c r="BB11" s="22">
        <f>((Data!$AJ$15*LN('Intermediate calculations'!BB2))+Data!$AK$15)</f>
        <v>28.388010198351978</v>
      </c>
      <c r="BC11" s="22">
        <f>((Data!$AJ$15*LN('Intermediate calculations'!BC2))+Data!$AK$15)</f>
        <v>28.133613051499594</v>
      </c>
      <c r="BD11" s="22">
        <f>((Data!$AJ$15*LN('Intermediate calculations'!BD2))+Data!$AK$15)</f>
        <v>27.884807505956132</v>
      </c>
      <c r="BE11" s="22">
        <f>((Data!$AJ$15*LN('Intermediate calculations'!BE2))+Data!$AK$15)</f>
        <v>27.641353034310349</v>
      </c>
      <c r="BF11" s="22">
        <f>((Data!$AJ$15*LN('Intermediate calculations'!BF2))+Data!$AK$15)</f>
        <v>27.403024302675036</v>
      </c>
      <c r="BG11" s="22">
        <f>((Data!$AJ$15*LN('Intermediate calculations'!BG2))+Data!$AK$15)</f>
        <v>27.16960991738118</v>
      </c>
      <c r="BH11" s="22">
        <f>((Data!$AJ$15*LN('Intermediate calculations'!BH2))+Data!$AK$15)</f>
        <v>26.940911298295795</v>
      </c>
      <c r="BI11" s="22">
        <f>((Data!$AJ$15*LN('Intermediate calculations'!BI2))+Data!$AK$15)</f>
        <v>26.716741663715609</v>
      </c>
      <c r="BJ11" s="22">
        <f>((Data!$AJ$15*LN('Intermediate calculations'!BJ2))+Data!$AK$15)</f>
        <v>26.496925113834223</v>
      </c>
      <c r="BK11" s="22">
        <f>((Data!$AJ$15*LN('Intermediate calculations'!BK2))+Data!$AK$15)</f>
        <v>26.281295801514815</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1955291.0355827631</v>
      </c>
      <c r="Z12" s="22">
        <f>((Data!$AJ$6*'Intermediate calculations'!Z4)+Data!$AK$6)*Drivers!AA4</f>
        <v>1995231.3149950013</v>
      </c>
      <c r="AA12" s="22">
        <f>((Data!$AJ$6*'Intermediate calculations'!AA4)+Data!$AK$6)*Drivers!AB4</f>
        <v>2029591.465878004</v>
      </c>
      <c r="AB12" s="22">
        <f>((Data!$AJ$6*'Intermediate calculations'!AB4)+Data!$AK$6)*Drivers!AC4</f>
        <v>2057935.6244277195</v>
      </c>
      <c r="AC12" s="22">
        <f>((Data!$AJ$6*'Intermediate calculations'!AC4)+Data!$AK$6)*Drivers!AD4</f>
        <v>2081486.9784632372</v>
      </c>
      <c r="AD12" s="22">
        <f>((Data!$AJ$6*'Intermediate calculations'!AD4)+Data!$AK$6)*Drivers!AE4</f>
        <v>2110172.9896248947</v>
      </c>
      <c r="AE12" s="22">
        <f>((Data!$AJ$6*'Intermediate calculations'!AE4)+Data!$AK$6)*Drivers!AF4</f>
        <v>2137194.376263475</v>
      </c>
      <c r="AF12" s="22">
        <f>((Data!$AJ$6*'Intermediate calculations'!AF4)+Data!$AK$6)*Drivers!AG4</f>
        <v>2162698.3250536248</v>
      </c>
      <c r="AG12" s="22">
        <f>((Data!$AJ$6*'Intermediate calculations'!AG4)+Data!$AK$6)*Drivers!AH4</f>
        <v>2090997.7731488047</v>
      </c>
      <c r="AH12" s="22">
        <f>((Data!$AJ$6*'Intermediate calculations'!AH4)+Data!$AK$6)*Drivers!AI4</f>
        <v>2127000.9481540243</v>
      </c>
      <c r="AI12" s="22">
        <f>((Data!$AJ$6*'Intermediate calculations'!AI4)+Data!$AK$6)*Drivers!AJ4</f>
        <v>2162133.9121822263</v>
      </c>
      <c r="AJ12" s="22">
        <f>((Data!$AJ$6*'Intermediate calculations'!AJ4)+Data!$AK$6)*Drivers!AK4</f>
        <v>2197620.9322171304</v>
      </c>
      <c r="AK12" s="22">
        <f>((Data!$AJ$6*'Intermediate calculations'!AK4)+Data!$AK$6)*Drivers!AL4</f>
        <v>2232388.3760222201</v>
      </c>
      <c r="AL12" s="22">
        <f>((Data!$AJ$6*'Intermediate calculations'!AL4)+Data!$AK$6)*Drivers!AM4</f>
        <v>2268277.6131862868</v>
      </c>
      <c r="AM12" s="22">
        <f>((Data!$AJ$6*'Intermediate calculations'!AM4)+Data!$AK$6)*Drivers!AN4</f>
        <v>2307112.4287108858</v>
      </c>
      <c r="AN12" s="22">
        <f>((Data!$AJ$6*'Intermediate calculations'!AN4)+Data!$AK$6)*Drivers!AO4</f>
        <v>2345767.1621576976</v>
      </c>
      <c r="AO12" s="22">
        <f>((Data!$AJ$6*'Intermediate calculations'!AO4)+Data!$AK$6)*Drivers!AP4</f>
        <v>2385885.7900175964</v>
      </c>
      <c r="AP12" s="22">
        <f>((Data!$AJ$6*'Intermediate calculations'!AP4)+Data!$AK$6)*Drivers!AQ4</f>
        <v>2427090.7378048995</v>
      </c>
      <c r="AQ12" s="22">
        <f>((Data!$AJ$6*'Intermediate calculations'!AQ4)+Data!$AK$6)*Drivers!AR4</f>
        <v>2469473.8669053884</v>
      </c>
      <c r="AR12" s="22">
        <f>((Data!$AJ$6*'Intermediate calculations'!AR4)+Data!$AK$6)*Drivers!AS4</f>
        <v>2516925.2996671461</v>
      </c>
      <c r="AS12" s="22">
        <f>((Data!$AJ$6*'Intermediate calculations'!AS4)+Data!$AK$6)*Drivers!AT4</f>
        <v>2562661.2553543355</v>
      </c>
      <c r="AT12" s="22">
        <f>((Data!$AJ$6*'Intermediate calculations'!AT4)+Data!$AK$6)*Drivers!AU4</f>
        <v>2612504.8052859283</v>
      </c>
      <c r="AU12" s="22">
        <f>((Data!$AJ$6*'Intermediate calculations'!AU4)+Data!$AK$6)*Drivers!AV4</f>
        <v>2665230.0640181634</v>
      </c>
      <c r="AV12" s="22">
        <f>((Data!$AJ$6*'Intermediate calculations'!AV4)+Data!$AK$6)*Drivers!AW4</f>
        <v>2721011.8587424993</v>
      </c>
      <c r="AW12" s="22">
        <f>((Data!$AJ$6*'Intermediate calculations'!AW4)+Data!$AK$6)*Drivers!AX4</f>
        <v>2776870.0357605955</v>
      </c>
      <c r="AX12" s="22">
        <f>((Data!$AJ$6*'Intermediate calculations'!AX4)+Data!$AK$6)*Drivers!AY4</f>
        <v>2834814.1751989117</v>
      </c>
      <c r="AY12" s="22">
        <f>((Data!$AJ$6*'Intermediate calculations'!AY4)+Data!$AK$6)*Drivers!AZ4</f>
        <v>2893576.5132958568</v>
      </c>
      <c r="AZ12" s="22">
        <f>((Data!$AJ$6*'Intermediate calculations'!AZ4)+Data!$AK$6)*Drivers!BA4</f>
        <v>2954471.1329509835</v>
      </c>
      <c r="BA12" s="22">
        <f>((Data!$AJ$6*'Intermediate calculations'!BA4)+Data!$AK$6)*Drivers!BB4</f>
        <v>3018637.978405579</v>
      </c>
      <c r="BB12" s="22">
        <f>((Data!$AJ$6*'Intermediate calculations'!BB4)+Data!$AK$6)*Drivers!BC4</f>
        <v>3083855.3733180738</v>
      </c>
      <c r="BC12" s="22">
        <f>((Data!$AJ$6*'Intermediate calculations'!BC4)+Data!$AK$6)*Drivers!BD4</f>
        <v>3151590.0726201572</v>
      </c>
      <c r="BD12" s="22">
        <f>((Data!$AJ$6*'Intermediate calculations'!BD4)+Data!$AK$6)*Drivers!BE4</f>
        <v>3221690.9295661077</v>
      </c>
      <c r="BE12" s="22">
        <f>((Data!$AJ$6*'Intermediate calculations'!BE4)+Data!$AK$6)*Drivers!BF4</f>
        <v>3294495.1537013021</v>
      </c>
      <c r="BF12" s="22">
        <f>((Data!$AJ$6*'Intermediate calculations'!BF4)+Data!$AK$6)*Drivers!BG4</f>
        <v>3371403.7363842716</v>
      </c>
      <c r="BG12" s="22">
        <f>((Data!$AJ$6*'Intermediate calculations'!BG4)+Data!$AK$6)*Drivers!BH4</f>
        <v>3450454.1784900897</v>
      </c>
      <c r="BH12" s="22">
        <f>((Data!$AJ$6*'Intermediate calculations'!BH4)+Data!$AK$6)*Drivers!BI4</f>
        <v>3533015.2001444558</v>
      </c>
      <c r="BI12" s="22">
        <f>((Data!$AJ$6*'Intermediate calculations'!BI4)+Data!$AK$6)*Drivers!BJ4</f>
        <v>3616486.1904028067</v>
      </c>
      <c r="BJ12" s="22">
        <f>((Data!$AJ$6*'Intermediate calculations'!BJ4)+Data!$AK$6)*Drivers!BK4</f>
        <v>3703797.4382992801</v>
      </c>
      <c r="BK12" s="22">
        <f>((Data!$AJ$6*'Intermediate calculations'!BK4)+Data!$AK$6)*Drivers!BL4</f>
        <v>3795251.9619517755</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37.367890295137272</v>
      </c>
      <c r="Z13" s="53">
        <f>Z12*ttokg/Drivers!AA4</f>
        <v>37.571873964820476</v>
      </c>
      <c r="AA13" s="53">
        <f>AA12*ttokg/Drivers!AB4</f>
        <v>37.646121438901332</v>
      </c>
      <c r="AB13" s="53">
        <f>AB12*ttokg/Drivers!AC4</f>
        <v>37.58752788606315</v>
      </c>
      <c r="AC13" s="53">
        <f>AC12*ttokg/Drivers!AD4</f>
        <v>37.423394575413013</v>
      </c>
      <c r="AD13" s="53">
        <f>AD12*ttokg/Drivers!AE4</f>
        <v>37.333691826580669</v>
      </c>
      <c r="AE13" s="53">
        <f>AE12*ttokg/Drivers!AF4</f>
        <v>37.210013811786091</v>
      </c>
      <c r="AF13" s="53">
        <f>AF12*ttokg/Drivers!AG4</f>
        <v>37.054817818821746</v>
      </c>
      <c r="AG13" s="53">
        <f>AG12*ttokg/Drivers!AH4</f>
        <v>35.256178700773944</v>
      </c>
      <c r="AH13" s="53">
        <f>AH12*ttokg/Drivers!AI4</f>
        <v>35.454991054202793</v>
      </c>
      <c r="AI13" s="53">
        <f>AI12*ttokg/Drivers!AJ4</f>
        <v>35.630368448319473</v>
      </c>
      <c r="AJ13" s="53">
        <f>AJ12*ttokg/Drivers!AK4</f>
        <v>35.802927246359864</v>
      </c>
      <c r="AK13" s="53">
        <f>AK12*ttokg/Drivers!AL4</f>
        <v>35.955351069763246</v>
      </c>
      <c r="AL13" s="53">
        <f>AL12*ttokg/Drivers!AM4</f>
        <v>36.117527802177079</v>
      </c>
      <c r="AM13" s="53">
        <f>AM12*ttokg/Drivers!AN4</f>
        <v>36.377699054242079</v>
      </c>
      <c r="AN13" s="53">
        <f>AN12*ttokg/Drivers!AO4</f>
        <v>36.626551222786283</v>
      </c>
      <c r="AO13" s="53">
        <f>AO12*ttokg/Drivers!AP4</f>
        <v>36.889726307122132</v>
      </c>
      <c r="AP13" s="53">
        <f>AP12*ttokg/Drivers!AQ4</f>
        <v>37.160919644023934</v>
      </c>
      <c r="AQ13" s="53">
        <f>AQ12*ttokg/Drivers!AR4</f>
        <v>37.44118044149355</v>
      </c>
      <c r="AR13" s="53">
        <f>AR12*ttokg/Drivers!AS4</f>
        <v>37.83770295282747</v>
      </c>
      <c r="AS13" s="53">
        <f>AS12*ttokg/Drivers!AT4</f>
        <v>38.199262589634323</v>
      </c>
      <c r="AT13" s="53">
        <f>AT12*ttokg/Drivers!AU4</f>
        <v>38.612703790330237</v>
      </c>
      <c r="AU13" s="53">
        <f>AU12*ttokg/Drivers!AV4</f>
        <v>39.058643672076009</v>
      </c>
      <c r="AV13" s="53">
        <f>AV12*ttokg/Drivers!AW4</f>
        <v>39.538685648889903</v>
      </c>
      <c r="AW13" s="53">
        <f>AW12*ttokg/Drivers!AX4</f>
        <v>40.057089667272798</v>
      </c>
      <c r="AX13" s="53">
        <f>AX12*ttokg/Drivers!AY4</f>
        <v>40.595741532956758</v>
      </c>
      <c r="AY13" s="53">
        <f>AY12*ttokg/Drivers!AZ4</f>
        <v>41.13607946867269</v>
      </c>
      <c r="AZ13" s="53">
        <f>AZ12*ttokg/Drivers!BA4</f>
        <v>41.696511652290454</v>
      </c>
      <c r="BA13" s="53">
        <f>BA12*ttokg/Drivers!BB4</f>
        <v>42.29246986913904</v>
      </c>
      <c r="BB13" s="53">
        <f>BB12*ttokg/Drivers!BC4</f>
        <v>42.939500565612896</v>
      </c>
      <c r="BC13" s="53">
        <f>BC12*ttokg/Drivers!BD4</f>
        <v>43.611766676950651</v>
      </c>
      <c r="BD13" s="53">
        <f>BD12*ttokg/Drivers!BE4</f>
        <v>44.306638334375613</v>
      </c>
      <c r="BE13" s="53">
        <f>BE12*ttokg/Drivers!BF4</f>
        <v>45.028218876830643</v>
      </c>
      <c r="BF13" s="53">
        <f>BF12*ttokg/Drivers!BG4</f>
        <v>45.794954187632086</v>
      </c>
      <c r="BG13" s="53">
        <f>BG12*ttokg/Drivers!BH4</f>
        <v>46.630681777151239</v>
      </c>
      <c r="BH13" s="53">
        <f>BH12*ttokg/Drivers!BI4</f>
        <v>47.503941171782145</v>
      </c>
      <c r="BI13" s="53">
        <f>BI12*ttokg/Drivers!BJ4</f>
        <v>48.379300338148035</v>
      </c>
      <c r="BJ13" s="53">
        <f>BJ12*ttokg/Drivers!BK4</f>
        <v>49.295654247294024</v>
      </c>
      <c r="BK13" s="53">
        <f>BK12*ttokg/Drivers!BL4</f>
        <v>50.256316842032483</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1.7952231503598547E-2</v>
      </c>
      <c r="Z14" s="22">
        <f>((Data!$AJ$6*LN('Intermediate calculations'!Z4))+Data!$AK$6)</f>
        <v>1.7955902343492942E-2</v>
      </c>
      <c r="AA14" s="22">
        <f>((Data!$AJ$6*LN('Intermediate calculations'!AA4))+Data!$AK$6)</f>
        <v>1.7957229695907035E-2</v>
      </c>
      <c r="AB14" s="22">
        <f>((Data!$AJ$6*LN('Intermediate calculations'!AB4))+Data!$AK$6)</f>
        <v>1.7956182582471537E-2</v>
      </c>
      <c r="AC14" s="22">
        <f>((Data!$AJ$6*LN('Intermediate calculations'!AC4))+Data!$AK$6)</f>
        <v>1.795323387513241E-2</v>
      </c>
      <c r="AD14" s="22">
        <f>((Data!$AJ$6*LN('Intermediate calculations'!AD4))+Data!$AK$6)</f>
        <v>1.7951612577264072E-2</v>
      </c>
      <c r="AE14" s="22">
        <f>((Data!$AJ$6*LN('Intermediate calculations'!AE4))+Data!$AK$6)</f>
        <v>1.794936575866694E-2</v>
      </c>
      <c r="AF14" s="22">
        <f>((Data!$AJ$6*LN('Intermediate calculations'!AF4))+Data!$AK$6)</f>
        <v>1.7946527365822258E-2</v>
      </c>
      <c r="AG14" s="22">
        <f>((Data!$AJ$6*LN('Intermediate calculations'!AG4))+Data!$AK$6)</f>
        <v>1.7911978677549976E-2</v>
      </c>
      <c r="AH14" s="22">
        <f>((Data!$AJ$6*LN('Intermediate calculations'!AH4))+Data!$AK$6)</f>
        <v>1.7915956223365833E-2</v>
      </c>
      <c r="AI14" s="22">
        <f>((Data!$AJ$6*LN('Intermediate calculations'!AI4))+Data!$AK$6)</f>
        <v>1.7919430556964221E-2</v>
      </c>
      <c r="AJ14" s="22">
        <f>((Data!$AJ$6*LN('Intermediate calculations'!AJ4))+Data!$AK$6)</f>
        <v>1.7922818211008218E-2</v>
      </c>
      <c r="AK14" s="22">
        <f>((Data!$AJ$6*LN('Intermediate calculations'!AK4))+Data!$AK$6)</f>
        <v>1.7925785568714256E-2</v>
      </c>
      <c r="AL14" s="22">
        <f>((Data!$AJ$6*LN('Intermediate calculations'!AL4))+Data!$AK$6)</f>
        <v>1.7928917461906328E-2</v>
      </c>
      <c r="AM14" s="22">
        <f>((Data!$AJ$6*LN('Intermediate calculations'!AM4))+Data!$AK$6)</f>
        <v>1.7933888282735528E-2</v>
      </c>
      <c r="AN14" s="22">
        <f>((Data!$AJ$6*LN('Intermediate calculations'!AN4))+Data!$AK$6)</f>
        <v>1.7938582537833217E-2</v>
      </c>
      <c r="AO14" s="22">
        <f>((Data!$AJ$6*LN('Intermediate calculations'!AO4))+Data!$AK$6)</f>
        <v>1.7943484448808975E-2</v>
      </c>
      <c r="AP14" s="22">
        <f>((Data!$AJ$6*LN('Intermediate calculations'!AP4))+Data!$AK$6)</f>
        <v>1.794847017033677E-2</v>
      </c>
      <c r="AQ14" s="22">
        <f>((Data!$AJ$6*LN('Intermediate calculations'!AQ4))+Data!$AK$6)</f>
        <v>1.7953554515724557E-2</v>
      </c>
      <c r="AR14" s="22">
        <f>((Data!$AJ$6*LN('Intermediate calculations'!AR4))+Data!$AK$6)</f>
        <v>1.7960633332842424E-2</v>
      </c>
      <c r="AS14" s="22">
        <f>((Data!$AJ$6*LN('Intermediate calculations'!AS4))+Data!$AK$6)</f>
        <v>1.7966974603345672E-2</v>
      </c>
      <c r="AT14" s="22">
        <f>((Data!$AJ$6*LN('Intermediate calculations'!AT4))+Data!$AK$6)</f>
        <v>1.7974097972487516E-2</v>
      </c>
      <c r="AU14" s="22">
        <f>((Data!$AJ$6*LN('Intermediate calculations'!AU4))+Data!$AK$6)</f>
        <v>1.7981633933845397E-2</v>
      </c>
      <c r="AV14" s="22">
        <f>((Data!$AJ$6*LN('Intermediate calculations'!AV4))+Data!$AK$6)</f>
        <v>1.7989581957514787E-2</v>
      </c>
      <c r="AW14" s="22">
        <f>((Data!$AJ$6*LN('Intermediate calculations'!AW4))+Data!$AK$6)</f>
        <v>1.7997981782637264E-2</v>
      </c>
      <c r="AX14" s="22">
        <f>((Data!$AJ$6*LN('Intermediate calculations'!AX4))+Data!$AK$6)</f>
        <v>1.8006516635558443E-2</v>
      </c>
      <c r="AY14" s="22">
        <f>((Data!$AJ$6*LN('Intermediate calculations'!AY4))+Data!$AK$6)</f>
        <v>1.8014889144575094E-2</v>
      </c>
      <c r="AZ14" s="22">
        <f>((Data!$AJ$6*LN('Intermediate calculations'!AZ4))+Data!$AK$6)</f>
        <v>1.8023381715339817E-2</v>
      </c>
      <c r="BA14" s="22">
        <f>((Data!$AJ$6*LN('Intermediate calculations'!BA4))+Data!$AK$6)</f>
        <v>1.8032208385137697E-2</v>
      </c>
      <c r="BB14" s="22">
        <f>((Data!$AJ$6*LN('Intermediate calculations'!BB4))+Data!$AK$6)</f>
        <v>1.8041564064973911E-2</v>
      </c>
      <c r="BC14" s="22">
        <f>((Data!$AJ$6*LN('Intermediate calculations'!BC4))+Data!$AK$6)</f>
        <v>1.8051045766337277E-2</v>
      </c>
      <c r="BD14" s="22">
        <f>((Data!$AJ$6*LN('Intermediate calculations'!BD4))+Data!$AK$6)</f>
        <v>1.8060602924841431E-2</v>
      </c>
      <c r="BE14" s="22">
        <f>((Data!$AJ$6*LN('Intermediate calculations'!BE4))+Data!$AK$6)</f>
        <v>1.8070278500862538E-2</v>
      </c>
      <c r="BF14" s="22">
        <f>((Data!$AJ$6*LN('Intermediate calculations'!BF4))+Data!$AK$6)</f>
        <v>1.8080295576092295E-2</v>
      </c>
      <c r="BG14" s="22">
        <f>((Data!$AJ$6*LN('Intermediate calculations'!BG4))+Data!$AK$6)</f>
        <v>1.809092032043386E-2</v>
      </c>
      <c r="BH14" s="22">
        <f>((Data!$AJ$6*LN('Intermediate calculations'!BH4))+Data!$AK$6)</f>
        <v>1.8101712565226958E-2</v>
      </c>
      <c r="BI14" s="22">
        <f>((Data!$AJ$6*LN('Intermediate calculations'!BI4))+Data!$AK$6)</f>
        <v>1.8112230537276446E-2</v>
      </c>
      <c r="BJ14" s="22">
        <f>((Data!$AJ$6*LN('Intermediate calculations'!BJ4))+Data!$AK$6)</f>
        <v>1.8122936711358097E-2</v>
      </c>
      <c r="BK14" s="22">
        <f>((Data!$AJ$6*LN('Intermediate calculations'!BK4))+Data!$AK$6)</f>
        <v>1.8133844671360359E-2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2858968.531825617</v>
      </c>
      <c r="Z15" s="22">
        <f>((Data!$AJ$17*'Intermediate calculations'!Z12)+Data!$AK$17)</f>
        <v>2902669.2864828119</v>
      </c>
      <c r="AA15" s="22">
        <f>((Data!$AJ$17*'Intermediate calculations'!AA12)+Data!$AK$17)</f>
        <v>2940264.5298266066</v>
      </c>
      <c r="AB15" s="22">
        <f>((Data!$AJ$17*'Intermediate calculations'!AB12)+Data!$AK$17)</f>
        <v>2971277.3604070107</v>
      </c>
      <c r="AC15" s="22">
        <f>((Data!$AJ$17*'Intermediate calculations'!AC12)+Data!$AK$17)</f>
        <v>2997046.1321756812</v>
      </c>
      <c r="AD15" s="22">
        <f>((Data!$AJ$17*'Intermediate calculations'!AD12)+Data!$AK$17)</f>
        <v>3028433.0016297037</v>
      </c>
      <c r="AE15" s="22">
        <f>((Data!$AJ$17*'Intermediate calculations'!AE12)+Data!$AK$17)</f>
        <v>3057998.5180799458</v>
      </c>
      <c r="AF15" s="22">
        <f>((Data!$AJ$17*'Intermediate calculations'!AF12)+Data!$AK$17)</f>
        <v>3085903.7261873903</v>
      </c>
      <c r="AG15" s="22">
        <f>((Data!$AJ$17*'Intermediate calculations'!AG12)+Data!$AK$17)</f>
        <v>3007452.3915024893</v>
      </c>
      <c r="AH15" s="22">
        <f>((Data!$AJ$17*'Intermediate calculations'!AH12)+Data!$AK$17)</f>
        <v>3046845.3537184978</v>
      </c>
      <c r="AI15" s="22">
        <f>((Data!$AJ$17*'Intermediate calculations'!AI12)+Data!$AK$17)</f>
        <v>3085286.1724601425</v>
      </c>
      <c r="AJ15" s="22">
        <f>((Data!$AJ$17*'Intermediate calculations'!AJ12)+Data!$AK$17)</f>
        <v>3124114.3824497079</v>
      </c>
      <c r="AK15" s="22">
        <f>((Data!$AJ$17*'Intermediate calculations'!AK12)+Data!$AK$17)</f>
        <v>3162155.2663429352</v>
      </c>
      <c r="AL15" s="22">
        <f>((Data!$AJ$17*'Intermediate calculations'!AL12)+Data!$AK$17)</f>
        <v>3201423.5631906567</v>
      </c>
      <c r="AM15" s="22">
        <f>((Data!$AJ$17*'Intermediate calculations'!AM12)+Data!$AK$17)</f>
        <v>3243914.7718244623</v>
      </c>
      <c r="AN15" s="22">
        <f>((Data!$AJ$17*'Intermediate calculations'!AN12)+Data!$AK$17)</f>
        <v>3286208.9432112752</v>
      </c>
      <c r="AO15" s="22">
        <f>((Data!$AJ$17*'Intermediate calculations'!AO12)+Data!$AK$17)</f>
        <v>3330104.8382598087</v>
      </c>
      <c r="AP15" s="22">
        <f>((Data!$AJ$17*'Intermediate calculations'!AP12)+Data!$AK$17)</f>
        <v>3375189.3329206966</v>
      </c>
      <c r="AQ15" s="22">
        <f>((Data!$AJ$17*'Intermediate calculations'!AQ12)+Data!$AK$17)</f>
        <v>3421562.937554447</v>
      </c>
      <c r="AR15" s="22">
        <f>((Data!$AJ$17*'Intermediate calculations'!AR12)+Data!$AK$17)</f>
        <v>3473482.0390672553</v>
      </c>
      <c r="AS15" s="22">
        <f>((Data!$AJ$17*'Intermediate calculations'!AS12)+Data!$AK$17)</f>
        <v>3523524.1471323725</v>
      </c>
      <c r="AT15" s="22">
        <f>((Data!$AJ$17*'Intermediate calculations'!AT12)+Data!$AK$17)</f>
        <v>3578060.58951231</v>
      </c>
      <c r="AU15" s="22">
        <f>((Data!$AJ$17*'Intermediate calculations'!AU12)+Data!$AK$17)</f>
        <v>3635750.0606427621</v>
      </c>
      <c r="AV15" s="22">
        <f>((Data!$AJ$17*'Intermediate calculations'!AV12)+Data!$AK$17)</f>
        <v>3696783.8481239593</v>
      </c>
      <c r="AW15" s="22">
        <f>((Data!$AJ$17*'Intermediate calculations'!AW12)+Data!$AK$17)</f>
        <v>3757901.2094791727</v>
      </c>
      <c r="AX15" s="22">
        <f>((Data!$AJ$17*'Intermediate calculations'!AX12)+Data!$AK$17)</f>
        <v>3821300.931731496</v>
      </c>
      <c r="AY15" s="22">
        <f>((Data!$AJ$17*'Intermediate calculations'!AY12)+Data!$AK$17)</f>
        <v>3885595.8880524784</v>
      </c>
      <c r="AZ15" s="22">
        <f>((Data!$AJ$17*'Intermediate calculations'!AZ12)+Data!$AK$17)</f>
        <v>3952223.8854689524</v>
      </c>
      <c r="BA15" s="22">
        <f>((Data!$AJ$17*'Intermediate calculations'!BA12)+Data!$AK$17)</f>
        <v>4022432.1967678005</v>
      </c>
      <c r="BB15" s="22">
        <f>((Data!$AJ$17*'Intermediate calculations'!BB12)+Data!$AK$17)</f>
        <v>4093789.9693320803</v>
      </c>
      <c r="BC15" s="22">
        <f>((Data!$AJ$17*'Intermediate calculations'!BC12)+Data!$AK$17)</f>
        <v>4167902.0566669572</v>
      </c>
      <c r="BD15" s="22">
        <f>((Data!$AJ$17*'Intermediate calculations'!BD12)+Data!$AK$17)</f>
        <v>4244603.0811899696</v>
      </c>
      <c r="BE15" s="22">
        <f>((Data!$AJ$17*'Intermediate calculations'!BE12)+Data!$AK$17)</f>
        <v>4324262.0015520705</v>
      </c>
      <c r="BF15" s="22">
        <f>((Data!$AJ$17*'Intermediate calculations'!BF12)+Data!$AK$17)</f>
        <v>4408411.7158835921</v>
      </c>
      <c r="BG15" s="22">
        <f>((Data!$AJ$17*'Intermediate calculations'!BG12)+Data!$AK$17)</f>
        <v>4494904.9509547157</v>
      </c>
      <c r="BH15" s="22">
        <f>((Data!$AJ$17*'Intermediate calculations'!BH12)+Data!$AK$17)</f>
        <v>4585239.29524724</v>
      </c>
      <c r="BI15" s="22">
        <f>((Data!$AJ$17*'Intermediate calculations'!BI12)+Data!$AK$17)</f>
        <v>4676569.2839191658</v>
      </c>
      <c r="BJ15" s="22">
        <f>((Data!$AJ$17*'Intermediate calculations'!BJ12)+Data!$AK$17)</f>
        <v>4772101.0999026094</v>
      </c>
      <c r="BK15" s="22">
        <f>((Data!$AJ$17*'Intermediate calculations'!BK12)+Data!$AK$17)</f>
        <v>4872166.2912143068</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163478.79849668255</v>
      </c>
      <c r="Z18" s="22">
        <f t="shared" si="4"/>
        <v>165082.47031769849</v>
      </c>
      <c r="AA18" s="22">
        <f t="shared" si="4"/>
        <v>166738.12355111676</v>
      </c>
      <c r="AB18" s="22">
        <f t="shared" si="4"/>
        <v>168447.52313559447</v>
      </c>
      <c r="AC18" s="22">
        <f t="shared" si="4"/>
        <v>170214.37076412074</v>
      </c>
      <c r="AD18" s="22">
        <f t="shared" si="4"/>
        <v>172052.06012113209</v>
      </c>
      <c r="AE18" s="22">
        <f t="shared" si="4"/>
        <v>173912.03671371247</v>
      </c>
      <c r="AF18" s="22">
        <f t="shared" si="4"/>
        <v>175799.94232791959</v>
      </c>
      <c r="AG18" s="22">
        <f t="shared" si="4"/>
        <v>177611.0003453808</v>
      </c>
      <c r="AH18" s="22">
        <f t="shared" si="4"/>
        <v>179017.98936593509</v>
      </c>
      <c r="AI18" s="22">
        <f t="shared" si="4"/>
        <v>180439.76547308319</v>
      </c>
      <c r="AJ18" s="22">
        <f t="shared" si="4"/>
        <v>181877.85663685613</v>
      </c>
      <c r="AK18" s="22">
        <f t="shared" si="4"/>
        <v>183331.26523745639</v>
      </c>
      <c r="AL18" s="22">
        <f t="shared" si="4"/>
        <v>184802.20225323483</v>
      </c>
      <c r="AM18" s="22">
        <f t="shared" si="4"/>
        <v>186083.14025512061</v>
      </c>
      <c r="AN18" s="22">
        <f t="shared" si="4"/>
        <v>187376.0722355812</v>
      </c>
      <c r="AO18" s="22">
        <f t="shared" si="4"/>
        <v>188682.92660873896</v>
      </c>
      <c r="AP18" s="22">
        <f t="shared" si="4"/>
        <v>190003.40927524501</v>
      </c>
      <c r="AQ18" s="22">
        <f t="shared" si="4"/>
        <v>191337.74370644972</v>
      </c>
      <c r="AR18" s="22">
        <f t="shared" si="4"/>
        <v>192517.03722170307</v>
      </c>
      <c r="AS18" s="22">
        <f t="shared" si="4"/>
        <v>193704.06267472473</v>
      </c>
      <c r="AT18" s="22">
        <f t="shared" si="4"/>
        <v>194905.30750433722</v>
      </c>
      <c r="AU18" s="22">
        <f t="shared" si="4"/>
        <v>196119.50603429854</v>
      </c>
      <c r="AV18" s="22">
        <f t="shared" si="4"/>
        <v>197346.93407151886</v>
      </c>
      <c r="AW18" s="22">
        <f t="shared" si="4"/>
        <v>198417.23078296013</v>
      </c>
      <c r="AX18" s="22">
        <f t="shared" si="4"/>
        <v>199497.20801287578</v>
      </c>
      <c r="AY18" s="22">
        <f t="shared" si="4"/>
        <v>200585.52530159158</v>
      </c>
      <c r="AZ18" s="22">
        <f t="shared" si="4"/>
        <v>201683.68260316871</v>
      </c>
      <c r="BA18" s="22">
        <f t="shared" si="4"/>
        <v>202792.98871883447</v>
      </c>
      <c r="BB18" s="22">
        <f t="shared" si="4"/>
        <v>203752.38329041252</v>
      </c>
      <c r="BC18" s="22">
        <f t="shared" si="4"/>
        <v>204720.06005115219</v>
      </c>
      <c r="BD18" s="22">
        <f t="shared" si="4"/>
        <v>205695.88698231656</v>
      </c>
      <c r="BE18" s="22">
        <f t="shared" si="4"/>
        <v>206680.26946721424</v>
      </c>
      <c r="BF18" s="22">
        <f t="shared" si="4"/>
        <v>207674.78325759101</v>
      </c>
      <c r="BG18" s="22">
        <f t="shared" si="4"/>
        <v>208514.25351624493</v>
      </c>
      <c r="BH18" s="22">
        <f t="shared" si="4"/>
        <v>209361.4268636819</v>
      </c>
      <c r="BI18" s="22">
        <f t="shared" si="4"/>
        <v>210213.4622515236</v>
      </c>
      <c r="BJ18" s="22">
        <f t="shared" si="4"/>
        <v>211073.60269260779</v>
      </c>
      <c r="BK18" s="22">
        <f t="shared" si="4"/>
        <v>211942.20131609397</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168484.49660329835</v>
      </c>
      <c r="Z19" s="22">
        <f>(((Data!$AJ$7*'Intermediate calculations'!Z4)+Data!$AK$7)*Drivers!AA4)</f>
        <v>171011.45234956412</v>
      </c>
      <c r="AA19" s="22">
        <f>(((Data!$AJ$7*'Intermediate calculations'!AA4)+Data!$AK$7)*Drivers!AB4)</f>
        <v>173620.31682992855</v>
      </c>
      <c r="AB19" s="22">
        <f>(((Data!$AJ$7*'Intermediate calculations'!AB4)+Data!$AK$7)*Drivers!AC4)</f>
        <v>176313.87111332529</v>
      </c>
      <c r="AC19" s="22">
        <f>(((Data!$AJ$7*'Intermediate calculations'!AC4)+Data!$AK$7)*Drivers!AD4)</f>
        <v>179097.94807294419</v>
      </c>
      <c r="AD19" s="22">
        <f>(((Data!$AJ$7*'Intermediate calculations'!AD4)+Data!$AK$7)*Drivers!AE4)</f>
        <v>181993.65255542946</v>
      </c>
      <c r="AE19" s="22">
        <f>(((Data!$AJ$7*'Intermediate calculations'!AE4)+Data!$AK$7)*Drivers!AF4)</f>
        <v>184924.47573068686</v>
      </c>
      <c r="AF19" s="22">
        <f>(((Data!$AJ$7*'Intermediate calculations'!AF4)+Data!$AK$7)*Drivers!AG4)</f>
        <v>187899.30753711329</v>
      </c>
      <c r="AG19" s="22">
        <f>(((Data!$AJ$7*'Intermediate calculations'!AG4)+Data!$AK$7)*Drivers!AH4)</f>
        <v>190753.04818658426</v>
      </c>
      <c r="AH19" s="22">
        <f>(((Data!$AJ$7*'Intermediate calculations'!AH4)+Data!$AK$7)*Drivers!AI4)</f>
        <v>192970.08470479789</v>
      </c>
      <c r="AI19" s="22">
        <f>(((Data!$AJ$7*'Intermediate calculations'!AI4)+Data!$AK$7)*Drivers!AJ4)</f>
        <v>195210.42169692961</v>
      </c>
      <c r="AJ19" s="22">
        <f>(((Data!$AJ$7*'Intermediate calculations'!AJ4)+Data!$AK$7)*Drivers!AK4)</f>
        <v>197476.4668330522</v>
      </c>
      <c r="AK19" s="22">
        <f>(((Data!$AJ$7*'Intermediate calculations'!AK4)+Data!$AK$7)*Drivers!AL4)</f>
        <v>199766.64813251048</v>
      </c>
      <c r="AL19" s="22">
        <f>(((Data!$AJ$7*'Intermediate calculations'!AL4)+Data!$AK$7)*Drivers!AM4)</f>
        <v>202084.44950290656</v>
      </c>
      <c r="AM19" s="22">
        <f>(((Data!$AJ$7*'Intermediate calculations'!AM4)+Data!$AK$7)*Drivers!AN4)</f>
        <v>204102.86349637859</v>
      </c>
      <c r="AN19" s="22">
        <f>(((Data!$AJ$7*'Intermediate calculations'!AN4)+Data!$AK$7)*Drivers!AO4)</f>
        <v>206140.1767762776</v>
      </c>
      <c r="AO19" s="22">
        <f>(((Data!$AJ$7*'Intermediate calculations'!AO4)+Data!$AK$7)*Drivers!AP4)</f>
        <v>208199.42800493081</v>
      </c>
      <c r="AP19" s="22">
        <f>(((Data!$AJ$7*'Intermediate calculations'!AP4)+Data!$AK$7)*Drivers!AQ4)</f>
        <v>210280.15376081385</v>
      </c>
      <c r="AQ19" s="22">
        <f>(((Data!$AJ$7*'Intermediate calculations'!AQ4)+Data!$AK$7)*Drivers!AR4)</f>
        <v>212382.70617470925</v>
      </c>
      <c r="AR19" s="22">
        <f>(((Data!$AJ$7*'Intermediate calculations'!AR4)+Data!$AK$7)*Drivers!AS4)</f>
        <v>214240.95577780783</v>
      </c>
      <c r="AS19" s="22">
        <f>(((Data!$AJ$7*'Intermediate calculations'!AS4)+Data!$AK$7)*Drivers!AT4)</f>
        <v>216111.38883659701</v>
      </c>
      <c r="AT19" s="22">
        <f>(((Data!$AJ$7*'Intermediate calculations'!AT4)+Data!$AK$7)*Drivers!AU4)</f>
        <v>218004.22781093171</v>
      </c>
      <c r="AU19" s="22">
        <f>(((Data!$AJ$7*'Intermediate calculations'!AU4)+Data!$AK$7)*Drivers!AV4)</f>
        <v>219917.47833524999</v>
      </c>
      <c r="AV19" s="22">
        <f>(((Data!$AJ$7*'Intermediate calculations'!AV4)+Data!$AK$7)*Drivers!AW4)</f>
        <v>221851.57500710935</v>
      </c>
      <c r="AW19" s="22">
        <f>(((Data!$AJ$7*'Intermediate calculations'!AW4)+Data!$AK$7)*Drivers!AX4)</f>
        <v>223538.07494415538</v>
      </c>
      <c r="AX19" s="22">
        <f>(((Data!$AJ$7*'Intermediate calculations'!AX4)+Data!$AK$7)*Drivers!AY4)</f>
        <v>225239.82877633447</v>
      </c>
      <c r="AY19" s="22">
        <f>(((Data!$AJ$7*'Intermediate calculations'!AY4)+Data!$AK$7)*Drivers!AZ4)</f>
        <v>226954.72429949613</v>
      </c>
      <c r="AZ19" s="22">
        <f>(((Data!$AJ$7*'Intermediate calculations'!AZ4)+Data!$AK$7)*Drivers!BA4)</f>
        <v>228685.12503807494</v>
      </c>
      <c r="BA19" s="22">
        <f>(((Data!$AJ$7*'Intermediate calculations'!BA4)+Data!$AK$7)*Drivers!BB4)</f>
        <v>230433.09331101837</v>
      </c>
      <c r="BB19" s="22">
        <f>(((Data!$AJ$7*'Intermediate calculations'!BB4)+Data!$AK$7)*Drivers!BC4)</f>
        <v>231944.84128452177</v>
      </c>
      <c r="BC19" s="22">
        <f>(((Data!$AJ$7*'Intermediate calculations'!BC4)+Data!$AK$7)*Drivers!BD4)</f>
        <v>233469.63976201188</v>
      </c>
      <c r="BD19" s="22">
        <f>(((Data!$AJ$7*'Intermediate calculations'!BD4)+Data!$AK$7)*Drivers!BE4)</f>
        <v>235007.28071744411</v>
      </c>
      <c r="BE19" s="22">
        <f>(((Data!$AJ$7*'Intermediate calculations'!BE4)+Data!$AK$7)*Drivers!BF4)</f>
        <v>236558.40292595164</v>
      </c>
      <c r="BF19" s="22">
        <f>(((Data!$AJ$7*'Intermediate calculations'!BF4)+Data!$AK$7)*Drivers!BG4)</f>
        <v>238125.48934874672</v>
      </c>
      <c r="BG19" s="22">
        <f>(((Data!$AJ$7*'Intermediate calculations'!BG4)+Data!$AK$7)*Drivers!BH4)</f>
        <v>239448.26883899234</v>
      </c>
      <c r="BH19" s="22">
        <f>(((Data!$AJ$7*'Intermediate calculations'!BH4)+Data!$AK$7)*Drivers!BI4)</f>
        <v>240783.18632668184</v>
      </c>
      <c r="BI19" s="22">
        <f>(((Data!$AJ$7*'Intermediate calculations'!BI4)+Data!$AK$7)*Drivers!BJ4)</f>
        <v>242125.76508320344</v>
      </c>
      <c r="BJ19" s="22">
        <f>(((Data!$AJ$7*'Intermediate calculations'!BJ4)+Data!$AK$7)*Drivers!BK4)</f>
        <v>243481.11522511486</v>
      </c>
      <c r="BK19" s="22">
        <f>(((Data!$AJ$7*'Intermediate calculations'!BK4)+Data!$AK$7)*Drivers!BL4)</f>
        <v>244849.7931890554</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3.2199350740781262E-3</v>
      </c>
      <c r="Z20" s="22">
        <f>Z19/Drivers!AA4</f>
        <v>3.2202886381796905E-3</v>
      </c>
      <c r="AA20" s="22">
        <f>AA19/Drivers!AB4</f>
        <v>3.2204173310378375E-3</v>
      </c>
      <c r="AB20" s="22">
        <f>AB19/Drivers!AC4</f>
        <v>3.2203157710605172E-3</v>
      </c>
      <c r="AC20" s="22">
        <f>AC19/Drivers!AD4</f>
        <v>3.2200312794313252E-3</v>
      </c>
      <c r="AD20" s="22">
        <f>AD19/Drivers!AE4</f>
        <v>3.2198757980055424E-3</v>
      </c>
      <c r="AE20" s="22">
        <f>AE19/Drivers!AF4</f>
        <v>3.2196614273833648E-3</v>
      </c>
      <c r="AF20" s="22">
        <f>AF19/Drivers!AG4</f>
        <v>3.2193924267721681E-3</v>
      </c>
      <c r="AG20" s="22">
        <f>AG19/Drivers!AH4</f>
        <v>3.2162748525820461E-3</v>
      </c>
      <c r="AH20" s="22">
        <f>AH19/Drivers!AI4</f>
        <v>3.2166194532612527E-3</v>
      </c>
      <c r="AI20" s="22">
        <f>AI19/Drivers!AJ4</f>
        <v>3.2169234342166002E-3</v>
      </c>
      <c r="AJ20" s="22">
        <f>AJ19/Drivers!AK4</f>
        <v>3.2172225297103273E-3</v>
      </c>
      <c r="AK20" s="22">
        <f>AK19/Drivers!AL4</f>
        <v>3.2174867253308014E-3</v>
      </c>
      <c r="AL20" s="22">
        <f>AL19/Drivers!AM4</f>
        <v>3.2177678256305438E-3</v>
      </c>
      <c r="AM20" s="22">
        <f>AM19/Drivers!AN4</f>
        <v>3.2182187794501907E-3</v>
      </c>
      <c r="AN20" s="22">
        <f>AN19/Drivers!AO4</f>
        <v>3.2186501139463801E-3</v>
      </c>
      <c r="AO20" s="22">
        <f>AO19/Drivers!AP4</f>
        <v>3.2191062742968229E-3</v>
      </c>
      <c r="AP20" s="22">
        <f>AP19/Drivers!AQ4</f>
        <v>3.2195763326532626E-3</v>
      </c>
      <c r="AQ20" s="22">
        <f>AQ19/Drivers!AR4</f>
        <v>3.2200621076038504E-3</v>
      </c>
      <c r="AR20" s="22">
        <f>AR19/Drivers!AS4</f>
        <v>3.2207493985310482E-3</v>
      </c>
      <c r="AS20" s="22">
        <f>AS19/Drivers!AT4</f>
        <v>3.2213760884437651E-3</v>
      </c>
      <c r="AT20" s="22">
        <f>AT19/Drivers!AU4</f>
        <v>3.2220927044694534E-3</v>
      </c>
      <c r="AU20" s="22">
        <f>AU19/Drivers!AV4</f>
        <v>3.2228656503326489E-3</v>
      </c>
      <c r="AV20" s="22">
        <f>AV19/Drivers!AW4</f>
        <v>3.2236977052246358E-3</v>
      </c>
      <c r="AW20" s="22">
        <f>AW19/Drivers!AX4</f>
        <v>3.2245962528941207E-3</v>
      </c>
      <c r="AX20" s="22">
        <f>AX19/Drivers!AY4</f>
        <v>3.225529896078608E-3</v>
      </c>
      <c r="AY20" s="22">
        <f>AY19/Drivers!AZ4</f>
        <v>3.2264664617217263E-3</v>
      </c>
      <c r="AZ20" s="22">
        <f>AZ19/Drivers!BA4</f>
        <v>3.2274378566466057E-3</v>
      </c>
      <c r="BA20" s="22">
        <f>BA19/Drivers!BB4</f>
        <v>3.2284708287067571E-3</v>
      </c>
      <c r="BB20" s="22">
        <f>BB19/Drivers!BC4</f>
        <v>3.2295923244972705E-3</v>
      </c>
      <c r="BC20" s="22">
        <f>BC19/Drivers!BD4</f>
        <v>3.2307575607342515E-3</v>
      </c>
      <c r="BD20" s="22">
        <f>BD19/Drivers!BE4</f>
        <v>3.231961979076374E-3</v>
      </c>
      <c r="BE20" s="22">
        <f>BE19/Drivers!BF4</f>
        <v>3.2332126918250734E-3</v>
      </c>
      <c r="BF20" s="22">
        <f>BF19/Drivers!BG4</f>
        <v>3.2345416711581842E-3</v>
      </c>
      <c r="BG20" s="22">
        <f>BG19/Drivers!BH4</f>
        <v>3.2359902345397516E-3</v>
      </c>
      <c r="BH20" s="22">
        <f>BH19/Drivers!BI4</f>
        <v>3.2375038516531934E-3</v>
      </c>
      <c r="BI20" s="22">
        <f>BI19/Drivers!BJ4</f>
        <v>3.2390211082928195E-3</v>
      </c>
      <c r="BJ20" s="22">
        <f>BJ19/Drivers!BK4</f>
        <v>3.2406094209607174E-3</v>
      </c>
      <c r="BK20" s="22">
        <f>BK19/Drivers!BL4</f>
        <v>3.242274533701078E-3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3.2199350740781263</v>
      </c>
      <c r="Z21" s="22">
        <f t="shared" ref="Z21:BK21" si="7">Z20*1000</f>
        <v>3.2202886381796905</v>
      </c>
      <c r="AA21" s="22">
        <f t="shared" si="7"/>
        <v>3.2204173310378374</v>
      </c>
      <c r="AB21" s="22">
        <f t="shared" si="7"/>
        <v>3.220315771060517</v>
      </c>
      <c r="AC21" s="22">
        <f t="shared" si="7"/>
        <v>3.2200312794313253</v>
      </c>
      <c r="AD21" s="22">
        <f t="shared" si="7"/>
        <v>3.2198757980055426</v>
      </c>
      <c r="AE21" s="22">
        <f t="shared" si="7"/>
        <v>3.2196614273833646</v>
      </c>
      <c r="AF21" s="22">
        <f t="shared" si="7"/>
        <v>3.2193924267721683</v>
      </c>
      <c r="AG21" s="22">
        <f t="shared" si="7"/>
        <v>3.2162748525820462</v>
      </c>
      <c r="AH21" s="22">
        <f t="shared" si="7"/>
        <v>3.2166194532612526</v>
      </c>
      <c r="AI21" s="22">
        <f t="shared" si="7"/>
        <v>3.2169234342166</v>
      </c>
      <c r="AJ21" s="22">
        <f t="shared" si="7"/>
        <v>3.2172225297103272</v>
      </c>
      <c r="AK21" s="22">
        <f t="shared" si="7"/>
        <v>3.2174867253308013</v>
      </c>
      <c r="AL21" s="22">
        <f t="shared" si="7"/>
        <v>3.2177678256305438</v>
      </c>
      <c r="AM21" s="22">
        <f t="shared" si="7"/>
        <v>3.2182187794501909</v>
      </c>
      <c r="AN21" s="22">
        <f t="shared" si="7"/>
        <v>3.2186501139463801</v>
      </c>
      <c r="AO21" s="22">
        <f t="shared" si="7"/>
        <v>3.2191062742968231</v>
      </c>
      <c r="AP21" s="22">
        <f t="shared" si="7"/>
        <v>3.2195763326532627</v>
      </c>
      <c r="AQ21" s="22">
        <f t="shared" si="7"/>
        <v>3.2200621076038503</v>
      </c>
      <c r="AR21" s="22">
        <f t="shared" si="7"/>
        <v>3.2207493985310482</v>
      </c>
      <c r="AS21" s="22">
        <f t="shared" si="7"/>
        <v>3.221376088443765</v>
      </c>
      <c r="AT21" s="22">
        <f t="shared" si="7"/>
        <v>3.2220927044694534</v>
      </c>
      <c r="AU21" s="22">
        <f t="shared" si="7"/>
        <v>3.2228656503326492</v>
      </c>
      <c r="AV21" s="22">
        <f t="shared" si="7"/>
        <v>3.2236977052246356</v>
      </c>
      <c r="AW21" s="22">
        <f t="shared" si="7"/>
        <v>3.2245962528941208</v>
      </c>
      <c r="AX21" s="22">
        <f t="shared" si="7"/>
        <v>3.2255298960786081</v>
      </c>
      <c r="AY21" s="22">
        <f t="shared" si="7"/>
        <v>3.2264664617217265</v>
      </c>
      <c r="AZ21" s="22">
        <f t="shared" si="7"/>
        <v>3.2274378566466058</v>
      </c>
      <c r="BA21" s="22">
        <f t="shared" si="7"/>
        <v>3.2284708287067572</v>
      </c>
      <c r="BB21" s="22">
        <f t="shared" si="7"/>
        <v>3.2295923244972706</v>
      </c>
      <c r="BC21" s="22">
        <f t="shared" si="7"/>
        <v>3.2307575607342516</v>
      </c>
      <c r="BD21" s="22">
        <f t="shared" si="7"/>
        <v>3.2319619790763738</v>
      </c>
      <c r="BE21" s="22">
        <f t="shared" si="7"/>
        <v>3.2332126918250732</v>
      </c>
      <c r="BF21" s="22">
        <f t="shared" si="7"/>
        <v>3.2345416711581843</v>
      </c>
      <c r="BG21" s="22">
        <f t="shared" si="7"/>
        <v>3.2359902345397518</v>
      </c>
      <c r="BH21" s="22">
        <f t="shared" si="7"/>
        <v>3.2375038516531935</v>
      </c>
      <c r="BI21" s="22">
        <f t="shared" si="7"/>
        <v>3.2390211082928193</v>
      </c>
      <c r="BJ21" s="22">
        <f t="shared" si="7"/>
        <v>3.2406094209607175</v>
      </c>
      <c r="BK21" s="22">
        <f t="shared" si="7"/>
        <v>3.2422745337010781</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10754.329570423302</v>
      </c>
      <c r="Z22" s="22">
        <f>((Data!$AJ$8*'Intermediate calculations'!Z4)+Data!$AK$8)*Drivers!AA4</f>
        <v>10915.624618057285</v>
      </c>
      <c r="AA22" s="22">
        <f>((Data!$AJ$8*'Intermediate calculations'!AA4)+Data!$AK$8)*Drivers!AB4</f>
        <v>11082.147882761397</v>
      </c>
      <c r="AB22" s="22">
        <f>((Data!$AJ$8*'Intermediate calculations'!AB4)+Data!$AK$8)*Drivers!AC4</f>
        <v>11254.076879573959</v>
      </c>
      <c r="AC22" s="22">
        <f>((Data!$AJ$8*'Intermediate calculations'!AC4)+Data!$AK$8)*Drivers!AD4</f>
        <v>11431.783919549631</v>
      </c>
      <c r="AD22" s="22">
        <f>((Data!$AJ$8*'Intermediate calculations'!AD4)+Data!$AK$8)*Drivers!AE4</f>
        <v>11616.616120559329</v>
      </c>
      <c r="AE22" s="22">
        <f>((Data!$AJ$8*'Intermediate calculations'!AE4)+Data!$AK$8)*Drivers!AF4</f>
        <v>11803.689940256609</v>
      </c>
      <c r="AF22" s="22">
        <f>((Data!$AJ$8*'Intermediate calculations'!AF4)+Data!$AK$8)*Drivers!AG4</f>
        <v>11993.572821517873</v>
      </c>
      <c r="AG22" s="22">
        <f>((Data!$AJ$8*'Intermediate calculations'!AG4)+Data!$AK$8)*Drivers!AH4</f>
        <v>12175.726479994742</v>
      </c>
      <c r="AH22" s="22">
        <f>((Data!$AJ$8*'Intermediate calculations'!AH4)+Data!$AK$8)*Drivers!AI4</f>
        <v>12317.239449242421</v>
      </c>
      <c r="AI22" s="22">
        <f>((Data!$AJ$8*'Intermediate calculations'!AI4)+Data!$AK$8)*Drivers!AJ4</f>
        <v>12460.239682782743</v>
      </c>
      <c r="AJ22" s="22">
        <f>((Data!$AJ$8*'Intermediate calculations'!AJ4)+Data!$AK$8)*Drivers!AK4</f>
        <v>12604.880861684185</v>
      </c>
      <c r="AK22" s="22">
        <f>((Data!$AJ$8*'Intermediate calculations'!AK4)+Data!$AK$8)*Drivers!AL4</f>
        <v>12751.06264675599</v>
      </c>
      <c r="AL22" s="22">
        <f>((Data!$AJ$8*'Intermediate calculations'!AL4)+Data!$AK$8)*Drivers!AM4</f>
        <v>12899.007415079146</v>
      </c>
      <c r="AM22" s="22">
        <f>((Data!$AJ$8*'Intermediate calculations'!AM4)+Data!$AK$8)*Drivers!AN4</f>
        <v>13027.84235083268</v>
      </c>
      <c r="AN22" s="22">
        <f>((Data!$AJ$8*'Intermediate calculations'!AN4)+Data!$AK$8)*Drivers!AO4</f>
        <v>13157.883624017722</v>
      </c>
      <c r="AO22" s="22">
        <f>((Data!$AJ$8*'Intermediate calculations'!AO4)+Data!$AK$8)*Drivers!AP4</f>
        <v>13289.325191804097</v>
      </c>
      <c r="AP22" s="22">
        <f>((Data!$AJ$8*'Intermediate calculations'!AP4)+Data!$AK$8)*Drivers!AQ4</f>
        <v>13422.137474094505</v>
      </c>
      <c r="AQ22" s="22">
        <f>((Data!$AJ$8*'Intermediate calculations'!AQ4)+Data!$AK$8)*Drivers!AR4</f>
        <v>13556.342947321868</v>
      </c>
      <c r="AR22" s="22">
        <f>((Data!$AJ$8*'Intermediate calculations'!AR4)+Data!$AK$8)*Drivers!AS4</f>
        <v>13674.954624115395</v>
      </c>
      <c r="AS22" s="22">
        <f>((Data!$AJ$8*'Intermediate calculations'!AS4)+Data!$AK$8)*Drivers!AT4</f>
        <v>13794.343968293429</v>
      </c>
      <c r="AT22" s="22">
        <f>((Data!$AJ$8*'Intermediate calculations'!AT4)+Data!$AK$8)*Drivers!AU4</f>
        <v>13915.163477293518</v>
      </c>
      <c r="AU22" s="22">
        <f>((Data!$AJ$8*'Intermediate calculations'!AU4)+Data!$AK$8)*Drivers!AV4</f>
        <v>14037.285851186172</v>
      </c>
      <c r="AV22" s="22">
        <f>((Data!$AJ$8*'Intermediate calculations'!AV4)+Data!$AK$8)*Drivers!AW4</f>
        <v>14160.738830241025</v>
      </c>
      <c r="AW22" s="22">
        <f>((Data!$AJ$8*'Intermediate calculations'!AW4)+Data!$AK$8)*Drivers!AX4</f>
        <v>14268.387762392902</v>
      </c>
      <c r="AX22" s="22">
        <f>((Data!$AJ$8*'Intermediate calculations'!AX4)+Data!$AK$8)*Drivers!AY4</f>
        <v>14377.010347425608</v>
      </c>
      <c r="AY22" s="22">
        <f>((Data!$AJ$8*'Intermediate calculations'!AY4)+Data!$AK$8)*Drivers!AZ4</f>
        <v>14486.471763797628</v>
      </c>
      <c r="AZ22" s="22">
        <f>((Data!$AJ$8*'Intermediate calculations'!AZ4)+Data!$AK$8)*Drivers!BA4</f>
        <v>14596.922874770744</v>
      </c>
      <c r="BA22" s="22">
        <f>((Data!$AJ$8*'Intermediate calculations'!BA4)+Data!$AK$8)*Drivers!BB4</f>
        <v>14708.495317724581</v>
      </c>
      <c r="BB22" s="22">
        <f>((Data!$AJ$8*'Intermediate calculations'!BB4)+Data!$AK$8)*Drivers!BC4</f>
        <v>14804.989869224799</v>
      </c>
      <c r="BC22" s="22">
        <f>((Data!$AJ$8*'Intermediate calculations'!BC4)+Data!$AK$8)*Drivers!BD4</f>
        <v>14902.317431617783</v>
      </c>
      <c r="BD22" s="22">
        <f>((Data!$AJ$8*'Intermediate calculations'!BD4)+Data!$AK$8)*Drivers!BE4</f>
        <v>15000.464726645374</v>
      </c>
      <c r="BE22" s="22">
        <f>((Data!$AJ$8*'Intermediate calculations'!BE4)+Data!$AK$8)*Drivers!BF4</f>
        <v>15099.472527188409</v>
      </c>
      <c r="BF22" s="22">
        <f>((Data!$AJ$8*'Intermediate calculations'!BF4)+Data!$AK$8)*Drivers!BG4</f>
        <v>15199.499320132774</v>
      </c>
      <c r="BG22" s="22">
        <f>((Data!$AJ$8*'Intermediate calculations'!BG4)+Data!$AK$8)*Drivers!BH4</f>
        <v>15283.932053552708</v>
      </c>
      <c r="BH22" s="22">
        <f>((Data!$AJ$8*'Intermediate calculations'!BH4)+Data!$AK$8)*Drivers!BI4</f>
        <v>15369.139552766932</v>
      </c>
      <c r="BI22" s="22">
        <f>((Data!$AJ$8*'Intermediate calculations'!BI4)+Data!$AK$8)*Drivers!BJ4</f>
        <v>15454.836069140651</v>
      </c>
      <c r="BJ22" s="22">
        <f>((Data!$AJ$8*'Intermediate calculations'!BJ4)+Data!$AK$8)*Drivers!BK4</f>
        <v>15541.347780326483</v>
      </c>
      <c r="BK22" s="22">
        <f>((Data!$AJ$8*'Intermediate calculations'!BK4)+Data!$AK$8)*Drivers!BL4</f>
        <v>15628.710203556733</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2.0552777068583793E-4</v>
      </c>
      <c r="Z23" s="22">
        <f>Z22/Drivers!AA4</f>
        <v>2.0555033860721433E-4</v>
      </c>
      <c r="AA23" s="22">
        <f>AA22/Drivers!AB4</f>
        <v>2.0555855304496838E-4</v>
      </c>
      <c r="AB23" s="22">
        <f>AB22/Drivers!AC4</f>
        <v>2.0555207049322455E-4</v>
      </c>
      <c r="AC23" s="22">
        <f>AC22/Drivers!AD4</f>
        <v>2.0553391145306335E-4</v>
      </c>
      <c r="AD23" s="22">
        <f>AD22/Drivers!AE4</f>
        <v>2.0552398710673675E-4</v>
      </c>
      <c r="AE23" s="22">
        <f>AE22/Drivers!AF4</f>
        <v>2.0551030387553395E-4</v>
      </c>
      <c r="AF23" s="22">
        <f>AF22/Drivers!AG4</f>
        <v>2.0549313362375549E-4</v>
      </c>
      <c r="AG23" s="22">
        <f>AG22/Drivers!AH4</f>
        <v>2.0529413952651362E-4</v>
      </c>
      <c r="AH23" s="22">
        <f>AH22/Drivers!AI4</f>
        <v>2.053161353145481E-4</v>
      </c>
      <c r="AI23" s="22">
        <f>AI22/Drivers!AJ4</f>
        <v>2.0533553835425111E-4</v>
      </c>
      <c r="AJ23" s="22">
        <f>AJ22/Drivers!AK4</f>
        <v>2.0535462955597838E-4</v>
      </c>
      <c r="AK23" s="22">
        <f>AK22/Drivers!AL4</f>
        <v>2.0537149310622142E-4</v>
      </c>
      <c r="AL23" s="22">
        <f>AL22/Drivers!AM4</f>
        <v>2.053894356785454E-4</v>
      </c>
      <c r="AM23" s="22">
        <f>AM22/Drivers!AN4</f>
        <v>2.0541821996490585E-4</v>
      </c>
      <c r="AN23" s="22">
        <f>AN22/Drivers!AO4</f>
        <v>2.0544575195402431E-4</v>
      </c>
      <c r="AO23" s="22">
        <f>AO22/Drivers!AP4</f>
        <v>2.0547486857213767E-4</v>
      </c>
      <c r="AP23" s="22">
        <f>AP22/Drivers!AQ4</f>
        <v>2.0550487229701681E-4</v>
      </c>
      <c r="AQ23" s="22">
        <f>AQ22/Drivers!AR4</f>
        <v>2.0553587920875643E-4</v>
      </c>
      <c r="AR23" s="22">
        <f>AR22/Drivers!AS4</f>
        <v>2.0557974884240736E-4</v>
      </c>
      <c r="AS23" s="22">
        <f>AS22/Drivers!AT4</f>
        <v>2.0561975032619783E-4</v>
      </c>
      <c r="AT23" s="22">
        <f>AT22/Drivers!AU4</f>
        <v>2.0566549177464602E-4</v>
      </c>
      <c r="AU23" s="22">
        <f>AU22/Drivers!AV4</f>
        <v>2.0571482874463722E-4</v>
      </c>
      <c r="AV23" s="22">
        <f>AV22/Drivers!AW4</f>
        <v>2.0576793863135979E-4</v>
      </c>
      <c r="AW23" s="22">
        <f>AW22/Drivers!AX4</f>
        <v>2.0582529273792266E-4</v>
      </c>
      <c r="AX23" s="22">
        <f>AX22/Drivers!AY4</f>
        <v>2.0588488698374099E-4</v>
      </c>
      <c r="AY23" s="22">
        <f>AY22/Drivers!AZ4</f>
        <v>2.0594466776947194E-4</v>
      </c>
      <c r="AZ23" s="22">
        <f>AZ22/Drivers!BA4</f>
        <v>2.0600667170084721E-4</v>
      </c>
      <c r="BA23" s="22">
        <f>BA22/Drivers!BB4</f>
        <v>2.060726060876654E-4</v>
      </c>
      <c r="BB23" s="22">
        <f>BB22/Drivers!BC4</f>
        <v>2.0614419092535776E-4</v>
      </c>
      <c r="BC23" s="22">
        <f>BC22/Drivers!BD4</f>
        <v>2.0621856770644163E-4</v>
      </c>
      <c r="BD23" s="22">
        <f>BD22/Drivers!BE4</f>
        <v>2.0629544547296009E-4</v>
      </c>
      <c r="BE23" s="22">
        <f>BE22/Drivers!BF4</f>
        <v>2.063752782016005E-4</v>
      </c>
      <c r="BF23" s="22">
        <f>BF22/Drivers!BG4</f>
        <v>2.0646010666967141E-4</v>
      </c>
      <c r="BG23" s="22">
        <f>BG22/Drivers!BH4</f>
        <v>2.0655256816211185E-4</v>
      </c>
      <c r="BH23" s="22">
        <f>BH22/Drivers!BI4</f>
        <v>2.0664918202041666E-4</v>
      </c>
      <c r="BI23" s="22">
        <f>BI22/Drivers!BJ4</f>
        <v>2.0674602818890344E-4</v>
      </c>
      <c r="BJ23" s="22">
        <f>BJ22/Drivers!BK4</f>
        <v>2.0684740984855648E-4</v>
      </c>
      <c r="BK23" s="22">
        <f>BK22/Drivers!BL4</f>
        <v>2.0695369364049442E-4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0.20552777068583794</v>
      </c>
      <c r="Z24" s="22">
        <f t="shared" ref="Z24" si="10">Z23*1000</f>
        <v>0.20555033860721433</v>
      </c>
      <c r="AA24" s="22">
        <f t="shared" ref="AA24" si="11">AA23*1000</f>
        <v>0.2055585530449684</v>
      </c>
      <c r="AB24" s="22">
        <f t="shared" ref="AB24" si="12">AB23*1000</f>
        <v>0.20555207049322455</v>
      </c>
      <c r="AC24" s="22">
        <f t="shared" ref="AC24" si="13">AC23*1000</f>
        <v>0.20553391145306335</v>
      </c>
      <c r="AD24" s="22">
        <f t="shared" ref="AD24" si="14">AD23*1000</f>
        <v>0.20552398710673675</v>
      </c>
      <c r="AE24" s="22">
        <f t="shared" ref="AE24" si="15">AE23*1000</f>
        <v>0.20551030387553396</v>
      </c>
      <c r="AF24" s="22">
        <f t="shared" ref="AF24" si="16">AF23*1000</f>
        <v>0.20549313362375549</v>
      </c>
      <c r="AG24" s="22">
        <f t="shared" ref="AG24" si="17">AG23*1000</f>
        <v>0.20529413952651362</v>
      </c>
      <c r="AH24" s="22">
        <f t="shared" ref="AH24" si="18">AH23*1000</f>
        <v>0.20531613531454809</v>
      </c>
      <c r="AI24" s="22">
        <f t="shared" ref="AI24" si="19">AI23*1000</f>
        <v>0.20533553835425111</v>
      </c>
      <c r="AJ24" s="22">
        <f t="shared" ref="AJ24" si="20">AJ23*1000</f>
        <v>0.20535462955597839</v>
      </c>
      <c r="AK24" s="22">
        <f t="shared" ref="AK24" si="21">AK23*1000</f>
        <v>0.20537149310622141</v>
      </c>
      <c r="AL24" s="22">
        <f t="shared" ref="AL24" si="22">AL23*1000</f>
        <v>0.2053894356785454</v>
      </c>
      <c r="AM24" s="22">
        <f t="shared" ref="AM24" si="23">AM23*1000</f>
        <v>0.20541821996490583</v>
      </c>
      <c r="AN24" s="22">
        <f t="shared" ref="AN24" si="24">AN23*1000</f>
        <v>0.20544575195402431</v>
      </c>
      <c r="AO24" s="22">
        <f t="shared" ref="AO24" si="25">AO23*1000</f>
        <v>0.20547486857213768</v>
      </c>
      <c r="AP24" s="22">
        <f t="shared" ref="AP24" si="26">AP23*1000</f>
        <v>0.20550487229701681</v>
      </c>
      <c r="AQ24" s="22">
        <f t="shared" ref="AQ24" si="27">AQ23*1000</f>
        <v>0.20553587920875643</v>
      </c>
      <c r="AR24" s="22">
        <f t="shared" ref="AR24" si="28">AR23*1000</f>
        <v>0.20557974884240737</v>
      </c>
      <c r="AS24" s="22">
        <f t="shared" ref="AS24" si="29">AS23*1000</f>
        <v>0.20561975032619784</v>
      </c>
      <c r="AT24" s="22">
        <f t="shared" ref="AT24" si="30">AT23*1000</f>
        <v>0.20566549177464602</v>
      </c>
      <c r="AU24" s="22">
        <f t="shared" ref="AU24" si="31">AU23*1000</f>
        <v>0.20571482874463723</v>
      </c>
      <c r="AV24" s="22">
        <f t="shared" ref="AV24" si="32">AV23*1000</f>
        <v>0.20576793863135978</v>
      </c>
      <c r="AW24" s="22">
        <f t="shared" ref="AW24" si="33">AW23*1000</f>
        <v>0.20582529273792266</v>
      </c>
      <c r="AX24" s="22">
        <f t="shared" ref="AX24" si="34">AX23*1000</f>
        <v>0.20588488698374099</v>
      </c>
      <c r="AY24" s="22">
        <f t="shared" ref="AY24" si="35">AY23*1000</f>
        <v>0.20594466776947193</v>
      </c>
      <c r="AZ24" s="22">
        <f t="shared" ref="AZ24" si="36">AZ23*1000</f>
        <v>0.20600667170084722</v>
      </c>
      <c r="BA24" s="22">
        <f t="shared" ref="BA24" si="37">BA23*1000</f>
        <v>0.20607260608766539</v>
      </c>
      <c r="BB24" s="22">
        <f t="shared" ref="BB24" si="38">BB23*1000</f>
        <v>0.20614419092535777</v>
      </c>
      <c r="BC24" s="22">
        <f t="shared" ref="BC24" si="39">BC23*1000</f>
        <v>0.20621856770644162</v>
      </c>
      <c r="BD24" s="22">
        <f t="shared" ref="BD24" si="40">BD23*1000</f>
        <v>0.20629544547296008</v>
      </c>
      <c r="BE24" s="22">
        <f t="shared" ref="BE24" si="41">BE23*1000</f>
        <v>0.20637527820160051</v>
      </c>
      <c r="BF24" s="22">
        <f t="shared" ref="BF24" si="42">BF23*1000</f>
        <v>0.20646010666967141</v>
      </c>
      <c r="BG24" s="22">
        <f t="shared" ref="BG24" si="43">BG23*1000</f>
        <v>0.20655256816211184</v>
      </c>
      <c r="BH24" s="22">
        <f t="shared" ref="BH24" si="44">BH23*1000</f>
        <v>0.20664918202041666</v>
      </c>
      <c r="BI24" s="22">
        <f t="shared" ref="BI24" si="45">BI23*1000</f>
        <v>0.20674602818890345</v>
      </c>
      <c r="BJ24" s="22">
        <f t="shared" ref="BJ24" si="46">BJ23*1000</f>
        <v>0.20684740984855648</v>
      </c>
      <c r="BK24" s="22">
        <f t="shared" ref="BK24" si="47">BK23*1000</f>
        <v>0.20695369364049443</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3.4254628447639641</v>
      </c>
      <c r="Z26" s="53">
        <f>(Z19+Z22)*ttokg/Drivers!AA4</f>
        <v>3.4258389767869044</v>
      </c>
      <c r="AA26" s="53">
        <f>(AA19+AA22)*ttokg/Drivers!AB4</f>
        <v>3.4259758840828058</v>
      </c>
      <c r="AB26" s="53">
        <f>(AB19+AB22)*ttokg/Drivers!AC4</f>
        <v>3.4258678415537411</v>
      </c>
      <c r="AC26" s="53">
        <f>(AC19+AC22)*ttokg/Drivers!AD4</f>
        <v>3.4255651908843885</v>
      </c>
      <c r="AD26" s="53">
        <f>(AD19+AD22)*ttokg/Drivers!AE4</f>
        <v>3.4253997851122788</v>
      </c>
      <c r="AE26" s="53">
        <f>(AE19+AE22)*ttokg/Drivers!AF4</f>
        <v>3.425171731258899</v>
      </c>
      <c r="AF26" s="53">
        <f>(AF19+AF22)*ttokg/Drivers!AG4</f>
        <v>3.4248855603959241</v>
      </c>
      <c r="AG26" s="53">
        <f>(AG19+AG22)*ttokg/Drivers!AH4</f>
        <v>3.4215689921085595</v>
      </c>
      <c r="AH26" s="53">
        <f>(AH19+AH22)*ttokg/Drivers!AI4</f>
        <v>3.4219355885758009</v>
      </c>
      <c r="AI26" s="53">
        <f>(AI19+AI22)*ttokg/Drivers!AJ4</f>
        <v>3.4222589725708512</v>
      </c>
      <c r="AJ26" s="53">
        <f>(AJ19+AJ22)*ttokg/Drivers!AK4</f>
        <v>3.4225771592663059</v>
      </c>
      <c r="AK26" s="53">
        <f>(AK19+AK22)*ttokg/Drivers!AL4</f>
        <v>3.4228582184370224</v>
      </c>
      <c r="AL26" s="53">
        <f>(AL19+AL22)*ttokg/Drivers!AM4</f>
        <v>3.4231572613090888</v>
      </c>
      <c r="AM26" s="53">
        <f>(AM19+AM22)*ttokg/Drivers!AN4</f>
        <v>3.4236369994150966</v>
      </c>
      <c r="AN26" s="53">
        <f>(AN19+AN22)*ttokg/Drivers!AO4</f>
        <v>3.4240958659004046</v>
      </c>
      <c r="AO26" s="53">
        <f>(AO19+AO22)*ttokg/Drivers!AP4</f>
        <v>3.4245811428689605</v>
      </c>
      <c r="AP26" s="53">
        <f>(AP19+AP22)*ttokg/Drivers!AQ4</f>
        <v>3.4250812049502799</v>
      </c>
      <c r="AQ26" s="53">
        <f>(AQ19+AQ22)*ttokg/Drivers!AR4</f>
        <v>3.425597986812607</v>
      </c>
      <c r="AR26" s="53">
        <f>(AR19+AR22)*ttokg/Drivers!AS4</f>
        <v>3.4263291473734556</v>
      </c>
      <c r="AS26" s="53">
        <f>(AS19+AS22)*ttokg/Drivers!AT4</f>
        <v>3.4269958387699626</v>
      </c>
      <c r="AT26" s="53">
        <f>(AT19+AT22)*ttokg/Drivers!AU4</f>
        <v>3.4277581962440995</v>
      </c>
      <c r="AU26" s="53">
        <f>(AU19+AU22)*ttokg/Drivers!AV4</f>
        <v>3.4285804790772865</v>
      </c>
      <c r="AV26" s="53">
        <f>(AV19+AV22)*ttokg/Drivers!AW4</f>
        <v>3.4294656438559956</v>
      </c>
      <c r="AW26" s="53">
        <f>(AW19+AW22)*ttokg/Drivers!AX4</f>
        <v>3.430421545632043</v>
      </c>
      <c r="AX26" s="53">
        <f>(AX19+AX22)*ttokg/Drivers!AY4</f>
        <v>3.4314147830623489</v>
      </c>
      <c r="AY26" s="53">
        <f>(AY19+AY22)*ttokg/Drivers!AZ4</f>
        <v>3.4324111294911983</v>
      </c>
      <c r="AZ26" s="53">
        <f>(AZ19+AZ22)*ttokg/Drivers!BA4</f>
        <v>3.4334445283474526</v>
      </c>
      <c r="BA26" s="53">
        <f>(BA19+BA22)*ttokg/Drivers!BB4</f>
        <v>3.4345434347944228</v>
      </c>
      <c r="BB26" s="53">
        <f>(BB19+BB22)*ttokg/Drivers!BC4</f>
        <v>3.4357365154226285</v>
      </c>
      <c r="BC26" s="53">
        <f>(BC19+BC22)*ttokg/Drivers!BD4</f>
        <v>3.4369761284406937</v>
      </c>
      <c r="BD26" s="53">
        <f>(BD19+BD22)*ttokg/Drivers!BE4</f>
        <v>3.438257424549334</v>
      </c>
      <c r="BE26" s="53">
        <f>(BE19+BE22)*ttokg/Drivers!BF4</f>
        <v>3.4395879700266736</v>
      </c>
      <c r="BF26" s="53">
        <f>(BF19+BF22)*ttokg/Drivers!BG4</f>
        <v>3.4410017778278559</v>
      </c>
      <c r="BG26" s="53">
        <f>(BG19+BG22)*ttokg/Drivers!BH4</f>
        <v>3.4425428027018632</v>
      </c>
      <c r="BH26" s="53">
        <f>(BH19+BH22)*ttokg/Drivers!BI4</f>
        <v>3.4441530336736097</v>
      </c>
      <c r="BI26" s="53">
        <f>(BI19+BI22)*ttokg/Drivers!BJ4</f>
        <v>3.4457671364817228</v>
      </c>
      <c r="BJ26" s="53">
        <f>(BJ19+BJ22)*ttokg/Drivers!BK4</f>
        <v>3.4474568308092746</v>
      </c>
      <c r="BK26" s="53">
        <f>(BK19+BK22)*ttokg/Drivers!BL4</f>
        <v>3.4492282273415724</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152724.46892625923</v>
      </c>
      <c r="Z27" s="22">
        <f>((Data!$AJ$23*'Intermediate calculations'!Z19)+Data!$AK$23)</f>
        <v>154166.84569964121</v>
      </c>
      <c r="AA27" s="22">
        <f>((Data!$AJ$23*'Intermediate calculations'!AA19)+Data!$AK$23)</f>
        <v>155655.97566835536</v>
      </c>
      <c r="AB27" s="22">
        <f>((Data!$AJ$23*'Intermediate calculations'!AB19)+Data!$AK$23)</f>
        <v>157193.44625602051</v>
      </c>
      <c r="AC27" s="22">
        <f>((Data!$AJ$23*'Intermediate calculations'!AC19)+Data!$AK$23)</f>
        <v>158782.58684457111</v>
      </c>
      <c r="AD27" s="22">
        <f>((Data!$AJ$23*'Intermediate calculations'!AD19)+Data!$AK$23)</f>
        <v>160435.44400057275</v>
      </c>
      <c r="AE27" s="22">
        <f>((Data!$AJ$23*'Intermediate calculations'!AE19)+Data!$AK$23)</f>
        <v>162108.34677345585</v>
      </c>
      <c r="AF27" s="22">
        <f>((Data!$AJ$23*'Intermediate calculations'!AF19)+Data!$AK$23)</f>
        <v>163806.36950640171</v>
      </c>
      <c r="AG27" s="22">
        <f>((Data!$AJ$23*'Intermediate calculations'!AG19)+Data!$AK$23)</f>
        <v>165435.27386538606</v>
      </c>
      <c r="AH27" s="22">
        <f>((Data!$AJ$23*'Intermediate calculations'!AH19)+Data!$AK$23)</f>
        <v>166700.74991669267</v>
      </c>
      <c r="AI27" s="22">
        <f>((Data!$AJ$23*'Intermediate calculations'!AI19)+Data!$AK$23)</f>
        <v>167979.52579030045</v>
      </c>
      <c r="AJ27" s="22">
        <f>((Data!$AJ$23*'Intermediate calculations'!AJ19)+Data!$AK$23)</f>
        <v>169272.97577517194</v>
      </c>
      <c r="AK27" s="22">
        <f>((Data!$AJ$23*'Intermediate calculations'!AK19)+Data!$AK$23)</f>
        <v>170580.20259070041</v>
      </c>
      <c r="AL27" s="22">
        <f>((Data!$AJ$23*'Intermediate calculations'!AL19)+Data!$AK$23)</f>
        <v>171903.1948381557</v>
      </c>
      <c r="AM27" s="22">
        <f>((Data!$AJ$23*'Intermediate calculations'!AM19)+Data!$AK$23)</f>
        <v>173055.29790428793</v>
      </c>
      <c r="AN27" s="22">
        <f>((Data!$AJ$23*'Intermediate calculations'!AN19)+Data!$AK$23)</f>
        <v>174218.18861156347</v>
      </c>
      <c r="AO27" s="22">
        <f>((Data!$AJ$23*'Intermediate calculations'!AO19)+Data!$AK$23)</f>
        <v>175393.60141693486</v>
      </c>
      <c r="AP27" s="22">
        <f>((Data!$AJ$23*'Intermediate calculations'!AP19)+Data!$AK$23)</f>
        <v>176581.27180115049</v>
      </c>
      <c r="AQ27" s="22">
        <f>((Data!$AJ$23*'Intermediate calculations'!AQ19)+Data!$AK$23)</f>
        <v>177781.40075912786</v>
      </c>
      <c r="AR27" s="22">
        <f>((Data!$AJ$23*'Intermediate calculations'!AR19)+Data!$AK$23)</f>
        <v>178842.08259758767</v>
      </c>
      <c r="AS27" s="22">
        <f>((Data!$AJ$23*'Intermediate calculations'!AS19)+Data!$AK$23)</f>
        <v>179909.7187064313</v>
      </c>
      <c r="AT27" s="22">
        <f>((Data!$AJ$23*'Intermediate calculations'!AT19)+Data!$AK$23)</f>
        <v>180990.14402704372</v>
      </c>
      <c r="AU27" s="22">
        <f>((Data!$AJ$23*'Intermediate calculations'!AU19)+Data!$AK$23)</f>
        <v>182082.22018311237</v>
      </c>
      <c r="AV27" s="22">
        <f>((Data!$AJ$23*'Intermediate calculations'!AV19)+Data!$AK$23)</f>
        <v>183186.19524127783</v>
      </c>
      <c r="AW27" s="22">
        <f>((Data!$AJ$23*'Intermediate calculations'!AW19)+Data!$AK$23)</f>
        <v>184148.84302056723</v>
      </c>
      <c r="AX27" s="22">
        <f>((Data!$AJ$23*'Intermediate calculations'!AX19)+Data!$AK$23)</f>
        <v>185120.19766545016</v>
      </c>
      <c r="AY27" s="22">
        <f>((Data!$AJ$23*'Intermediate calculations'!AY19)+Data!$AK$23)</f>
        <v>186099.05353779395</v>
      </c>
      <c r="AZ27" s="22">
        <f>((Data!$AJ$23*'Intermediate calculations'!AZ19)+Data!$AK$23)</f>
        <v>187086.75972839797</v>
      </c>
      <c r="BA27" s="22">
        <f>((Data!$AJ$23*'Intermediate calculations'!BA19)+Data!$AK$23)</f>
        <v>188084.49340110988</v>
      </c>
      <c r="BB27" s="22">
        <f>((Data!$AJ$23*'Intermediate calculations'!BB19)+Data!$AK$23)</f>
        <v>188947.39342118771</v>
      </c>
      <c r="BC27" s="22">
        <f>((Data!$AJ$23*'Intermediate calculations'!BC19)+Data!$AK$23)</f>
        <v>189817.7426195344</v>
      </c>
      <c r="BD27" s="22">
        <f>((Data!$AJ$23*'Intermediate calculations'!BD19)+Data!$AK$23)</f>
        <v>190695.42225567118</v>
      </c>
      <c r="BE27" s="22">
        <f>((Data!$AJ$23*'Intermediate calculations'!BE19)+Data!$AK$23)</f>
        <v>191580.79694002582</v>
      </c>
      <c r="BF27" s="22">
        <f>((Data!$AJ$23*'Intermediate calculations'!BF19)+Data!$AK$23)</f>
        <v>192475.28393745824</v>
      </c>
      <c r="BG27" s="22">
        <f>((Data!$AJ$23*'Intermediate calculations'!BG19)+Data!$AK$23)</f>
        <v>193230.32146269223</v>
      </c>
      <c r="BH27" s="22">
        <f>((Data!$AJ$23*'Intermediate calculations'!BH19)+Data!$AK$23)</f>
        <v>193992.28731091498</v>
      </c>
      <c r="BI27" s="22">
        <f>((Data!$AJ$23*'Intermediate calculations'!BI19)+Data!$AK$23)</f>
        <v>194758.62618238296</v>
      </c>
      <c r="BJ27" s="22">
        <f>((Data!$AJ$23*'Intermediate calculations'!BJ19)+Data!$AK$23)</f>
        <v>195532.25491228132</v>
      </c>
      <c r="BK27" s="22">
        <f>((Data!$AJ$23*'Intermediate calculations'!BK19)+Data!$AK$23)</f>
        <v>196313.49111253725</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234032.88385981746</v>
      </c>
      <c r="Z29" s="22">
        <f>((Data!$AJ$9*'Intermediate calculations'!Z4)+Data!$AK$9)*Drivers!AA4</f>
        <v>240808.39525470912</v>
      </c>
      <c r="AA29" s="22">
        <f>((Data!$AJ$9*'Intermediate calculations'!AA4)+Data!$AK$9)*Drivers!AB4</f>
        <v>245688.58128903795</v>
      </c>
      <c r="AB29" s="22">
        <f>((Data!$AJ$9*'Intermediate calculations'!AB4)+Data!$AK$9)*Drivers!AC4</f>
        <v>248533.28699076406</v>
      </c>
      <c r="AC29" s="22">
        <f>((Data!$AJ$9*'Intermediate calculations'!AC4)+Data!$AK$9)*Drivers!AD4</f>
        <v>249706.09103157849</v>
      </c>
      <c r="AD29" s="22">
        <f>((Data!$AJ$9*'Intermediate calculations'!AD4)+Data!$AK$9)*Drivers!AE4</f>
        <v>252215.04151610361</v>
      </c>
      <c r="AE29" s="22">
        <f>((Data!$AJ$9*'Intermediate calculations'!AE4)+Data!$AK$9)*Drivers!AF4</f>
        <v>254135.28781430161</v>
      </c>
      <c r="AF29" s="22">
        <f>((Data!$AJ$9*'Intermediate calculations'!AF4)+Data!$AK$9)*Drivers!AG4</f>
        <v>255492.71997948751</v>
      </c>
      <c r="AG29" s="22">
        <f>((Data!$AJ$9*'Intermediate calculations'!AG4)+Data!$AK$9)*Drivers!AH4</f>
        <v>227210.30924854302</v>
      </c>
      <c r="AH29" s="22">
        <f>((Data!$AJ$9*'Intermediate calculations'!AH4)+Data!$AK$9)*Drivers!AI4</f>
        <v>233450.59559031681</v>
      </c>
      <c r="AI29" s="22">
        <f>((Data!$AJ$9*'Intermediate calculations'!AI4)+Data!$AK$9)*Drivers!AJ4</f>
        <v>239372.34835162756</v>
      </c>
      <c r="AJ29" s="22">
        <f>((Data!$AJ$9*'Intermediate calculations'!AJ4)+Data!$AK$9)*Drivers!AK4</f>
        <v>245346.94912628151</v>
      </c>
      <c r="AK29" s="22">
        <f>((Data!$AJ$9*'Intermediate calculations'!AK4)+Data!$AK$9)*Drivers!AL4</f>
        <v>251047.53477218139</v>
      </c>
      <c r="AL29" s="22">
        <f>((Data!$AJ$9*'Intermediate calculations'!AL4)+Data!$AK$9)*Drivers!AM4</f>
        <v>257032.98468752092</v>
      </c>
      <c r="AM29" s="22">
        <f>((Data!$AJ$9*'Intermediate calculations'!AM4)+Data!$AK$9)*Drivers!AN4</f>
        <v>264577.6242566841</v>
      </c>
      <c r="AN29" s="22">
        <f>((Data!$AJ$9*'Intermediate calculations'!AN4)+Data!$AK$9)*Drivers!AO4</f>
        <v>272025.64099619602</v>
      </c>
      <c r="AO29" s="22">
        <f>((Data!$AJ$9*'Intermediate calculations'!AO4)+Data!$AK$9)*Drivers!AP4</f>
        <v>279876.15950545715</v>
      </c>
      <c r="AP29" s="22">
        <f>((Data!$AJ$9*'Intermediate calculations'!AP4)+Data!$AK$9)*Drivers!AQ4</f>
        <v>288014.03368466994</v>
      </c>
      <c r="AQ29" s="22">
        <f>((Data!$AJ$9*'Intermediate calculations'!AQ4)+Data!$AK$9)*Drivers!AR4</f>
        <v>296466.75568729837</v>
      </c>
      <c r="AR29" s="22">
        <f>((Data!$AJ$9*'Intermediate calculations'!AR4)+Data!$AK$9)*Drivers!AS4</f>
        <v>307011.55344978854</v>
      </c>
      <c r="AS29" s="22">
        <f>((Data!$AJ$9*'Intermediate calculations'!AS4)+Data!$AK$9)*Drivers!AT4</f>
        <v>317002.02826622839</v>
      </c>
      <c r="AT29" s="22">
        <f>((Data!$AJ$9*'Intermediate calculations'!AT4)+Data!$AK$9)*Drivers!AU4</f>
        <v>328207.29113836738</v>
      </c>
      <c r="AU29" s="22">
        <f>((Data!$AJ$9*'Intermediate calculations'!AU4)+Data!$AK$9)*Drivers!AV4</f>
        <v>340254.5610851128</v>
      </c>
      <c r="AV29" s="22">
        <f>((Data!$AJ$9*'Intermediate calculations'!AV4)+Data!$AK$9)*Drivers!AW4</f>
        <v>353196.67396119022</v>
      </c>
      <c r="AW29" s="22">
        <f>((Data!$AJ$9*'Intermediate calculations'!AW4)+Data!$AK$9)*Drivers!AX4</f>
        <v>366702.33403933351</v>
      </c>
      <c r="AX29" s="22">
        <f>((Data!$AJ$9*'Intermediate calculations'!AX4)+Data!$AK$9)*Drivers!AY4</f>
        <v>380816.4477106806</v>
      </c>
      <c r="AY29" s="22">
        <f>((Data!$AJ$9*'Intermediate calculations'!AY4)+Data!$AK$9)*Drivers!AZ4</f>
        <v>395153.60758663574</v>
      </c>
      <c r="AZ29" s="22">
        <f>((Data!$AJ$9*'Intermediate calculations'!AZ4)+Data!$AK$9)*Drivers!BA4</f>
        <v>410112.92249041738</v>
      </c>
      <c r="BA29" s="22">
        <f>((Data!$AJ$9*'Intermediate calculations'!BA4)+Data!$AK$9)*Drivers!BB4</f>
        <v>426040.58626073366</v>
      </c>
      <c r="BB29" s="22">
        <f>((Data!$AJ$9*'Intermediate calculations'!BB4)+Data!$AK$9)*Drivers!BC4</f>
        <v>442806.67585171619</v>
      </c>
      <c r="BC29" s="22">
        <f>((Data!$AJ$9*'Intermediate calculations'!BC4)+Data!$AK$9)*Drivers!BD4</f>
        <v>460318.72290237685</v>
      </c>
      <c r="BD29" s="22">
        <f>((Data!$AJ$9*'Intermediate calculations'!BD4)+Data!$AK$9)*Drivers!BE4</f>
        <v>478530.68241346057</v>
      </c>
      <c r="BE29" s="22">
        <f>((Data!$AJ$9*'Intermediate calculations'!BE4)+Data!$AK$9)*Drivers!BF4</f>
        <v>497544.9001521169</v>
      </c>
      <c r="BF29" s="22">
        <f>((Data!$AJ$9*'Intermediate calculations'!BF4)+Data!$AK$9)*Drivers!BG4</f>
        <v>517786.96092184499</v>
      </c>
      <c r="BG29" s="22">
        <f>((Data!$AJ$9*'Intermediate calculations'!BG4)+Data!$AK$9)*Drivers!BH4</f>
        <v>539220.81604167551</v>
      </c>
      <c r="BH29" s="22">
        <f>((Data!$AJ$9*'Intermediate calculations'!BH4)+Data!$AK$9)*Drivers!BI4</f>
        <v>561708.18980976078</v>
      </c>
      <c r="BI29" s="22">
        <f>((Data!$AJ$9*'Intermediate calculations'!BI4)+Data!$AK$9)*Drivers!BJ4</f>
        <v>584458.79555716389</v>
      </c>
      <c r="BJ29" s="22">
        <f>((Data!$AJ$9*'Intermediate calculations'!BJ4)+Data!$AK$9)*Drivers!BK4</f>
        <v>608362.9604955758</v>
      </c>
      <c r="BK29" s="22">
        <f>((Data!$AJ$9*'Intermediate calculations'!BK4)+Data!$AK$9)*Drivers!BL4</f>
        <v>633512.69134570006</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4.4726411415893237</v>
      </c>
      <c r="Z30" s="53">
        <f>Z29*ttokg/Drivers!AA4</f>
        <v>4.5346234334755682</v>
      </c>
      <c r="AA30" s="53">
        <f>AA29*ttokg/Drivers!AB4</f>
        <v>4.5571842032540655</v>
      </c>
      <c r="AB30" s="53">
        <f>AB29*ttokg/Drivers!AC4</f>
        <v>4.539380019711782</v>
      </c>
      <c r="AC30" s="53">
        <f>AC29*ttokg/Drivers!AD4</f>
        <v>4.4895066215874522</v>
      </c>
      <c r="AD30" s="53">
        <f>AD29*ttokg/Drivers!AE4</f>
        <v>4.4622496261144322</v>
      </c>
      <c r="AE30" s="53">
        <f>AE29*ttokg/Drivers!AF4</f>
        <v>4.4246689373033457</v>
      </c>
      <c r="AF30" s="53">
        <f>AF29*ttokg/Drivers!AG4</f>
        <v>4.3775112243823493</v>
      </c>
      <c r="AG30" s="53">
        <f>AG29*ttokg/Drivers!AH4</f>
        <v>3.8309783818955201</v>
      </c>
      <c r="AH30" s="53">
        <f>AH29*ttokg/Drivers!AI4</f>
        <v>3.8913893223397036</v>
      </c>
      <c r="AI30" s="53">
        <f>AI29*ttokg/Drivers!AJ4</f>
        <v>3.9446793374142985</v>
      </c>
      <c r="AJ30" s="53">
        <f>AJ29*ttokg/Drivers!AK4</f>
        <v>3.9971128964550271</v>
      </c>
      <c r="AK30" s="53">
        <f>AK29*ttokg/Drivers!AL4</f>
        <v>4.0434282604607743</v>
      </c>
      <c r="AL30" s="53">
        <f>AL29*ttokg/Drivers!AM4</f>
        <v>4.0927071345061474</v>
      </c>
      <c r="AM30" s="53">
        <f>AM29*ttokg/Drivers!AN4</f>
        <v>4.1717625339454614</v>
      </c>
      <c r="AN30" s="53">
        <f>AN29*ttokg/Drivers!AO4</f>
        <v>4.2473785269864068</v>
      </c>
      <c r="AO30" s="53">
        <f>AO29*ttokg/Drivers!AP4</f>
        <v>4.3273466681607706</v>
      </c>
      <c r="AP30" s="53">
        <f>AP29*ttokg/Drivers!AQ4</f>
        <v>4.4097512282491209</v>
      </c>
      <c r="AQ30" s="53">
        <f>AQ29*ttokg/Drivers!AR4</f>
        <v>4.4949110186382839</v>
      </c>
      <c r="AR30" s="53">
        <f>AR29*ttokg/Drivers!AS4</f>
        <v>4.6153979873997315</v>
      </c>
      <c r="AS30" s="53">
        <f>AS29*ttokg/Drivers!AT4</f>
        <v>4.7252611689850568</v>
      </c>
      <c r="AT30" s="53">
        <f>AT29*ttokg/Drivers!AU4</f>
        <v>4.8508890352702911</v>
      </c>
      <c r="AU30" s="53">
        <f>AU29*ttokg/Drivers!AV4</f>
        <v>4.9863919211484147</v>
      </c>
      <c r="AV30" s="53">
        <f>AV29*ttokg/Drivers!AW4</f>
        <v>5.1322570385410868</v>
      </c>
      <c r="AW30" s="53">
        <f>AW29*ttokg/Drivers!AX4</f>
        <v>5.2897788109080244</v>
      </c>
      <c r="AX30" s="53">
        <f>AX29*ttokg/Drivers!AY4</f>
        <v>5.4534530756947328</v>
      </c>
      <c r="AY30" s="53">
        <f>AY29*ttokg/Drivers!AZ4</f>
        <v>5.6176396681840686</v>
      </c>
      <c r="AZ30" s="53">
        <f>AZ29*ttokg/Drivers!BA4</f>
        <v>5.7879320805197665</v>
      </c>
      <c r="BA30" s="53">
        <f>BA29*ttokg/Drivers!BB4</f>
        <v>5.9690194009218489</v>
      </c>
      <c r="BB30" s="53">
        <f>BB29*ttokg/Drivers!BC4</f>
        <v>6.165625558417136</v>
      </c>
      <c r="BC30" s="53">
        <f>BC29*ttokg/Drivers!BD4</f>
        <v>6.3698997260643795</v>
      </c>
      <c r="BD30" s="53">
        <f>BD29*ttokg/Drivers!BE4</f>
        <v>6.5810427943349046</v>
      </c>
      <c r="BE30" s="53">
        <f>BE29*ttokg/Drivers!BF4</f>
        <v>6.8003016000586305</v>
      </c>
      <c r="BF30" s="53">
        <f>BF29*ttokg/Drivers!BG4</f>
        <v>7.0332810925218858</v>
      </c>
      <c r="BG30" s="53">
        <f>BG29*ttokg/Drivers!BH4</f>
        <v>7.2872245158920608</v>
      </c>
      <c r="BH30" s="53">
        <f>BH29*ttokg/Drivers!BI4</f>
        <v>7.5525723193435743</v>
      </c>
      <c r="BI30" s="53">
        <f>BI29*ttokg/Drivers!BJ4</f>
        <v>7.8185581575199992</v>
      </c>
      <c r="BJ30" s="53">
        <f>BJ29*ttokg/Drivers!BK4</f>
        <v>8.0970006208603102</v>
      </c>
      <c r="BK30" s="53">
        <f>BK29*ttokg/Drivers!BL4</f>
        <v>8.3889066810059596</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0.1034651865765637</v>
      </c>
      <c r="AP31" s="53"/>
      <c r="AQ31" s="53">
        <f>(AQ32-AE32)/AE32</f>
        <v>0.1572098059282466</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211294.1373210368</v>
      </c>
      <c r="Z32" s="22">
        <f>((Data!$AJ$26*'Intermediate calculations'!Z29)+Data!$AK$26)</f>
        <v>217039.83251802594</v>
      </c>
      <c r="AA32" s="22">
        <f>((Data!$AJ$26*'Intermediate calculations'!AA29)+Data!$AK$26)</f>
        <v>221178.27459621316</v>
      </c>
      <c r="AB32" s="22">
        <f>((Data!$AJ$26*'Intermediate calculations'!AB29)+Data!$AK$26)</f>
        <v>223590.6108664434</v>
      </c>
      <c r="AC32" s="22">
        <f>((Data!$AJ$26*'Intermediate calculations'!AC29)+Data!$AK$26)</f>
        <v>224585.15934427452</v>
      </c>
      <c r="AD32" s="22">
        <f>((Data!$AJ$26*'Intermediate calculations'!AD29)+Data!$AK$26)</f>
        <v>226712.7721410426</v>
      </c>
      <c r="AE32" s="22">
        <f>((Data!$AJ$26*'Intermediate calculations'!AE29)+Data!$AK$26)</f>
        <v>228341.15844128717</v>
      </c>
      <c r="AF32" s="22">
        <f>((Data!$AJ$26*'Intermediate calculations'!AF29)+Data!$AK$26)</f>
        <v>229492.27324534868</v>
      </c>
      <c r="AG32" s="22">
        <f>((Data!$AJ$26*'Intermediate calculations'!AG29)+Data!$AK$26)</f>
        <v>205508.53208913439</v>
      </c>
      <c r="AH32" s="22">
        <f>((Data!$AJ$26*'Intermediate calculations'!AH29)+Data!$AK$26)</f>
        <v>210800.35158025043</v>
      </c>
      <c r="AI32" s="22">
        <f>((Data!$AJ$26*'Intermediate calculations'!AI29)+Data!$AK$26)</f>
        <v>215822.05170226231</v>
      </c>
      <c r="AJ32" s="22">
        <f>((Data!$AJ$26*'Intermediate calculations'!AJ29)+Data!$AK$26)</f>
        <v>220888.56741954654</v>
      </c>
      <c r="AK32" s="22">
        <f>((Data!$AJ$26*'Intermediate calculations'!AK29)+Data!$AK$26)</f>
        <v>225722.71581908531</v>
      </c>
      <c r="AL32" s="22">
        <f>((Data!$AJ$26*'Intermediate calculations'!AL29)+Data!$AK$26)</f>
        <v>230798.43170620105</v>
      </c>
      <c r="AM32" s="22">
        <f>((Data!$AJ$26*'Intermediate calculations'!AM29)+Data!$AK$26)</f>
        <v>237196.35458007269</v>
      </c>
      <c r="AN32" s="22">
        <f>((Data!$AJ$26*'Intermediate calculations'!AN29)+Data!$AK$26)</f>
        <v>243512.34041688679</v>
      </c>
      <c r="AO32" s="22">
        <f>((Data!$AJ$26*'Intermediate calculations'!AO29)+Data!$AK$26)</f>
        <v>250169.65140990555</v>
      </c>
      <c r="AP32" s="22">
        <f>((Data!$AJ$26*'Intermediate calculations'!AP29)+Data!$AK$26)</f>
        <v>257070.64262076197</v>
      </c>
      <c r="AQ32" s="22">
        <f>((Data!$AJ$26*'Intermediate calculations'!AQ29)+Data!$AK$26)</f>
        <v>264238.62764527294</v>
      </c>
      <c r="AR32" s="22">
        <f>((Data!$AJ$26*'Intermediate calculations'!AR29)+Data!$AK$26)</f>
        <v>273180.71191404725</v>
      </c>
      <c r="AS32" s="22">
        <f>((Data!$AJ$26*'Intermediate calculations'!AS29)+Data!$AK$26)</f>
        <v>281652.72529029765</v>
      </c>
      <c r="AT32" s="22">
        <f>((Data!$AJ$26*'Intermediate calculations'!AT29)+Data!$AK$26)</f>
        <v>291154.88997029362</v>
      </c>
      <c r="AU32" s="22">
        <f>((Data!$AJ$26*'Intermediate calculations'!AU29)+Data!$AK$26)</f>
        <v>301371.08429653069</v>
      </c>
      <c r="AV32" s="22">
        <f>((Data!$AJ$26*'Intermediate calculations'!AV29)+Data!$AK$26)</f>
        <v>312346.11355366302</v>
      </c>
      <c r="AW32" s="22">
        <f>((Data!$AJ$26*'Intermediate calculations'!AW29)+Data!$AK$26)</f>
        <v>323799.03595619369</v>
      </c>
      <c r="AX32" s="22">
        <f>((Data!$AJ$26*'Intermediate calculations'!AX29)+Data!$AK$26)</f>
        <v>335767.93253164017</v>
      </c>
      <c r="AY32" s="22">
        <f>((Data!$AJ$26*'Intermediate calculations'!AY29)+Data!$AK$26)</f>
        <v>347925.97431426472</v>
      </c>
      <c r="AZ32" s="22">
        <f>((Data!$AJ$26*'Intermediate calculations'!AZ29)+Data!$AK$26)</f>
        <v>360611.60921079945</v>
      </c>
      <c r="BA32" s="22">
        <f>((Data!$AJ$26*'Intermediate calculations'!BA29)+Data!$AK$26)</f>
        <v>374118.41274054651</v>
      </c>
      <c r="BB32" s="22">
        <f>((Data!$AJ$26*'Intermediate calculations'!BB29)+Data!$AK$26)</f>
        <v>388336.20898066903</v>
      </c>
      <c r="BC32" s="22">
        <f>((Data!$AJ$26*'Intermediate calculations'!BC29)+Data!$AK$26)</f>
        <v>403186.58392126614</v>
      </c>
      <c r="BD32" s="22">
        <f>((Data!$AJ$26*'Intermediate calculations'!BD29)+Data!$AK$26)</f>
        <v>418630.49098479596</v>
      </c>
      <c r="BE32" s="22">
        <f>((Data!$AJ$26*'Intermediate calculations'!BE29)+Data!$AK$26)</f>
        <v>434754.72031128954</v>
      </c>
      <c r="BF32" s="22">
        <f>((Data!$AJ$26*'Intermediate calculations'!BF29)+Data!$AK$26)</f>
        <v>451920.17167920782</v>
      </c>
      <c r="BG32" s="22">
        <f>((Data!$AJ$26*'Intermediate calculations'!BG29)+Data!$AK$26)</f>
        <v>470096.27547970053</v>
      </c>
      <c r="BH32" s="22">
        <f>((Data!$AJ$26*'Intermediate calculations'!BH29)+Data!$AK$26)</f>
        <v>489165.77266180259</v>
      </c>
      <c r="BI32" s="22">
        <f>((Data!$AJ$26*'Intermediate calculations'!BI29)+Data!$AK$26)</f>
        <v>508458.49295299745</v>
      </c>
      <c r="BJ32" s="22">
        <f>((Data!$AJ$26*'Intermediate calculations'!BJ29)+Data!$AK$26)</f>
        <v>528729.4419146094</v>
      </c>
      <c r="BK32" s="22">
        <f>((Data!$AJ$26*'Intermediate calculations'!BK29)+Data!$AK$26)</f>
        <v>550056.64208138583</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420762.88531711447</v>
      </c>
      <c r="Z34" s="22">
        <f>((Data!$AJ$10*'Intermediate calculations'!Z4)+Data!$AK$10)*Drivers!AA4</f>
        <v>430055.26817289146</v>
      </c>
      <c r="AA34" s="22">
        <f>((Data!$AJ$10*'Intermediate calculations'!AA4)+Data!$AK$10)*Drivers!AB4</f>
        <v>437717.67399566085</v>
      </c>
      <c r="AB34" s="22">
        <f>((Data!$AJ$10*'Intermediate calculations'!AB4)+Data!$AK$10)*Drivers!AC4</f>
        <v>443625.54368849326</v>
      </c>
      <c r="AC34" s="22">
        <f>((Data!$AJ$10*'Intermediate calculations'!AC4)+Data!$AK$10)*Drivers!AD4</f>
        <v>448118.03330442094</v>
      </c>
      <c r="AD34" s="22">
        <f>((Data!$AJ$10*'Intermediate calculations'!AD4)+Data!$AK$10)*Drivers!AE4</f>
        <v>453967.76098595076</v>
      </c>
      <c r="AE34" s="22">
        <f>((Data!$AJ$10*'Intermediate calculations'!AE4)+Data!$AK$10)*Drivers!AF4</f>
        <v>459323.09699677449</v>
      </c>
      <c r="AF34" s="22">
        <f>((Data!$AJ$10*'Intermediate calculations'!AF4)+Data!$AK$10)*Drivers!AG4</f>
        <v>464218.60742300993</v>
      </c>
      <c r="AG34" s="22">
        <f>((Data!$AJ$10*'Intermediate calculations'!AG4)+Data!$AK$10)*Drivers!AH4</f>
        <v>441900.8440038925</v>
      </c>
      <c r="AH34" s="22">
        <f>((Data!$AJ$10*'Intermediate calculations'!AH4)+Data!$AK$10)*Drivers!AI4</f>
        <v>450323.62099930207</v>
      </c>
      <c r="AI34" s="22">
        <f>((Data!$AJ$10*'Intermediate calculations'!AI4)+Data!$AK$10)*Drivers!AJ4</f>
        <v>458484.17754877731</v>
      </c>
      <c r="AJ34" s="22">
        <f>((Data!$AJ$10*'Intermediate calculations'!AJ4)+Data!$AK$10)*Drivers!AK4</f>
        <v>466724.58511172625</v>
      </c>
      <c r="AK34" s="22">
        <f>((Data!$AJ$10*'Intermediate calculations'!AK4)+Data!$AK$10)*Drivers!AL4</f>
        <v>474744.44954873365</v>
      </c>
      <c r="AL34" s="22">
        <f>((Data!$AJ$10*'Intermediate calculations'!AL4)+Data!$AK$10)*Drivers!AM4</f>
        <v>483058.3712311227</v>
      </c>
      <c r="AM34" s="22">
        <f>((Data!$AJ$10*'Intermediate calculations'!AM4)+Data!$AK$10)*Drivers!AN4</f>
        <v>492428.06280348048</v>
      </c>
      <c r="AN34" s="22">
        <f>((Data!$AJ$10*'Intermediate calculations'!AN4)+Data!$AK$10)*Drivers!AO4</f>
        <v>501732.75399265677</v>
      </c>
      <c r="AO34" s="22">
        <f>((Data!$AJ$10*'Intermediate calculations'!AO4)+Data!$AK$10)*Drivers!AP4</f>
        <v>511431.93523016322</v>
      </c>
      <c r="AP34" s="22">
        <f>((Data!$AJ$10*'Intermediate calculations'!AP4)+Data!$AK$10)*Drivers!AQ4</f>
        <v>521419.8958540188</v>
      </c>
      <c r="AQ34" s="22">
        <f>((Data!$AJ$10*'Intermediate calculations'!AQ4)+Data!$AK$10)*Drivers!AR4</f>
        <v>531722.17200440983</v>
      </c>
      <c r="AR34" s="22">
        <f>((Data!$AJ$10*'Intermediate calculations'!AR4)+Data!$AK$10)*Drivers!AS4</f>
        <v>543634.50011943886</v>
      </c>
      <c r="AS34" s="22">
        <f>((Data!$AJ$10*'Intermediate calculations'!AS4)+Data!$AK$10)*Drivers!AT4</f>
        <v>555055.64336796536</v>
      </c>
      <c r="AT34" s="22">
        <f>((Data!$AJ$10*'Intermediate calculations'!AT4)+Data!$AK$10)*Drivers!AU4</f>
        <v>567613.55900313577</v>
      </c>
      <c r="AU34" s="22">
        <f>((Data!$AJ$10*'Intermediate calculations'!AU4)+Data!$AK$10)*Drivers!AV4</f>
        <v>580965.40571537649</v>
      </c>
      <c r="AV34" s="22">
        <f>((Data!$AJ$10*'Intermediate calculations'!AV4)+Data!$AK$10)*Drivers!AW4</f>
        <v>595159.96259747492</v>
      </c>
      <c r="AW34" s="22">
        <f>((Data!$AJ$10*'Intermediate calculations'!AW4)+Data!$AK$10)*Drivers!AX4</f>
        <v>609564.80763874238</v>
      </c>
      <c r="AX34" s="22">
        <f>((Data!$AJ$10*'Intermediate calculations'!AX4)+Data!$AK$10)*Drivers!AY4</f>
        <v>624543.98491638666</v>
      </c>
      <c r="AY34" s="22">
        <f>((Data!$AJ$10*'Intermediate calculations'!AY4)+Data!$AK$10)*Drivers!AZ4</f>
        <v>639742.97899246519</v>
      </c>
      <c r="AZ34" s="22">
        <f>((Data!$AJ$10*'Intermediate calculations'!AZ4)+Data!$AK$10)*Drivers!BA4</f>
        <v>655529.12509899249</v>
      </c>
      <c r="BA34" s="22">
        <f>((Data!$AJ$10*'Intermediate calculations'!BA4)+Data!$AK$10)*Drivers!BB4</f>
        <v>672221.07105785236</v>
      </c>
      <c r="BB34" s="22">
        <f>((Data!$AJ$10*'Intermediate calculations'!BB4)+Data!$AK$10)*Drivers!BC4</f>
        <v>689388.28122740483</v>
      </c>
      <c r="BC34" s="22">
        <f>((Data!$AJ$10*'Intermediate calculations'!BC4)+Data!$AK$10)*Drivers!BD4</f>
        <v>707252.67193522549</v>
      </c>
      <c r="BD34" s="22">
        <f>((Data!$AJ$10*'Intermediate calculations'!BD4)+Data!$AK$10)*Drivers!BE4</f>
        <v>725771.94334367861</v>
      </c>
      <c r="BE34" s="22">
        <f>((Data!$AJ$10*'Intermediate calculations'!BE4)+Data!$AK$10)*Drivers!BF4</f>
        <v>745040.33350240113</v>
      </c>
      <c r="BF34" s="22">
        <f>((Data!$AJ$10*'Intermediate calculations'!BF4)+Data!$AK$10)*Drivers!BG4</f>
        <v>765449.49992756941</v>
      </c>
      <c r="BG34" s="22">
        <f>((Data!$AJ$10*'Intermediate calculations'!BG4)+Data!$AK$10)*Drivers!BH4</f>
        <v>786646.65675795276</v>
      </c>
      <c r="BH34" s="22">
        <f>((Data!$AJ$10*'Intermediate calculations'!BH4)+Data!$AK$10)*Drivers!BI4</f>
        <v>808820.71004936332</v>
      </c>
      <c r="BI34" s="22">
        <f>((Data!$AJ$10*'Intermediate calculations'!BI4)+Data!$AK$10)*Drivers!BJ4</f>
        <v>831244.53883728781</v>
      </c>
      <c r="BJ34" s="22">
        <f>((Data!$AJ$10*'Intermediate calculations'!BJ4)+Data!$AK$10)*Drivers!BK4</f>
        <v>854737.39059028216</v>
      </c>
      <c r="BK34" s="22">
        <f>((Data!$AJ$10*'Intermediate calculations'!BK4)+Data!$AK$10)*Drivers!BL4</f>
        <v>879383.96147232689</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8.0412690758893621</v>
      </c>
      <c r="Z35" s="53">
        <f>Z34*ttokg/Drivers!AA4</f>
        <v>8.09830028842517</v>
      </c>
      <c r="AA35" s="53">
        <f>AA34*ttokg/Drivers!AB4</f>
        <v>8.1190589279825858</v>
      </c>
      <c r="AB35" s="53">
        <f>AB34*ttokg/Drivers!AC4</f>
        <v>8.1026769236273708</v>
      </c>
      <c r="AC35" s="53">
        <f>AC34*ttokg/Drivers!AD4</f>
        <v>8.0567873593380757</v>
      </c>
      <c r="AD35" s="53">
        <f>AD34*ttokg/Drivers!AE4</f>
        <v>8.0317076235844773</v>
      </c>
      <c r="AE35" s="53">
        <f>AE34*ttokg/Drivers!AF4</f>
        <v>7.9971288401028895</v>
      </c>
      <c r="AF35" s="53">
        <f>AF34*ttokg/Drivers!AG4</f>
        <v>7.9537380349800975</v>
      </c>
      <c r="AG35" s="53">
        <f>AG34*ttokg/Drivers!AH4</f>
        <v>7.4508616528858163</v>
      </c>
      <c r="AH35" s="53">
        <f>AH34*ttokg/Drivers!AI4</f>
        <v>7.5064470318563714</v>
      </c>
      <c r="AI35" s="53">
        <f>AI34*ttokg/Drivers!AJ4</f>
        <v>7.5554802973789412</v>
      </c>
      <c r="AJ35" s="53">
        <f>AJ34*ttokg/Drivers!AK4</f>
        <v>7.6037255196619249</v>
      </c>
      <c r="AK35" s="53">
        <f>AK34*ttokg/Drivers!AL4</f>
        <v>7.6463412618021636</v>
      </c>
      <c r="AL35" s="53">
        <f>AL34*ttokg/Drivers!AM4</f>
        <v>7.6916837919616636</v>
      </c>
      <c r="AM35" s="53">
        <f>AM34*ttokg/Drivers!AN4</f>
        <v>7.7644243304335463</v>
      </c>
      <c r="AN35" s="53">
        <f>AN34*ttokg/Drivers!AO4</f>
        <v>7.8340001986208501</v>
      </c>
      <c r="AO35" s="53">
        <f>AO34*ttokg/Drivers!AP4</f>
        <v>7.9075805699917385</v>
      </c>
      <c r="AP35" s="53">
        <f>AP34*ttokg/Drivers!AQ4</f>
        <v>7.9834027417330473</v>
      </c>
      <c r="AQ35" s="53">
        <f>AQ34*ttokg/Drivers!AR4</f>
        <v>8.0617600589181357</v>
      </c>
      <c r="AR35" s="53">
        <f>AR34*ttokg/Drivers!AS4</f>
        <v>8.1726226571557241</v>
      </c>
      <c r="AS35" s="53">
        <f>AS34*ttokg/Drivers!AT4</f>
        <v>8.2737100850028895</v>
      </c>
      <c r="AT35" s="53">
        <f>AT34*ttokg/Drivers!AU4</f>
        <v>8.3893029313545995</v>
      </c>
      <c r="AU35" s="53">
        <f>AU34*ttokg/Drivers!AV4</f>
        <v>8.5139819912692243</v>
      </c>
      <c r="AV35" s="53">
        <f>AV34*ttokg/Drivers!AW4</f>
        <v>8.6481955586998964</v>
      </c>
      <c r="AW35" s="53">
        <f>AW34*ttokg/Drivers!AX4</f>
        <v>8.7931346599413232</v>
      </c>
      <c r="AX35" s="53">
        <f>AX34*ttokg/Drivers!AY4</f>
        <v>8.9437347990717821</v>
      </c>
      <c r="AY35" s="53">
        <f>AY34*ttokg/Drivers!AZ4</f>
        <v>9.0948063417145537</v>
      </c>
      <c r="AZ35" s="53">
        <f>AZ34*ttokg/Drivers!BA4</f>
        <v>9.2514959778283199</v>
      </c>
      <c r="BA35" s="53">
        <f>BA34*ttokg/Drivers!BB4</f>
        <v>9.4181182362686116</v>
      </c>
      <c r="BB35" s="53">
        <f>BB34*ttokg/Drivers!BC4</f>
        <v>9.5990197036512761</v>
      </c>
      <c r="BC35" s="53">
        <f>BC34*ttokg/Drivers!BD4</f>
        <v>9.7869766687155337</v>
      </c>
      <c r="BD35" s="53">
        <f>BD34*ttokg/Drivers!BE4</f>
        <v>9.9812538539493314</v>
      </c>
      <c r="BE35" s="53">
        <f>BE34*ttokg/Drivers!BF4</f>
        <v>10.182998500186793</v>
      </c>
      <c r="BF35" s="53">
        <f>BF34*ttokg/Drivers!BG4</f>
        <v>10.397367839344863</v>
      </c>
      <c r="BG35" s="53">
        <f>BG34*ttokg/Drivers!BH4</f>
        <v>10.63102653297425</v>
      </c>
      <c r="BH35" s="53">
        <f>BH34*ttokg/Drivers!BI4</f>
        <v>10.875178636970777</v>
      </c>
      <c r="BI35" s="53">
        <f>BI34*ttokg/Drivers!BJ4</f>
        <v>11.119917810159071</v>
      </c>
      <c r="BJ35" s="53">
        <f>BJ34*ttokg/Drivers!BK4</f>
        <v>11.376118586582438</v>
      </c>
      <c r="BK35" s="53">
        <f>BK34*ttokg/Drivers!BL4</f>
        <v>11.644707502061889</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0.128422547982078</v>
      </c>
      <c r="AP36" s="53"/>
      <c r="AQ36" s="53">
        <f>(AQ37-AE37)/AE37</f>
        <v>0.1598859274403745</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450588.4722534694</v>
      </c>
      <c r="Z37" s="22">
        <f>((Data!$AJ$29*'Intermediate calculations'!Z34)+Data!$AK$29)</f>
        <v>460695.82629947906</v>
      </c>
      <c r="AA37" s="22">
        <f>((Data!$AJ$29*'Intermediate calculations'!AA34)+Data!$AK$29)</f>
        <v>469030.24920229655</v>
      </c>
      <c r="AB37" s="22">
        <f>((Data!$AJ$29*'Intermediate calculations'!AB34)+Data!$AK$29)</f>
        <v>475456.25764059764</v>
      </c>
      <c r="AC37" s="22">
        <f>((Data!$AJ$29*'Intermediate calculations'!AC34)+Data!$AK$29)</f>
        <v>480342.7527195185</v>
      </c>
      <c r="AD37" s="22">
        <f>((Data!$AJ$29*'Intermediate calculations'!AD34)+Data!$AK$29)</f>
        <v>486705.51990933652</v>
      </c>
      <c r="AE37" s="22">
        <f>((Data!$AJ$29*'Intermediate calculations'!AE34)+Data!$AK$29)</f>
        <v>492530.53572463832</v>
      </c>
      <c r="AF37" s="22">
        <f>((Data!$AJ$29*'Intermediate calculations'!AF34)+Data!$AK$29)</f>
        <v>497855.39780596457</v>
      </c>
      <c r="AG37" s="22">
        <f>((Data!$AJ$29*'Intermediate calculations'!AG34)+Data!$AK$29)</f>
        <v>473580.29637147457</v>
      </c>
      <c r="AH37" s="22">
        <f>((Data!$AJ$29*'Intermediate calculations'!AH34)+Data!$AK$29)</f>
        <v>482741.77738925937</v>
      </c>
      <c r="AI37" s="22">
        <f>((Data!$AJ$29*'Intermediate calculations'!AI34)+Data!$AK$29)</f>
        <v>491618.0404036218</v>
      </c>
      <c r="AJ37" s="22">
        <f>((Data!$AJ$29*'Intermediate calculations'!AJ34)+Data!$AK$29)</f>
        <v>500581.15761637856</v>
      </c>
      <c r="AK37" s="22">
        <f>((Data!$AJ$29*'Intermediate calculations'!AK34)+Data!$AK$29)</f>
        <v>509304.38937769603</v>
      </c>
      <c r="AL37" s="22">
        <f>((Data!$AJ$29*'Intermediate calculations'!AL34)+Data!$AK$29)</f>
        <v>518347.46812928451</v>
      </c>
      <c r="AM37" s="22">
        <f>((Data!$AJ$29*'Intermediate calculations'!AM34)+Data!$AK$29)</f>
        <v>528538.91110936552</v>
      </c>
      <c r="AN37" s="22">
        <f>((Data!$AJ$29*'Intermediate calculations'!AN34)+Data!$AK$29)</f>
        <v>538659.65296830912</v>
      </c>
      <c r="AO37" s="22">
        <f>((Data!$AJ$29*'Intermediate calculations'!AO34)+Data!$AK$29)</f>
        <v>549209.48289303551</v>
      </c>
      <c r="AP37" s="22">
        <f>((Data!$AJ$29*'Intermediate calculations'!AP34)+Data!$AK$29)</f>
        <v>560073.41906417068</v>
      </c>
      <c r="AQ37" s="22">
        <f>((Data!$AJ$29*'Intermediate calculations'!AQ34)+Data!$AK$29)</f>
        <v>571279.23722167662</v>
      </c>
      <c r="AR37" s="22">
        <f>((Data!$AJ$29*'Intermediate calculations'!AR34)+Data!$AK$29)</f>
        <v>584236.31396286818</v>
      </c>
      <c r="AS37" s="22">
        <f>((Data!$AJ$29*'Intermediate calculations'!AS34)+Data!$AK$29)</f>
        <v>596659.12738055713</v>
      </c>
      <c r="AT37" s="22">
        <f>((Data!$AJ$29*'Intermediate calculations'!AT34)+Data!$AK$29)</f>
        <v>610318.41169703123</v>
      </c>
      <c r="AU37" s="22">
        <f>((Data!$AJ$29*'Intermediate calculations'!AU34)+Data!$AK$29)</f>
        <v>624841.25734202843</v>
      </c>
      <c r="AV37" s="22">
        <f>((Data!$AJ$29*'Intermediate calculations'!AV34)+Data!$AK$29)</f>
        <v>640280.72148812725</v>
      </c>
      <c r="AW37" s="22">
        <f>((Data!$AJ$29*'Intermediate calculations'!AW34)+Data!$AK$29)</f>
        <v>655948.91672606673</v>
      </c>
      <c r="AX37" s="22">
        <f>((Data!$AJ$29*'Intermediate calculations'!AX34)+Data!$AK$29)</f>
        <v>672241.81494312314</v>
      </c>
      <c r="AY37" s="22">
        <f>((Data!$AJ$29*'Intermediate calculations'!AY34)+Data!$AK$29)</f>
        <v>688773.80858290568</v>
      </c>
      <c r="AZ37" s="22">
        <f>((Data!$AJ$29*'Intermediate calculations'!AZ34)+Data!$AK$29)</f>
        <v>705944.44933212036</v>
      </c>
      <c r="BA37" s="22">
        <f>((Data!$AJ$29*'Intermediate calculations'!BA34)+Data!$AK$29)</f>
        <v>724100.33142840839</v>
      </c>
      <c r="BB37" s="22">
        <f>((Data!$AJ$29*'Intermediate calculations'!BB34)+Data!$AK$29)</f>
        <v>742773.15990082244</v>
      </c>
      <c r="BC37" s="22">
        <f>((Data!$AJ$29*'Intermediate calculations'!BC34)+Data!$AK$29)</f>
        <v>762204.31383653614</v>
      </c>
      <c r="BD37" s="22">
        <f>((Data!$AJ$29*'Intermediate calculations'!BD34)+Data!$AK$29)</f>
        <v>782347.78356916877</v>
      </c>
      <c r="BE37" s="22">
        <f>((Data!$AJ$29*'Intermediate calculations'!BE34)+Data!$AK$29)</f>
        <v>803306.07212158036</v>
      </c>
      <c r="BF37" s="22">
        <f>((Data!$AJ$29*'Intermediate calculations'!BF34)+Data!$AK$29)</f>
        <v>825505.18660542509</v>
      </c>
      <c r="BG37" s="22">
        <f>((Data!$AJ$29*'Intermediate calculations'!BG34)+Data!$AK$29)</f>
        <v>848561.40073033934</v>
      </c>
      <c r="BH37" s="22">
        <f>((Data!$AJ$29*'Intermediate calculations'!BH34)+Data!$AK$29)</f>
        <v>872680.18820712063</v>
      </c>
      <c r="BI37" s="22">
        <f>((Data!$AJ$29*'Intermediate calculations'!BI34)+Data!$AK$29)</f>
        <v>897070.65727671492</v>
      </c>
      <c r="BJ37" s="22">
        <f>((Data!$AJ$29*'Intermediate calculations'!BJ34)+Data!$AK$29)</f>
        <v>922623.90598625457</v>
      </c>
      <c r="BK37" s="22">
        <f>((Data!$AJ$29*'Intermediate calculations'!BK34)+Data!$AK$29)</f>
        <v>949432.05861957278</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1795865.7045636307</v>
      </c>
      <c r="Z39" s="22">
        <f>((Data!$AJ$11*'Intermediate calculations'!Z4)+Data!$AK$11)*Drivers!AA4</f>
        <v>1861293.0542315748</v>
      </c>
      <c r="AA39" s="22">
        <f>((Data!$AJ$11*'Intermediate calculations'!AA4)+Data!$AK$11)*Drivers!AB4</f>
        <v>1903910.4655247165</v>
      </c>
      <c r="AB39" s="22">
        <f>((Data!$AJ$11*'Intermediate calculations'!AB4)+Data!$AK$11)*Drivers!AC4</f>
        <v>1922049.9173068132</v>
      </c>
      <c r="AC39" s="22">
        <f>((Data!$AJ$11*'Intermediate calculations'!AC4)+Data!$AK$11)*Drivers!AD4</f>
        <v>1919963.8901132352</v>
      </c>
      <c r="AD39" s="22">
        <f>((Data!$AJ$11*'Intermediate calculations'!AD4)+Data!$AK$11)*Drivers!AE4</f>
        <v>1932990.2261505853</v>
      </c>
      <c r="AE39" s="22">
        <f>((Data!$AJ$11*'Intermediate calculations'!AE4)+Data!$AK$11)*Drivers!AF4</f>
        <v>1938876.2967622573</v>
      </c>
      <c r="AF39" s="22">
        <f>((Data!$AJ$11*'Intermediate calculations'!AF4)+Data!$AK$11)*Drivers!AG4</f>
        <v>1937876.4847072002</v>
      </c>
      <c r="AG39" s="22">
        <f>((Data!$AJ$11*'Intermediate calculations'!AG4)+Data!$AK$11)*Drivers!AH4</f>
        <v>1588178.3300983231</v>
      </c>
      <c r="AH39" s="22">
        <f>((Data!$AJ$11*'Intermediate calculations'!AH4)+Data!$AK$11)*Drivers!AI4</f>
        <v>1649067.6957431189</v>
      </c>
      <c r="AI39" s="22">
        <f>((Data!$AJ$11*'Intermediate calculations'!AI4)+Data!$AK$11)*Drivers!AJ4</f>
        <v>1706069.0703483904</v>
      </c>
      <c r="AJ39" s="22">
        <f>((Data!$AJ$11*'Intermediate calculations'!AJ4)+Data!$AK$11)*Drivers!AK4</f>
        <v>1763546.4891048344</v>
      </c>
      <c r="AK39" s="22">
        <f>((Data!$AJ$11*'Intermediate calculations'!AK4)+Data!$AK$11)*Drivers!AL4</f>
        <v>1817655.9182513934</v>
      </c>
      <c r="AL39" s="22">
        <f>((Data!$AJ$11*'Intermediate calculations'!AL4)+Data!$AK$11)*Drivers!AM4</f>
        <v>1874965.4405429165</v>
      </c>
      <c r="AM39" s="22">
        <f>((Data!$AJ$11*'Intermediate calculations'!AM4)+Data!$AK$11)*Drivers!AN4</f>
        <v>1952365.4609571917</v>
      </c>
      <c r="AN39" s="22">
        <f>((Data!$AJ$11*'Intermediate calculations'!AN4)+Data!$AK$11)*Drivers!AO4</f>
        <v>2028518.4962010258</v>
      </c>
      <c r="AO39" s="22">
        <f>((Data!$AJ$11*'Intermediate calculations'!AO4)+Data!$AK$11)*Drivers!AP4</f>
        <v>2109290.792273771</v>
      </c>
      <c r="AP39" s="22">
        <f>((Data!$AJ$11*'Intermediate calculations'!AP4)+Data!$AK$11)*Drivers!AQ4</f>
        <v>2193327.6712925564</v>
      </c>
      <c r="AQ39" s="22">
        <f>((Data!$AJ$11*'Intermediate calculations'!AQ4)+Data!$AK$11)*Drivers!AR4</f>
        <v>2280951.1945521673</v>
      </c>
      <c r="AR39" s="22">
        <f>((Data!$AJ$11*'Intermediate calculations'!AR4)+Data!$AK$11)*Drivers!AS4</f>
        <v>2394631.9978246293</v>
      </c>
      <c r="AS39" s="22">
        <f>((Data!$AJ$11*'Intermediate calculations'!AS4)+Data!$AK$11)*Drivers!AT4</f>
        <v>2501708.8908682079</v>
      </c>
      <c r="AT39" s="22">
        <f>((Data!$AJ$11*'Intermediate calculations'!AT4)+Data!$AK$11)*Drivers!AU4</f>
        <v>2622977.4888509302</v>
      </c>
      <c r="AU39" s="22">
        <f>((Data!$AJ$11*'Intermediate calculations'!AU4)+Data!$AK$11)*Drivers!AV4</f>
        <v>2754054.8987807231</v>
      </c>
      <c r="AV39" s="22">
        <f>((Data!$AJ$11*'Intermediate calculations'!AV4)+Data!$AK$11)*Drivers!AW4</f>
        <v>2895561.4587075249</v>
      </c>
      <c r="AW39" s="22">
        <f>((Data!$AJ$11*'Intermediate calculations'!AW4)+Data!$AK$11)*Drivers!AX4</f>
        <v>3045126.0398095069</v>
      </c>
      <c r="AX39" s="22">
        <f>((Data!$AJ$11*'Intermediate calculations'!AX4)+Data!$AK$11)*Drivers!AY4</f>
        <v>3201775.8124595704</v>
      </c>
      <c r="AY39" s="22">
        <f>((Data!$AJ$11*'Intermediate calculations'!AY4)+Data!$AK$11)*Drivers!AZ4</f>
        <v>3360979.7187607842</v>
      </c>
      <c r="AZ39" s="22">
        <f>((Data!$AJ$11*'Intermediate calculations'!AZ4)+Data!$AK$11)*Drivers!BA4</f>
        <v>3527428.8909440031</v>
      </c>
      <c r="BA39" s="22">
        <f>((Data!$AJ$11*'Intermediate calculations'!BA4)+Data!$AK$11)*Drivers!BB4</f>
        <v>3705192.4280892732</v>
      </c>
      <c r="BB39" s="22">
        <f>((Data!$AJ$11*'Intermediate calculations'!BB4)+Data!$AK$11)*Drivers!BC4</f>
        <v>3894189.2017556112</v>
      </c>
      <c r="BC39" s="22">
        <f>((Data!$AJ$11*'Intermediate calculations'!BC4)+Data!$AK$11)*Drivers!BD4</f>
        <v>4091904.6358365975</v>
      </c>
      <c r="BD39" s="22">
        <f>((Data!$AJ$11*'Intermediate calculations'!BD4)+Data!$AK$11)*Drivers!BE4</f>
        <v>4297797.1471020319</v>
      </c>
      <c r="BE39" s="22">
        <f>((Data!$AJ$11*'Intermediate calculations'!BE4)+Data!$AK$11)*Drivers!BF4</f>
        <v>4513069.5227436386</v>
      </c>
      <c r="BF39" s="22">
        <f>((Data!$AJ$11*'Intermediate calculations'!BF4)+Data!$AK$11)*Drivers!BG4</f>
        <v>4742724.3076141132</v>
      </c>
      <c r="BG39" s="22">
        <f>((Data!$AJ$11*'Intermediate calculations'!BG4)+Data!$AK$11)*Drivers!BH4</f>
        <v>4987824.0031701038</v>
      </c>
      <c r="BH39" s="22">
        <f>((Data!$AJ$11*'Intermediate calculations'!BH4)+Data!$AK$11)*Drivers!BI4</f>
        <v>5245273.0628769863</v>
      </c>
      <c r="BI39" s="22">
        <f>((Data!$AJ$11*'Intermediate calculations'!BI4)+Data!$AK$11)*Drivers!BJ4</f>
        <v>5505781.2809707178</v>
      </c>
      <c r="BJ39" s="22">
        <f>((Data!$AJ$11*'Intermediate calculations'!BJ4)+Data!$AK$11)*Drivers!BK4</f>
        <v>5779814.5075279009</v>
      </c>
      <c r="BK39" s="22">
        <f>((Data!$AJ$11*'Intermediate calculations'!BK4)+Data!$AK$11)*Drivers!BL4</f>
        <v>6068454.1250500334</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34.321086432502412</v>
      </c>
      <c r="Z40" s="53">
        <f>Z39*ttokg/Drivers!AA4</f>
        <v>35.049704522785973</v>
      </c>
      <c r="AA40" s="53">
        <f>AA39*ttokg/Drivers!AB4</f>
        <v>35.314912286021077</v>
      </c>
      <c r="AB40" s="53">
        <f>AB39*ttokg/Drivers!AC4</f>
        <v>35.105619440970351</v>
      </c>
      <c r="AC40" s="53">
        <f>AC39*ttokg/Drivers!AD4</f>
        <v>34.519344571302845</v>
      </c>
      <c r="AD40" s="53">
        <f>AD39*ttokg/Drivers!AE4</f>
        <v>34.198931443874955</v>
      </c>
      <c r="AE40" s="53">
        <f>AE39*ttokg/Drivers!AF4</f>
        <v>33.757160594818117</v>
      </c>
      <c r="AF40" s="53">
        <f>AF39*ttokg/Drivers!AG4</f>
        <v>33.202809316654701</v>
      </c>
      <c r="AG40" s="53">
        <f>AG39*ttokg/Drivers!AH4</f>
        <v>26.778172475202592</v>
      </c>
      <c r="AH40" s="53">
        <f>AH39*ttokg/Drivers!AI4</f>
        <v>27.488318917342212</v>
      </c>
      <c r="AI40" s="53">
        <f>AI39*ttokg/Drivers!AJ4</f>
        <v>28.114757014953931</v>
      </c>
      <c r="AJ40" s="53">
        <f>AJ39*ttokg/Drivers!AK4</f>
        <v>28.731127247360668</v>
      </c>
      <c r="AK40" s="53">
        <f>AK39*ttokg/Drivers!AL4</f>
        <v>29.275576493196731</v>
      </c>
      <c r="AL40" s="53">
        <f>AL39*ttokg/Drivers!AM4</f>
        <v>29.854862576456782</v>
      </c>
      <c r="AM40" s="53">
        <f>AM39*ttokg/Drivers!AN4</f>
        <v>30.784179521880368</v>
      </c>
      <c r="AN40" s="53">
        <f>AN39*ttokg/Drivers!AO4</f>
        <v>31.673065343422817</v>
      </c>
      <c r="AO40" s="53">
        <f>AO39*ttokg/Drivers!AP4</f>
        <v>32.613111807224577</v>
      </c>
      <c r="AP40" s="53">
        <f>AP39*ttokg/Drivers!AQ4</f>
        <v>33.581799014087224</v>
      </c>
      <c r="AQ40" s="53">
        <f>AQ39*ttokg/Drivers!AR4</f>
        <v>34.582874675441907</v>
      </c>
      <c r="AR40" s="53">
        <f>AR39*ttokg/Drivers!AS4</f>
        <v>35.999230579869256</v>
      </c>
      <c r="AS40" s="53">
        <f>AS39*ttokg/Drivers!AT4</f>
        <v>37.290701080929288</v>
      </c>
      <c r="AT40" s="53">
        <f>AT39*ttokg/Drivers!AU4</f>
        <v>38.76748958347676</v>
      </c>
      <c r="AU40" s="53">
        <f>AU39*ttokg/Drivers!AV4</f>
        <v>40.360361530155153</v>
      </c>
      <c r="AV40" s="53">
        <f>AV39*ttokg/Drivers!AW4</f>
        <v>42.075044224830144</v>
      </c>
      <c r="AW40" s="53">
        <f>AW39*ttokg/Drivers!AX4</f>
        <v>43.926753954614313</v>
      </c>
      <c r="AX40" s="53">
        <f>AX39*ttokg/Drivers!AY4</f>
        <v>45.850787845718706</v>
      </c>
      <c r="AY40" s="53">
        <f>AY39*ttokg/Drivers!AZ4</f>
        <v>47.780844283278334</v>
      </c>
      <c r="AZ40" s="53">
        <f>AZ39*ttokg/Drivers!BA4</f>
        <v>49.78267623382218</v>
      </c>
      <c r="BA40" s="53">
        <f>BA39*ttokg/Drivers!BB4</f>
        <v>51.911405158659115</v>
      </c>
      <c r="BB40" s="53">
        <f>BB39*ttokg/Drivers!BC4</f>
        <v>54.22256208191574</v>
      </c>
      <c r="BC40" s="53">
        <f>BC39*ttokg/Drivers!BD4</f>
        <v>56.623858474739698</v>
      </c>
      <c r="BD40" s="53">
        <f>BD39*ttokg/Drivers!BE4</f>
        <v>59.105900595128354</v>
      </c>
      <c r="BE40" s="53">
        <f>BE39*ttokg/Drivers!BF4</f>
        <v>61.683345336885836</v>
      </c>
      <c r="BF40" s="53">
        <f>BF39*ttokg/Drivers!BG4</f>
        <v>64.422080348255818</v>
      </c>
      <c r="BG40" s="53">
        <f>BG39*ttokg/Drivers!BH4</f>
        <v>67.407251863301255</v>
      </c>
      <c r="BH40" s="53">
        <f>BH39*ttokg/Drivers!BI4</f>
        <v>70.526484855953626</v>
      </c>
      <c r="BI40" s="53">
        <f>BI39*ttokg/Drivers!BJ4</f>
        <v>73.653218114063293</v>
      </c>
      <c r="BJ40" s="53">
        <f>BJ39*ttokg/Drivers!BK4</f>
        <v>76.926382266579793</v>
      </c>
      <c r="BK40" s="53">
        <f>BK39*ttokg/Drivers!BL4</f>
        <v>80.357814529134203</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8.0847052944823541E-2</v>
      </c>
      <c r="AP41" s="53"/>
      <c r="AQ41" s="53">
        <f>(AQ42-AE42)/AE42</f>
        <v>0.1564447601187226</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1472978.8526189551</v>
      </c>
      <c r="Z42" s="22">
        <f>((Data!$AJ$33*'Intermediate calculations'!Z39)+Data!$AK$33)</f>
        <v>1520138.6572848444</v>
      </c>
      <c r="AA42" s="22">
        <f>((Data!$AJ$33*'Intermediate calculations'!AA39)+Data!$AK$33)</f>
        <v>1550857.1381976535</v>
      </c>
      <c r="AB42" s="22">
        <f>((Data!$AJ$33*'Intermediate calculations'!AB39)+Data!$AK$33)</f>
        <v>1563931.9915599185</v>
      </c>
      <c r="AC42" s="22">
        <f>((Data!$AJ$33*'Intermediate calculations'!AC39)+Data!$AK$33)</f>
        <v>1562428.3904592143</v>
      </c>
      <c r="AD42" s="22">
        <f>((Data!$AJ$33*'Intermediate calculations'!AD39)+Data!$AK$33)</f>
        <v>1571817.7278869331</v>
      </c>
      <c r="AE42" s="22">
        <f>((Data!$AJ$33*'Intermediate calculations'!AE39)+Data!$AK$33)</f>
        <v>1576060.3869844647</v>
      </c>
      <c r="AF42" s="22">
        <f>((Data!$AJ$33*'Intermediate calculations'!AF39)+Data!$AK$33)</f>
        <v>1575339.7259542013</v>
      </c>
      <c r="AG42" s="22">
        <f>((Data!$AJ$33*'Intermediate calculations'!AG39)+Data!$AK$33)</f>
        <v>1323278.5199436408</v>
      </c>
      <c r="AH42" s="22">
        <f>((Data!$AJ$33*'Intermediate calculations'!AH39)+Data!$AK$33)</f>
        <v>1367167.3616071353</v>
      </c>
      <c r="AI42" s="22">
        <f>((Data!$AJ$33*'Intermediate calculations'!AI39)+Data!$AK$33)</f>
        <v>1408253.7529360638</v>
      </c>
      <c r="AJ42" s="22">
        <f>((Data!$AJ$33*'Intermediate calculations'!AJ39)+Data!$AK$33)</f>
        <v>1449683.2752231555</v>
      </c>
      <c r="AK42" s="22">
        <f>((Data!$AJ$33*'Intermediate calculations'!AK39)+Data!$AK$33)</f>
        <v>1488685.1623863268</v>
      </c>
      <c r="AL42" s="22">
        <f>((Data!$AJ$33*'Intermediate calculations'!AL39)+Data!$AK$33)</f>
        <v>1529993.6654890873</v>
      </c>
      <c r="AM42" s="22">
        <f>((Data!$AJ$33*'Intermediate calculations'!AM39)+Data!$AK$33)</f>
        <v>1585783.3293284199</v>
      </c>
      <c r="AN42" s="22">
        <f>((Data!$AJ$33*'Intermediate calculations'!AN39)+Data!$AK$33)</f>
        <v>1640674.1706209471</v>
      </c>
      <c r="AO42" s="22">
        <f>((Data!$AJ$33*'Intermediate calculations'!AO39)+Data!$AK$33)</f>
        <v>1698894.5589530203</v>
      </c>
      <c r="AP42" s="22">
        <f>((Data!$AJ$33*'Intermediate calculations'!AP39)+Data!$AK$33)</f>
        <v>1759468.0472476049</v>
      </c>
      <c r="AQ42" s="22">
        <f>((Data!$AJ$33*'Intermediate calculations'!AQ39)+Data!$AK$33)</f>
        <v>1822626.7761588704</v>
      </c>
      <c r="AR42" s="22">
        <f>((Data!$AJ$33*'Intermediate calculations'!AR39)+Data!$AK$33)</f>
        <v>1904567.5013112663</v>
      </c>
      <c r="AS42" s="22">
        <f>((Data!$AJ$33*'Intermediate calculations'!AS39)+Data!$AK$33)</f>
        <v>1981748.1510822533</v>
      </c>
      <c r="AT42" s="22">
        <f>((Data!$AJ$33*'Intermediate calculations'!AT39)+Data!$AK$33)</f>
        <v>2069158.132106954</v>
      </c>
      <c r="AU42" s="22">
        <f>((Data!$AJ$33*'Intermediate calculations'!AU39)+Data!$AK$33)</f>
        <v>2163638.2704554037</v>
      </c>
      <c r="AV42" s="22">
        <f>((Data!$AJ$33*'Intermediate calculations'!AV39)+Data!$AK$33)</f>
        <v>2265635.7036230131</v>
      </c>
      <c r="AW42" s="22">
        <f>((Data!$AJ$33*'Intermediate calculations'!AW39)+Data!$AK$33)</f>
        <v>2373441.3302531997</v>
      </c>
      <c r="AX42" s="22">
        <f>((Data!$AJ$33*'Intermediate calculations'!AX39)+Data!$AK$33)</f>
        <v>2486353.9381553428</v>
      </c>
      <c r="AY42" s="22">
        <f>((Data!$AJ$33*'Intermediate calculations'!AY39)+Data!$AK$33)</f>
        <v>2601107.5566545851</v>
      </c>
      <c r="AZ42" s="22">
        <f>((Data!$AJ$33*'Intermediate calculations'!AZ39)+Data!$AK$33)</f>
        <v>2721083.5374454674</v>
      </c>
      <c r="BA42" s="22">
        <f>((Data!$AJ$33*'Intermediate calculations'!BA39)+Data!$AK$33)</f>
        <v>2849214.8729043431</v>
      </c>
      <c r="BB42" s="22">
        <f>((Data!$AJ$33*'Intermediate calculations'!BB39)+Data!$AK$33)</f>
        <v>2985443.0859348755</v>
      </c>
      <c r="BC42" s="22">
        <f>((Data!$AJ$33*'Intermediate calculations'!BC39)+Data!$AK$33)</f>
        <v>3127955.6788797677</v>
      </c>
      <c r="BD42" s="22">
        <f>((Data!$AJ$33*'Intermediate calculations'!BD39)+Data!$AK$33)</f>
        <v>3276362.280442059</v>
      </c>
      <c r="BE42" s="22">
        <f>((Data!$AJ$33*'Intermediate calculations'!BE39)+Data!$AK$33)</f>
        <v>3431529.8554201755</v>
      </c>
      <c r="BF42" s="22">
        <f>((Data!$AJ$33*'Intermediate calculations'!BF39)+Data!$AK$33)</f>
        <v>3597064.2206366346</v>
      </c>
      <c r="BG42" s="22">
        <f>((Data!$AJ$33*'Intermediate calculations'!BG39)+Data!$AK$33)</f>
        <v>3773731.2234229739</v>
      </c>
      <c r="BH42" s="22">
        <f>((Data!$AJ$33*'Intermediate calculations'!BH39)+Data!$AK$33)</f>
        <v>3959299.6046704575</v>
      </c>
      <c r="BI42" s="22">
        <f>((Data!$AJ$33*'Intermediate calculations'!BI39)+Data!$AK$33)</f>
        <v>4147073.0165771074</v>
      </c>
      <c r="BJ42" s="22">
        <f>((Data!$AJ$33*'Intermediate calculations'!BJ39)+Data!$AK$33)</f>
        <v>4344595.2072510161</v>
      </c>
      <c r="BK42" s="22">
        <f>((Data!$AJ$33*'Intermediate calculations'!BK39)+Data!$AK$33)</f>
        <v>4552645.6334147714</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8837588.9818800204</v>
      </c>
      <c r="Z44" s="22">
        <f>((Data!$AJ$40*'Intermediate calculations'!Z45)+Data!$AK$40)</f>
        <v>9069608.5036172904</v>
      </c>
      <c r="AA44" s="22">
        <f>((Data!$AJ$40*'Intermediate calculations'!AA45)+Data!$AK$40)</f>
        <v>9310273.6227034926</v>
      </c>
      <c r="AB44" s="22">
        <f>((Data!$AJ$40*'Intermediate calculations'!AB45)+Data!$AK$40)</f>
        <v>9559918.203922689</v>
      </c>
      <c r="AC44" s="22">
        <f>((Data!$AJ$40*'Intermediate calculations'!AC45)+Data!$AK$40)</f>
        <v>9818892.7438438796</v>
      </c>
      <c r="AD44" s="22">
        <f>((Data!$AJ$40*'Intermediate calculations'!AD45)+Data!$AK$40)</f>
        <v>10087565.193359558</v>
      </c>
      <c r="AE44" s="22">
        <f>((Data!$AJ$40*'Intermediate calculations'!AE45)+Data!$AK$40)</f>
        <v>10359825.374047417</v>
      </c>
      <c r="AF44" s="22">
        <f>((Data!$AJ$40*'Intermediate calculations'!AF45)+Data!$AK$40)</f>
        <v>10636488.448266506</v>
      </c>
      <c r="AG44" s="22">
        <f>((Data!$AJ$40*'Intermediate calculations'!AG45)+Data!$AK$40)</f>
        <v>10917625.618024401</v>
      </c>
      <c r="AH44" s="22">
        <f>((Data!$AJ$40*'Intermediate calculations'!AH45)+Data!$AK$40)</f>
        <v>11121031.726210065</v>
      </c>
      <c r="AI44" s="22">
        <f>((Data!$AJ$40*'Intermediate calculations'!AI45)+Data!$AK$40)</f>
        <v>11326779.887281906</v>
      </c>
      <c r="AJ44" s="22">
        <f>((Data!$AJ$40*'Intermediate calculations'!AJ45)+Data!$AK$40)</f>
        <v>11534897.06803935</v>
      </c>
      <c r="AK44" s="22">
        <f>((Data!$AJ$40*'Intermediate calculations'!AK45)+Data!$AK$40)</f>
        <v>11745410.545782182</v>
      </c>
      <c r="AL44" s="22">
        <f>((Data!$AJ$40*'Intermediate calculations'!AL45)+Data!$AK$40)</f>
        <v>11958347.91188572</v>
      </c>
      <c r="AM44" s="22">
        <f>((Data!$AJ$40*'Intermediate calculations'!AM45)+Data!$AK$40)</f>
        <v>12142539.899210591</v>
      </c>
      <c r="AN44" s="22">
        <f>((Data!$AJ$40*'Intermediate calculations'!AN45)+Data!$AK$40)</f>
        <v>12328545.523359004</v>
      </c>
      <c r="AO44" s="22">
        <f>((Data!$AJ$40*'Intermediate calculations'!AO45)+Data!$AK$40)</f>
        <v>12516382.64221162</v>
      </c>
      <c r="AP44" s="22">
        <f>((Data!$AJ$40*'Intermediate calculations'!AP45)+Data!$AK$40)</f>
        <v>12706069.289485786</v>
      </c>
      <c r="AQ44" s="22">
        <f>((Data!$AJ$40*'Intermediate calculations'!AQ45)+Data!$AK$40)</f>
        <v>12897623.676466919</v>
      </c>
      <c r="AR44" s="22">
        <f>((Data!$AJ$40*'Intermediate calculations'!AR45)+Data!$AK$40)</f>
        <v>13065285.550986845</v>
      </c>
      <c r="AS44" s="22">
        <f>((Data!$AJ$40*'Intermediate calculations'!AS45)+Data!$AK$40)</f>
        <v>13234378.29749348</v>
      </c>
      <c r="AT44" s="22">
        <f>((Data!$AJ$40*'Intermediate calculations'!AT45)+Data!$AK$40)</f>
        <v>13404914.127437096</v>
      </c>
      <c r="AU44" s="22">
        <f>((Data!$AJ$40*'Intermediate calculations'!AU45)+Data!$AK$40)</f>
        <v>13576905.356483787</v>
      </c>
      <c r="AV44" s="22">
        <f>((Data!$AJ$40*'Intermediate calculations'!AV45)+Data!$AK$40)</f>
        <v>13750364.405404896</v>
      </c>
      <c r="AW44" s="22">
        <f>((Data!$AJ$40*'Intermediate calculations'!AW45)+Data!$AK$40)</f>
        <v>13900436.811271213</v>
      </c>
      <c r="AX44" s="22">
        <f>((Data!$AJ$40*'Intermediate calculations'!AX45)+Data!$AK$40)</f>
        <v>14051607.920698307</v>
      </c>
      <c r="AY44" s="22">
        <f>((Data!$AJ$40*'Intermediate calculations'!AY45)+Data!$AK$40)</f>
        <v>14203885.77746683</v>
      </c>
      <c r="AZ44" s="22">
        <f>((Data!$AJ$40*'Intermediate calculations'!AZ45)+Data!$AK$40)</f>
        <v>14357278.484247208</v>
      </c>
      <c r="BA44" s="22">
        <f>((Data!$AJ$40*'Intermediate calculations'!BA45)+Data!$AK$40)</f>
        <v>14511794.203030784</v>
      </c>
      <c r="BB44" s="22">
        <f>((Data!$AJ$40*'Intermediate calculations'!BB45)+Data!$AK$40)</f>
        <v>14643837.8575859</v>
      </c>
      <c r="BC44" s="22">
        <f>((Data!$AJ$40*'Intermediate calculations'!BC45)+Data!$AK$40)</f>
        <v>14776701.625972856</v>
      </c>
      <c r="BD44" s="22">
        <f>((Data!$AJ$40*'Intermediate calculations'!BD45)+Data!$AK$40)</f>
        <v>14910390.601860862</v>
      </c>
      <c r="BE44" s="22">
        <f>((Data!$AJ$40*'Intermediate calculations'!BE45)+Data!$AK$40)</f>
        <v>15044909.910555545</v>
      </c>
      <c r="BF44" s="22">
        <f>((Data!$AJ$40*'Intermediate calculations'!BF45)+Data!$AK$40)</f>
        <v>15180264.70919545</v>
      </c>
      <c r="BG44" s="22">
        <f>((Data!$AJ$40*'Intermediate calculations'!BG45)+Data!$AK$40)</f>
        <v>15292205.461046569</v>
      </c>
      <c r="BH44" s="22">
        <f>((Data!$AJ$40*'Intermediate calculations'!BH45)+Data!$AK$40)</f>
        <v>15404717.652523216</v>
      </c>
      <c r="BI44" s="22">
        <f>((Data!$AJ$40*'Intermediate calculations'!BI45)+Data!$AK$40)</f>
        <v>15517804.200733215</v>
      </c>
      <c r="BJ44" s="22">
        <f>((Data!$AJ$40*'Intermediate calculations'!BJ45)+Data!$AK$40)</f>
        <v>15631468.037675802</v>
      </c>
      <c r="BK44" s="22">
        <f>((Data!$AJ$40*'Intermediate calculations'!BK45)+Data!$AK$40)</f>
        <v>15745712.110317562</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4413531.2351076361</v>
      </c>
      <c r="Z45" s="22">
        <f>((Data!$AJ$39*Drivers!AA4)+Data!$AK$39)</f>
        <v>4510882.5831505293</v>
      </c>
      <c r="AA45" s="22">
        <f>((Data!$AJ$39*Drivers!AB4)+Data!$AK$39)</f>
        <v>4611861.4731789092</v>
      </c>
      <c r="AB45" s="22">
        <f>((Data!$AJ$39*Drivers!AC4)+Data!$AK$39)</f>
        <v>4716607.9890380893</v>
      </c>
      <c r="AC45" s="22">
        <f>((Data!$AJ$39*Drivers!AD4)+Data!$AK$39)</f>
        <v>4825269.1929805083</v>
      </c>
      <c r="AD45" s="22">
        <f>((Data!$AJ$39*Drivers!AE4)+Data!$AK$39)</f>
        <v>4937999.4707885766</v>
      </c>
      <c r="AE45" s="22">
        <f>((Data!$AJ$39*Drivers!AF4)+Data!$AK$39)</f>
        <v>5052235.0980750509</v>
      </c>
      <c r="AF45" s="22">
        <f>((Data!$AJ$39*Drivers!AG4)+Data!$AK$39)</f>
        <v>5168318.1027603969</v>
      </c>
      <c r="AG45" s="22">
        <f>((Data!$AJ$39*Drivers!AH4)+Data!$AK$39)</f>
        <v>5286278.3599661952</v>
      </c>
      <c r="AH45" s="22">
        <f>((Data!$AJ$39*Drivers!AI4)+Data!$AK$39)</f>
        <v>5371624.0183132365</v>
      </c>
      <c r="AI45" s="22">
        <f>((Data!$AJ$39*Drivers!AJ4)+Data!$AK$39)</f>
        <v>5457952.3612376349</v>
      </c>
      <c r="AJ45" s="22">
        <f>((Data!$AJ$39*Drivers!AK4)+Data!$AK$39)</f>
        <v>5545274.7035384951</v>
      </c>
      <c r="AK45" s="22">
        <f>((Data!$AJ$39*Drivers!AL4)+Data!$AK$39)</f>
        <v>5633602.4902954595</v>
      </c>
      <c r="AL45" s="22">
        <f>((Data!$AJ$39*Drivers!AM4)+Data!$AK$39)</f>
        <v>5722947.2983687902</v>
      </c>
      <c r="AM45" s="22">
        <f>((Data!$AJ$39*Drivers!AN4)+Data!$AK$39)</f>
        <v>5800231.0464366814</v>
      </c>
      <c r="AN45" s="22">
        <f>((Data!$AJ$39*Drivers!AO4)+Data!$AK$39)</f>
        <v>5878275.7649104679</v>
      </c>
      <c r="AO45" s="22">
        <f>((Data!$AJ$39*Drivers!AP4)+Data!$AK$39)</f>
        <v>5957088.9466456743</v>
      </c>
      <c r="AP45" s="22">
        <f>((Data!$AJ$39*Drivers!AQ4)+Data!$AK$39)</f>
        <v>6036678.158275838</v>
      </c>
      <c r="AQ45" s="22">
        <f>((Data!$AJ$39*Drivers!AR4)+Data!$AK$39)</f>
        <v>6117051.0409389604</v>
      </c>
      <c r="AR45" s="22">
        <f>((Data!$AJ$39*Drivers!AS4)+Data!$AK$39)</f>
        <v>6187399.0417351853</v>
      </c>
      <c r="AS45" s="22">
        <f>((Data!$AJ$39*Drivers!AT4)+Data!$AK$39)</f>
        <v>6258347.4114820044</v>
      </c>
      <c r="AT45" s="22">
        <f>((Data!$AJ$39*Drivers!AU4)+Data!$AK$39)</f>
        <v>6329901.273891151</v>
      </c>
      <c r="AU45" s="22">
        <f>((Data!$AJ$39*Drivers!AV4)+Data!$AK$39)</f>
        <v>6402065.7964014988</v>
      </c>
      <c r="AV45" s="22">
        <f>((Data!$AJ$39*Drivers!AW4)+Data!$AK$39)</f>
        <v>6474846.1905522533</v>
      </c>
      <c r="AW45" s="22">
        <f>((Data!$AJ$39*Drivers!AX4)+Data!$AK$39)</f>
        <v>6537813.9568235315</v>
      </c>
      <c r="AX45" s="22">
        <f>((Data!$AJ$39*Drivers!AY4)+Data!$AK$39)</f>
        <v>6601242.7199624032</v>
      </c>
      <c r="AY45" s="22">
        <f>((Data!$AJ$39*Drivers!AZ4)+Data!$AK$39)</f>
        <v>6665135.8549990524</v>
      </c>
      <c r="AZ45" s="22">
        <f>((Data!$AJ$39*Drivers!BA4)+Data!$AK$39)</f>
        <v>6729496.7616727911</v>
      </c>
      <c r="BA45" s="22">
        <f>((Data!$AJ$39*Drivers!BB4)+Data!$AK$39)</f>
        <v>6794328.8646129537</v>
      </c>
      <c r="BB45" s="22">
        <f>((Data!$AJ$39*Drivers!BC4)+Data!$AK$39)</f>
        <v>6849732.081011299</v>
      </c>
      <c r="BC45" s="22">
        <f>((Data!$AJ$39*Drivers!BD4)+Data!$AK$39)</f>
        <v>6905479.4028818067</v>
      </c>
      <c r="BD45" s="22">
        <f>((Data!$AJ$39*Drivers!BE4)+Data!$AK$39)</f>
        <v>6961572.9674393125</v>
      </c>
      <c r="BE45" s="22">
        <f>((Data!$AJ$39*Drivers!BF4)+Data!$AK$39)</f>
        <v>7018014.9251727425</v>
      </c>
      <c r="BF45" s="22">
        <f>((Data!$AJ$39*Drivers!BG4)+Data!$AK$39)</f>
        <v>7074807.4399275575</v>
      </c>
      <c r="BG45" s="22">
        <f>((Data!$AJ$39*Drivers!BH4)+Data!$AK$39)</f>
        <v>7121775.8286736626</v>
      </c>
      <c r="BH45" s="22">
        <f>((Data!$AJ$39*Drivers!BI4)+Data!$AK$39)</f>
        <v>7168983.9835284706</v>
      </c>
      <c r="BI45" s="22">
        <f>((Data!$AJ$39*Drivers!BJ4)+Data!$AK$39)</f>
        <v>7216433.1284595914</v>
      </c>
      <c r="BJ45" s="22">
        <f>((Data!$AJ$39*Drivers!BK4)+Data!$AK$39)</f>
        <v>7264124.4936828092</v>
      </c>
      <c r="BK45" s="22">
        <f>((Data!$AJ$39*Drivers!BL4)+Data!$AK$39)</f>
        <v>7312059.3156939484</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11669565.858699912</v>
      </c>
      <c r="Z46" s="22">
        <f>((Data!$AJ$41*'Intermediate calculations'!Z44)+Data!$AK$41)</f>
        <v>11888967.550540989</v>
      </c>
      <c r="AA46" s="22">
        <f>((Data!$AJ$41*'Intermediate calculations'!AA44)+Data!$AK$41)</f>
        <v>12116544.669480311</v>
      </c>
      <c r="AB46" s="22">
        <f>((Data!$AJ$41*'Intermediate calculations'!AB44)+Data!$AK$41)</f>
        <v>12352612.92385966</v>
      </c>
      <c r="AC46" s="22">
        <f>((Data!$AJ$41*'Intermediate calculations'!AC44)+Data!$AK$41)</f>
        <v>12597503.749325689</v>
      </c>
      <c r="AD46" s="22">
        <f>((Data!$AJ$41*'Intermediate calculations'!AD44)+Data!$AK$41)</f>
        <v>12851565.086636676</v>
      </c>
      <c r="AE46" s="22">
        <f>((Data!$AJ$41*'Intermediate calculations'!AE44)+Data!$AK$41)</f>
        <v>13109019.044892458</v>
      </c>
      <c r="AF46" s="22">
        <f>((Data!$AJ$41*'Intermediate calculations'!AF44)+Data!$AK$41)</f>
        <v>13370636.455785824</v>
      </c>
      <c r="AG46" s="22">
        <f>((Data!$AJ$41*'Intermediate calculations'!AG44)+Data!$AK$41)</f>
        <v>13636484.649172502</v>
      </c>
      <c r="AH46" s="22">
        <f>((Data!$AJ$41*'Intermediate calculations'!AH44)+Data!$AK$41)</f>
        <v>13828828.99990898</v>
      </c>
      <c r="AI46" s="22">
        <f>((Data!$AJ$41*'Intermediate calculations'!AI44)+Data!$AK$41)</f>
        <v>14023388.036555341</v>
      </c>
      <c r="AJ46" s="22">
        <f>((Data!$AJ$41*'Intermediate calculations'!AJ44)+Data!$AK$41)</f>
        <v>14220187.259385752</v>
      </c>
      <c r="AK46" s="22">
        <f>((Data!$AJ$41*'Intermediate calculations'!AK44)+Data!$AK$41)</f>
        <v>14419252.462288922</v>
      </c>
      <c r="AL46" s="22">
        <f>((Data!$AJ$41*'Intermediate calculations'!AL44)+Data!$AK$41)</f>
        <v>14620609.73614884</v>
      </c>
      <c r="AM46" s="22">
        <f>((Data!$AJ$41*'Intermediate calculations'!AM44)+Data!$AK$41)</f>
        <v>14794784.880292134</v>
      </c>
      <c r="AN46" s="22">
        <f>((Data!$AJ$41*'Intermediate calculations'!AN44)+Data!$AK$41)</f>
        <v>14970675.030933548</v>
      </c>
      <c r="AO46" s="22">
        <f>((Data!$AJ$41*'Intermediate calculations'!AO44)+Data!$AK$41)</f>
        <v>15148297.074795375</v>
      </c>
      <c r="AP46" s="22">
        <f>((Data!$AJ$41*'Intermediate calculations'!AP44)+Data!$AK$41)</f>
        <v>15327668.064874131</v>
      </c>
      <c r="AQ46" s="22">
        <f>((Data!$AJ$41*'Intermediate calculations'!AQ44)+Data!$AK$41)</f>
        <v>15508805.222077787</v>
      </c>
      <c r="AR46" s="22">
        <f>((Data!$AJ$41*'Intermediate calculations'!AR44)+Data!$AK$41)</f>
        <v>15667349.204288784</v>
      </c>
      <c r="AS46" s="22">
        <f>((Data!$AJ$41*'Intermediate calculations'!AS44)+Data!$AK$41)</f>
        <v>15827246.243916424</v>
      </c>
      <c r="AT46" s="22">
        <f>((Data!$AJ$41*'Intermediate calculations'!AT44)+Data!$AK$41)</f>
        <v>15988507.888320293</v>
      </c>
      <c r="AU46" s="22">
        <f>((Data!$AJ$41*'Intermediate calculations'!AU44)+Data!$AK$41)</f>
        <v>16151145.783408277</v>
      </c>
      <c r="AV46" s="22">
        <f>((Data!$AJ$41*'Intermediate calculations'!AV44)+Data!$AK$41)</f>
        <v>16315171.674477605</v>
      </c>
      <c r="AW46" s="22">
        <f>((Data!$AJ$41*'Intermediate calculations'!AW44)+Data!$AK$41)</f>
        <v>16457082.749456095</v>
      </c>
      <c r="AX46" s="22">
        <f>((Data!$AJ$41*'Intermediate calculations'!AX44)+Data!$AK$41)</f>
        <v>16600032.777615165</v>
      </c>
      <c r="AY46" s="22">
        <f>((Data!$AJ$41*'Intermediate calculations'!AY44)+Data!$AK$41)</f>
        <v>16744029.36529359</v>
      </c>
      <c r="AZ46" s="22">
        <f>((Data!$AJ$41*'Intermediate calculations'!AZ44)+Data!$AK$41)</f>
        <v>16889080.174517334</v>
      </c>
      <c r="BA46" s="22">
        <f>((Data!$AJ$41*'Intermediate calculations'!BA44)+Data!$AK$41)</f>
        <v>17035192.923407253</v>
      </c>
      <c r="BB46" s="22">
        <f>((Data!$AJ$41*'Intermediate calculations'!BB44)+Data!$AK$41)</f>
        <v>17160055.697838262</v>
      </c>
      <c r="BC46" s="22">
        <f>((Data!$AJ$41*'Intermediate calculations'!BC44)+Data!$AK$41)</f>
        <v>17285693.986160778</v>
      </c>
      <c r="BD46" s="22">
        <f>((Data!$AJ$41*'Intermediate calculations'!BD44)+Data!$AK$41)</f>
        <v>17412112.605036922</v>
      </c>
      <c r="BE46" s="22">
        <f>((Data!$AJ$41*'Intermediate calculations'!BE44)+Data!$AK$41)</f>
        <v>17539316.401044767</v>
      </c>
      <c r="BF46" s="22">
        <f>((Data!$AJ$41*'Intermediate calculations'!BF44)+Data!$AK$41)</f>
        <v>17667310.250864141</v>
      </c>
      <c r="BG46" s="22">
        <f>((Data!$AJ$41*'Intermediate calculations'!BG44)+Data!$AK$41)</f>
        <v>17773163.371145584</v>
      </c>
      <c r="BH46" s="22">
        <f>((Data!$AJ$41*'Intermediate calculations'!BH44)+Data!$AK$41)</f>
        <v>17879556.854667529</v>
      </c>
      <c r="BI46" s="22">
        <f>((Data!$AJ$41*'Intermediate calculations'!BI44)+Data!$AK$41)</f>
        <v>17986493.459897824</v>
      </c>
      <c r="BJ46" s="22">
        <f>((Data!$AJ$41*'Intermediate calculations'!BJ44)+Data!$AK$41)</f>
        <v>18093975.959385909</v>
      </c>
      <c r="BK46" s="22">
        <f>((Data!$AJ$41*'Intermediate calculations'!BK44)+Data!$AK$41)</f>
        <v>18202007.139834598</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170357.4874789193</v>
      </c>
      <c r="Z47" s="22">
        <f>((Data!$AJ$12*((Drivers!AA5*1000000)/Drivers!AA4))+Data!$AK$12)*Drivers!AA4</f>
        <v>169605.84728333115</v>
      </c>
      <c r="AA47" s="22">
        <f>((Data!$AJ$12*((Drivers!AB5*1000000)/Drivers!AB4))+Data!$AK$12)*Drivers!AB4</f>
        <v>170971.49780996365</v>
      </c>
      <c r="AB47" s="22">
        <f>((Data!$AJ$12*((Drivers!AC5*1000000)/Drivers!AC4))+Data!$AK$12)*Drivers!AC4</f>
        <v>174603.08771607166</v>
      </c>
      <c r="AC47" s="22">
        <f>((Data!$AJ$12*((Drivers!AD5*1000000)/Drivers!AD4))+Data!$AK$12)*Drivers!AD4</f>
        <v>180146.54921002415</v>
      </c>
      <c r="AD47" s="22">
        <f>((Data!$AJ$12*((Drivers!AE5*1000000)/Drivers!AE4))+Data!$AK$12)*Drivers!AE4</f>
        <v>184606.87373379525</v>
      </c>
      <c r="AE47" s="22">
        <f>((Data!$AJ$12*((Drivers!AF5*1000000)/Drivers!AF4))+Data!$AK$12)*Drivers!AF4</f>
        <v>189748.24324735533</v>
      </c>
      <c r="AF47" s="22">
        <f>((Data!$AJ$12*((Drivers!AG5*1000000)/Drivers!AG4))+Data!$AK$12)*Drivers!AG4</f>
        <v>195565.93400206501</v>
      </c>
      <c r="AG47" s="22">
        <f>((Data!$AJ$12*((Drivers!AH5*1000000)/Drivers!AH4))+Data!$AK$12)*Drivers!AH4</f>
        <v>231104.99799600526</v>
      </c>
      <c r="AH47" s="22">
        <f>((Data!$AJ$12*((Drivers!AI5*1000000)/Drivers!AI4))+Data!$AK$12)*Drivers!AI4</f>
        <v>230146.04854307132</v>
      </c>
      <c r="AI47" s="22">
        <f>((Data!$AJ$12*((Drivers!AJ5*1000000)/Drivers!AJ4))+Data!$AK$12)*Drivers!AJ4</f>
        <v>229565.98878761174</v>
      </c>
      <c r="AJ47" s="22">
        <f>((Data!$AJ$12*((Drivers!AK5*1000000)/Drivers!AK4))+Data!$AK$12)*Drivers!AK4</f>
        <v>228994.56835087875</v>
      </c>
      <c r="AK47" s="22">
        <f>((Data!$AJ$12*((Drivers!AL5*1000000)/Drivers!AL4))+Data!$AK$12)*Drivers!AL4</f>
        <v>228758.97742948603</v>
      </c>
      <c r="AL47" s="22">
        <f>((Data!$AJ$12*((Drivers!AM5*1000000)/Drivers!AM4))+Data!$AK$12)*Drivers!AM4</f>
        <v>228301.70213578944</v>
      </c>
      <c r="AM47" s="22">
        <f>((Data!$AJ$12*((Drivers!AN5*1000000)/Drivers!AN4))+Data!$AK$12)*Drivers!AN4</f>
        <v>225541.71743936578</v>
      </c>
      <c r="AN47" s="22">
        <f>((Data!$AJ$12*((Drivers!AO5*1000000)/Drivers!AO4))+Data!$AK$12)*Drivers!AO4</f>
        <v>222925.26862136682</v>
      </c>
      <c r="AO47" s="22">
        <f>((Data!$AJ$12*((Drivers!AP5*1000000)/Drivers!AP4))+Data!$AK$12)*Drivers!AP4</f>
        <v>219954.27470711165</v>
      </c>
      <c r="AP47" s="22">
        <f>((Data!$AJ$12*((Drivers!AQ5*1000000)/Drivers!AQ4))+Data!$AK$12)*Drivers!AQ4</f>
        <v>216744.21544909038</v>
      </c>
      <c r="AQ47" s="22">
        <f>((Data!$AJ$12*((Drivers!AR5*1000000)/Drivers!AR4))+Data!$AK$12)*Drivers!AR4</f>
        <v>213268.10287016624</v>
      </c>
      <c r="AR47" s="22">
        <f>((Data!$AJ$12*((Drivers!AS5*1000000)/Drivers!AS4))+Data!$AK$12)*Drivers!AS4</f>
        <v>207082.84368809822</v>
      </c>
      <c r="AS47" s="22">
        <f>((Data!$AJ$12*((Drivers!AT5*1000000)/Drivers!AT4))+Data!$AK$12)*Drivers!AT4</f>
        <v>201488.36345920997</v>
      </c>
      <c r="AT47" s="22">
        <f>((Data!$AJ$12*((Drivers!AU5*1000000)/Drivers!AU4))+Data!$AK$12)*Drivers!AU4</f>
        <v>194717.92567339414</v>
      </c>
      <c r="AU47" s="22">
        <f>((Data!$AJ$12*((Drivers!AV5*1000000)/Drivers!AV4))+Data!$AK$12)*Drivers!AV4</f>
        <v>187144.19701642575</v>
      </c>
      <c r="AV47" s="22">
        <f>((Data!$AJ$12*((Drivers!AW5*1000000)/Drivers!AW4))+Data!$AK$12)*Drivers!AW4</f>
        <v>178714.72514904625</v>
      </c>
      <c r="AW47" s="22">
        <f>((Data!$AJ$12*((Drivers!AX5*1000000)/Drivers!AX4))+Data!$AK$12)*Drivers!AX4</f>
        <v>169115.97381414322</v>
      </c>
      <c r="AX47" s="22">
        <f>((Data!$AJ$12*((Drivers!AY5*1000000)/Drivers!AY4))+Data!$AK$12)*Drivers!AY4</f>
        <v>158937.96472519118</v>
      </c>
      <c r="AY47" s="22">
        <f>((Data!$AJ$12*((Drivers!AZ5*1000000)/Drivers!AZ4))+Data!$AK$12)*Drivers!AZ4</f>
        <v>148565.86552329158</v>
      </c>
      <c r="AZ47" s="22">
        <f>((Data!$AJ$12*((Drivers!BA5*1000000)/Drivers!BA4))+Data!$AK$12)*Drivers!BA4</f>
        <v>137601.24172872864</v>
      </c>
      <c r="BA47" s="22">
        <f>((Data!$AJ$12*((Drivers!BB5*1000000)/Drivers!BB4))+Data!$AK$12)*Drivers!BB4</f>
        <v>125698.51383270911</v>
      </c>
      <c r="BB47" s="22">
        <f>((Data!$AJ$12*((Drivers!BC5*1000000)/Drivers!BC4))+Data!$AK$12)*Drivers!BC4</f>
        <v>112375.66153399956</v>
      </c>
      <c r="BC47" s="22">
        <f>((Data!$AJ$12*((Drivers!BD5*1000000)/Drivers!BD4))+Data!$AK$12)*Drivers!BD4</f>
        <v>98328.984062066593</v>
      </c>
      <c r="BD47" s="22">
        <f>((Data!$AJ$12*((Drivers!BE5*1000000)/Drivers!BE4))+Data!$AK$12)*Drivers!BE4</f>
        <v>83604.60492852809</v>
      </c>
      <c r="BE47" s="22">
        <f>((Data!$AJ$12*((Drivers!BF5*1000000)/Drivers!BF4))+Data!$AK$12)*Drivers!BF4</f>
        <v>68100.430309830423</v>
      </c>
      <c r="BF47" s="22">
        <f>((Data!$AJ$12*((Drivers!BG5*1000000)/Drivers!BG4))+Data!$AK$12)*Drivers!BG4</f>
        <v>51391.504169203465</v>
      </c>
      <c r="BG47" s="22">
        <f>((Data!$AJ$12*((Drivers!BH5*1000000)/Drivers!BH4))+Data!$AK$12)*Drivers!BH4</f>
        <v>32885.071655771746</v>
      </c>
      <c r="BH47" s="22">
        <f>((Data!$AJ$12*((Drivers!BI5*1000000)/Drivers!BI4))+Data!$AK$12)*Drivers!BI4</f>
        <v>13341.162715587849</v>
      </c>
      <c r="BI47" s="22">
        <f>((Data!$AJ$12*((Drivers!BJ5*1000000)/Drivers!BJ4))+Data!$AK$12)*Drivers!BJ4</f>
        <v>-6450.7796216387578</v>
      </c>
      <c r="BJ47" s="22">
        <f>((Data!$AJ$12*((Drivers!BK5*1000000)/Drivers!BK4))+Data!$AK$12)*Drivers!BK4</f>
        <v>-27379.970898947355</v>
      </c>
      <c r="BK47" s="22">
        <f>((Data!$AJ$12*((Drivers!BL5*1000000)/Drivers!BL4))+Data!$AK$12)*Drivers!BL4</f>
        <v>-49538.234401755268</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178076.17662007717</v>
      </c>
      <c r="Z49" s="22">
        <f>((Data!$AJ$44*'Intermediate calculations'!Z47)+Data!$AK$44)</f>
        <v>177331.54598154975</v>
      </c>
      <c r="AA49" s="22">
        <f>((Data!$AJ$44*'Intermediate calculations'!AA47)+Data!$AK$44)</f>
        <v>178684.46088634135</v>
      </c>
      <c r="AB49" s="22">
        <f>((Data!$AJ$44*'Intermediate calculations'!AB47)+Data!$AK$44)</f>
        <v>182282.18374167502</v>
      </c>
      <c r="AC49" s="22">
        <f>((Data!$AJ$44*'Intermediate calculations'!AC47)+Data!$AK$44)</f>
        <v>187773.94867937115</v>
      </c>
      <c r="AD49" s="22">
        <f>((Data!$AJ$44*'Intermediate calculations'!AD47)+Data!$AK$44)</f>
        <v>192192.67763728212</v>
      </c>
      <c r="AE49" s="22">
        <f>((Data!$AJ$44*'Intermediate calculations'!AE47)+Data!$AK$44)</f>
        <v>197286.10037632548</v>
      </c>
      <c r="AF49" s="22">
        <f>((Data!$AJ$44*'Intermediate calculations'!AF47)+Data!$AK$44)</f>
        <v>203049.53720003716</v>
      </c>
      <c r="AG49" s="22">
        <f>((Data!$AJ$44*'Intermediate calculations'!AG47)+Data!$AK$44)</f>
        <v>238257.17520264225</v>
      </c>
      <c r="AH49" s="22">
        <f>((Data!$AJ$44*'Intermediate calculations'!AH47)+Data!$AK$44)</f>
        <v>237307.1686068734</v>
      </c>
      <c r="AI49" s="22">
        <f>((Data!$AJ$44*'Intermediate calculations'!AI47)+Data!$AK$44)</f>
        <v>236732.51830393964</v>
      </c>
      <c r="AJ49" s="22">
        <f>((Data!$AJ$44*'Intermediate calculations'!AJ47)+Data!$AK$44)</f>
        <v>236166.42675219767</v>
      </c>
      <c r="AK49" s="22">
        <f>((Data!$AJ$44*'Intermediate calculations'!AK47)+Data!$AK$44)</f>
        <v>235933.03287670031</v>
      </c>
      <c r="AL49" s="22">
        <f>((Data!$AJ$44*'Intermediate calculations'!AL47)+Data!$AK$44)</f>
        <v>235480.02198674696</v>
      </c>
      <c r="AM49" s="22">
        <f>((Data!$AJ$44*'Intermediate calculations'!AM47)+Data!$AK$44)</f>
        <v>232745.77602852523</v>
      </c>
      <c r="AN49" s="22">
        <f>((Data!$AJ$44*'Intermediate calculations'!AN47)+Data!$AK$44)</f>
        <v>230153.72737884332</v>
      </c>
      <c r="AO49" s="22">
        <f>((Data!$AJ$44*'Intermediate calculations'!AO47)+Data!$AK$44)</f>
        <v>227210.4400075475</v>
      </c>
      <c r="AP49" s="22">
        <f>((Data!$AJ$44*'Intermediate calculations'!AP47)+Data!$AK$44)</f>
        <v>224030.31673973732</v>
      </c>
      <c r="AQ49" s="22">
        <f>((Data!$AJ$44*'Intermediate calculations'!AQ47)+Data!$AK$44)</f>
        <v>220586.62127955497</v>
      </c>
      <c r="AR49" s="22">
        <f>((Data!$AJ$44*'Intermediate calculations'!AR47)+Data!$AK$44)</f>
        <v>214459.04385456504</v>
      </c>
      <c r="AS49" s="22">
        <f>((Data!$AJ$44*'Intermediate calculations'!AS47)+Data!$AK$44)</f>
        <v>208916.73596640531</v>
      </c>
      <c r="AT49" s="22">
        <f>((Data!$AJ$44*'Intermediate calculations'!AT47)+Data!$AK$44)</f>
        <v>202209.43712694212</v>
      </c>
      <c r="AU49" s="22">
        <f>((Data!$AJ$44*'Intermediate calculations'!AU47)+Data!$AK$44)</f>
        <v>194706.33865113629</v>
      </c>
      <c r="AV49" s="22">
        <f>((Data!$AJ$44*'Intermediate calculations'!AV47)+Data!$AK$44)</f>
        <v>186355.47735353865</v>
      </c>
      <c r="AW49" s="22">
        <f>((Data!$AJ$44*'Intermediate calculations'!AW47)+Data!$AK$44)</f>
        <v>176846.24091630688</v>
      </c>
      <c r="AX49" s="22">
        <f>((Data!$AJ$44*'Intermediate calculations'!AX47)+Data!$AK$44)</f>
        <v>166763.14869834221</v>
      </c>
      <c r="AY49" s="22">
        <f>((Data!$AJ$44*'Intermediate calculations'!AY47)+Data!$AK$44)</f>
        <v>156487.77639000409</v>
      </c>
      <c r="AZ49" s="22">
        <f>((Data!$AJ$44*'Intermediate calculations'!AZ47)+Data!$AK$44)</f>
        <v>145625.40518463004</v>
      </c>
      <c r="BA49" s="22">
        <f>((Data!$AJ$44*'Intermediate calculations'!BA47)+Data!$AK$44)</f>
        <v>133833.67833785602</v>
      </c>
      <c r="BB49" s="22">
        <f>((Data!$AJ$44*'Intermediate calculations'!BB47)+Data!$AK$44)</f>
        <v>120635.07071625066</v>
      </c>
      <c r="BC49" s="22">
        <f>((Data!$AJ$44*'Intermediate calculations'!BC47)+Data!$AK$44)</f>
        <v>106719.38808444332</v>
      </c>
      <c r="BD49" s="22">
        <f>((Data!$AJ$44*'Intermediate calculations'!BD47)+Data!$AK$44)</f>
        <v>92132.323820873251</v>
      </c>
      <c r="BE49" s="22">
        <f>((Data!$AJ$44*'Intermediate calculations'!BE47)+Data!$AK$44)</f>
        <v>76772.736196467595</v>
      </c>
      <c r="BF49" s="22">
        <f>((Data!$AJ$44*'Intermediate calculations'!BF47)+Data!$AK$44)</f>
        <v>60219.632179103297</v>
      </c>
      <c r="BG49" s="22">
        <f>((Data!$AJ$44*'Intermediate calculations'!BG47)+Data!$AK$44)</f>
        <v>41885.784760847047</v>
      </c>
      <c r="BH49" s="22">
        <f>((Data!$AJ$44*'Intermediate calculations'!BH47)+Data!$AK$44)</f>
        <v>22524.136090550091</v>
      </c>
      <c r="BI49" s="22">
        <f>((Data!$AJ$44*'Intermediate calculations'!BI47)+Data!$AK$44)</f>
        <v>2916.7671036706479</v>
      </c>
      <c r="BJ49" s="22">
        <f>((Data!$AJ$44*'Intermediate calculations'!BJ47)+Data!$AK$44)</f>
        <v>-17817.245201898342</v>
      </c>
      <c r="BK49" s="22">
        <f>((Data!$AJ$44*'Intermediate calculations'!BK47)+Data!$AK$44)</f>
        <v>-39768.867796860846</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2573071.6786430553</v>
      </c>
      <c r="Z50" s="22">
        <f>Z15*Constants!$H$29*Constants!$H$35</f>
        <v>2612402.357834531</v>
      </c>
      <c r="AA50" s="22">
        <f>AA15*Constants!$H$29*Constants!$H$35</f>
        <v>2646238.0768439458</v>
      </c>
      <c r="AB50" s="22">
        <f>AB15*Constants!$H$29*Constants!$H$35</f>
        <v>2674149.62436631</v>
      </c>
      <c r="AC50" s="22">
        <f>AC15*Constants!$H$29*Constants!$H$35</f>
        <v>2697341.5189581132</v>
      </c>
      <c r="AD50" s="22">
        <f>AD15*Constants!$H$29*Constants!$H$35</f>
        <v>2725589.7014667336</v>
      </c>
      <c r="AE50" s="22">
        <f>AE15*Constants!$H$29*Constants!$H$35</f>
        <v>2752198.666271951</v>
      </c>
      <c r="AF50" s="22">
        <f>AF15*Constants!$H$29*Constants!$H$35</f>
        <v>2777313.3535686512</v>
      </c>
      <c r="AG50" s="22">
        <f>AG15*Constants!$H$29*Constants!$H$35</f>
        <v>2706707.1523522404</v>
      </c>
      <c r="AH50" s="22">
        <f>AH15*Constants!$H$29*Constants!$H$35</f>
        <v>2742160.818346648</v>
      </c>
      <c r="AI50" s="22">
        <f>AI15*Constants!$H$29*Constants!$H$35</f>
        <v>2776757.555214128</v>
      </c>
      <c r="AJ50" s="22">
        <f>AJ15*Constants!$H$29*Constants!$H$35</f>
        <v>2811702.944204737</v>
      </c>
      <c r="AK50" s="22">
        <f>AK15*Constants!$H$29*Constants!$H$35</f>
        <v>2845939.739708642</v>
      </c>
      <c r="AL50" s="22">
        <f>AL15*Constants!$H$29*Constants!$H$35</f>
        <v>2881281.2068715906</v>
      </c>
      <c r="AM50" s="22">
        <f>AM15*Constants!$H$29*Constants!$H$35</f>
        <v>2919523.2946420158</v>
      </c>
      <c r="AN50" s="22">
        <f>AN15*Constants!$H$29*Constants!$H$35</f>
        <v>2957588.0488901474</v>
      </c>
      <c r="AO50" s="22">
        <f>AO15*Constants!$H$29*Constants!$H$35</f>
        <v>2997094.3544338276</v>
      </c>
      <c r="AP50" s="22">
        <f>AP15*Constants!$H$29*Constants!$H$35</f>
        <v>3037670.3996286266</v>
      </c>
      <c r="AQ50" s="22">
        <f>AQ15*Constants!$H$29*Constants!$H$35</f>
        <v>3079406.6437990023</v>
      </c>
      <c r="AR50" s="22">
        <f>AR15*Constants!$H$29*Constants!$H$35</f>
        <v>3126133.8351605297</v>
      </c>
      <c r="AS50" s="22">
        <f>AS15*Constants!$H$29*Constants!$H$35</f>
        <v>3171171.732419135</v>
      </c>
      <c r="AT50" s="22">
        <f>AT15*Constants!$H$29*Constants!$H$35</f>
        <v>3220254.5305610788</v>
      </c>
      <c r="AU50" s="22">
        <f>AU15*Constants!$H$29*Constants!$H$35</f>
        <v>3272175.0545784859</v>
      </c>
      <c r="AV50" s="22">
        <f>AV15*Constants!$H$29*Constants!$H$35</f>
        <v>3327105.4633115628</v>
      </c>
      <c r="AW50" s="22">
        <f>AW15*Constants!$H$29*Constants!$H$35</f>
        <v>3382111.0885312557</v>
      </c>
      <c r="AX50" s="22">
        <f>AX15*Constants!$H$29*Constants!$H$35</f>
        <v>3439170.8385583465</v>
      </c>
      <c r="AY50" s="22">
        <f>AY15*Constants!$H$29*Constants!$H$35</f>
        <v>3497036.2992472304</v>
      </c>
      <c r="AZ50" s="22">
        <f>AZ15*Constants!$H$29*Constants!$H$35</f>
        <v>3557001.4969220571</v>
      </c>
      <c r="BA50" s="22">
        <f>BA15*Constants!$H$29*Constants!$H$35</f>
        <v>3620188.9770910204</v>
      </c>
      <c r="BB50" s="22">
        <f>BB15*Constants!$H$29*Constants!$H$35</f>
        <v>3684410.972398872</v>
      </c>
      <c r="BC50" s="22">
        <f>BC15*Constants!$H$29*Constants!$H$35</f>
        <v>3751111.8510002615</v>
      </c>
      <c r="BD50" s="22">
        <f>BD15*Constants!$H$29*Constants!$H$35</f>
        <v>3820142.7730709724</v>
      </c>
      <c r="BE50" s="22">
        <f>BE15*Constants!$H$29*Constants!$H$35</f>
        <v>3891835.8013968631</v>
      </c>
      <c r="BF50" s="22">
        <f>BF15*Constants!$H$29*Constants!$H$35</f>
        <v>3967570.5442952327</v>
      </c>
      <c r="BG50" s="22">
        <f>BG15*Constants!$H$29*Constants!$H$35</f>
        <v>4045414.4558592439</v>
      </c>
      <c r="BH50" s="22">
        <f>BH15*Constants!$H$29*Constants!$H$35</f>
        <v>4126715.3657225156</v>
      </c>
      <c r="BI50" s="22">
        <f>BI15*Constants!$H$29*Constants!$H$35</f>
        <v>4208912.3555272492</v>
      </c>
      <c r="BJ50" s="22">
        <f>BJ15*Constants!$H$29*Constants!$H$35</f>
        <v>4294890.9899123479</v>
      </c>
      <c r="BK50" s="22">
        <f>BK15*Constants!$H$29*Constants!$H$35</f>
        <v>4384949.6620928766</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3554074.9867036561</v>
      </c>
      <c r="Z51" s="22">
        <f>Z8*Constants!$H$30*Constants!$H$36</f>
        <v>3660234.9816791629</v>
      </c>
      <c r="AA51" s="22">
        <f>AA8*Constants!$H$30*Constants!$H$36</f>
        <v>3740529.7434271644</v>
      </c>
      <c r="AB51" s="22">
        <f>AB8*Constants!$H$30*Constants!$H$36</f>
        <v>3793030.6861915141</v>
      </c>
      <c r="AC51" s="22">
        <f>AC8*Constants!$H$30*Constants!$H$36</f>
        <v>3822804.1613680022</v>
      </c>
      <c r="AD51" s="22">
        <f>AD8*Constants!$H$30*Constants!$H$36</f>
        <v>3871634.4658512571</v>
      </c>
      <c r="AE51" s="22">
        <f>AE8*Constants!$H$30*Constants!$H$36</f>
        <v>3912477.8104991508</v>
      </c>
      <c r="AF51" s="22">
        <f>AF8*Constants!$H$30*Constants!$H$36</f>
        <v>3945736.1257646452</v>
      </c>
      <c r="AG51" s="22">
        <f>AG8*Constants!$H$30*Constants!$H$36</f>
        <v>3567694.2088981657</v>
      </c>
      <c r="AH51" s="22">
        <f>AH8*Constants!$H$30*Constants!$H$36</f>
        <v>3664932.4480212927</v>
      </c>
      <c r="AI51" s="22">
        <f>AI8*Constants!$H$30*Constants!$H$36</f>
        <v>3757870.0147978631</v>
      </c>
      <c r="AJ51" s="22">
        <f>AJ8*Constants!$H$30*Constants!$H$36</f>
        <v>3851664.7476639557</v>
      </c>
      <c r="AK51" s="22">
        <f>AK8*Constants!$H$30*Constants!$H$36</f>
        <v>3941779.7484710705</v>
      </c>
      <c r="AL51" s="22">
        <f>AL8*Constants!$H$30*Constants!$H$36</f>
        <v>4035976.1943976283</v>
      </c>
      <c r="AM51" s="22">
        <f>AM8*Constants!$H$30*Constants!$H$36</f>
        <v>4150323.8327150191</v>
      </c>
      <c r="AN51" s="22">
        <f>AN8*Constants!$H$30*Constants!$H$36</f>
        <v>4263424.3854964599</v>
      </c>
      <c r="AO51" s="22">
        <f>AO8*Constants!$H$30*Constants!$H$36</f>
        <v>4382208.8596574245</v>
      </c>
      <c r="AP51" s="22">
        <f>AP8*Constants!$H$30*Constants!$H$36</f>
        <v>4505079.4528667089</v>
      </c>
      <c r="AQ51" s="22">
        <f>AQ8*Constants!$H$30*Constants!$H$36</f>
        <v>4632418.8275018772</v>
      </c>
      <c r="AR51" s="22">
        <f>AR8*Constants!$H$30*Constants!$H$36</f>
        <v>4787561.0125063974</v>
      </c>
      <c r="AS51" s="22">
        <f>AS8*Constants!$H$30*Constants!$H$36</f>
        <v>4935081.2541008424</v>
      </c>
      <c r="AT51" s="22">
        <f>AT8*Constants!$H$30*Constants!$H$36</f>
        <v>5099543.3434931813</v>
      </c>
      <c r="AU51" s="22">
        <f>AU8*Constants!$H$30*Constants!$H$36</f>
        <v>5275772.058691076</v>
      </c>
      <c r="AV51" s="22">
        <f>AV8*Constants!$H$30*Constants!$H$36</f>
        <v>5464501.6441164706</v>
      </c>
      <c r="AW51" s="22">
        <f>AW8*Constants!$H$30*Constants!$H$36</f>
        <v>5659837.5928996941</v>
      </c>
      <c r="AX51" s="22">
        <f>AX8*Constants!$H$30*Constants!$H$36</f>
        <v>5863678.8230556902</v>
      </c>
      <c r="AY51" s="22">
        <f>AY8*Constants!$H$30*Constants!$H$36</f>
        <v>6070674.5791941332</v>
      </c>
      <c r="AZ51" s="22">
        <f>AZ8*Constants!$H$30*Constants!$H$36</f>
        <v>6286366.6948110266</v>
      </c>
      <c r="BA51" s="22">
        <f>BA8*Constants!$H$30*Constants!$H$36</f>
        <v>6515562.3103812793</v>
      </c>
      <c r="BB51" s="22">
        <f>BB8*Constants!$H$30*Constants!$H$36</f>
        <v>6755228.470629842</v>
      </c>
      <c r="BC51" s="22">
        <f>BC8*Constants!$H$30*Constants!$H$36</f>
        <v>7005294.5680535352</v>
      </c>
      <c r="BD51" s="22">
        <f>BD8*Constants!$H$30*Constants!$H$36</f>
        <v>7265121.5579171125</v>
      </c>
      <c r="BE51" s="22">
        <f>BE8*Constants!$H$30*Constants!$H$36</f>
        <v>7536130.7231449094</v>
      </c>
      <c r="BF51" s="22">
        <f>BF8*Constants!$H$30*Constants!$H$36</f>
        <v>7824231.3485549744</v>
      </c>
      <c r="BG51" s="22">
        <f>BG8*Constants!$H$30*Constants!$H$36</f>
        <v>8127659.7837738562</v>
      </c>
      <c r="BH51" s="22">
        <f>BH8*Constants!$H$30*Constants!$H$36</f>
        <v>8445745.5247283895</v>
      </c>
      <c r="BI51" s="22">
        <f>BI8*Constants!$H$30*Constants!$H$36</f>
        <v>8767516.0178541932</v>
      </c>
      <c r="BJ51" s="22">
        <f>BJ8*Constants!$H$30*Constants!$H$36</f>
        <v>9105333.1305407044</v>
      </c>
      <c r="BK51" s="22">
        <f>BK8*Constants!$H$30*Constants!$H$36</f>
        <v>9460474.480143493</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629393.37421222776</v>
      </c>
      <c r="Z52" s="22">
        <f>Z18*Constants!$H$31*Constants!$H$37</f>
        <v>635567.51072313916</v>
      </c>
      <c r="AA52" s="22">
        <f>AA18*Constants!$H$31*Constants!$H$37</f>
        <v>641941.77567179955</v>
      </c>
      <c r="AB52" s="22">
        <f>AB18*Constants!$H$31*Constants!$H$37</f>
        <v>648522.96407203865</v>
      </c>
      <c r="AC52" s="22">
        <f>AC18*Constants!$H$31*Constants!$H$37</f>
        <v>655325.32744186476</v>
      </c>
      <c r="AD52" s="22">
        <f>AD18*Constants!$H$31*Constants!$H$37</f>
        <v>662400.43146635848</v>
      </c>
      <c r="AE52" s="22">
        <f>AE18*Constants!$H$31*Constants!$H$37</f>
        <v>669561.341347793</v>
      </c>
      <c r="AF52" s="22">
        <f>AF18*Constants!$H$31*Constants!$H$37</f>
        <v>676829.77796249033</v>
      </c>
      <c r="AG52" s="22">
        <f>AG18*Constants!$H$31*Constants!$H$37</f>
        <v>683802.35132971604</v>
      </c>
      <c r="AH52" s="22">
        <f>AH18*Constants!$H$31*Constants!$H$37</f>
        <v>689219.25905885012</v>
      </c>
      <c r="AI52" s="22">
        <f>AI18*Constants!$H$31*Constants!$H$37</f>
        <v>694693.09707137023</v>
      </c>
      <c r="AJ52" s="22">
        <f>AJ18*Constants!$H$31*Constants!$H$37</f>
        <v>700229.74805189611</v>
      </c>
      <c r="AK52" s="22">
        <f>AK18*Constants!$H$31*Constants!$H$37</f>
        <v>705825.37116420711</v>
      </c>
      <c r="AL52" s="22">
        <f>AL18*Constants!$H$31*Constants!$H$37</f>
        <v>711488.47867495404</v>
      </c>
      <c r="AM52" s="22">
        <f>AM18*Constants!$H$31*Constants!$H$37</f>
        <v>716420.08998221427</v>
      </c>
      <c r="AN52" s="22">
        <f>AN18*Constants!$H$31*Constants!$H$37</f>
        <v>721397.87810698757</v>
      </c>
      <c r="AO52" s="22">
        <f>AO18*Constants!$H$31*Constants!$H$37</f>
        <v>726429.26744364493</v>
      </c>
      <c r="AP52" s="22">
        <f>AP18*Constants!$H$31*Constants!$H$37</f>
        <v>731513.12570969318</v>
      </c>
      <c r="AQ52" s="22">
        <f>AQ18*Constants!$H$31*Constants!$H$37</f>
        <v>736650.31326983147</v>
      </c>
      <c r="AR52" s="22">
        <f>AR18*Constants!$H$31*Constants!$H$37</f>
        <v>741190.59330355679</v>
      </c>
      <c r="AS52" s="22">
        <f>AS18*Constants!$H$31*Constants!$H$37</f>
        <v>745760.64129769022</v>
      </c>
      <c r="AT52" s="22">
        <f>AT18*Constants!$H$31*Constants!$H$37</f>
        <v>750385.43389169837</v>
      </c>
      <c r="AU52" s="22">
        <f>AU18*Constants!$H$31*Constants!$H$37</f>
        <v>755060.09823204938</v>
      </c>
      <c r="AV52" s="22">
        <f>AV18*Constants!$H$31*Constants!$H$37</f>
        <v>759785.69617534755</v>
      </c>
      <c r="AW52" s="22">
        <f>AW18*Constants!$H$31*Constants!$H$37</f>
        <v>763906.33851439646</v>
      </c>
      <c r="AX52" s="22">
        <f>AX18*Constants!$H$31*Constants!$H$37</f>
        <v>768064.25084957166</v>
      </c>
      <c r="AY52" s="22">
        <f>AY18*Constants!$H$31*Constants!$H$37</f>
        <v>772254.27241112757</v>
      </c>
      <c r="AZ52" s="22">
        <f>AZ18*Constants!$H$31*Constants!$H$37</f>
        <v>776482.17802219954</v>
      </c>
      <c r="BA52" s="22">
        <f>BA18*Constants!$H$31*Constants!$H$37</f>
        <v>780753.00656751264</v>
      </c>
      <c r="BB52" s="22">
        <f>BB18*Constants!$H$31*Constants!$H$37</f>
        <v>784446.67566808802</v>
      </c>
      <c r="BC52" s="22">
        <f>BC18*Constants!$H$31*Constants!$H$37</f>
        <v>788172.23119693587</v>
      </c>
      <c r="BD52" s="22">
        <f>BD18*Constants!$H$31*Constants!$H$37</f>
        <v>791929.16488191881</v>
      </c>
      <c r="BE52" s="22">
        <f>BE18*Constants!$H$31*Constants!$H$37</f>
        <v>795719.03744877479</v>
      </c>
      <c r="BF52" s="22">
        <f>BF18*Constants!$H$31*Constants!$H$37</f>
        <v>799547.91554172547</v>
      </c>
      <c r="BG52" s="22">
        <f>BG18*Constants!$H$31*Constants!$H$37</f>
        <v>802779.87603754306</v>
      </c>
      <c r="BH52" s="22">
        <f>BH18*Constants!$H$31*Constants!$H$37</f>
        <v>806041.49342517531</v>
      </c>
      <c r="BI52" s="22">
        <f>BI18*Constants!$H$31*Constants!$H$37</f>
        <v>809321.82966836577</v>
      </c>
      <c r="BJ52" s="22">
        <f>BJ18*Constants!$H$31*Constants!$H$37</f>
        <v>812633.37036653992</v>
      </c>
      <c r="BK52" s="22">
        <f>BK18*Constants!$H$31*Constants!$H$37</f>
        <v>815977.47506696184</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105647.0686605184</v>
      </c>
      <c r="Z53" s="22">
        <f>Z32*Constants!$H$32*Constants!$H$38</f>
        <v>108519.91625901297</v>
      </c>
      <c r="AA53" s="22">
        <f>AA32*Constants!$H$32*Constants!$H$38</f>
        <v>110589.13729810658</v>
      </c>
      <c r="AB53" s="22">
        <f>AB32*Constants!$H$32*Constants!$H$38</f>
        <v>111795.3054332217</v>
      </c>
      <c r="AC53" s="22">
        <f>AC32*Constants!$H$32*Constants!$H$38</f>
        <v>112292.57967213726</v>
      </c>
      <c r="AD53" s="22">
        <f>AD32*Constants!$H$32*Constants!$H$38</f>
        <v>113356.3860705213</v>
      </c>
      <c r="AE53" s="22">
        <f>AE32*Constants!$H$32*Constants!$H$38</f>
        <v>114170.57922064359</v>
      </c>
      <c r="AF53" s="22">
        <f>AF32*Constants!$H$32*Constants!$H$38</f>
        <v>114746.13662267434</v>
      </c>
      <c r="AG53" s="22">
        <f>AG32*Constants!$H$32*Constants!$H$38</f>
        <v>102754.26604456719</v>
      </c>
      <c r="AH53" s="22">
        <f>AH32*Constants!$H$32*Constants!$H$38</f>
        <v>105400.17579012521</v>
      </c>
      <c r="AI53" s="22">
        <f>AI32*Constants!$H$32*Constants!$H$38</f>
        <v>107911.02585113115</v>
      </c>
      <c r="AJ53" s="22">
        <f>AJ32*Constants!$H$32*Constants!$H$38</f>
        <v>110444.28370977327</v>
      </c>
      <c r="AK53" s="22">
        <f>AK32*Constants!$H$32*Constants!$H$38</f>
        <v>112861.35790954265</v>
      </c>
      <c r="AL53" s="22">
        <f>AL32*Constants!$H$32*Constants!$H$38</f>
        <v>115399.21585310053</v>
      </c>
      <c r="AM53" s="22">
        <f>AM32*Constants!$H$32*Constants!$H$38</f>
        <v>118598.17729003634</v>
      </c>
      <c r="AN53" s="22">
        <f>AN32*Constants!$H$32*Constants!$H$38</f>
        <v>121756.17020844339</v>
      </c>
      <c r="AO53" s="22">
        <f>AO32*Constants!$H$32*Constants!$H$38</f>
        <v>125084.82570495277</v>
      </c>
      <c r="AP53" s="22">
        <f>AP32*Constants!$H$32*Constants!$H$38</f>
        <v>128535.32131038098</v>
      </c>
      <c r="AQ53" s="22">
        <f>AQ32*Constants!$H$32*Constants!$H$38</f>
        <v>132119.31382263647</v>
      </c>
      <c r="AR53" s="22">
        <f>AR32*Constants!$H$32*Constants!$H$38</f>
        <v>136590.35595702362</v>
      </c>
      <c r="AS53" s="22">
        <f>AS32*Constants!$H$32*Constants!$H$38</f>
        <v>140826.36264514882</v>
      </c>
      <c r="AT53" s="22">
        <f>AT32*Constants!$H$32*Constants!$H$38</f>
        <v>145577.44498514681</v>
      </c>
      <c r="AU53" s="22">
        <f>AU32*Constants!$H$32*Constants!$H$38</f>
        <v>150685.54214826535</v>
      </c>
      <c r="AV53" s="22">
        <f>AV32*Constants!$H$32*Constants!$H$38</f>
        <v>156173.05677683151</v>
      </c>
      <c r="AW53" s="22">
        <f>AW32*Constants!$H$32*Constants!$H$38</f>
        <v>161899.51797809685</v>
      </c>
      <c r="AX53" s="22">
        <f>AX32*Constants!$H$32*Constants!$H$38</f>
        <v>167883.96626582008</v>
      </c>
      <c r="AY53" s="22">
        <f>AY32*Constants!$H$32*Constants!$H$38</f>
        <v>173962.98715713236</v>
      </c>
      <c r="AZ53" s="22">
        <f>AZ32*Constants!$H$32*Constants!$H$38</f>
        <v>180305.80460539972</v>
      </c>
      <c r="BA53" s="22">
        <f>BA32*Constants!$H$32*Constants!$H$38</f>
        <v>187059.20637027326</v>
      </c>
      <c r="BB53" s="22">
        <f>BB32*Constants!$H$32*Constants!$H$38</f>
        <v>194168.10449033452</v>
      </c>
      <c r="BC53" s="22">
        <f>BC32*Constants!$H$32*Constants!$H$38</f>
        <v>201593.29196063307</v>
      </c>
      <c r="BD53" s="22">
        <f>BD32*Constants!$H$32*Constants!$H$38</f>
        <v>209315.24549239798</v>
      </c>
      <c r="BE53" s="22">
        <f>BE32*Constants!$H$32*Constants!$H$38</f>
        <v>217377.36015564477</v>
      </c>
      <c r="BF53" s="22">
        <f>BF32*Constants!$H$32*Constants!$H$38</f>
        <v>225960.08583960391</v>
      </c>
      <c r="BG53" s="22">
        <f>BG32*Constants!$H$32*Constants!$H$38</f>
        <v>235048.13773985027</v>
      </c>
      <c r="BH53" s="22">
        <f>BH32*Constants!$H$32*Constants!$H$38</f>
        <v>244582.8863309013</v>
      </c>
      <c r="BI53" s="22">
        <f>BI32*Constants!$H$32*Constants!$H$38</f>
        <v>254229.24647649872</v>
      </c>
      <c r="BJ53" s="22">
        <f>BJ32*Constants!$H$32*Constants!$H$38</f>
        <v>264364.7209573047</v>
      </c>
      <c r="BK53" s="22">
        <f>BK32*Constants!$H$32*Constants!$H$38</f>
        <v>275028.32104069291</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540706.1667041633</v>
      </c>
      <c r="Z54" s="22">
        <f>Z37*Constants!$H$33*Constants!$H$39</f>
        <v>552834.99155937484</v>
      </c>
      <c r="AA54" s="22">
        <f>AA37*Constants!$H$33*Constants!$H$39</f>
        <v>562836.29904275585</v>
      </c>
      <c r="AB54" s="22">
        <f>AB37*Constants!$H$33*Constants!$H$39</f>
        <v>570547.5091687172</v>
      </c>
      <c r="AC54" s="22">
        <f>AC37*Constants!$H$33*Constants!$H$39</f>
        <v>576411.30326342222</v>
      </c>
      <c r="AD54" s="22">
        <f>AD37*Constants!$H$33*Constants!$H$39</f>
        <v>584046.62389120378</v>
      </c>
      <c r="AE54" s="22">
        <f>AE37*Constants!$H$33*Constants!$H$39</f>
        <v>591036.64286956599</v>
      </c>
      <c r="AF54" s="22">
        <f>AF37*Constants!$H$33*Constants!$H$39</f>
        <v>597426.47736715747</v>
      </c>
      <c r="AG54" s="22">
        <f>AG37*Constants!$H$33*Constants!$H$39</f>
        <v>568296.35564576951</v>
      </c>
      <c r="AH54" s="22">
        <f>AH37*Constants!$H$33*Constants!$H$39</f>
        <v>579290.13286711124</v>
      </c>
      <c r="AI54" s="22">
        <f>AI37*Constants!$H$33*Constants!$H$39</f>
        <v>589941.64848434611</v>
      </c>
      <c r="AJ54" s="22">
        <f>AJ37*Constants!$H$33*Constants!$H$39</f>
        <v>600697.38913965423</v>
      </c>
      <c r="AK54" s="22">
        <f>AK37*Constants!$H$33*Constants!$H$39</f>
        <v>611165.26725323522</v>
      </c>
      <c r="AL54" s="22">
        <f>AL37*Constants!$H$33*Constants!$H$39</f>
        <v>622016.96175514138</v>
      </c>
      <c r="AM54" s="22">
        <f>AM37*Constants!$H$33*Constants!$H$39</f>
        <v>634246.69333123858</v>
      </c>
      <c r="AN54" s="22">
        <f>AN37*Constants!$H$33*Constants!$H$39</f>
        <v>646391.58356197097</v>
      </c>
      <c r="AO54" s="22">
        <f>AO37*Constants!$H$33*Constants!$H$39</f>
        <v>659051.37947164255</v>
      </c>
      <c r="AP54" s="22">
        <f>AP37*Constants!$H$33*Constants!$H$39</f>
        <v>672088.10287700477</v>
      </c>
      <c r="AQ54" s="22">
        <f>AQ37*Constants!$H$33*Constants!$H$39</f>
        <v>685535.08466601197</v>
      </c>
      <c r="AR54" s="22">
        <f>AR37*Constants!$H$33*Constants!$H$39</f>
        <v>701083.57675544184</v>
      </c>
      <c r="AS54" s="22">
        <f>AS37*Constants!$H$33*Constants!$H$39</f>
        <v>715990.9528566685</v>
      </c>
      <c r="AT54" s="22">
        <f>AT37*Constants!$H$33*Constants!$H$39</f>
        <v>732382.09403643745</v>
      </c>
      <c r="AU54" s="22">
        <f>AU37*Constants!$H$33*Constants!$H$39</f>
        <v>749809.50881043414</v>
      </c>
      <c r="AV54" s="22">
        <f>AV37*Constants!$H$33*Constants!$H$39</f>
        <v>768336.86578575266</v>
      </c>
      <c r="AW54" s="22">
        <f>AW37*Constants!$H$33*Constants!$H$39</f>
        <v>787138.70007128001</v>
      </c>
      <c r="AX54" s="22">
        <f>AX37*Constants!$H$33*Constants!$H$39</f>
        <v>806690.17793174775</v>
      </c>
      <c r="AY54" s="22">
        <f>AY37*Constants!$H$33*Constants!$H$39</f>
        <v>826528.57029948675</v>
      </c>
      <c r="AZ54" s="22">
        <f>AZ37*Constants!$H$33*Constants!$H$39</f>
        <v>847133.33919854439</v>
      </c>
      <c r="BA54" s="22">
        <f>BA37*Constants!$H$33*Constants!$H$39</f>
        <v>868920.39771409007</v>
      </c>
      <c r="BB54" s="22">
        <f>BB37*Constants!$H$33*Constants!$H$39</f>
        <v>891327.79188098689</v>
      </c>
      <c r="BC54" s="22">
        <f>BC37*Constants!$H$33*Constants!$H$39</f>
        <v>914645.17660384334</v>
      </c>
      <c r="BD54" s="22">
        <f>BD37*Constants!$H$33*Constants!$H$39</f>
        <v>938817.34028300247</v>
      </c>
      <c r="BE54" s="22">
        <f>BE37*Constants!$H$33*Constants!$H$39</f>
        <v>963967.28654589644</v>
      </c>
      <c r="BF54" s="22">
        <f>BF37*Constants!$H$33*Constants!$H$39</f>
        <v>990606.22392651008</v>
      </c>
      <c r="BG54" s="22">
        <f>BG37*Constants!$H$33*Constants!$H$39</f>
        <v>1018273.6808764072</v>
      </c>
      <c r="BH54" s="22">
        <f>BH37*Constants!$H$33*Constants!$H$39</f>
        <v>1047216.2258485447</v>
      </c>
      <c r="BI54" s="22">
        <f>BI37*Constants!$H$33*Constants!$H$39</f>
        <v>1076484.7887320579</v>
      </c>
      <c r="BJ54" s="22">
        <f>BJ37*Constants!$H$33*Constants!$H$39</f>
        <v>1107148.6871835054</v>
      </c>
      <c r="BK54" s="22">
        <f>BK37*Constants!$H$33*Constants!$H$39</f>
        <v>1139318.4703434873</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1531898.0067237134</v>
      </c>
      <c r="Z55" s="22">
        <f>Z42*Constants!$H$34*Constants!$H$40</f>
        <v>1580944.2035762381</v>
      </c>
      <c r="AA55" s="22">
        <f>AA42*Constants!$H$34*Constants!$H$40</f>
        <v>1612891.4237255596</v>
      </c>
      <c r="AB55" s="22">
        <f>AB42*Constants!$H$34*Constants!$H$40</f>
        <v>1626489.2712223155</v>
      </c>
      <c r="AC55" s="22">
        <f>AC42*Constants!$H$34*Constants!$H$40</f>
        <v>1624925.526077583</v>
      </c>
      <c r="AD55" s="22">
        <f>AD42*Constants!$H$34*Constants!$H$40</f>
        <v>1634690.4370024104</v>
      </c>
      <c r="AE55" s="22">
        <f>AE42*Constants!$H$34*Constants!$H$40</f>
        <v>1639102.8024638433</v>
      </c>
      <c r="AF55" s="22">
        <f>AF42*Constants!$H$34*Constants!$H$40</f>
        <v>1638353.3149923696</v>
      </c>
      <c r="AG55" s="22">
        <f>AG42*Constants!$H$34*Constants!$H$40</f>
        <v>1376209.6607413865</v>
      </c>
      <c r="AH55" s="22">
        <f>AH42*Constants!$H$34*Constants!$H$40</f>
        <v>1421854.0560714209</v>
      </c>
      <c r="AI55" s="22">
        <f>AI42*Constants!$H$34*Constants!$H$40</f>
        <v>1464583.9030535065</v>
      </c>
      <c r="AJ55" s="22">
        <f>AJ42*Constants!$H$34*Constants!$H$40</f>
        <v>1507670.6062320818</v>
      </c>
      <c r="AK55" s="22">
        <f>AK42*Constants!$H$34*Constants!$H$40</f>
        <v>1548232.5688817801</v>
      </c>
      <c r="AL55" s="22">
        <f>AL42*Constants!$H$34*Constants!$H$40</f>
        <v>1591193.4121086509</v>
      </c>
      <c r="AM55" s="22">
        <f>AM42*Constants!$H$34*Constants!$H$40</f>
        <v>1649214.6625015568</v>
      </c>
      <c r="AN55" s="22">
        <f>AN42*Constants!$H$34*Constants!$H$40</f>
        <v>1706301.1374457851</v>
      </c>
      <c r="AO55" s="22">
        <f>AO42*Constants!$H$34*Constants!$H$40</f>
        <v>1766850.3413111412</v>
      </c>
      <c r="AP55" s="22">
        <f>AP42*Constants!$H$34*Constants!$H$40</f>
        <v>1829846.7691375092</v>
      </c>
      <c r="AQ55" s="22">
        <f>AQ42*Constants!$H$34*Constants!$H$40</f>
        <v>1895531.8472052254</v>
      </c>
      <c r="AR55" s="22">
        <f>AR42*Constants!$H$34*Constants!$H$40</f>
        <v>1980750.2013637172</v>
      </c>
      <c r="AS55" s="22">
        <f>AS42*Constants!$H$34*Constants!$H$40</f>
        <v>2061018.0771255435</v>
      </c>
      <c r="AT55" s="22">
        <f>AT42*Constants!$H$34*Constants!$H$40</f>
        <v>2151924.4573912323</v>
      </c>
      <c r="AU55" s="22">
        <f>AU42*Constants!$H$34*Constants!$H$40</f>
        <v>2250183.8012736202</v>
      </c>
      <c r="AV55" s="22">
        <f>AV42*Constants!$H$34*Constants!$H$40</f>
        <v>2356261.1317679337</v>
      </c>
      <c r="AW55" s="22">
        <f>AW42*Constants!$H$34*Constants!$H$40</f>
        <v>2468378.9834633279</v>
      </c>
      <c r="AX55" s="22">
        <f>AX42*Constants!$H$34*Constants!$H$40</f>
        <v>2585808.095681557</v>
      </c>
      <c r="AY55" s="22">
        <f>AY42*Constants!$H$34*Constants!$H$40</f>
        <v>2705151.8589207684</v>
      </c>
      <c r="AZ55" s="22">
        <f>AZ42*Constants!$H$34*Constants!$H$40</f>
        <v>2829926.8789432864</v>
      </c>
      <c r="BA55" s="22">
        <f>BA42*Constants!$H$34*Constants!$H$40</f>
        <v>2963183.4678205168</v>
      </c>
      <c r="BB55" s="22">
        <f>BB42*Constants!$H$34*Constants!$H$40</f>
        <v>3104860.8093722705</v>
      </c>
      <c r="BC55" s="22">
        <f>BC42*Constants!$H$34*Constants!$H$40</f>
        <v>3253073.9060349585</v>
      </c>
      <c r="BD55" s="22">
        <f>BD42*Constants!$H$34*Constants!$H$40</f>
        <v>3407416.7716597416</v>
      </c>
      <c r="BE55" s="22">
        <f>BE42*Constants!$H$34*Constants!$H$40</f>
        <v>3568791.0496369828</v>
      </c>
      <c r="BF55" s="22">
        <f>BF42*Constants!$H$34*Constants!$H$40</f>
        <v>3740946.7894621002</v>
      </c>
      <c r="BG55" s="22">
        <f>BG42*Constants!$H$34*Constants!$H$40</f>
        <v>3924680.4723598929</v>
      </c>
      <c r="BH55" s="22">
        <f>BH42*Constants!$H$34*Constants!$H$40</f>
        <v>4117671.5888572764</v>
      </c>
      <c r="BI55" s="22">
        <f>BI42*Constants!$H$34*Constants!$H$40</f>
        <v>4312955.9372401917</v>
      </c>
      <c r="BJ55" s="22">
        <f>BJ42*Constants!$H$34*Constants!$H$40</f>
        <v>4518379.0155410571</v>
      </c>
      <c r="BK55" s="22">
        <f>BK42*Constants!$H$34*Constants!$H$40</f>
        <v>4734751.4587513627</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8934791.2816473339</v>
      </c>
      <c r="Z56" s="22">
        <f t="shared" si="48"/>
        <v>9150503.9616314601</v>
      </c>
      <c r="AA56" s="22">
        <f t="shared" si="48"/>
        <v>9315026.4560093321</v>
      </c>
      <c r="AB56" s="22">
        <f t="shared" si="48"/>
        <v>9424535.360454116</v>
      </c>
      <c r="AC56" s="22">
        <f t="shared" si="48"/>
        <v>9489100.4167811219</v>
      </c>
      <c r="AD56" s="22">
        <f t="shared" si="48"/>
        <v>9591718.0457484853</v>
      </c>
      <c r="AE56" s="22">
        <f t="shared" si="48"/>
        <v>9678547.8426729459</v>
      </c>
      <c r="AF56" s="22">
        <f t="shared" si="48"/>
        <v>9750405.1862779874</v>
      </c>
      <c r="AG56" s="22">
        <f t="shared" si="48"/>
        <v>9005463.9950118456</v>
      </c>
      <c r="AH56" s="22">
        <f t="shared" si="48"/>
        <v>9202856.8901554476</v>
      </c>
      <c r="AI56" s="22">
        <f t="shared" si="48"/>
        <v>9391757.2444723453</v>
      </c>
      <c r="AJ56" s="22">
        <f t="shared" si="48"/>
        <v>9582409.7190020978</v>
      </c>
      <c r="AK56" s="22">
        <f t="shared" si="48"/>
        <v>9765804.0533884782</v>
      </c>
      <c r="AL56" s="22">
        <f t="shared" si="48"/>
        <v>9957355.4696610663</v>
      </c>
      <c r="AM56" s="22">
        <f t="shared" si="48"/>
        <v>10188326.750462081</v>
      </c>
      <c r="AN56" s="22">
        <f t="shared" si="48"/>
        <v>10416859.203709794</v>
      </c>
      <c r="AO56" s="22">
        <f t="shared" si="48"/>
        <v>10656719.028022634</v>
      </c>
      <c r="AP56" s="22">
        <f t="shared" si="48"/>
        <v>10904733.171529923</v>
      </c>
      <c r="AQ56" s="22">
        <f t="shared" si="48"/>
        <v>11161662.030264584</v>
      </c>
      <c r="AR56" s="22">
        <f t="shared" si="48"/>
        <v>11473309.575046666</v>
      </c>
      <c r="AS56" s="22">
        <f t="shared" si="48"/>
        <v>11769849.02044503</v>
      </c>
      <c r="AT56" s="22">
        <f t="shared" si="48"/>
        <v>12100067.304358777</v>
      </c>
      <c r="AU56" s="22">
        <f t="shared" si="48"/>
        <v>12453686.063733932</v>
      </c>
      <c r="AV56" s="22">
        <f t="shared" si="48"/>
        <v>12832163.857933899</v>
      </c>
      <c r="AW56" s="22">
        <f t="shared" si="48"/>
        <v>13223272.221458053</v>
      </c>
      <c r="AX56" s="22">
        <f t="shared" si="48"/>
        <v>13631296.152342733</v>
      </c>
      <c r="AY56" s="22">
        <f t="shared" si="48"/>
        <v>14045608.567229878</v>
      </c>
      <c r="AZ56" s="22">
        <f t="shared" si="48"/>
        <v>14477216.392502517</v>
      </c>
      <c r="BA56" s="22">
        <f t="shared" si="48"/>
        <v>14935667.365944691</v>
      </c>
      <c r="BB56" s="22">
        <f t="shared" si="48"/>
        <v>15414442.824440395</v>
      </c>
      <c r="BC56" s="22">
        <f t="shared" si="48"/>
        <v>15913891.024850167</v>
      </c>
      <c r="BD56" s="22">
        <f t="shared" si="48"/>
        <v>16432742.853305146</v>
      </c>
      <c r="BE56" s="22">
        <f t="shared" si="48"/>
        <v>16973821.258329071</v>
      </c>
      <c r="BF56" s="22">
        <f t="shared" si="48"/>
        <v>17548862.907620147</v>
      </c>
      <c r="BG56" s="22">
        <f t="shared" si="48"/>
        <v>18153856.406646796</v>
      </c>
      <c r="BH56" s="22">
        <f t="shared" si="48"/>
        <v>18787973.084912803</v>
      </c>
      <c r="BI56" s="22">
        <f t="shared" si="48"/>
        <v>19429420.175498556</v>
      </c>
      <c r="BJ56" s="22">
        <f t="shared" si="48"/>
        <v>20102749.914501458</v>
      </c>
      <c r="BK56" s="22">
        <f t="shared" si="48"/>
        <v>20810499.867438875</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7132778.2633035574</v>
      </c>
      <c r="Z58" s="22">
        <f>((Data!$AJ$37*'Intermediate calculations'!Z56)+Data!$AK$37)</f>
        <v>7265142.0559548009</v>
      </c>
      <c r="AA58" s="22">
        <f>((Data!$AJ$37*'Intermediate calculations'!AA56)+Data!$AK$37)</f>
        <v>7366094.959297806</v>
      </c>
      <c r="AB58" s="22">
        <f>((Data!$AJ$37*'Intermediate calculations'!AB56)+Data!$AK$37)</f>
        <v>7433290.8882643394</v>
      </c>
      <c r="AC58" s="22">
        <f>((Data!$AJ$37*'Intermediate calculations'!AC56)+Data!$AK$37)</f>
        <v>7472908.7527719457</v>
      </c>
      <c r="AD58" s="22">
        <f>((Data!$AJ$37*'Intermediate calculations'!AD56)+Data!$AK$37)</f>
        <v>7535876.115487935</v>
      </c>
      <c r="AE58" s="22">
        <f>((Data!$AJ$37*'Intermediate calculations'!AE56)+Data!$AK$37)</f>
        <v>7589155.8820593972</v>
      </c>
      <c r="AF58" s="22">
        <f>((Data!$AJ$37*'Intermediate calculations'!AF56)+Data!$AK$37)</f>
        <v>7633248.3782914542</v>
      </c>
      <c r="AG58" s="22">
        <f>((Data!$AJ$37*'Intermediate calculations'!AG56)+Data!$AK$37)</f>
        <v>7176143.856733527</v>
      </c>
      <c r="AH58" s="22">
        <f>((Data!$AJ$37*'Intermediate calculations'!AH56)+Data!$AK$37)</f>
        <v>7297266.4177509844</v>
      </c>
      <c r="AI58" s="22">
        <f>((Data!$AJ$37*'Intermediate calculations'!AI56)+Data!$AK$37)</f>
        <v>7413177.8575995285</v>
      </c>
      <c r="AJ58" s="22">
        <f>((Data!$AJ$37*'Intermediate calculations'!AJ56)+Data!$AK$37)</f>
        <v>7530164.4186536111</v>
      </c>
      <c r="AK58" s="22">
        <f>((Data!$AJ$37*'Intermediate calculations'!AK56)+Data!$AK$37)</f>
        <v>7642697.3010595869</v>
      </c>
      <c r="AL58" s="22">
        <f>((Data!$AJ$37*'Intermediate calculations'!AL56)+Data!$AK$37)</f>
        <v>7760235.4631528985</v>
      </c>
      <c r="AM58" s="22">
        <f>((Data!$AJ$37*'Intermediate calculations'!AM56)+Data!$AK$37)</f>
        <v>7901962.1095539704</v>
      </c>
      <c r="AN58" s="22">
        <f>((Data!$AJ$37*'Intermediate calculations'!AN56)+Data!$AK$37)</f>
        <v>8042192.2631916068</v>
      </c>
      <c r="AO58" s="22">
        <f>((Data!$AJ$37*'Intermediate calculations'!AO56)+Data!$AK$37)</f>
        <v>8189373.0225843545</v>
      </c>
      <c r="AP58" s="22">
        <f>((Data!$AJ$37*'Intermediate calculations'!AP56)+Data!$AK$37)</f>
        <v>8341557.3664448559</v>
      </c>
      <c r="AQ58" s="22">
        <f>((Data!$AJ$37*'Intermediate calculations'!AQ56)+Data!$AK$37)</f>
        <v>8499211.882564066</v>
      </c>
      <c r="AR58" s="22">
        <f>((Data!$AJ$37*'Intermediate calculations'!AR56)+Data!$AK$37)</f>
        <v>8690442.4166283589</v>
      </c>
      <c r="AS58" s="22">
        <f>((Data!$AJ$37*'Intermediate calculations'!AS56)+Data!$AK$37)</f>
        <v>8872402.4463610221</v>
      </c>
      <c r="AT58" s="22">
        <f>((Data!$AJ$37*'Intermediate calculations'!AT56)+Data!$AK$37)</f>
        <v>9075028.2005115207</v>
      </c>
      <c r="AU58" s="22">
        <f>((Data!$AJ$37*'Intermediate calculations'!AU56)+Data!$AK$37)</f>
        <v>9292012.7567599863</v>
      </c>
      <c r="AV58" s="22">
        <f>((Data!$AJ$37*'Intermediate calculations'!AV56)+Data!$AK$37)</f>
        <v>9524251.1039831135</v>
      </c>
      <c r="AW58" s="22">
        <f>((Data!$AJ$37*'Intermediate calculations'!AW56)+Data!$AK$37)</f>
        <v>9764239.7144694682</v>
      </c>
      <c r="AX58" s="22">
        <f>((Data!$AJ$37*'Intermediate calculations'!AX56)+Data!$AK$37)</f>
        <v>10014607.91252041</v>
      </c>
      <c r="AY58" s="22">
        <f>((Data!$AJ$37*'Intermediate calculations'!AY56)+Data!$AK$37)</f>
        <v>10268834.79700858</v>
      </c>
      <c r="AZ58" s="22">
        <f>((Data!$AJ$37*'Intermediate calculations'!AZ56)+Data!$AK$37)</f>
        <v>10533674.345129931</v>
      </c>
      <c r="BA58" s="22">
        <f>((Data!$AJ$37*'Intermediate calculations'!BA56)+Data!$AK$37)</f>
        <v>10814985.159097504</v>
      </c>
      <c r="BB58" s="22">
        <f>((Data!$AJ$37*'Intermediate calculations'!BB56)+Data!$AK$37)</f>
        <v>11108767.311910648</v>
      </c>
      <c r="BC58" s="22">
        <f>((Data!$AJ$37*'Intermediate calculations'!BC56)+Data!$AK$37)</f>
        <v>11415234.498002538</v>
      </c>
      <c r="BD58" s="22">
        <f>((Data!$AJ$37*'Intermediate calculations'!BD56)+Data!$AK$37)</f>
        <v>11733607.974440675</v>
      </c>
      <c r="BE58" s="22">
        <f>((Data!$AJ$37*'Intermediate calculations'!BE56)+Data!$AK$37)</f>
        <v>12065619.935053851</v>
      </c>
      <c r="BF58" s="22">
        <f>((Data!$AJ$37*'Intermediate calculations'!BF56)+Data!$AK$37)</f>
        <v>12418472.134740001</v>
      </c>
      <c r="BG58" s="22">
        <f>((Data!$AJ$37*'Intermediate calculations'!BG56)+Data!$AK$37)</f>
        <v>12789703.135469334</v>
      </c>
      <c r="BH58" s="22">
        <f>((Data!$AJ$37*'Intermediate calculations'!BH56)+Data!$AK$37)</f>
        <v>13178804.455451421</v>
      </c>
      <c r="BI58" s="22">
        <f>((Data!$AJ$37*'Intermediate calculations'!BI56)+Data!$AK$37)</f>
        <v>13572403.801124027</v>
      </c>
      <c r="BJ58" s="22">
        <f>((Data!$AJ$37*'Intermediate calculations'!BJ56)+Data!$AK$37)</f>
        <v>13985566.708218105</v>
      </c>
      <c r="BK58" s="22">
        <f>((Data!$AJ$37*'Intermediate calculations'!BK56)+Data!$AK$37)</f>
        <v>14419850.2562526</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16067569.544950891</v>
      </c>
      <c r="Z59" s="22">
        <f t="shared" si="49"/>
        <v>16415646.017586261</v>
      </c>
      <c r="AA59" s="22">
        <f t="shared" si="49"/>
        <v>16681121.415307138</v>
      </c>
      <c r="AB59" s="22">
        <f t="shared" si="49"/>
        <v>16857826.248718455</v>
      </c>
      <c r="AC59" s="22">
        <f t="shared" si="49"/>
        <v>16962009.169553068</v>
      </c>
      <c r="AD59" s="22">
        <f t="shared" si="49"/>
        <v>17127594.16123642</v>
      </c>
      <c r="AE59" s="22">
        <f t="shared" si="49"/>
        <v>17267703.724732343</v>
      </c>
      <c r="AF59" s="22">
        <f t="shared" si="49"/>
        <v>17383653.564569443</v>
      </c>
      <c r="AG59" s="22">
        <f t="shared" si="49"/>
        <v>16181607.851745373</v>
      </c>
      <c r="AH59" s="22">
        <f t="shared" si="49"/>
        <v>16500123.307906432</v>
      </c>
      <c r="AI59" s="22">
        <f t="shared" si="49"/>
        <v>16804935.102071874</v>
      </c>
      <c r="AJ59" s="22">
        <f t="shared" si="49"/>
        <v>17112574.137655709</v>
      </c>
      <c r="AK59" s="22">
        <f t="shared" si="49"/>
        <v>17408501.354448065</v>
      </c>
      <c r="AL59" s="22">
        <f t="shared" si="49"/>
        <v>17717590.932813965</v>
      </c>
      <c r="AM59" s="22">
        <f t="shared" si="49"/>
        <v>18090288.860016052</v>
      </c>
      <c r="AN59" s="22">
        <f t="shared" si="49"/>
        <v>18459051.466901399</v>
      </c>
      <c r="AO59" s="22">
        <f t="shared" si="49"/>
        <v>18846092.050606988</v>
      </c>
      <c r="AP59" s="22">
        <f t="shared" si="49"/>
        <v>19246290.537974779</v>
      </c>
      <c r="AQ59" s="22">
        <f t="shared" si="49"/>
        <v>19660873.91282865</v>
      </c>
      <c r="AR59" s="22">
        <f t="shared" si="49"/>
        <v>20163751.991675027</v>
      </c>
      <c r="AS59" s="22">
        <f t="shared" si="49"/>
        <v>20642251.466806054</v>
      </c>
      <c r="AT59" s="22">
        <f t="shared" si="49"/>
        <v>21175095.504870296</v>
      </c>
      <c r="AU59" s="22">
        <f t="shared" si="49"/>
        <v>21745698.820493918</v>
      </c>
      <c r="AV59" s="22">
        <f t="shared" si="49"/>
        <v>22356414.961917013</v>
      </c>
      <c r="AW59" s="22">
        <f t="shared" si="49"/>
        <v>22987511.935927521</v>
      </c>
      <c r="AX59" s="22">
        <f t="shared" si="49"/>
        <v>23645904.064863145</v>
      </c>
      <c r="AY59" s="22">
        <f t="shared" si="49"/>
        <v>24314443.364238456</v>
      </c>
      <c r="AZ59" s="22">
        <f t="shared" si="49"/>
        <v>25010890.737632446</v>
      </c>
      <c r="BA59" s="22">
        <f t="shared" si="49"/>
        <v>25750652.525042195</v>
      </c>
      <c r="BB59" s="22">
        <f t="shared" si="49"/>
        <v>26523210.136351041</v>
      </c>
      <c r="BC59" s="22">
        <f t="shared" si="49"/>
        <v>27329125.522852704</v>
      </c>
      <c r="BD59" s="22">
        <f t="shared" si="49"/>
        <v>28166350.827745821</v>
      </c>
      <c r="BE59" s="22">
        <f t="shared" si="49"/>
        <v>29039441.193382923</v>
      </c>
      <c r="BF59" s="22">
        <f t="shared" si="49"/>
        <v>29967335.042360149</v>
      </c>
      <c r="BG59" s="22">
        <f t="shared" si="49"/>
        <v>30943559.542116128</v>
      </c>
      <c r="BH59" s="22">
        <f t="shared" si="49"/>
        <v>31966777.540364224</v>
      </c>
      <c r="BI59" s="22">
        <f t="shared" si="49"/>
        <v>33001823.976622581</v>
      </c>
      <c r="BJ59" s="22">
        <f t="shared" si="49"/>
        <v>34088316.622719564</v>
      </c>
      <c r="BK59" s="22">
        <f t="shared" si="49"/>
        <v>35230350.123691477</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18506361.123333212</v>
      </c>
      <c r="Z60" s="22">
        <f>((Data!$AJ$41*'Intermediate calculations'!Z59)+Data!$AK$41)</f>
        <v>18835508.284806766</v>
      </c>
      <c r="AA60" s="22">
        <f>((Data!$AJ$41*'Intermediate calculations'!AA59)+Data!$AK$41)</f>
        <v>19086546.434381522</v>
      </c>
      <c r="AB60" s="22">
        <f>((Data!$AJ$41*'Intermediate calculations'!AB59)+Data!$AK$41)</f>
        <v>19253641.595670745</v>
      </c>
      <c r="AC60" s="22">
        <f>((Data!$AJ$41*'Intermediate calculations'!AC59)+Data!$AK$41)</f>
        <v>19352158.776125684</v>
      </c>
      <c r="AD60" s="22">
        <f>((Data!$AJ$41*'Intermediate calculations'!AD59)+Data!$AK$41)</f>
        <v>19508738.821833894</v>
      </c>
      <c r="AE60" s="22">
        <f>((Data!$AJ$41*'Intermediate calculations'!AE59)+Data!$AK$41)</f>
        <v>19641228.859930471</v>
      </c>
      <c r="AF60" s="22">
        <f>((Data!$AJ$41*'Intermediate calculations'!AF59)+Data!$AK$41)</f>
        <v>19750873.043482266</v>
      </c>
      <c r="AG60" s="22">
        <f>((Data!$AJ$41*'Intermediate calculations'!AG59)+Data!$AK$41)</f>
        <v>18614197.728020869</v>
      </c>
      <c r="AH60" s="22">
        <f>((Data!$AJ$41*'Intermediate calculations'!AH59)+Data!$AK$41)</f>
        <v>18915391.478598468</v>
      </c>
      <c r="AI60" s="22">
        <f>((Data!$AJ$41*'Intermediate calculations'!AI59)+Data!$AK$41)</f>
        <v>19203626.808247752</v>
      </c>
      <c r="AJ60" s="22">
        <f>((Data!$AJ$41*'Intermediate calculations'!AJ59)+Data!$AK$41)</f>
        <v>19494535.626514696</v>
      </c>
      <c r="AK60" s="22">
        <f>((Data!$AJ$41*'Intermediate calculations'!AK59)+Data!$AK$41)</f>
        <v>19774369.545401853</v>
      </c>
      <c r="AL60" s="22">
        <f>((Data!$AJ$41*'Intermediate calculations'!AL59)+Data!$AK$41)</f>
        <v>20066650.022131369</v>
      </c>
      <c r="AM60" s="22">
        <f>((Data!$AJ$41*'Intermediate calculations'!AM59)+Data!$AK$41)</f>
        <v>20419079.658920266</v>
      </c>
      <c r="AN60" s="22">
        <f>((Data!$AJ$41*'Intermediate calculations'!AN59)+Data!$AK$41)</f>
        <v>20767787.988428794</v>
      </c>
      <c r="AO60" s="22">
        <f>((Data!$AJ$41*'Intermediate calculations'!AO59)+Data!$AK$41)</f>
        <v>21133780.290457249</v>
      </c>
      <c r="AP60" s="22">
        <f>((Data!$AJ$41*'Intermediate calculations'!AP59)+Data!$AK$41)</f>
        <v>21512214.934849627</v>
      </c>
      <c r="AQ60" s="22">
        <f>((Data!$AJ$41*'Intermediate calculations'!AQ59)+Data!$AK$41)</f>
        <v>21904252.178832583</v>
      </c>
      <c r="AR60" s="22">
        <f>((Data!$AJ$41*'Intermediate calculations'!AR59)+Data!$AK$41)</f>
        <v>22379782.429315649</v>
      </c>
      <c r="AS60" s="22">
        <f>((Data!$AJ$41*'Intermediate calculations'!AS59)+Data!$AK$41)</f>
        <v>22832259.848468743</v>
      </c>
      <c r="AT60" s="22">
        <f>((Data!$AJ$41*'Intermediate calculations'!AT59)+Data!$AK$41)</f>
        <v>23336126.430743255</v>
      </c>
      <c r="AU60" s="22">
        <f>((Data!$AJ$41*'Intermediate calculations'!AU59)+Data!$AK$41)</f>
        <v>23875698.842066959</v>
      </c>
      <c r="AV60" s="22">
        <f>((Data!$AJ$41*'Intermediate calculations'!AV59)+Data!$AK$41)</f>
        <v>24453202.638556153</v>
      </c>
      <c r="AW60" s="22">
        <f>((Data!$AJ$41*'Intermediate calculations'!AW59)+Data!$AK$41)</f>
        <v>25049978.904522605</v>
      </c>
      <c r="AX60" s="22">
        <f>((Data!$AJ$41*'Intermediate calculations'!AX59)+Data!$AK$41)</f>
        <v>25672565.943327457</v>
      </c>
      <c r="AY60" s="22">
        <f>((Data!$AJ$41*'Intermediate calculations'!AY59)+Data!$AK$41)</f>
        <v>26304748.322839834</v>
      </c>
      <c r="AZ60" s="22">
        <f>((Data!$AJ$41*'Intermediate calculations'!AZ59)+Data!$AK$41)</f>
        <v>26963321.062136926</v>
      </c>
      <c r="BA60" s="22">
        <f>((Data!$AJ$41*'Intermediate calculations'!BA59)+Data!$AK$41)</f>
        <v>27662852.664054744</v>
      </c>
      <c r="BB60" s="22">
        <f>((Data!$AJ$41*'Intermediate calculations'!BB59)+Data!$AK$41)</f>
        <v>28393396.566984594</v>
      </c>
      <c r="BC60" s="22">
        <f>((Data!$AJ$41*'Intermediate calculations'!BC59)+Data!$AK$41)</f>
        <v>29155484.161835529</v>
      </c>
      <c r="BD60" s="22">
        <f>((Data!$AJ$41*'Intermediate calculations'!BD59)+Data!$AK$41)</f>
        <v>29947178.959628075</v>
      </c>
      <c r="BE60" s="22">
        <f>((Data!$AJ$41*'Intermediate calculations'!BE59)+Data!$AK$41)</f>
        <v>30772788.382131048</v>
      </c>
      <c r="BF60" s="22">
        <f>((Data!$AJ$41*'Intermediate calculations'!BF59)+Data!$AK$41)</f>
        <v>31650220.930867441</v>
      </c>
      <c r="BG60" s="22">
        <f>((Data!$AJ$41*'Intermediate calculations'!BG59)+Data!$AK$41)</f>
        <v>32573355.78288091</v>
      </c>
      <c r="BH60" s="22">
        <f>((Data!$AJ$41*'Intermediate calculations'!BH59)+Data!$AK$41)</f>
        <v>33540928.503731892</v>
      </c>
      <c r="BI60" s="22">
        <f>((Data!$AJ$41*'Intermediate calculations'!BI59)+Data!$AK$41)</f>
        <v>34519686.401122563</v>
      </c>
      <c r="BJ60" s="22">
        <f>((Data!$AJ$41*'Intermediate calculations'!BJ59)+Data!$AK$41)</f>
        <v>35547092.728580207</v>
      </c>
      <c r="BK60" s="22">
        <f>((Data!$AJ$41*'Intermediate calculations'!BK59)+Data!$AK$41)</f>
        <v>36627019.453608774</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3515690.5406081807</v>
      </c>
      <c r="Z61" s="22">
        <f>((Data!$AJ$42*LN('Intermediate calculations'!Z60))+Data!$AK$42)</f>
        <v>3529274.3553778045</v>
      </c>
      <c r="AA61" s="22">
        <f>((Data!$AJ$42*LN('Intermediate calculations'!AA60))+Data!$AK$42)</f>
        <v>3539476.0108674392</v>
      </c>
      <c r="AB61" s="22">
        <f>((Data!$AJ$42*LN('Intermediate calculations'!AB60))+Data!$AK$42)</f>
        <v>3546192.291430572</v>
      </c>
      <c r="AC61" s="22">
        <f>((Data!$AJ$42*LN('Intermediate calculations'!AC60))+Data!$AK$42)</f>
        <v>3550124.8644995466</v>
      </c>
      <c r="AD61" s="22">
        <f>((Data!$AJ$42*LN('Intermediate calculations'!AD60))+Data!$AK$42)</f>
        <v>3556334.1607792936</v>
      </c>
      <c r="AE61" s="22">
        <f>((Data!$AJ$42*LN('Intermediate calculations'!AE60))+Data!$AK$42)</f>
        <v>3561549.3481915481</v>
      </c>
      <c r="AF61" s="22">
        <f>((Data!$AJ$42*LN('Intermediate calculations'!AF60))+Data!$AK$42)</f>
        <v>3565838.7231258005</v>
      </c>
      <c r="AG61" s="22">
        <f>((Data!$AJ$42*LN('Intermediate calculations'!AG60))+Data!$AK$42)</f>
        <v>3520167.3578546755</v>
      </c>
      <c r="AH61" s="22">
        <f>((Data!$AJ$42*LN('Intermediate calculations'!AH60))+Data!$AK$42)</f>
        <v>3532535.3133816421</v>
      </c>
      <c r="AI61" s="22">
        <f>((Data!$AJ$42*LN('Intermediate calculations'!AI60))+Data!$AK$42)</f>
        <v>3544188.111616889</v>
      </c>
      <c r="AJ61" s="22">
        <f>((Data!$AJ$42*LN('Intermediate calculations'!AJ60))+Data!$AK$42)</f>
        <v>3555772.9817229789</v>
      </c>
      <c r="AK61" s="22">
        <f>((Data!$AJ$42*LN('Intermediate calculations'!AK60))+Data!$AK$42)</f>
        <v>3566754.8279340453</v>
      </c>
      <c r="AL61" s="22">
        <f>((Data!$AJ$42*LN('Intermediate calculations'!AL60))+Data!$AK$42)</f>
        <v>3578060.4275045153</v>
      </c>
      <c r="AM61" s="22">
        <f>((Data!$AJ$42*LN('Intermediate calculations'!AM60))+Data!$AK$42)</f>
        <v>3591475.6495782137</v>
      </c>
      <c r="AN61" s="22">
        <f>((Data!$AJ$42*LN('Intermediate calculations'!AN60))+Data!$AK$42)</f>
        <v>3604523.2419230603</v>
      </c>
      <c r="AO61" s="22">
        <f>((Data!$AJ$42*LN('Intermediate calculations'!AO60))+Data!$AK$42)</f>
        <v>3617983.9889552947</v>
      </c>
      <c r="AP61" s="22">
        <f>((Data!$AJ$42*LN('Intermediate calculations'!AP60))+Data!$AK$42)</f>
        <v>3631659.4028214589</v>
      </c>
      <c r="AQ61" s="22">
        <f>((Data!$AJ$42*LN('Intermediate calculations'!AQ60))+Data!$AK$42)</f>
        <v>3645574.9758537598</v>
      </c>
      <c r="AR61" s="22">
        <f>((Data!$AJ$42*LN('Intermediate calculations'!AR60))+Data!$AK$42)</f>
        <v>3662123.6843581609</v>
      </c>
      <c r="AS61" s="22">
        <f>((Data!$AJ$42*LN('Intermediate calculations'!AS60))+Data!$AK$42)</f>
        <v>3677546.8573692776</v>
      </c>
      <c r="AT61" s="22">
        <f>((Data!$AJ$42*LN('Intermediate calculations'!AT60))+Data!$AK$42)</f>
        <v>3694366.0269409306</v>
      </c>
      <c r="AU61" s="22">
        <f>((Data!$AJ$42*LN('Intermediate calculations'!AU60))+Data!$AK$42)</f>
        <v>3711979.0660386439</v>
      </c>
      <c r="AV61" s="22">
        <f>((Data!$AJ$42*LN('Intermediate calculations'!AV60))+Data!$AK$42)</f>
        <v>3730394.630573228</v>
      </c>
      <c r="AW61" s="22">
        <f>((Data!$AJ$42*LN('Intermediate calculations'!AW60))+Data!$AK$42)</f>
        <v>3748973.3559782691</v>
      </c>
      <c r="AX61" s="22">
        <f>((Data!$AJ$42*LN('Intermediate calculations'!AX60))+Data!$AK$42)</f>
        <v>3767889.7040559445</v>
      </c>
      <c r="AY61" s="22">
        <f>((Data!$AJ$42*LN('Intermediate calculations'!AY60))+Data!$AK$42)</f>
        <v>3786633.8826195542</v>
      </c>
      <c r="AZ61" s="22">
        <f>((Data!$AJ$42*LN('Intermediate calculations'!AZ60))+Data!$AK$42)</f>
        <v>3805687.4090565555</v>
      </c>
      <c r="BA61" s="22">
        <f>((Data!$AJ$42*LN('Intermediate calculations'!BA60))+Data!$AK$42)</f>
        <v>3825422.84588149</v>
      </c>
      <c r="BB61" s="22">
        <f>((Data!$AJ$42*LN('Intermediate calculations'!BB60))+Data!$AK$42)</f>
        <v>3845507.4519837294</v>
      </c>
      <c r="BC61" s="22">
        <f>((Data!$AJ$42*LN('Intermediate calculations'!BC60))+Data!$AK$42)</f>
        <v>3865915.8936227225</v>
      </c>
      <c r="BD61" s="22">
        <f>((Data!$AJ$42*LN('Intermediate calculations'!BD60))+Data!$AK$42)</f>
        <v>3886559.8609582875</v>
      </c>
      <c r="BE61" s="22">
        <f>((Data!$AJ$42*LN('Intermediate calculations'!BE60))+Data!$AK$42)</f>
        <v>3907514.7961648684</v>
      </c>
      <c r="BF61" s="22">
        <f>((Data!$AJ$42*LN('Intermediate calculations'!BF60))+Data!$AK$42)</f>
        <v>3929177.5711554158</v>
      </c>
      <c r="BG61" s="22">
        <f>((Data!$AJ$42*LN('Intermediate calculations'!BG60))+Data!$AK$42)</f>
        <v>3951329.7789091822</v>
      </c>
      <c r="BH61" s="22">
        <f>((Data!$AJ$42*LN('Intermediate calculations'!BH60))+Data!$AK$42)</f>
        <v>3973884.4120715801</v>
      </c>
      <c r="BI61" s="22">
        <f>((Data!$AJ$42*LN('Intermediate calculations'!BI60))+Data!$AK$42)</f>
        <v>3996047.271720944</v>
      </c>
      <c r="BJ61" s="22">
        <f>((Data!$AJ$42*LN('Intermediate calculations'!BJ60))+Data!$AK$42)</f>
        <v>4018645.669854451</v>
      </c>
      <c r="BK61" s="22">
        <f>((Data!$AJ$42*LN('Intermediate calculations'!BK60))+Data!$AK$42)</f>
        <v>4041705.796980666</v>
      </c>
    </row>
    <row r="62" spans="1:63" s="52" customFormat="1" x14ac:dyDescent="0.25">
      <c r="A62" s="42" t="s">
        <v>875</v>
      </c>
    </row>
    <row r="63" spans="1:63" x14ac:dyDescent="0.25">
      <c r="A63" t="s">
        <v>848</v>
      </c>
      <c r="B63" t="s">
        <v>327</v>
      </c>
      <c r="Y63" s="22">
        <f>'Levers &amp; variables'!G6</f>
        <v>0.7</v>
      </c>
      <c r="Z63" s="22">
        <f t="shared" ref="Z63:AF63" si="50">Y63+(($AG63-$Y63)/8)</f>
        <v>0.70374999999999999</v>
      </c>
      <c r="AA63" s="22">
        <f t="shared" si="50"/>
        <v>0.70750000000000002</v>
      </c>
      <c r="AB63" s="22">
        <f t="shared" si="50"/>
        <v>0.71125000000000005</v>
      </c>
      <c r="AC63" s="22">
        <f t="shared" si="50"/>
        <v>0.71500000000000008</v>
      </c>
      <c r="AD63" s="22">
        <f t="shared" si="50"/>
        <v>0.71875000000000011</v>
      </c>
      <c r="AE63" s="22">
        <f t="shared" si="50"/>
        <v>0.72250000000000014</v>
      </c>
      <c r="AF63" s="22">
        <f t="shared" si="50"/>
        <v>0.72625000000000017</v>
      </c>
      <c r="AG63" s="22">
        <f>'Levers &amp; variables'!H6</f>
        <v>0.73</v>
      </c>
      <c r="AH63" s="22">
        <f t="shared" ref="AH63:AP63" si="51">AG63+(($AQ63-$AG63)/10)</f>
        <v>0.73299999999999998</v>
      </c>
      <c r="AI63" s="22">
        <f t="shared" si="51"/>
        <v>0.73599999999999999</v>
      </c>
      <c r="AJ63" s="22">
        <f t="shared" si="51"/>
        <v>0.73899999999999999</v>
      </c>
      <c r="AK63" s="22">
        <f t="shared" si="51"/>
        <v>0.74199999999999999</v>
      </c>
      <c r="AL63" s="22">
        <f t="shared" si="51"/>
        <v>0.745</v>
      </c>
      <c r="AM63" s="22">
        <f t="shared" si="51"/>
        <v>0.748</v>
      </c>
      <c r="AN63" s="22">
        <f t="shared" si="51"/>
        <v>0.751</v>
      </c>
      <c r="AO63" s="22">
        <f t="shared" si="51"/>
        <v>0.754</v>
      </c>
      <c r="AP63" s="22">
        <f t="shared" si="51"/>
        <v>0.75700000000000001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v>
      </c>
      <c r="BC63" s="22">
        <f t="shared" si="53"/>
        <v>0.8</v>
      </c>
      <c r="BD63" s="22">
        <f t="shared" si="53"/>
        <v>0.8</v>
      </c>
      <c r="BE63" s="22">
        <f t="shared" si="53"/>
        <v>0.8</v>
      </c>
      <c r="BF63" s="22">
        <f t="shared" si="53"/>
        <v>0.8</v>
      </c>
      <c r="BG63" s="22">
        <f t="shared" si="53"/>
        <v>0.8</v>
      </c>
      <c r="BH63" s="22">
        <f t="shared" si="53"/>
        <v>0.8</v>
      </c>
      <c r="BI63" s="22">
        <f t="shared" si="53"/>
        <v>0.8</v>
      </c>
      <c r="BJ63" s="22">
        <f t="shared" si="53"/>
        <v>0.8</v>
      </c>
      <c r="BK63" s="22">
        <f>'Levers &amp; variables'!K6</f>
        <v>0.8</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140</v>
      </c>
      <c r="Z65" s="22">
        <f t="shared" ref="Z65:AF65" si="58">Y65+(($AG65-$Y65)/8)</f>
        <v>138.75</v>
      </c>
      <c r="AA65" s="22">
        <f t="shared" si="58"/>
        <v>137.5</v>
      </c>
      <c r="AB65" s="22">
        <f t="shared" si="58"/>
        <v>136.25</v>
      </c>
      <c r="AC65" s="22">
        <f t="shared" si="58"/>
        <v>135</v>
      </c>
      <c r="AD65" s="22">
        <f t="shared" si="58"/>
        <v>133.75</v>
      </c>
      <c r="AE65" s="22">
        <f t="shared" si="58"/>
        <v>132.5</v>
      </c>
      <c r="AF65" s="22">
        <f t="shared" si="58"/>
        <v>131.25</v>
      </c>
      <c r="AG65" s="22">
        <f>'Levers &amp; variables'!H8</f>
        <v>130</v>
      </c>
      <c r="AH65" s="22">
        <f t="shared" ref="AH65:AP65" si="59">AG65+(($AQ65-$AG65)/10)</f>
        <v>129</v>
      </c>
      <c r="AI65" s="22">
        <f t="shared" si="59"/>
        <v>128</v>
      </c>
      <c r="AJ65" s="22">
        <f t="shared" si="59"/>
        <v>127</v>
      </c>
      <c r="AK65" s="22">
        <f t="shared" si="59"/>
        <v>126</v>
      </c>
      <c r="AL65" s="22">
        <f t="shared" si="59"/>
        <v>125</v>
      </c>
      <c r="AM65" s="22">
        <f t="shared" si="59"/>
        <v>124</v>
      </c>
      <c r="AN65" s="22">
        <f t="shared" si="59"/>
        <v>123</v>
      </c>
      <c r="AO65" s="22">
        <f t="shared" si="59"/>
        <v>122</v>
      </c>
      <c r="AP65" s="22">
        <f t="shared" si="59"/>
        <v>121</v>
      </c>
      <c r="AQ65" s="22">
        <f>'Levers &amp; variables'!I8</f>
        <v>120</v>
      </c>
      <c r="AR65" s="22">
        <f t="shared" ref="AR65:AZ65" si="60">AQ65+(($BA65-$AQ65)/10)</f>
        <v>119</v>
      </c>
      <c r="AS65" s="22">
        <f t="shared" si="60"/>
        <v>118</v>
      </c>
      <c r="AT65" s="22">
        <f t="shared" si="60"/>
        <v>117</v>
      </c>
      <c r="AU65" s="22">
        <f t="shared" si="60"/>
        <v>116</v>
      </c>
      <c r="AV65" s="22">
        <f t="shared" si="60"/>
        <v>115</v>
      </c>
      <c r="AW65" s="22">
        <f t="shared" si="60"/>
        <v>114</v>
      </c>
      <c r="AX65" s="22">
        <f t="shared" si="60"/>
        <v>113</v>
      </c>
      <c r="AY65" s="22">
        <f t="shared" si="60"/>
        <v>112</v>
      </c>
      <c r="AZ65" s="22">
        <f t="shared" si="60"/>
        <v>111</v>
      </c>
      <c r="BA65" s="22">
        <f>'Levers &amp; variables'!J8</f>
        <v>110</v>
      </c>
      <c r="BB65" s="22">
        <f t="shared" ref="BB65:BJ65" si="61">BA65+(($BK65-$BA65)/10)</f>
        <v>109</v>
      </c>
      <c r="BC65" s="22">
        <f t="shared" si="61"/>
        <v>108</v>
      </c>
      <c r="BD65" s="22">
        <f t="shared" si="61"/>
        <v>107</v>
      </c>
      <c r="BE65" s="22">
        <f t="shared" si="61"/>
        <v>106</v>
      </c>
      <c r="BF65" s="22">
        <f t="shared" si="61"/>
        <v>105</v>
      </c>
      <c r="BG65" s="22">
        <f t="shared" si="61"/>
        <v>104</v>
      </c>
      <c r="BH65" s="22">
        <f t="shared" si="61"/>
        <v>103</v>
      </c>
      <c r="BI65" s="22">
        <f t="shared" si="61"/>
        <v>102</v>
      </c>
      <c r="BJ65" s="22">
        <f t="shared" si="61"/>
        <v>101</v>
      </c>
      <c r="BK65" s="22">
        <f>'Levers &amp; variables'!K8</f>
        <v>100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900-000001000000}">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AK70"/>
  <sheetViews>
    <sheetView workbookViewId="0">
      <pane xSplit="2" ySplit="3" topLeftCell="AD25" activePane="bottomRight" state="frozen"/>
      <selection pane="topRight" activeCell="C1" sqref="C1"/>
      <selection pane="bottomLeft" activeCell="A4" sqref="A4"/>
      <selection pane="bottomRight" activeCell="C33" sqref="C33:AD33"/>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38.966888066021269</v>
      </c>
      <c r="D4">
        <f>'Intermediate calculations'!D4</f>
        <v>39.15860209324164</v>
      </c>
      <c r="E4">
        <f>'Intermediate calculations'!E4</f>
        <v>39.338749390689465</v>
      </c>
      <c r="F4">
        <f>'Intermediate calculations'!F4</f>
        <v>39.536303148436666</v>
      </c>
      <c r="G4">
        <f>'Intermediate calculations'!G4</f>
        <v>39.788451978058518</v>
      </c>
      <c r="H4">
        <f>'Intermediate calculations'!H4</f>
        <v>40.119950188031588</v>
      </c>
      <c r="I4">
        <f>'Intermediate calculations'!I4</f>
        <v>41.008047130685192</v>
      </c>
      <c r="J4">
        <f>'Intermediate calculations'!J4</f>
        <v>41.343663575620859</v>
      </c>
      <c r="K4">
        <f>'Intermediate calculations'!K4</f>
        <v>40.970864131869575</v>
      </c>
      <c r="L4">
        <f>'Intermediate calculations'!L4</f>
        <v>41.454267854441945</v>
      </c>
      <c r="M4">
        <f>'Intermediate calculations'!M4</f>
        <v>42.672728586940444</v>
      </c>
      <c r="N4">
        <f>'Intermediate calculations'!N4</f>
        <v>43.328671211209794</v>
      </c>
      <c r="O4">
        <f>'Intermediate calculations'!O4</f>
        <v>44.410468563502612</v>
      </c>
      <c r="P4">
        <f>'Intermediate calculations'!P4</f>
        <v>45.178247190102013</v>
      </c>
      <c r="Q4">
        <f>'Intermediate calculations'!Q4</f>
        <v>46.638790163097056</v>
      </c>
      <c r="R4">
        <f>'Intermediate calculations'!R4</f>
        <v>48.512249573798144</v>
      </c>
      <c r="S4">
        <f>'Intermediate calculations'!S4</f>
        <v>50.550314146375946</v>
      </c>
      <c r="T4">
        <f>'Intermediate calculations'!T4</f>
        <v>52.689008734220394</v>
      </c>
      <c r="U4">
        <f>'Intermediate calculations'!U4</f>
        <v>53.946579623197444</v>
      </c>
      <c r="V4">
        <f>'Intermediate calculations'!V4</f>
        <v>52.486995475808207</v>
      </c>
      <c r="W4">
        <f>'Intermediate calculations'!W4</f>
        <v>53.321785243355166</v>
      </c>
      <c r="X4">
        <f>'Intermediate calculations'!X4</f>
        <v>54.316664267734318</v>
      </c>
      <c r="Y4">
        <f>'Intermediate calculations'!Y4</f>
        <v>55.299685843430822</v>
      </c>
      <c r="Z4">
        <f>'Intermediate calculations'!Z4</f>
        <v>55.838513496838495</v>
      </c>
      <c r="AA4">
        <f>'Intermediate calculations'!AA4</f>
        <v>56.034639943100423</v>
      </c>
      <c r="AB4">
        <f>'Intermediate calculations'!AB4</f>
        <v>55.879863697386</v>
      </c>
      <c r="AC4">
        <f>'Intermediate calculations'!AC4</f>
        <v>55.446301703129336</v>
      </c>
      <c r="AD4">
        <f>'Intermediate calculations'!AD4</f>
        <v>55.209349785690954</v>
      </c>
      <c r="AE4">
        <f>'Intermediate calculations'!AG4</f>
        <v>49.72155007976064</v>
      </c>
      <c r="AF4">
        <f>'Intermediate calculations'!AQ4</f>
        <v>55.493283486028353</v>
      </c>
      <c r="AG4">
        <f>'Intermediate calculations'!BA4</f>
        <v>68.30807842701229</v>
      </c>
      <c r="AH4">
        <f>'Intermediate calculations'!BK4</f>
        <v>89.344767212768062</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1.6531158030732743E-2</v>
      </c>
      <c r="Z5">
        <f>Z13/Drivers!AA4</f>
        <v>1.7136060892304256E-2</v>
      </c>
      <c r="AA5">
        <f>AA13/Drivers!AB4</f>
        <v>1.8196196501834357E-2</v>
      </c>
      <c r="AB5">
        <f>AB13/Drivers!AC4</f>
        <v>1.8684763785133233E-2</v>
      </c>
      <c r="AC5">
        <f>AC13/Drivers!AD4</f>
        <v>1.9273663203246076E-2</v>
      </c>
      <c r="AD5">
        <f>AD13/Drivers!AE4</f>
        <v>1.8134548357121919E-2</v>
      </c>
      <c r="AJ5" s="23">
        <f>SLOPE(M5:AD5,$M$4:$AD$4)</f>
        <v>3.6308181538945893E-4</v>
      </c>
      <c r="AK5" s="23">
        <f>INTERCEPT(M5:AD5,$M$4:$AD$4)</f>
        <v>-2.4339477994553653E-3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3.6616992817206866E-2</v>
      </c>
      <c r="Z6">
        <f>Z16/Drivers!AA4</f>
        <v>3.6362344596746726E-2</v>
      </c>
      <c r="AA6">
        <f>AA16/Drivers!AB4</f>
        <v>3.6652073687690814E-2</v>
      </c>
      <c r="AB6">
        <f>AB16/Drivers!AC4</f>
        <v>3.8739378287651602E-2</v>
      </c>
      <c r="AC6">
        <f>AC16/Drivers!AD4</f>
        <v>3.8223701464646598E-2</v>
      </c>
      <c r="AD6">
        <f>AD16/Drivers!AE4</f>
        <v>3.9046778755285928E-2</v>
      </c>
      <c r="AJ6" s="23">
        <f>SLOPE(M6:AD6,$M$4:$AD$4)</f>
        <v>3.7856941527251547E-4</v>
      </c>
      <c r="AK6" s="23">
        <f>INTERCEPT(M6:AD6,$M$4:$AD$4)</f>
        <v>1.6433120560635863E-2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2.8204257828618939E-3</v>
      </c>
      <c r="Z7">
        <f>Z22/Drivers!AA4</f>
        <v>3.0268686020098749E-3</v>
      </c>
      <c r="AA7">
        <f>AA22/Drivers!AB4</f>
        <v>3.2779121771704055E-3</v>
      </c>
      <c r="AB7">
        <f>AB22/Drivers!AC4</f>
        <v>3.313577561973481E-3</v>
      </c>
      <c r="AC7">
        <f>AC22/Drivers!AD4</f>
        <v>3.2279790032750002E-3</v>
      </c>
      <c r="AD7">
        <f>AD22/Drivers!AE4</f>
        <v>3.0933116436675087E-3</v>
      </c>
      <c r="AJ7" s="23">
        <f>SLOPE(M7:AD7,$M$4:$AD$4)</f>
        <v>6.5617289559694742E-7</v>
      </c>
      <c r="AK7" s="23">
        <f>INTERCEPT(M7:AD7,$M$4:$AD$4)</f>
        <v>3.1836489190926408E-3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1.800271776294826E-4</v>
      </c>
      <c r="Z8">
        <f>Z20/Drivers!AA4</f>
        <v>1.9320437885169415E-4</v>
      </c>
      <c r="AA8">
        <f>AA20/Drivers!AB4</f>
        <v>2.0922843684066417E-4</v>
      </c>
      <c r="AB8">
        <f>AB20/Drivers!AC4</f>
        <v>2.1150495076426473E-4</v>
      </c>
      <c r="AC8">
        <f>AC20/Drivers!AD4</f>
        <v>2.0604121297500001E-4</v>
      </c>
      <c r="AD8">
        <f>AD20/Drivers!AE4</f>
        <v>1.9744542406388354E-4</v>
      </c>
      <c r="AJ8" s="23">
        <f>SLOPE(M8:AD8,$M$4:$AD$4)</f>
        <v>4.1883376314699513E-8</v>
      </c>
      <c r="AK8" s="23">
        <f>INTERCEPT(M8:AD8,$M$4:$AD$4)</f>
        <v>2.0321163313357282E-4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4.5293461887672372E-3</v>
      </c>
      <c r="Z9">
        <f>Z25/Drivers!AA4</f>
        <v>4.6135548556203764E-3</v>
      </c>
      <c r="AA9">
        <f>AA25/Drivers!AB4</f>
        <v>4.3774743878011299E-3</v>
      </c>
      <c r="AB9">
        <f>AB25/Drivers!AC4</f>
        <v>4.6392277628776553E-3</v>
      </c>
      <c r="AC9">
        <f>AC25/Drivers!AD4</f>
        <v>4.7285199836321996E-3</v>
      </c>
      <c r="AD9">
        <f>AD25/Drivers!AE4</f>
        <v>4.4938295441063099E-3</v>
      </c>
      <c r="AJ9" s="23">
        <f>SLOPE(R9:AD9,$R$4:$AD$4)</f>
        <v>1.1503175736110379E-4</v>
      </c>
      <c r="AK9" s="23">
        <f>INTERCEPT(R9:AD9,$R$4:$AD$4)</f>
        <v>-1.8885789024974771E-3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8.5426909129913721E-3</v>
      </c>
      <c r="Z10">
        <f>Z28/Drivers!AA4</f>
        <v>8.1537520509535628E-3</v>
      </c>
      <c r="AA10">
        <f>AA28/Drivers!AB4</f>
        <v>7.7533232800884424E-3</v>
      </c>
      <c r="AB10">
        <f>AB28/Drivers!AC4</f>
        <v>7.9999281895291839E-3</v>
      </c>
      <c r="AC10">
        <f>AC28/Drivers!AD4</f>
        <v>7.9288110752159698E-3</v>
      </c>
      <c r="AD10">
        <f>AD28/Drivers!AE4</f>
        <v>7.2892038274480304E-3</v>
      </c>
      <c r="AJ10" s="23">
        <f>SLOPE(M10:AD10,$M$4:$AD$4)</f>
        <v>1.0584314330404186E-4</v>
      </c>
      <c r="AK10" s="23">
        <f>INTERCEPT(M10:AD10,$M$4:$AD$4)</f>
        <v>2.188176502494618E-3</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3.4610320455094795E-2</v>
      </c>
      <c r="Z11">
        <f>Z31/Drivers!AA4</f>
        <v>3.4196798440026953E-2</v>
      </c>
      <c r="AA11">
        <f>AA31/Drivers!AB4</f>
        <v>3.2997995491094112E-2</v>
      </c>
      <c r="AB11">
        <f>AB31/Drivers!AC4</f>
        <v>3.3278240094342867E-2</v>
      </c>
      <c r="AC11">
        <f>AC31/Drivers!AD4</f>
        <v>3.4825639575268325E-2</v>
      </c>
      <c r="AD11">
        <f>AD31/Drivers!AE4</f>
        <v>3.36329526115988E-2</v>
      </c>
      <c r="AJ11" s="23">
        <f>SLOPE(M11:AD11,$M$4:$AD$4)</f>
        <v>1.3522284642883793E-3</v>
      </c>
      <c r="AK11" s="23">
        <f>INTERCEPT(M11:AD11,$M$4:$AD$4)</f>
        <v>-4.0456722831189881E-2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3.4973432596810314E-3</v>
      </c>
      <c r="Z12">
        <f>Z43/Drivers!AA4</f>
        <v>2.9941029471168973E-3</v>
      </c>
      <c r="AA12">
        <f>AA43/Drivers!AB4</f>
        <v>3.0605223474033326E-3</v>
      </c>
      <c r="AB12">
        <f>AB43/Drivers!AC4</f>
        <v>2.794495463465674E-3</v>
      </c>
      <c r="AC12">
        <f>AC43/Drivers!AD4</f>
        <v>2.6788953519437174E-3</v>
      </c>
      <c r="AD12">
        <f>AD43/Drivers!AE4</f>
        <v>2.8484510102406136E-3</v>
      </c>
      <c r="AJ12" s="23">
        <f>SLOPE(R12:AB12,$R$4:$AB$4)</f>
        <v>-1.1489795025135656E-4</v>
      </c>
      <c r="AK12" s="23">
        <f>INTERCEPT(R12:AB12,$R$4:$AB$4)</f>
        <v>9.6095506653617793E-3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42.447200797817622</v>
      </c>
      <c r="Z15">
        <f>SUM(Z54:Z55)/'Intermediate calculations'!Z10</f>
        <v>41.102059993123753</v>
      </c>
      <c r="AA15">
        <f>SUM(AA54:AA55)/'Intermediate calculations'!AA10</f>
        <v>41.141907594839481</v>
      </c>
      <c r="AB15">
        <f>SUM(AB54:AB55)/'Intermediate calculations'!AB10</f>
        <v>40.331723975655322</v>
      </c>
      <c r="AC15">
        <f>SUM(AC54:AC55)/'Intermediate calculations'!AC10</f>
        <v>39.19322010433941</v>
      </c>
      <c r="AD15">
        <f>SUM(AD54:AD55)/'Intermediate calculations'!AD10</f>
        <v>37.196933274336054</v>
      </c>
      <c r="AJ15" s="23">
        <f>SLOPE(K15:AD15,LN(K2:AD2))</f>
        <v>-11.3201966197401</v>
      </c>
      <c r="AK15" s="23">
        <f>INTERCEPT(K15:AD15,LN(K2:AD2))</f>
        <v>71.225780900689003</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934</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935</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0.12497708592423579</v>
      </c>
      <c r="AK39">
        <f>INTERCEPT(M39:AD39,Drivers!N4:AE4)</f>
        <v>-2125948.8862176687</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928</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2.333091554441653E-2</v>
      </c>
      <c r="AK55">
        <f>INTERCEPT(M55:AD55,Drivers!N4:AE4)</f>
        <v>4229136.6969350902</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-7.5956822080505429E-2</v>
      </c>
      <c r="AK60">
        <f>INTERCEPT(M60:AD60,Drivers!N4:AE4)</f>
        <v>7965792.0435501793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3830.7698712189931</v>
      </c>
      <c r="AK61">
        <f>INTERCEPT(M61:AD61,M4:AD4)</f>
        <v>97244.571087880904</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1472.978852618955</v>
      </c>
      <c r="P6" s="35">
        <f>'Intermediate calculations'!Z42/1000</f>
        <v>1520.1386572848444</v>
      </c>
      <c r="Q6" s="35">
        <f>'Intermediate calculations'!AA42/1000</f>
        <v>1550.8571381976535</v>
      </c>
      <c r="R6" s="35">
        <f>'Intermediate calculations'!AB42/1000</f>
        <v>1563.9319915599185</v>
      </c>
      <c r="S6" s="35">
        <f>'Intermediate calculations'!AC42/1000</f>
        <v>1562.4283904592144</v>
      </c>
      <c r="T6" s="35">
        <f>'Intermediate calculations'!AD42/1000</f>
        <v>1571.8177278869332</v>
      </c>
      <c r="U6" s="35">
        <f>'Intermediate calculations'!AE42/1000</f>
        <v>1576.0603869844647</v>
      </c>
      <c r="V6" s="35">
        <f>'Intermediate calculations'!AF42/1000</f>
        <v>1575.3397259542014</v>
      </c>
      <c r="W6" s="35">
        <f>'Intermediate calculations'!AG42/1000</f>
        <v>1323.2785199436407</v>
      </c>
      <c r="X6" s="35">
        <f>'Intermediate calculations'!AH42/1000</f>
        <v>1367.1673616071353</v>
      </c>
      <c r="Y6" s="35">
        <f>'Intermediate calculations'!AI42/1000</f>
        <v>1408.2537529360638</v>
      </c>
      <c r="Z6" s="35">
        <f>'Intermediate calculations'!AJ42/1000</f>
        <v>1449.6832752231555</v>
      </c>
      <c r="AA6" s="35">
        <f>'Intermediate calculations'!AK42/1000</f>
        <v>1488.6851623863267</v>
      </c>
      <c r="AB6" s="35">
        <f>'Intermediate calculations'!AL42/1000</f>
        <v>1529.9936654890873</v>
      </c>
      <c r="AC6" s="35">
        <f>'Intermediate calculations'!AM42/1000</f>
        <v>1585.7833293284198</v>
      </c>
      <c r="AD6" s="35">
        <f>'Intermediate calculations'!AN42/1000</f>
        <v>1640.6741706209471</v>
      </c>
      <c r="AE6" s="35">
        <f>'Intermediate calculations'!AO42/1000</f>
        <v>1698.8945589530204</v>
      </c>
      <c r="AF6" s="35">
        <f>'Intermediate calculations'!AP42/1000</f>
        <v>1759.468047247605</v>
      </c>
      <c r="AG6" s="35">
        <f>'Intermediate calculations'!AQ42/1000</f>
        <v>1822.6267761588704</v>
      </c>
      <c r="AH6" s="35">
        <f>'Intermediate calculations'!AR42/1000</f>
        <v>1904.5675013112664</v>
      </c>
      <c r="AI6" s="35">
        <f>'Intermediate calculations'!AS42/1000</f>
        <v>1981.7481510822533</v>
      </c>
      <c r="AJ6" s="35">
        <f>'Intermediate calculations'!AT42/1000</f>
        <v>2069.1581321069539</v>
      </c>
      <c r="AK6" s="35">
        <f>'Intermediate calculations'!AU42/1000</f>
        <v>2163.6382704554039</v>
      </c>
      <c r="AL6" s="35">
        <f>'Intermediate calculations'!AV42/1000</f>
        <v>2265.6357036230129</v>
      </c>
      <c r="AM6" s="35">
        <f>'Intermediate calculations'!AW42/1000</f>
        <v>2373.4413302531998</v>
      </c>
      <c r="AN6" s="35">
        <f>'Intermediate calculations'!AX42/1000</f>
        <v>2486.3539381553428</v>
      </c>
      <c r="AO6" s="35">
        <f>'Intermediate calculations'!AY42/1000</f>
        <v>2601.1075566545851</v>
      </c>
      <c r="AP6" s="35">
        <f>'Intermediate calculations'!AZ42/1000</f>
        <v>2721.0835374454673</v>
      </c>
      <c r="AQ6" s="35">
        <f>'Intermediate calculations'!BA42/1000</f>
        <v>2849.2148729043429</v>
      </c>
      <c r="AR6" s="35">
        <f>'Intermediate calculations'!BB42/1000</f>
        <v>2985.4430859348754</v>
      </c>
      <c r="AS6" s="35">
        <f>'Intermediate calculations'!BC42/1000</f>
        <v>3127.9556788797677</v>
      </c>
      <c r="AT6" s="35">
        <f>'Intermediate calculations'!BD42/1000</f>
        <v>3276.3622804420588</v>
      </c>
      <c r="AU6" s="35">
        <f>'Intermediate calculations'!BE42/1000</f>
        <v>3431.5298554201754</v>
      </c>
      <c r="AV6" s="35">
        <f>'Intermediate calculations'!BF42/1000</f>
        <v>3597.0642206366347</v>
      </c>
      <c r="AW6" s="35">
        <f>'Intermediate calculations'!BG42/1000</f>
        <v>3773.7312234229739</v>
      </c>
      <c r="AX6" s="35">
        <f>'Intermediate calculations'!BH42/1000</f>
        <v>3959.2996046704575</v>
      </c>
      <c r="AY6" s="35">
        <f>'Intermediate calculations'!BI42/1000</f>
        <v>4147.0730165771074</v>
      </c>
      <c r="AZ6" s="35">
        <f>'Intermediate calculations'!BJ42/1000</f>
        <v>4344.5952072510163</v>
      </c>
      <c r="BA6" s="35">
        <f>'Intermediate calculations'!BK42/1000</f>
        <v>4552.6456334147715</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1795.8657045636307</v>
      </c>
      <c r="P7" s="35">
        <f>'Intermediate calculations'!Z39/1000</f>
        <v>1861.2930542315748</v>
      </c>
      <c r="Q7" s="35">
        <f>'Intermediate calculations'!AA39/1000</f>
        <v>1903.9104655247165</v>
      </c>
      <c r="R7" s="35">
        <f>'Intermediate calculations'!AB39/1000</f>
        <v>1922.0499173068131</v>
      </c>
      <c r="S7" s="35">
        <f>'Intermediate calculations'!AC39/1000</f>
        <v>1919.9638901132353</v>
      </c>
      <c r="T7" s="35">
        <f>'Intermediate calculations'!AD39/1000</f>
        <v>1932.9902261505854</v>
      </c>
      <c r="U7" s="35">
        <f>'Intermediate calculations'!AE39/1000</f>
        <v>1938.8762967622574</v>
      </c>
      <c r="V7" s="35">
        <f>'Intermediate calculations'!AF39/1000</f>
        <v>1937.8764847072002</v>
      </c>
      <c r="W7" s="35">
        <f>'Intermediate calculations'!AG39/1000</f>
        <v>1588.1783300983232</v>
      </c>
      <c r="X7" s="35">
        <f>'Intermediate calculations'!AH39/1000</f>
        <v>1649.067695743119</v>
      </c>
      <c r="Y7" s="35">
        <f>'Intermediate calculations'!AI39/1000</f>
        <v>1706.0690703483904</v>
      </c>
      <c r="Z7" s="35">
        <f>'Intermediate calculations'!AJ39/1000</f>
        <v>1763.5464891048343</v>
      </c>
      <c r="AA7" s="35">
        <f>'Intermediate calculations'!AK39/1000</f>
        <v>1817.6559182513934</v>
      </c>
      <c r="AB7" s="35">
        <f>'Intermediate calculations'!AL39/1000</f>
        <v>1874.9654405429164</v>
      </c>
      <c r="AC7" s="35">
        <f>'Intermediate calculations'!AM39/1000</f>
        <v>1952.3654609571915</v>
      </c>
      <c r="AD7" s="35">
        <f>'Intermediate calculations'!AN39/1000</f>
        <v>2028.5184962010258</v>
      </c>
      <c r="AE7" s="35">
        <f>'Intermediate calculations'!AO39/1000</f>
        <v>2109.2907922737709</v>
      </c>
      <c r="AF7" s="35">
        <f>'Intermediate calculations'!AP39/1000</f>
        <v>2193.3276712925563</v>
      </c>
      <c r="AG7" s="35">
        <f>'Intermediate calculations'!AQ39/1000</f>
        <v>2280.9511945521672</v>
      </c>
      <c r="AH7" s="35">
        <f>'Intermediate calculations'!AR39/1000</f>
        <v>2394.6319978246293</v>
      </c>
      <c r="AI7" s="35">
        <f>'Intermediate calculations'!AS39/1000</f>
        <v>2501.7088908682081</v>
      </c>
      <c r="AJ7" s="35">
        <f>'Intermediate calculations'!AT39/1000</f>
        <v>2622.9774888509301</v>
      </c>
      <c r="AK7" s="35">
        <f>'Intermediate calculations'!AU39/1000</f>
        <v>2754.0548987807233</v>
      </c>
      <c r="AL7" s="35">
        <f>'Intermediate calculations'!AV39/1000</f>
        <v>2895.5614587075247</v>
      </c>
      <c r="AM7" s="35">
        <f>'Intermediate calculations'!AW39/1000</f>
        <v>3045.1260398095069</v>
      </c>
      <c r="AN7" s="35">
        <f>'Intermediate calculations'!AX39/1000</f>
        <v>3201.7758124595703</v>
      </c>
      <c r="AO7" s="35">
        <f>'Intermediate calculations'!AY39/1000</f>
        <v>3360.9797187607842</v>
      </c>
      <c r="AP7" s="35">
        <f>'Intermediate calculations'!AZ39/1000</f>
        <v>3527.4288909440033</v>
      </c>
      <c r="AQ7" s="35">
        <f>'Intermediate calculations'!BA39/1000</f>
        <v>3705.1924280892731</v>
      </c>
      <c r="AR7" s="35">
        <f>'Intermediate calculations'!BB39/1000</f>
        <v>3894.1892017556111</v>
      </c>
      <c r="AS7" s="35">
        <f>'Intermediate calculations'!BC39/1000</f>
        <v>4091.9046358365977</v>
      </c>
      <c r="AT7" s="35">
        <f>'Intermediate calculations'!BD39/1000</f>
        <v>4297.7971471020319</v>
      </c>
      <c r="AU7" s="35">
        <f>'Intermediate calculations'!BE39/1000</f>
        <v>4513.069522743639</v>
      </c>
      <c r="AV7" s="35">
        <f>'Intermediate calculations'!BF39/1000</f>
        <v>4742.7243076141131</v>
      </c>
      <c r="AW7" s="35">
        <f>'Intermediate calculations'!BG39/1000</f>
        <v>4987.8240031701034</v>
      </c>
      <c r="AX7" s="35">
        <f>'Intermediate calculations'!BH39/1000</f>
        <v>5245.2730628769859</v>
      </c>
      <c r="AY7" s="35">
        <f>'Intermediate calculations'!BI39/1000</f>
        <v>5505.7812809707175</v>
      </c>
      <c r="AZ7" s="35">
        <f>'Intermediate calculations'!BJ39/1000</f>
        <v>5779.8145075279008</v>
      </c>
      <c r="BA7" s="35">
        <f>'Intermediate calculations'!BK39/1000</f>
        <v>6068.4541250500333</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450.58847225346938</v>
      </c>
      <c r="P12" s="35">
        <f>'Intermediate calculations'!Z37/1000</f>
        <v>460.69582629947905</v>
      </c>
      <c r="Q12" s="35">
        <f>'Intermediate calculations'!AA37/1000</f>
        <v>469.03024920229655</v>
      </c>
      <c r="R12" s="35">
        <f>'Intermediate calculations'!AB37/1000</f>
        <v>475.45625764059764</v>
      </c>
      <c r="S12" s="35">
        <f>'Intermediate calculations'!AC37/1000</f>
        <v>480.3427527195185</v>
      </c>
      <c r="T12" s="35">
        <f>'Intermediate calculations'!AD37/1000</f>
        <v>486.70551990933654</v>
      </c>
      <c r="U12" s="35">
        <f>'Intermediate calculations'!AE37/1000</f>
        <v>492.5305357246383</v>
      </c>
      <c r="V12" s="35">
        <f>'Intermediate calculations'!AF37/1000</f>
        <v>497.85539780596457</v>
      </c>
      <c r="W12" s="35">
        <f>'Intermediate calculations'!AG37/1000</f>
        <v>473.58029637147456</v>
      </c>
      <c r="X12" s="35">
        <f>'Intermediate calculations'!AH37/1000</f>
        <v>482.74177738925937</v>
      </c>
      <c r="Y12" s="35">
        <f>'Intermediate calculations'!AI37/1000</f>
        <v>491.61804040362182</v>
      </c>
      <c r="Z12" s="35">
        <f>'Intermediate calculations'!AJ37/1000</f>
        <v>500.58115761637856</v>
      </c>
      <c r="AA12" s="35">
        <f>'Intermediate calculations'!AK37/1000</f>
        <v>509.30438937769605</v>
      </c>
      <c r="AB12" s="35">
        <f>'Intermediate calculations'!AL37/1000</f>
        <v>518.34746812928449</v>
      </c>
      <c r="AC12" s="35">
        <f>'Intermediate calculations'!AM37/1000</f>
        <v>528.53891110936547</v>
      </c>
      <c r="AD12" s="35">
        <f>'Intermediate calculations'!AN37/1000</f>
        <v>538.65965296830916</v>
      </c>
      <c r="AE12" s="35">
        <f>'Intermediate calculations'!AO37/1000</f>
        <v>549.20948289303556</v>
      </c>
      <c r="AF12" s="35">
        <f>'Intermediate calculations'!AP37/1000</f>
        <v>560.07341906417071</v>
      </c>
      <c r="AG12" s="35">
        <f>'Intermediate calculations'!AQ37/1000</f>
        <v>571.27923722167657</v>
      </c>
      <c r="AH12" s="35">
        <f>'Intermediate calculations'!AR37/1000</f>
        <v>584.23631396286817</v>
      </c>
      <c r="AI12" s="35">
        <f>'Intermediate calculations'!AS37/1000</f>
        <v>596.65912738055715</v>
      </c>
      <c r="AJ12" s="35">
        <f>'Intermediate calculations'!AT37/1000</f>
        <v>610.31841169703125</v>
      </c>
      <c r="AK12" s="35">
        <f>'Intermediate calculations'!AU37/1000</f>
        <v>624.84125734202848</v>
      </c>
      <c r="AL12" s="35">
        <f>'Intermediate calculations'!AV37/1000</f>
        <v>640.28072148812726</v>
      </c>
      <c r="AM12" s="35">
        <f>'Intermediate calculations'!AW37/1000</f>
        <v>655.94891672606673</v>
      </c>
      <c r="AN12" s="35">
        <f>'Intermediate calculations'!AX37/1000</f>
        <v>672.24181494312313</v>
      </c>
      <c r="AO12" s="35">
        <f>'Intermediate calculations'!AY37/1000</f>
        <v>688.77380858290564</v>
      </c>
      <c r="AP12" s="35">
        <f>'Intermediate calculations'!AZ37/1000</f>
        <v>705.94444933212037</v>
      </c>
      <c r="AQ12" s="35">
        <f>'Intermediate calculations'!BA37/1000</f>
        <v>724.10033142840837</v>
      </c>
      <c r="AR12" s="35">
        <f>'Intermediate calculations'!BB37/1000</f>
        <v>742.77315990082241</v>
      </c>
      <c r="AS12" s="35">
        <f>'Intermediate calculations'!BC37/1000</f>
        <v>762.20431383653613</v>
      </c>
      <c r="AT12" s="35">
        <f>'Intermediate calculations'!BD37/1000</f>
        <v>782.34778356916877</v>
      </c>
      <c r="AU12" s="35">
        <f>'Intermediate calculations'!BE37/1000</f>
        <v>803.30607212158031</v>
      </c>
      <c r="AV12" s="35">
        <f>'Intermediate calculations'!BF37/1000</f>
        <v>825.50518660542514</v>
      </c>
      <c r="AW12" s="35">
        <f>'Intermediate calculations'!BG37/1000</f>
        <v>848.5614007303393</v>
      </c>
      <c r="AX12" s="35">
        <f>'Intermediate calculations'!BH37/1000</f>
        <v>872.68018820712064</v>
      </c>
      <c r="AY12" s="35">
        <f>'Intermediate calculations'!BI37/1000</f>
        <v>897.07065727671488</v>
      </c>
      <c r="AZ12" s="35">
        <f>'Intermediate calculations'!BJ37/1000</f>
        <v>922.62390598625461</v>
      </c>
      <c r="BA12" s="35">
        <f>'Intermediate calculations'!BK37/1000</f>
        <v>949.43205861957279</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420.76288531711447</v>
      </c>
      <c r="P13" s="35">
        <f>'Intermediate calculations'!Z34/1000</f>
        <v>430.05526817289149</v>
      </c>
      <c r="Q13" s="35">
        <f>'Intermediate calculations'!AA34/1000</f>
        <v>437.71767399566085</v>
      </c>
      <c r="R13" s="35">
        <f>'Intermediate calculations'!AB34/1000</f>
        <v>443.62554368849328</v>
      </c>
      <c r="S13" s="35">
        <f>'Intermediate calculations'!AC34/1000</f>
        <v>448.11803330442092</v>
      </c>
      <c r="T13" s="35">
        <f>'Intermediate calculations'!AD34/1000</f>
        <v>453.96776098595075</v>
      </c>
      <c r="U13" s="35">
        <f>'Intermediate calculations'!AE34/1000</f>
        <v>459.3230969967745</v>
      </c>
      <c r="V13" s="35">
        <f>'Intermediate calculations'!AF34/1000</f>
        <v>464.21860742300993</v>
      </c>
      <c r="W13" s="35">
        <f>'Intermediate calculations'!AG34/1000</f>
        <v>441.90084400389253</v>
      </c>
      <c r="X13" s="35">
        <f>'Intermediate calculations'!AH34/1000</f>
        <v>450.32362099930208</v>
      </c>
      <c r="Y13" s="35">
        <f>'Intermediate calculations'!AI34/1000</f>
        <v>458.48417754877732</v>
      </c>
      <c r="Z13" s="35">
        <f>'Intermediate calculations'!AJ34/1000</f>
        <v>466.72458511172624</v>
      </c>
      <c r="AA13" s="35">
        <f>'Intermediate calculations'!AK34/1000</f>
        <v>474.74444954873366</v>
      </c>
      <c r="AB13" s="35">
        <f>'Intermediate calculations'!AL34/1000</f>
        <v>483.05837123112269</v>
      </c>
      <c r="AC13" s="35">
        <f>'Intermediate calculations'!AM34/1000</f>
        <v>492.42806280348049</v>
      </c>
      <c r="AD13" s="35">
        <f>'Intermediate calculations'!AN34/1000</f>
        <v>501.7327539926568</v>
      </c>
      <c r="AE13" s="35">
        <f>'Intermediate calculations'!AO34/1000</f>
        <v>511.43193523016322</v>
      </c>
      <c r="AF13" s="35">
        <f>'Intermediate calculations'!AP34/1000</f>
        <v>521.41989585401882</v>
      </c>
      <c r="AG13" s="35">
        <f>'Intermediate calculations'!AQ34/1000</f>
        <v>531.7221720044098</v>
      </c>
      <c r="AH13" s="35">
        <f>'Intermediate calculations'!AR34/1000</f>
        <v>543.63450011943883</v>
      </c>
      <c r="AI13" s="35">
        <f>'Intermediate calculations'!AS34/1000</f>
        <v>555.05564336796533</v>
      </c>
      <c r="AJ13" s="35">
        <f>'Intermediate calculations'!AT34/1000</f>
        <v>567.61355900313572</v>
      </c>
      <c r="AK13" s="35">
        <f>'Intermediate calculations'!AU34/1000</f>
        <v>580.96540571537651</v>
      </c>
      <c r="AL13" s="35">
        <f>'Intermediate calculations'!AV34/1000</f>
        <v>595.15996259747487</v>
      </c>
      <c r="AM13" s="35">
        <f>'Intermediate calculations'!AW34/1000</f>
        <v>609.56480763874242</v>
      </c>
      <c r="AN13" s="35">
        <f>'Intermediate calculations'!AX34/1000</f>
        <v>624.54398491638665</v>
      </c>
      <c r="AO13" s="35">
        <f>'Intermediate calculations'!AY34/1000</f>
        <v>639.74297899246517</v>
      </c>
      <c r="AP13" s="35">
        <f>'Intermediate calculations'!AZ34/1000</f>
        <v>655.52912509899249</v>
      </c>
      <c r="AQ13" s="35">
        <f>'Intermediate calculations'!BA34/1000</f>
        <v>672.22107105785233</v>
      </c>
      <c r="AR13" s="35">
        <f>'Intermediate calculations'!BB34/1000</f>
        <v>689.38828122740483</v>
      </c>
      <c r="AS13" s="35">
        <f>'Intermediate calculations'!BC34/1000</f>
        <v>707.25267193522552</v>
      </c>
      <c r="AT13" s="35">
        <f>'Intermediate calculations'!BD34/1000</f>
        <v>725.77194334367857</v>
      </c>
      <c r="AU13" s="35">
        <f>'Intermediate calculations'!BE34/1000</f>
        <v>745.04033350240115</v>
      </c>
      <c r="AV13" s="35">
        <f>'Intermediate calculations'!BF34/1000</f>
        <v>765.44949992756938</v>
      </c>
      <c r="AW13" s="35">
        <f>'Intermediate calculations'!BG34/1000</f>
        <v>786.64665675795277</v>
      </c>
      <c r="AX13" s="35">
        <f>'Intermediate calculations'!BH34/1000</f>
        <v>808.82071004936336</v>
      </c>
      <c r="AY13" s="35">
        <f>'Intermediate calculations'!BI34/1000</f>
        <v>831.24453883728779</v>
      </c>
      <c r="AZ13" s="35">
        <f>'Intermediate calculations'!BJ34/1000</f>
        <v>854.73739059028219</v>
      </c>
      <c r="BA13" s="35">
        <f>'Intermediate calculations'!BK34/1000</f>
        <v>879.38396147232686</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923.13636018276793</v>
      </c>
      <c r="P18" s="38">
        <f>'Intermediate calculations'!Z8/1000</f>
        <v>950.71038485173062</v>
      </c>
      <c r="Q18" s="38">
        <f>'Intermediate calculations'!AA8/1000</f>
        <v>971.56616712393895</v>
      </c>
      <c r="R18" s="38">
        <f>'Intermediate calculations'!AB8/1000</f>
        <v>985.20277563415959</v>
      </c>
      <c r="S18" s="38">
        <f>'Intermediate calculations'!AC8/1000</f>
        <v>992.93614580987071</v>
      </c>
      <c r="T18" s="38">
        <f>'Intermediate calculations'!AD8/1000</f>
        <v>1005.6193417795473</v>
      </c>
      <c r="U18" s="38">
        <f>'Intermediate calculations'!AE8/1000</f>
        <v>1016.2280027270522</v>
      </c>
      <c r="V18" s="38">
        <f>'Intermediate calculations'!AF8/1000</f>
        <v>1024.8665261726351</v>
      </c>
      <c r="W18" s="38">
        <f>'Intermediate calculations'!AG8/1000</f>
        <v>926.67382049303012</v>
      </c>
      <c r="X18" s="38">
        <f>'Intermediate calculations'!AH8/1000</f>
        <v>951.93050597955664</v>
      </c>
      <c r="Y18" s="38">
        <f>'Intermediate calculations'!AI8/1000</f>
        <v>976.07013371373057</v>
      </c>
      <c r="Z18" s="38">
        <f>'Intermediate calculations'!AJ8/1000</f>
        <v>1000.4324019906379</v>
      </c>
      <c r="AA18" s="38">
        <f>'Intermediate calculations'!AK8/1000</f>
        <v>1023.8388957067716</v>
      </c>
      <c r="AB18" s="38">
        <f>'Intermediate calculations'!AL8/1000</f>
        <v>1048.305505038345</v>
      </c>
      <c r="AC18" s="38">
        <f>'Intermediate calculations'!AM8/1000</f>
        <v>1078.0061903155895</v>
      </c>
      <c r="AD18" s="38">
        <f>'Intermediate calculations'!AN8/1000</f>
        <v>1107.3829572718078</v>
      </c>
      <c r="AE18" s="38">
        <f>'Intermediate calculations'!AO8/1000</f>
        <v>1138.2360674434869</v>
      </c>
      <c r="AF18" s="38">
        <f>'Intermediate calculations'!AP8/1000</f>
        <v>1170.1505072381062</v>
      </c>
      <c r="AG18" s="38">
        <f>'Intermediate calculations'!AQ8/1000</f>
        <v>1203.2256694810071</v>
      </c>
      <c r="AH18" s="38">
        <f>'Intermediate calculations'!AR8/1000</f>
        <v>1243.5223409107525</v>
      </c>
      <c r="AI18" s="38">
        <f>'Intermediate calculations'!AS8/1000</f>
        <v>1281.8392867794396</v>
      </c>
      <c r="AJ18" s="38">
        <f>'Intermediate calculations'!AT8/1000</f>
        <v>1324.5567125956316</v>
      </c>
      <c r="AK18" s="38">
        <f>'Intermediate calculations'!AU8/1000</f>
        <v>1370.330404854825</v>
      </c>
      <c r="AL18" s="38">
        <f>'Intermediate calculations'!AV8/1000</f>
        <v>1419.3510763938887</v>
      </c>
      <c r="AM18" s="38">
        <f>'Intermediate calculations'!AW8/1000</f>
        <v>1470.0876864674531</v>
      </c>
      <c r="AN18" s="38">
        <f>'Intermediate calculations'!AX8/1000</f>
        <v>1523.0334605339456</v>
      </c>
      <c r="AO18" s="38">
        <f>'Intermediate calculations'!AY8/1000</f>
        <v>1576.7985919984762</v>
      </c>
      <c r="AP18" s="38">
        <f>'Intermediate calculations'!AZ8/1000</f>
        <v>1632.8225181327343</v>
      </c>
      <c r="AQ18" s="38">
        <f>'Intermediate calculations'!BA8/1000</f>
        <v>1692.3538468522804</v>
      </c>
      <c r="AR18" s="38">
        <f>'Intermediate calculations'!BB8/1000</f>
        <v>1754.6047975661927</v>
      </c>
      <c r="AS18" s="38">
        <f>'Intermediate calculations'!BC8/1000</f>
        <v>1819.557030663256</v>
      </c>
      <c r="AT18" s="38">
        <f>'Intermediate calculations'!BD8/1000</f>
        <v>1887.0445604979514</v>
      </c>
      <c r="AU18" s="38">
        <f>'Intermediate calculations'!BE8/1000</f>
        <v>1957.4365514662102</v>
      </c>
      <c r="AV18" s="38">
        <f>'Intermediate calculations'!BF8/1000</f>
        <v>2032.2678827415518</v>
      </c>
      <c r="AW18" s="38">
        <f>'Intermediate calculations'!BG8/1000</f>
        <v>2111.080463317885</v>
      </c>
      <c r="AX18" s="38">
        <f>'Intermediate calculations'!BH8/1000</f>
        <v>2193.7001362930887</v>
      </c>
      <c r="AY18" s="38">
        <f>'Intermediate calculations'!BI8/1000</f>
        <v>2277.2768877543358</v>
      </c>
      <c r="AZ18" s="38">
        <f>'Intermediate calculations'!BJ8/1000</f>
        <v>2365.0215923482347</v>
      </c>
      <c r="BA18" s="38">
        <f>'Intermediate calculations'!BK8/1000</f>
        <v>2457.2660987385698</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923.2489071557668</v>
      </c>
      <c r="P19" s="38">
        <f>'Intermediate calculations'!Z5/1000</f>
        <v>947.38231015799386</v>
      </c>
      <c r="Q19" s="38">
        <f>'Intermediate calculations'!AA5/1000</f>
        <v>965.63575718085235</v>
      </c>
      <c r="R19" s="38">
        <f>'Intermediate calculations'!AB5/1000</f>
        <v>977.57082189163384</v>
      </c>
      <c r="S19" s="38">
        <f>'Intermediate calculations'!AC5/1000</f>
        <v>984.33924040349177</v>
      </c>
      <c r="T19" s="38">
        <f>'Intermediate calculations'!AD5/1000</f>
        <v>995.43985713852226</v>
      </c>
      <c r="U19" s="38">
        <f>'Intermediate calculations'!AE5/1000</f>
        <v>1004.7247944312745</v>
      </c>
      <c r="V19" s="38">
        <f>'Intermediate calculations'!AF5/1000</f>
        <v>1012.2854233260148</v>
      </c>
      <c r="W19" s="38">
        <f>'Intermediate calculations'!AG5/1000</f>
        <v>926.34497152420238</v>
      </c>
      <c r="X19" s="38">
        <f>'Intermediate calculations'!AH5/1000</f>
        <v>948.45018745348705</v>
      </c>
      <c r="Y19" s="38">
        <f>'Intermediate calculations'!AI5/1000</f>
        <v>969.57772945820216</v>
      </c>
      <c r="Z19" s="38">
        <f>'Intermediate calculations'!AJ5/1000</f>
        <v>990.90013144461795</v>
      </c>
      <c r="AA19" s="38">
        <f>'Intermediate calculations'!AK5/1000</f>
        <v>1011.3860181623586</v>
      </c>
      <c r="AB19" s="38">
        <f>'Intermediate calculations'!AL5/1000</f>
        <v>1032.799741773099</v>
      </c>
      <c r="AC19" s="38">
        <f>'Intermediate calculations'!AM5/1000</f>
        <v>1058.794445696203</v>
      </c>
      <c r="AD19" s="38">
        <f>'Intermediate calculations'!AN5/1000</f>
        <v>1084.5056490612644</v>
      </c>
      <c r="AE19" s="38">
        <f>'Intermediate calculations'!AO5/1000</f>
        <v>1111.5089810225704</v>
      </c>
      <c r="AF19" s="38">
        <f>'Intermediate calculations'!AP5/1000</f>
        <v>1139.4412124033888</v>
      </c>
      <c r="AG19" s="38">
        <f>'Intermediate calculations'!AQ5/1000</f>
        <v>1168.3893340270863</v>
      </c>
      <c r="AH19" s="38">
        <f>'Intermediate calculations'!AR5/1000</f>
        <v>1203.6578819789206</v>
      </c>
      <c r="AI19" s="38">
        <f>'Intermediate calculations'!AS5/1000</f>
        <v>1237.1937298489781</v>
      </c>
      <c r="AJ19" s="38">
        <f>'Intermediate calculations'!AT5/1000</f>
        <v>1274.5809761728815</v>
      </c>
      <c r="AK19" s="38">
        <f>'Intermediate calculations'!AU5/1000</f>
        <v>1314.6431352321083</v>
      </c>
      <c r="AL19" s="38">
        <f>'Intermediate calculations'!AV5/1000</f>
        <v>1357.5471231662182</v>
      </c>
      <c r="AM19" s="38">
        <f>'Intermediate calculations'!AW5/1000</f>
        <v>1401.9529388776409</v>
      </c>
      <c r="AN19" s="38">
        <f>'Intermediate calculations'!AX5/1000</f>
        <v>1448.2922643171287</v>
      </c>
      <c r="AO19" s="38">
        <f>'Intermediate calculations'!AY5/1000</f>
        <v>1495.3487096738975</v>
      </c>
      <c r="AP19" s="38">
        <f>'Intermediate calculations'!AZ5/1000</f>
        <v>1544.3821026369098</v>
      </c>
      <c r="AQ19" s="38">
        <f>'Intermediate calculations'!BA5/1000</f>
        <v>1596.4852527753078</v>
      </c>
      <c r="AR19" s="38">
        <f>'Intermediate calculations'!BB5/1000</f>
        <v>1650.9686768995211</v>
      </c>
      <c r="AS19" s="38">
        <f>'Intermediate calculations'!BC5/1000</f>
        <v>1707.8163237717029</v>
      </c>
      <c r="AT19" s="38">
        <f>'Intermediate calculations'!BD5/1000</f>
        <v>1766.8829190431138</v>
      </c>
      <c r="AU19" s="38">
        <f>'Intermediate calculations'!BE5/1000</f>
        <v>1828.491563648349</v>
      </c>
      <c r="AV19" s="38">
        <f>'Intermediate calculations'!BF5/1000</f>
        <v>1893.9856181631305</v>
      </c>
      <c r="AW19" s="38">
        <f>'Intermediate calculations'!BG5/1000</f>
        <v>1962.9641510950694</v>
      </c>
      <c r="AX19" s="38">
        <f>'Intermediate calculations'!BH5/1000</f>
        <v>2035.2747364289223</v>
      </c>
      <c r="AY19" s="38">
        <f>'Intermediate calculations'!BI5/1000</f>
        <v>2108.422978256006</v>
      </c>
      <c r="AZ19" s="38">
        <f>'Intermediate calculations'!BJ5/1000</f>
        <v>2185.2191058687968</v>
      </c>
      <c r="BA19" s="38">
        <f>'Intermediate calculations'!BK5/1000</f>
        <v>2265.9535606386603</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211.2941373210368</v>
      </c>
      <c r="P24" s="35">
        <f>'Intermediate calculations'!Z32/1000</f>
        <v>217.03983251802595</v>
      </c>
      <c r="Q24" s="35">
        <f>'Intermediate calculations'!AA32/1000</f>
        <v>221.17827459621316</v>
      </c>
      <c r="R24" s="35">
        <f>'Intermediate calculations'!AB32/1000</f>
        <v>223.5906108664434</v>
      </c>
      <c r="S24" s="35">
        <f>'Intermediate calculations'!AC32/1000</f>
        <v>224.58515934427453</v>
      </c>
      <c r="T24" s="35">
        <f>'Intermediate calculations'!AD32/1000</f>
        <v>226.71277214104259</v>
      </c>
      <c r="U24" s="35">
        <f>'Intermediate calculations'!AE32/1000</f>
        <v>228.34115844128718</v>
      </c>
      <c r="V24" s="35">
        <f>'Intermediate calculations'!AF32/1000</f>
        <v>229.49227324534868</v>
      </c>
      <c r="W24" s="35">
        <f>'Intermediate calculations'!AG32/1000</f>
        <v>205.50853208913438</v>
      </c>
      <c r="X24" s="35">
        <f>'Intermediate calculations'!AH32/1000</f>
        <v>210.80035158025044</v>
      </c>
      <c r="Y24" s="35">
        <f>'Intermediate calculations'!AI32/1000</f>
        <v>215.82205170226231</v>
      </c>
      <c r="Z24" s="35">
        <f>'Intermediate calculations'!AJ32/1000</f>
        <v>220.88856741954655</v>
      </c>
      <c r="AA24" s="35">
        <f>'Intermediate calculations'!AK32/1000</f>
        <v>225.72271581908529</v>
      </c>
      <c r="AB24" s="35">
        <f>'Intermediate calculations'!AL32/1000</f>
        <v>230.79843170620106</v>
      </c>
      <c r="AC24" s="35">
        <f>'Intermediate calculations'!AM32/1000</f>
        <v>237.19635458007269</v>
      </c>
      <c r="AD24" s="35">
        <f>'Intermediate calculations'!AN32/1000</f>
        <v>243.51234041688679</v>
      </c>
      <c r="AE24" s="35">
        <f>'Intermediate calculations'!AO32/1000</f>
        <v>250.16965140990555</v>
      </c>
      <c r="AF24" s="35">
        <f>'Intermediate calculations'!AP32/1000</f>
        <v>257.07064262076199</v>
      </c>
      <c r="AG24" s="35">
        <f>'Intermediate calculations'!AQ32/1000</f>
        <v>264.23862764527291</v>
      </c>
      <c r="AH24" s="35">
        <f>'Intermediate calculations'!AR32/1000</f>
        <v>273.18071191404727</v>
      </c>
      <c r="AI24" s="35">
        <f>'Intermediate calculations'!AS32/1000</f>
        <v>281.65272529029767</v>
      </c>
      <c r="AJ24" s="35">
        <f>'Intermediate calculations'!AT32/1000</f>
        <v>291.1548899702936</v>
      </c>
      <c r="AK24" s="35">
        <f>'Intermediate calculations'!AU32/1000</f>
        <v>301.37108429653068</v>
      </c>
      <c r="AL24" s="35">
        <f>'Intermediate calculations'!AV32/1000</f>
        <v>312.34611355366303</v>
      </c>
      <c r="AM24" s="35">
        <f>'Intermediate calculations'!AW32/1000</f>
        <v>323.79903595619368</v>
      </c>
      <c r="AN24" s="35">
        <f>'Intermediate calculations'!AX32/1000</f>
        <v>335.76793253164016</v>
      </c>
      <c r="AO24" s="35">
        <f>'Intermediate calculations'!AY32/1000</f>
        <v>347.92597431426469</v>
      </c>
      <c r="AP24" s="35">
        <f>'Intermediate calculations'!AZ32/1000</f>
        <v>360.61160921079943</v>
      </c>
      <c r="AQ24" s="35">
        <f>'Intermediate calculations'!BA32/1000</f>
        <v>374.11841274054649</v>
      </c>
      <c r="AR24" s="35">
        <f>'Intermediate calculations'!BB32/1000</f>
        <v>388.33620898066903</v>
      </c>
      <c r="AS24" s="35">
        <f>'Intermediate calculations'!BC32/1000</f>
        <v>403.18658392126616</v>
      </c>
      <c r="AT24" s="35">
        <f>'Intermediate calculations'!BD32/1000</f>
        <v>418.63049098479598</v>
      </c>
      <c r="AU24" s="35">
        <f>'Intermediate calculations'!BE32/1000</f>
        <v>434.75472031128953</v>
      </c>
      <c r="AV24" s="35">
        <f>'Intermediate calculations'!BF32/1000</f>
        <v>451.92017167920784</v>
      </c>
      <c r="AW24" s="35">
        <f>'Intermediate calculations'!BG32/1000</f>
        <v>470.09627547970052</v>
      </c>
      <c r="AX24" s="35">
        <f>'Intermediate calculations'!BH32/1000</f>
        <v>489.16577266180258</v>
      </c>
      <c r="AY24" s="35">
        <f>'Intermediate calculations'!BI32/1000</f>
        <v>508.45849295299746</v>
      </c>
      <c r="AZ24" s="35">
        <f>'Intermediate calculations'!BJ32/1000</f>
        <v>528.72944191460942</v>
      </c>
      <c r="BA24" s="35">
        <f>'Intermediate calculations'!BK32/1000</f>
        <v>550.0566420813858</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234.03288385981747</v>
      </c>
      <c r="P25" s="35">
        <f>'Intermediate calculations'!Z29/1000</f>
        <v>240.80839525470913</v>
      </c>
      <c r="Q25" s="35">
        <f>'Intermediate calculations'!AA29/1000</f>
        <v>245.68858128903796</v>
      </c>
      <c r="R25" s="35">
        <f>'Intermediate calculations'!AB29/1000</f>
        <v>248.53328699076405</v>
      </c>
      <c r="S25" s="35">
        <f>'Intermediate calculations'!AC29/1000</f>
        <v>249.7060910315785</v>
      </c>
      <c r="T25" s="35">
        <f>'Intermediate calculations'!AD29/1000</f>
        <v>252.21504151610361</v>
      </c>
      <c r="U25" s="35">
        <f>'Intermediate calculations'!AE29/1000</f>
        <v>254.13528781430162</v>
      </c>
      <c r="V25" s="35">
        <f>'Intermediate calculations'!AF29/1000</f>
        <v>255.4927199794875</v>
      </c>
      <c r="W25" s="35">
        <f>'Intermediate calculations'!AG29/1000</f>
        <v>227.21030924854301</v>
      </c>
      <c r="X25" s="35">
        <f>'Intermediate calculations'!AH29/1000</f>
        <v>233.45059559031679</v>
      </c>
      <c r="Y25" s="35">
        <f>'Intermediate calculations'!AI29/1000</f>
        <v>239.37234835162755</v>
      </c>
      <c r="Z25" s="35">
        <f>'Intermediate calculations'!AJ29/1000</f>
        <v>245.34694912628152</v>
      </c>
      <c r="AA25" s="35">
        <f>'Intermediate calculations'!AK29/1000</f>
        <v>251.04753477218139</v>
      </c>
      <c r="AB25" s="35">
        <f>'Intermediate calculations'!AL29/1000</f>
        <v>257.03298468752092</v>
      </c>
      <c r="AC25" s="35">
        <f>'Intermediate calculations'!AM29/1000</f>
        <v>264.57762425668409</v>
      </c>
      <c r="AD25" s="35">
        <f>'Intermediate calculations'!AN29/1000</f>
        <v>272.02564099619599</v>
      </c>
      <c r="AE25" s="35">
        <f>'Intermediate calculations'!AO29/1000</f>
        <v>279.87615950545717</v>
      </c>
      <c r="AF25" s="35">
        <f>'Intermediate calculations'!AP29/1000</f>
        <v>288.01403368466993</v>
      </c>
      <c r="AG25" s="35">
        <f>'Intermediate calculations'!AQ29/1000</f>
        <v>296.46675568729836</v>
      </c>
      <c r="AH25" s="35">
        <f>'Intermediate calculations'!AR29/1000</f>
        <v>307.01155344978855</v>
      </c>
      <c r="AI25" s="35">
        <f>'Intermediate calculations'!AS29/1000</f>
        <v>317.00202826622836</v>
      </c>
      <c r="AJ25" s="35">
        <f>'Intermediate calculations'!AT29/1000</f>
        <v>328.2072911383674</v>
      </c>
      <c r="AK25" s="35">
        <f>'Intermediate calculations'!AU29/1000</f>
        <v>340.25456108511281</v>
      </c>
      <c r="AL25" s="35">
        <f>'Intermediate calculations'!AV29/1000</f>
        <v>353.19667396119024</v>
      </c>
      <c r="AM25" s="35">
        <f>'Intermediate calculations'!AW29/1000</f>
        <v>366.70233403933349</v>
      </c>
      <c r="AN25" s="35">
        <f>'Intermediate calculations'!AX29/1000</f>
        <v>380.81644771068062</v>
      </c>
      <c r="AO25" s="35">
        <f>'Intermediate calculations'!AY29/1000</f>
        <v>395.15360758663576</v>
      </c>
      <c r="AP25" s="35">
        <f>'Intermediate calculations'!AZ29/1000</f>
        <v>410.11292249041736</v>
      </c>
      <c r="AQ25" s="35">
        <f>'Intermediate calculations'!BA29/1000</f>
        <v>426.04058626073368</v>
      </c>
      <c r="AR25" s="35">
        <f>'Intermediate calculations'!BB29/1000</f>
        <v>442.80667585171619</v>
      </c>
      <c r="AS25" s="35">
        <f>'Intermediate calculations'!BC29/1000</f>
        <v>460.31872290237686</v>
      </c>
      <c r="AT25" s="35">
        <f>'Intermediate calculations'!BD29/1000</f>
        <v>478.53068241346057</v>
      </c>
      <c r="AU25" s="35">
        <f>'Intermediate calculations'!BE29/1000</f>
        <v>497.5449001521169</v>
      </c>
      <c r="AV25" s="35">
        <f>'Intermediate calculations'!BF29/1000</f>
        <v>517.78696092184498</v>
      </c>
      <c r="AW25" s="35">
        <f>'Intermediate calculations'!BG29/1000</f>
        <v>539.22081604167556</v>
      </c>
      <c r="AX25" s="35">
        <f>'Intermediate calculations'!BH29/1000</f>
        <v>561.70818980976082</v>
      </c>
      <c r="AY25" s="35">
        <f>'Intermediate calculations'!BI29/1000</f>
        <v>584.45879555716385</v>
      </c>
      <c r="AZ25" s="35">
        <f>'Intermediate calculations'!BJ29/1000</f>
        <v>608.36296049557575</v>
      </c>
      <c r="BA25" s="35">
        <f>'Intermediate calculations'!BK29/1000</f>
        <v>633.51269134570009</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2858.968531825617</v>
      </c>
      <c r="P31" s="40">
        <f>'Intermediate calculations'!Z15/1000</f>
        <v>2902.6692864828119</v>
      </c>
      <c r="Q31" s="40">
        <f>'Intermediate calculations'!AA15/1000</f>
        <v>2940.2645298266066</v>
      </c>
      <c r="R31" s="40">
        <f>'Intermediate calculations'!AB15/1000</f>
        <v>2971.2773604070107</v>
      </c>
      <c r="S31" s="40">
        <f>'Intermediate calculations'!AC15/1000</f>
        <v>2997.0461321756811</v>
      </c>
      <c r="T31" s="40">
        <f>'Intermediate calculations'!AD15/1000</f>
        <v>3028.4330016297035</v>
      </c>
      <c r="U31" s="40">
        <f>'Intermediate calculations'!AE15/1000</f>
        <v>3057.9985180799458</v>
      </c>
      <c r="V31" s="40">
        <f>'Intermediate calculations'!AF15/1000</f>
        <v>3085.9037261873905</v>
      </c>
      <c r="W31" s="40">
        <f>'Intermediate calculations'!AG15/1000</f>
        <v>3007.4523915024893</v>
      </c>
      <c r="X31" s="40">
        <f>'Intermediate calculations'!AH15/1000</f>
        <v>3046.8453537184978</v>
      </c>
      <c r="Y31" s="40">
        <f>'Intermediate calculations'!AI15/1000</f>
        <v>3085.2861724601426</v>
      </c>
      <c r="Z31" s="40">
        <f>'Intermediate calculations'!AJ15/1000</f>
        <v>3124.114382449708</v>
      </c>
      <c r="AA31" s="40">
        <f>'Intermediate calculations'!AK15/1000</f>
        <v>3162.1552663429352</v>
      </c>
      <c r="AB31" s="40">
        <f>'Intermediate calculations'!AL15/1000</f>
        <v>3201.4235631906568</v>
      </c>
      <c r="AC31" s="40">
        <f>'Intermediate calculations'!AM15/1000</f>
        <v>3243.9147718244622</v>
      </c>
      <c r="AD31" s="40">
        <f>'Intermediate calculations'!AN15/1000</f>
        <v>3286.2089432112753</v>
      </c>
      <c r="AE31" s="40">
        <f>'Intermediate calculations'!AO15/1000</f>
        <v>3330.1048382598087</v>
      </c>
      <c r="AF31" s="40">
        <f>'Intermediate calculations'!AP15/1000</f>
        <v>3375.1893329206964</v>
      </c>
      <c r="AG31" s="40">
        <f>'Intermediate calculations'!AQ15/1000</f>
        <v>3421.5629375544468</v>
      </c>
      <c r="AH31" s="40">
        <f>'Intermediate calculations'!AR15/1000</f>
        <v>3473.4820390672553</v>
      </c>
      <c r="AI31" s="40">
        <f>'Intermediate calculations'!AS15/1000</f>
        <v>3523.5241471323725</v>
      </c>
      <c r="AJ31" s="40">
        <f>'Intermediate calculations'!AT15/1000</f>
        <v>3578.0605895123099</v>
      </c>
      <c r="AK31" s="40">
        <f>'Intermediate calculations'!AU15/1000</f>
        <v>3635.750060642762</v>
      </c>
      <c r="AL31" s="40">
        <f>'Intermediate calculations'!AV15/1000</f>
        <v>3696.7838481239592</v>
      </c>
      <c r="AM31" s="40">
        <f>'Intermediate calculations'!AW15/1000</f>
        <v>3757.9012094791728</v>
      </c>
      <c r="AN31" s="40">
        <f>'Intermediate calculations'!AX15/1000</f>
        <v>3821.3009317314959</v>
      </c>
      <c r="AO31" s="40">
        <f>'Intermediate calculations'!AY15/1000</f>
        <v>3885.5958880524786</v>
      </c>
      <c r="AP31" s="40">
        <f>'Intermediate calculations'!AZ15/1000</f>
        <v>3952.2238854689522</v>
      </c>
      <c r="AQ31" s="40">
        <f>'Intermediate calculations'!BA15/1000</f>
        <v>4022.4321967678006</v>
      </c>
      <c r="AR31" s="40">
        <f>'Intermediate calculations'!BB15/1000</f>
        <v>4093.7899693320805</v>
      </c>
      <c r="AS31" s="40">
        <f>'Intermediate calculations'!BC15/1000</f>
        <v>4167.9020566669569</v>
      </c>
      <c r="AT31" s="40">
        <f>'Intermediate calculations'!BD15/1000</f>
        <v>4244.60308118997</v>
      </c>
      <c r="AU31" s="40">
        <f>'Intermediate calculations'!BE15/1000</f>
        <v>4324.2620015520706</v>
      </c>
      <c r="AV31" s="40">
        <f>'Intermediate calculations'!BF15/1000</f>
        <v>4408.4117158835925</v>
      </c>
      <c r="AW31" s="40">
        <f>'Intermediate calculations'!BG15/1000</f>
        <v>4494.9049509547158</v>
      </c>
      <c r="AX31" s="40">
        <f>'Intermediate calculations'!BH15/1000</f>
        <v>4585.2392952472401</v>
      </c>
      <c r="AY31" s="40">
        <f>'Intermediate calculations'!BI15/1000</f>
        <v>4676.5692839191661</v>
      </c>
      <c r="AZ31" s="40">
        <f>'Intermediate calculations'!BJ15/1000</f>
        <v>4772.1010999026093</v>
      </c>
      <c r="BA31" s="40">
        <f>'Intermediate calculations'!BK15/1000</f>
        <v>4872.1662912143065</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1955.2910355827632</v>
      </c>
      <c r="P32" s="40">
        <f>'Intermediate calculations'!Z12/1000</f>
        <v>1995.2313149950014</v>
      </c>
      <c r="Q32" s="40">
        <f>'Intermediate calculations'!AA12/1000</f>
        <v>2029.5914658780039</v>
      </c>
      <c r="R32" s="40">
        <f>'Intermediate calculations'!AB12/1000</f>
        <v>2057.9356244277196</v>
      </c>
      <c r="S32" s="40">
        <f>'Intermediate calculations'!AC12/1000</f>
        <v>2081.4869784632374</v>
      </c>
      <c r="T32" s="40">
        <f>'Intermediate calculations'!AD12/1000</f>
        <v>2110.1729896248949</v>
      </c>
      <c r="U32" s="40">
        <f>'Intermediate calculations'!AE12/1000</f>
        <v>2137.1943762634751</v>
      </c>
      <c r="V32" s="40">
        <f>'Intermediate calculations'!AF12/1000</f>
        <v>2162.698325053625</v>
      </c>
      <c r="W32" s="40">
        <f>'Intermediate calculations'!AG12/1000</f>
        <v>2090.9977731488048</v>
      </c>
      <c r="X32" s="40">
        <f>'Intermediate calculations'!AH12/1000</f>
        <v>2127.0009481540242</v>
      </c>
      <c r="Y32" s="40">
        <f>'Intermediate calculations'!AI12/1000</f>
        <v>2162.1339121822261</v>
      </c>
      <c r="Z32" s="40">
        <f>'Intermediate calculations'!AJ12/1000</f>
        <v>2197.6209322171303</v>
      </c>
      <c r="AA32" s="40">
        <f>'Intermediate calculations'!AK12/1000</f>
        <v>2232.3883760222202</v>
      </c>
      <c r="AB32" s="40">
        <f>'Intermediate calculations'!AL12/1000</f>
        <v>2268.2776131862865</v>
      </c>
      <c r="AC32" s="40">
        <f>'Intermediate calculations'!AM12/1000</f>
        <v>2307.112428710886</v>
      </c>
      <c r="AD32" s="40">
        <f>'Intermediate calculations'!AN12/1000</f>
        <v>2345.7671621576974</v>
      </c>
      <c r="AE32" s="40">
        <f>'Intermediate calculations'!AO12/1000</f>
        <v>2385.8857900175963</v>
      </c>
      <c r="AF32" s="40">
        <f>'Intermediate calculations'!AP12/1000</f>
        <v>2427.0907378048996</v>
      </c>
      <c r="AG32" s="40">
        <f>'Intermediate calculations'!AQ12/1000</f>
        <v>2469.4738669053886</v>
      </c>
      <c r="AH32" s="40">
        <f>'Intermediate calculations'!AR12/1000</f>
        <v>2516.9252996671462</v>
      </c>
      <c r="AI32" s="40">
        <f>'Intermediate calculations'!AS12/1000</f>
        <v>2562.6612553543355</v>
      </c>
      <c r="AJ32" s="40">
        <f>'Intermediate calculations'!AT12/1000</f>
        <v>2612.5048052859283</v>
      </c>
      <c r="AK32" s="40">
        <f>'Intermediate calculations'!AU12/1000</f>
        <v>2665.2300640181634</v>
      </c>
      <c r="AL32" s="40">
        <f>'Intermediate calculations'!AV12/1000</f>
        <v>2721.011858742499</v>
      </c>
      <c r="AM32" s="40">
        <f>'Intermediate calculations'!AW12/1000</f>
        <v>2776.8700357605953</v>
      </c>
      <c r="AN32" s="40">
        <f>'Intermediate calculations'!AX12/1000</f>
        <v>2834.8141751989115</v>
      </c>
      <c r="AO32" s="40">
        <f>'Intermediate calculations'!AY12/1000</f>
        <v>2893.5765132958568</v>
      </c>
      <c r="AP32" s="40">
        <f>'Intermediate calculations'!AZ12/1000</f>
        <v>2954.4711329509837</v>
      </c>
      <c r="AQ32" s="40">
        <f>'Intermediate calculations'!BA12/1000</f>
        <v>3018.6379784055789</v>
      </c>
      <c r="AR32" s="40">
        <f>'Intermediate calculations'!BB12/1000</f>
        <v>3083.8553733180738</v>
      </c>
      <c r="AS32" s="40">
        <f>'Intermediate calculations'!BC12/1000</f>
        <v>3151.5900726201571</v>
      </c>
      <c r="AT32" s="40">
        <f>'Intermediate calculations'!BD12/1000</f>
        <v>3221.6909295661076</v>
      </c>
      <c r="AU32" s="40">
        <f>'Intermediate calculations'!BE12/1000</f>
        <v>3294.4951537013021</v>
      </c>
      <c r="AV32" s="40">
        <f>'Intermediate calculations'!BF12/1000</f>
        <v>3371.4037363842717</v>
      </c>
      <c r="AW32" s="40">
        <f>'Intermediate calculations'!BG12/1000</f>
        <v>3450.4541784900898</v>
      </c>
      <c r="AX32" s="40">
        <f>'Intermediate calculations'!BH12/1000</f>
        <v>3533.0152001444558</v>
      </c>
      <c r="AY32" s="40">
        <f>'Intermediate calculations'!BI12/1000</f>
        <v>3616.4861904028066</v>
      </c>
      <c r="AZ32" s="40">
        <f>'Intermediate calculations'!BJ12/1000</f>
        <v>3703.7974382992802</v>
      </c>
      <c r="BA32" s="40">
        <f>'Intermediate calculations'!BK12/1000</f>
        <v>3795.2519619517757</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152.72446892625922</v>
      </c>
      <c r="P37">
        <f>'Intermediate calculations'!Z27/1000</f>
        <v>154.16684569964121</v>
      </c>
      <c r="Q37">
        <f>'Intermediate calculations'!AA27/1000</f>
        <v>155.65597566835535</v>
      </c>
      <c r="R37">
        <f>'Intermediate calculations'!AB27/1000</f>
        <v>157.19344625602051</v>
      </c>
      <c r="S37">
        <f>'Intermediate calculations'!AC27/1000</f>
        <v>158.78258684457111</v>
      </c>
      <c r="T37">
        <f>'Intermediate calculations'!AD27/1000</f>
        <v>160.43544400057274</v>
      </c>
      <c r="U37">
        <f>'Intermediate calculations'!AE27/1000</f>
        <v>162.10834677345585</v>
      </c>
      <c r="V37">
        <f>'Intermediate calculations'!AF27/1000</f>
        <v>163.80636950640172</v>
      </c>
      <c r="W37">
        <f>'Intermediate calculations'!AG27/1000</f>
        <v>165.43527386538605</v>
      </c>
      <c r="X37">
        <f>'Intermediate calculations'!AH27/1000</f>
        <v>166.70074991669267</v>
      </c>
      <c r="Y37">
        <f>'Intermediate calculations'!AI27/1000</f>
        <v>167.97952579030044</v>
      </c>
      <c r="Z37">
        <f>'Intermediate calculations'!AJ27/1000</f>
        <v>169.27297577517194</v>
      </c>
      <c r="AA37">
        <f>'Intermediate calculations'!AK27/1000</f>
        <v>170.58020259070042</v>
      </c>
      <c r="AB37">
        <f>'Intermediate calculations'!AL27/1000</f>
        <v>171.90319483815571</v>
      </c>
      <c r="AC37">
        <f>'Intermediate calculations'!AM27/1000</f>
        <v>173.05529790428793</v>
      </c>
      <c r="AD37">
        <f>'Intermediate calculations'!AN27/1000</f>
        <v>174.21818861156348</v>
      </c>
      <c r="AE37">
        <f>'Intermediate calculations'!AO27/1000</f>
        <v>175.39360141693487</v>
      </c>
      <c r="AF37">
        <f>'Intermediate calculations'!AP27/1000</f>
        <v>176.58127180115048</v>
      </c>
      <c r="AG37">
        <f>'Intermediate calculations'!AQ27/1000</f>
        <v>177.78140075912788</v>
      </c>
      <c r="AH37">
        <f>'Intermediate calculations'!AR27/1000</f>
        <v>178.84208259758768</v>
      </c>
      <c r="AI37">
        <f>'Intermediate calculations'!AS27/1000</f>
        <v>179.90971870643131</v>
      </c>
      <c r="AJ37">
        <f>'Intermediate calculations'!AT27/1000</f>
        <v>180.99014402704373</v>
      </c>
      <c r="AK37">
        <f>'Intermediate calculations'!AU27/1000</f>
        <v>182.08222018311236</v>
      </c>
      <c r="AL37">
        <f>'Intermediate calculations'!AV27/1000</f>
        <v>183.18619524127783</v>
      </c>
      <c r="AM37">
        <f>'Intermediate calculations'!AW27/1000</f>
        <v>184.14884302056723</v>
      </c>
      <c r="AN37">
        <f>'Intermediate calculations'!AX27/1000</f>
        <v>185.12019766545015</v>
      </c>
      <c r="AO37">
        <f>'Intermediate calculations'!AY27/1000</f>
        <v>186.09905353779396</v>
      </c>
      <c r="AP37">
        <f>'Intermediate calculations'!AZ27/1000</f>
        <v>187.08675972839796</v>
      </c>
      <c r="AQ37">
        <f>'Intermediate calculations'!BA27/1000</f>
        <v>188.08449340110988</v>
      </c>
      <c r="AR37">
        <f>'Intermediate calculations'!BB27/1000</f>
        <v>188.94739342118771</v>
      </c>
      <c r="AS37">
        <f>'Intermediate calculations'!BC27/1000</f>
        <v>189.81774261953441</v>
      </c>
      <c r="AT37">
        <f>'Intermediate calculations'!BD27/1000</f>
        <v>190.69542225567119</v>
      </c>
      <c r="AU37">
        <f>'Intermediate calculations'!BE27/1000</f>
        <v>191.58079694002581</v>
      </c>
      <c r="AV37">
        <f>'Intermediate calculations'!BF27/1000</f>
        <v>192.47528393745824</v>
      </c>
      <c r="AW37">
        <f>'Intermediate calculations'!BG27/1000</f>
        <v>193.23032146269222</v>
      </c>
      <c r="AX37">
        <f>'Intermediate calculations'!BH27/1000</f>
        <v>193.99228731091497</v>
      </c>
      <c r="AY37">
        <f>'Intermediate calculations'!BI27/1000</f>
        <v>194.75862618238295</v>
      </c>
      <c r="AZ37">
        <f>'Intermediate calculations'!BJ27/1000</f>
        <v>195.53225491228133</v>
      </c>
      <c r="BA37">
        <f>'Intermediate calculations'!BK27/1000</f>
        <v>196.31349111253724</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168.48449660329834</v>
      </c>
      <c r="P38">
        <f>'Intermediate calculations'!Z19/1000</f>
        <v>171.01145234956411</v>
      </c>
      <c r="Q38">
        <f>'Intermediate calculations'!AA19/1000</f>
        <v>173.62031682992856</v>
      </c>
      <c r="R38">
        <f>'Intermediate calculations'!AB19/1000</f>
        <v>176.31387111332529</v>
      </c>
      <c r="S38">
        <f>'Intermediate calculations'!AC19/1000</f>
        <v>179.09794807294418</v>
      </c>
      <c r="T38">
        <f>'Intermediate calculations'!AD19/1000</f>
        <v>181.99365255542946</v>
      </c>
      <c r="U38">
        <f>'Intermediate calculations'!AE19/1000</f>
        <v>184.92447573068685</v>
      </c>
      <c r="V38">
        <f>'Intermediate calculations'!AF19/1000</f>
        <v>187.89930753711329</v>
      </c>
      <c r="W38">
        <f>'Intermediate calculations'!AG19/1000</f>
        <v>190.75304818658427</v>
      </c>
      <c r="X38">
        <f>'Intermediate calculations'!AH19/1000</f>
        <v>192.9700847047979</v>
      </c>
      <c r="Y38">
        <f>'Intermediate calculations'!AI19/1000</f>
        <v>195.21042169692961</v>
      </c>
      <c r="Z38">
        <f>'Intermediate calculations'!AJ19/1000</f>
        <v>197.4764668330522</v>
      </c>
      <c r="AA38">
        <f>'Intermediate calculations'!AK19/1000</f>
        <v>199.76664813251048</v>
      </c>
      <c r="AB38">
        <f>'Intermediate calculations'!AL19/1000</f>
        <v>202.08444950290655</v>
      </c>
      <c r="AC38">
        <f>'Intermediate calculations'!AM19/1000</f>
        <v>204.10286349637857</v>
      </c>
      <c r="AD38">
        <f>'Intermediate calculations'!AN19/1000</f>
        <v>206.1401767762776</v>
      </c>
      <c r="AE38">
        <f>'Intermediate calculations'!AO19/1000</f>
        <v>208.19942800493081</v>
      </c>
      <c r="AF38">
        <f>'Intermediate calculations'!AP19/1000</f>
        <v>210.28015376081385</v>
      </c>
      <c r="AG38">
        <f>'Intermediate calculations'!AQ19/1000</f>
        <v>212.38270617470926</v>
      </c>
      <c r="AH38">
        <f>'Intermediate calculations'!AR19/1000</f>
        <v>214.24095577780784</v>
      </c>
      <c r="AI38">
        <f>'Intermediate calculations'!AS19/1000</f>
        <v>216.111388836597</v>
      </c>
      <c r="AJ38">
        <f>'Intermediate calculations'!AT19/1000</f>
        <v>218.00422781093172</v>
      </c>
      <c r="AK38">
        <f>'Intermediate calculations'!AU19/1000</f>
        <v>219.91747833525</v>
      </c>
      <c r="AL38">
        <f>'Intermediate calculations'!AV19/1000</f>
        <v>221.85157500710935</v>
      </c>
      <c r="AM38">
        <f>'Intermediate calculations'!AW19/1000</f>
        <v>223.53807494415537</v>
      </c>
      <c r="AN38">
        <f>'Intermediate calculations'!AX19/1000</f>
        <v>225.23982877633446</v>
      </c>
      <c r="AO38">
        <f>'Intermediate calculations'!AY19/1000</f>
        <v>226.95472429949612</v>
      </c>
      <c r="AP38">
        <f>'Intermediate calculations'!AZ19/1000</f>
        <v>228.68512503807494</v>
      </c>
      <c r="AQ38">
        <f>'Intermediate calculations'!BA19/1000</f>
        <v>230.43309331101838</v>
      </c>
      <c r="AR38">
        <f>'Intermediate calculations'!BB19/1000</f>
        <v>231.94484128452177</v>
      </c>
      <c r="AS38">
        <f>'Intermediate calculations'!BC19/1000</f>
        <v>233.46963976201189</v>
      </c>
      <c r="AT38">
        <f>'Intermediate calculations'!BD19/1000</f>
        <v>235.0072807174441</v>
      </c>
      <c r="AU38">
        <f>'Intermediate calculations'!BE19/1000</f>
        <v>236.55840292595164</v>
      </c>
      <c r="AV38">
        <f>'Intermediate calculations'!BF19/1000</f>
        <v>238.12548934874673</v>
      </c>
      <c r="AW38">
        <f>'Intermediate calculations'!BG19/1000</f>
        <v>239.44826883899233</v>
      </c>
      <c r="AX38">
        <f>'Intermediate calculations'!BH19/1000</f>
        <v>240.78318632668183</v>
      </c>
      <c r="AY38">
        <f>'Intermediate calculations'!BI19/1000</f>
        <v>242.12576508320345</v>
      </c>
      <c r="AZ38">
        <f>'Intermediate calculations'!BJ19/1000</f>
        <v>243.48111522511485</v>
      </c>
      <c r="BA38">
        <f>'Intermediate calculations'!BK19/1000</f>
        <v>244.84979318905539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BT100"/>
  <sheetViews>
    <sheetView topLeftCell="C1" workbookViewId="0">
      <pane xSplit="2" ySplit="4" topLeftCell="AX15" activePane="bottomRight" state="frozen"/>
      <selection activeCell="C1" sqref="C1"/>
      <selection pane="topRight" activeCell="E1" sqref="E1"/>
      <selection pane="bottomLeft" activeCell="C5" sqref="C5"/>
      <selection pane="bottomRight" activeCell="AD24" sqref="AD24:BP39"/>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f>SUM(AD5:AD10)</f>
        <v>13557249.779860049</v>
      </c>
      <c r="AE2" s="11">
        <f t="shared" ref="AE2:BP2" si="0">SUM(AE5:AE10)</f>
        <v>13570361.002640264</v>
      </c>
      <c r="AF2" s="11">
        <f t="shared" si="0"/>
        <v>13496373.413070396</v>
      </c>
      <c r="AG2" s="11">
        <f t="shared" si="0"/>
        <v>13335443.534332953</v>
      </c>
      <c r="AH2" s="11">
        <f t="shared" si="0"/>
        <v>13109781.066050235</v>
      </c>
      <c r="AI2" s="11">
        <f t="shared" si="0"/>
        <v>12951414.865738383</v>
      </c>
      <c r="AJ2" s="11">
        <f t="shared" si="0"/>
        <v>12774366.83954904</v>
      </c>
      <c r="AK2" s="11">
        <f t="shared" si="0"/>
        <v>12580977.25033127</v>
      </c>
      <c r="AL2" s="11">
        <f t="shared" si="0"/>
        <v>11232539.303023588</v>
      </c>
      <c r="AM2" s="11">
        <f t="shared" si="0"/>
        <v>11278165.303020641</v>
      </c>
      <c r="AN2" s="11">
        <f t="shared" si="0"/>
        <v>11308249.63982687</v>
      </c>
      <c r="AO2" s="11">
        <f t="shared" si="0"/>
        <v>11337181.925435685</v>
      </c>
      <c r="AP2" s="11">
        <f t="shared" si="0"/>
        <v>11353087.170247847</v>
      </c>
      <c r="AQ2" s="11">
        <f t="shared" si="0"/>
        <v>11376212.931478562</v>
      </c>
      <c r="AR2" s="11">
        <f t="shared" si="0"/>
        <v>11444514.945735162</v>
      </c>
      <c r="AS2" s="11">
        <f t="shared" si="0"/>
        <v>11504169.958193805</v>
      </c>
      <c r="AT2" s="11">
        <f t="shared" si="0"/>
        <v>11571929.492459914</v>
      </c>
      <c r="AU2" s="11">
        <f t="shared" si="0"/>
        <v>11643346.450199608</v>
      </c>
      <c r="AV2" s="11">
        <f t="shared" si="0"/>
        <v>11718828.131424922</v>
      </c>
      <c r="AW2" s="11">
        <f t="shared" si="0"/>
        <v>11811056.928671978</v>
      </c>
      <c r="AX2" s="11">
        <f t="shared" si="0"/>
        <v>11876338.516475938</v>
      </c>
      <c r="AY2" s="11">
        <f t="shared" si="0"/>
        <v>11968103.970083762</v>
      </c>
      <c r="AZ2" s="11">
        <f t="shared" si="0"/>
        <v>12073305.184447844</v>
      </c>
      <c r="BA2" s="11">
        <f t="shared" si="0"/>
        <v>12191936.331062384</v>
      </c>
      <c r="BB2" s="11">
        <f t="shared" si="0"/>
        <v>12309983.570373124</v>
      </c>
      <c r="BC2" s="11">
        <f t="shared" si="0"/>
        <v>12431354.497288585</v>
      </c>
      <c r="BD2" s="11">
        <f t="shared" si="0"/>
        <v>12545169.924424818</v>
      </c>
      <c r="BE2" s="11">
        <f t="shared" si="0"/>
        <v>12661448.889038172</v>
      </c>
      <c r="BF2" s="11">
        <f t="shared" si="0"/>
        <v>12787906.524203585</v>
      </c>
      <c r="BG2" s="11">
        <f t="shared" si="0"/>
        <v>13110871.117427088</v>
      </c>
      <c r="BH2" s="11">
        <f t="shared" si="0"/>
        <v>13446922.979569646</v>
      </c>
      <c r="BI2" s="11">
        <f t="shared" si="0"/>
        <v>13794613.760252608</v>
      </c>
      <c r="BJ2" s="11">
        <f t="shared" si="0"/>
        <v>14156088.622645423</v>
      </c>
      <c r="BK2" s="11">
        <f t="shared" si="0"/>
        <v>14541079.01244441</v>
      </c>
      <c r="BL2" s="11">
        <f t="shared" si="0"/>
        <v>14945168.979360001</v>
      </c>
      <c r="BM2" s="11">
        <f t="shared" si="0"/>
        <v>15367576.594327787</v>
      </c>
      <c r="BN2" s="11">
        <f t="shared" si="0"/>
        <v>15789579.510189772</v>
      </c>
      <c r="BO2" s="11">
        <f t="shared" si="0"/>
        <v>16231593.858801311</v>
      </c>
      <c r="BP2" s="11">
        <f t="shared" si="0"/>
        <v>16695225.367667777</v>
      </c>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1">AT11-AS11</f>
        <v>34799.069001637399</v>
      </c>
      <c r="AU4" s="89">
        <f t="shared" si="1"/>
        <v>37981.528011150658</v>
      </c>
      <c r="AV4" s="89">
        <f t="shared" si="1"/>
        <v>41035.922685194761</v>
      </c>
      <c r="AW4" s="89">
        <f>AW11-AV11</f>
        <v>27149.215219318867</v>
      </c>
      <c r="AX4" s="89">
        <f t="shared" si="1"/>
        <v>29484.555192764848</v>
      </c>
      <c r="AY4" s="89">
        <f t="shared" si="1"/>
        <v>32346.542210631073</v>
      </c>
      <c r="AZ4" s="89">
        <f t="shared" si="1"/>
        <v>34972.369995355606</v>
      </c>
      <c r="BA4" s="15">
        <f>BA8/'Intermediate calculations'!AV8</f>
        <v>3.5035490349663614</v>
      </c>
      <c r="BB4" s="15">
        <f>BB8/'Intermediate calculations'!AW8</f>
        <v>3.406185572641971</v>
      </c>
      <c r="BC4" s="15">
        <f>BC8/'Intermediate calculations'!AX8</f>
        <v>3.3109053979056631</v>
      </c>
      <c r="BD4" s="15">
        <f>BD8/'Intermediate calculations'!AY8</f>
        <v>3.2176206234289455</v>
      </c>
      <c r="BE4" s="15">
        <f>BE8/'Intermediate calculations'!AZ8</f>
        <v>3.1262493546966246</v>
      </c>
      <c r="BF4" s="15">
        <f>BF8/'Intermediate calculations'!BA8</f>
        <v>3.0367151428739581</v>
      </c>
      <c r="BG4" s="15">
        <f>BG8/'Intermediate calculations'!BB8</f>
        <v>3.0091290810253088</v>
      </c>
      <c r="BH4" s="15">
        <f>BH8/'Intermediate calculations'!BC8</f>
        <v>2.9821629834589554</v>
      </c>
      <c r="BI4" s="15">
        <f>BI8/'Intermediate calculations'!BD8</f>
        <v>2.9557895956313502</v>
      </c>
      <c r="BJ4" s="15">
        <f>BJ8/'Intermediate calculations'!BE8</f>
        <v>2.9299834216368956</v>
      </c>
      <c r="BK4" s="15">
        <f>BK8/'Intermediate calculations'!BF8</f>
        <v>2.9047205760835526</v>
      </c>
      <c r="BL4" s="15">
        <f>BL8/'Intermediate calculations'!BG8</f>
        <v>2.8799786512424039</v>
      </c>
      <c r="BM4" s="15">
        <f>BM8/'Intermediate calculations'!BH8</f>
        <v>2.8557365976193534</v>
      </c>
      <c r="BN4" s="15">
        <f>BN8/'Intermediate calculations'!BI8</f>
        <v>2.8319746163538544</v>
      </c>
      <c r="BO4" s="15">
        <f>BO8/'Intermediate calculations'!BJ8</f>
        <v>2.8086740620664274</v>
      </c>
      <c r="BP4" s="15">
        <f>BP8/'Intermediate calculations'!BK8</f>
        <v>2.7858173549605696</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590737.5546684775</v>
      </c>
      <c r="AE5" s="24">
        <f>'Intermediate calculations'!Z15*'Intermediate calculations'!Z16*Constants!$H$18</f>
        <v>594707.5676759351</v>
      </c>
      <c r="AF5" s="24">
        <f>'Intermediate calculations'!AA15*'Intermediate calculations'!AA16*Constants!$H$18</f>
        <v>597595.77337478637</v>
      </c>
      <c r="AG5" s="24">
        <f>'Intermediate calculations'!AB15*'Intermediate calculations'!AB16*Constants!$H$18</f>
        <v>599311.96066208067</v>
      </c>
      <c r="AH5" s="24">
        <f>'Intermediate calculations'!AC15*'Intermediate calculations'!AC16*Constants!$H$18</f>
        <v>600132.97640037176</v>
      </c>
      <c r="AI5" s="24">
        <f>'Intermediate calculations'!AD15*'Intermediate calculations'!AD16*Constants!$H$18</f>
        <v>602222.39712105354</v>
      </c>
      <c r="AJ5" s="24">
        <f>'Intermediate calculations'!AE15*'Intermediate calculations'!AE16*Constants!$H$18</f>
        <v>604071.93067449203</v>
      </c>
      <c r="AK5" s="24">
        <f>'Intermediate calculations'!AF15*'Intermediate calculations'!AF16*Constants!$H$18</f>
        <v>605706.96676039638</v>
      </c>
      <c r="AL5" s="24">
        <f>'Intermediate calculations'!AG15*'Intermediate calculations'!AG16*Constants!$H$18</f>
        <v>586697.65110755805</v>
      </c>
      <c r="AM5" s="24">
        <f>'Intermediate calculations'!AH15*'Intermediate calculations'!AH16*Constants!$H$18</f>
        <v>590880.1538374502</v>
      </c>
      <c r="AN5" s="24">
        <f>'Intermediate calculations'!AI15*'Intermediate calculations'!AI16*Constants!$H$18</f>
        <v>594933.33305835212</v>
      </c>
      <c r="AO5" s="24">
        <f>'Intermediate calculations'!AJ15*'Intermediate calculations'!AJ16*Constants!$H$18</f>
        <v>599111.13364971231</v>
      </c>
      <c r="AP5" s="24">
        <f>'Intermediate calculations'!AK15*'Intermediate calculations'!AK16*Constants!$H$18</f>
        <v>603182.95515936275</v>
      </c>
      <c r="AQ5" s="24">
        <f>'Intermediate calculations'!AL15*'Intermediate calculations'!AL16*Constants!$H$18</f>
        <v>607528.79514789255</v>
      </c>
      <c r="AR5" s="24">
        <f>'Intermediate calculations'!AM15*'Intermediate calculations'!AM16*Constants!$H$18</f>
        <v>612517.75816554413</v>
      </c>
      <c r="AS5" s="24">
        <f>'Intermediate calculations'!AN15*'Intermediate calculations'!AN16*Constants!$H$18</f>
        <v>617494.75900320348</v>
      </c>
      <c r="AT5" s="24">
        <f>'Intermediate calculations'!AO15*'Intermediate calculations'!AO16*Constants!$H$18</f>
        <v>622793.80389663903</v>
      </c>
      <c r="AU5" s="24">
        <f>'Intermediate calculations'!AP15*'Intermediate calculations'!AP16*Constants!$H$18</f>
        <v>628331.24641087884</v>
      </c>
      <c r="AV5" s="24">
        <f>'Intermediate calculations'!AQ15*'Intermediate calculations'!AQ16*Constants!$H$18</f>
        <v>634120.53771470487</v>
      </c>
      <c r="AW5" s="24">
        <f>'Intermediate calculations'!AR15*'Intermediate calculations'!AR16*Constants!$H$18</f>
        <v>640942.07510136184</v>
      </c>
      <c r="AX5" s="24">
        <f>'Intermediate calculations'!AS15*'Intermediate calculations'!AS16*Constants!$H$18</f>
        <v>647417.4101755491</v>
      </c>
      <c r="AY5" s="24">
        <f>'Intermediate calculations'!AT15*'Intermediate calculations'!AT16*Constants!$H$18</f>
        <v>654715.58550473466</v>
      </c>
      <c r="AZ5" s="24">
        <f>'Intermediate calculations'!AU15*'Intermediate calculations'!AU16*Constants!$H$18</f>
        <v>662581.11411812867</v>
      </c>
      <c r="BA5" s="24">
        <f>'Intermediate calculations'!AV15*'Intermediate calculations'!AV16*Constants!$H$18</f>
        <v>671041.21584462747</v>
      </c>
      <c r="BB5" s="24">
        <f>'Intermediate calculations'!AW15*'Intermediate calculations'!AW16*Constants!$H$18</f>
        <v>679498.81780146854</v>
      </c>
      <c r="BC5" s="24">
        <f>'Intermediate calculations'!AX15*'Intermediate calculations'!AX16*Constants!$H$18</f>
        <v>688349.63427398622</v>
      </c>
      <c r="BD5" s="24">
        <f>'Intermediate calculations'!AY15*'Intermediate calculations'!AY16*Constants!$H$18</f>
        <v>697340.00670128583</v>
      </c>
      <c r="BE5" s="24">
        <f>'Intermediate calculations'!AZ15*'Intermediate calculations'!AZ16*Constants!$H$18</f>
        <v>706725.28992993885</v>
      </c>
      <c r="BF5" s="24">
        <f>'Intermediate calculations'!BA15*'Intermediate calculations'!BA16*Constants!$H$18</f>
        <v>716723.34037938179</v>
      </c>
      <c r="BG5" s="24">
        <f>'Intermediate calculations'!BB15*'Intermediate calculations'!BB16*Constants!$H$18</f>
        <v>726896.04904605693</v>
      </c>
      <c r="BH5" s="24">
        <f>'Intermediate calculations'!BC15*'Intermediate calculations'!BC16*Constants!$H$18</f>
        <v>737525.6510767804</v>
      </c>
      <c r="BI5" s="24">
        <f>'Intermediate calculations'!BD15*'Intermediate calculations'!BD16*Constants!$H$18</f>
        <v>748578.46371159155</v>
      </c>
      <c r="BJ5" s="24">
        <f>'Intermediate calculations'!BE15*'Intermediate calculations'!BE16*Constants!$H$18</f>
        <v>760115.32004518004</v>
      </c>
      <c r="BK5" s="24">
        <f>'Intermediate calculations'!BF15*'Intermediate calculations'!BF16*Constants!$H$18</f>
        <v>772400.32745764137</v>
      </c>
      <c r="BL5" s="24">
        <f>'Intermediate calculations'!BG15*'Intermediate calculations'!BG16*Constants!$H$18</f>
        <v>785051.61517176603</v>
      </c>
      <c r="BM5" s="24">
        <f>'Intermediate calculations'!BH15*'Intermediate calculations'!BH16*Constants!$H$18</f>
        <v>798326.88066877401</v>
      </c>
      <c r="BN5" s="24">
        <f>'Intermediate calculations'!BI15*'Intermediate calculations'!BI16*Constants!$H$18</f>
        <v>811726.90367457899</v>
      </c>
      <c r="BO5" s="24">
        <f>'Intermediate calculations'!BJ15*'Intermediate calculations'!BJ16*Constants!$H$18</f>
        <v>825805.8716582699</v>
      </c>
      <c r="BP5" s="24">
        <f>'Intermediate calculations'!BK15*'Intermediate calculations'!BK16*Constants!$H$18</f>
        <v>840615.42572273884</v>
      </c>
    </row>
    <row r="6" spans="1:72" s="23" customFormat="1" x14ac:dyDescent="0.25">
      <c r="A6" s="23" t="str">
        <f t="shared" ref="A6:A22" si="2">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489468.25958245283</v>
      </c>
      <c r="AE6" s="24">
        <f>'Intermediate calculations'!Z15*'Intermediate calculations'!Z16*Constants!$H$19</f>
        <v>492757.69893148908</v>
      </c>
      <c r="AF6" s="24">
        <f>'Intermediate calculations'!AA15*'Intermediate calculations'!AA16*Constants!$H$19</f>
        <v>495150.78365339438</v>
      </c>
      <c r="AG6" s="24">
        <f>'Intermediate calculations'!AB15*'Intermediate calculations'!AB16*Constants!$H$19</f>
        <v>496572.76740572398</v>
      </c>
      <c r="AH6" s="24">
        <f>'Intermediate calculations'!AC15*'Intermediate calculations'!AC16*Constants!$H$19</f>
        <v>497253.03758887947</v>
      </c>
      <c r="AI6" s="24">
        <f>'Intermediate calculations'!AD15*'Intermediate calculations'!AD16*Constants!$H$19</f>
        <v>498984.27190030157</v>
      </c>
      <c r="AJ6" s="24">
        <f>'Intermediate calculations'!AE15*'Intermediate calculations'!AE16*Constants!$H$19</f>
        <v>500516.74255886482</v>
      </c>
      <c r="AK6" s="24">
        <f>'Intermediate calculations'!AF15*'Intermediate calculations'!AF16*Constants!$H$19</f>
        <v>501871.48674432846</v>
      </c>
      <c r="AL6" s="24">
        <f>'Intermediate calculations'!AG15*'Intermediate calculations'!AG16*Constants!$H$19</f>
        <v>486120.9109176909</v>
      </c>
      <c r="AM6" s="24">
        <f>'Intermediate calculations'!AH15*'Intermediate calculations'!AH16*Constants!$H$19</f>
        <v>489586.4131796016</v>
      </c>
      <c r="AN6" s="24">
        <f>'Intermediate calculations'!AI15*'Intermediate calculations'!AI16*Constants!$H$19</f>
        <v>492944.76167692035</v>
      </c>
      <c r="AO6" s="24">
        <f>'Intermediate calculations'!AJ15*'Intermediate calculations'!AJ16*Constants!$H$19</f>
        <v>496406.36788119015</v>
      </c>
      <c r="AP6" s="24">
        <f>'Intermediate calculations'!AK15*'Intermediate calculations'!AK16*Constants!$H$19</f>
        <v>499780.1628463291</v>
      </c>
      <c r="AQ6" s="24">
        <f>'Intermediate calculations'!AL15*'Intermediate calculations'!AL16*Constants!$H$19</f>
        <v>503381.00169396808</v>
      </c>
      <c r="AR6" s="24">
        <f>'Intermediate calculations'!AM15*'Intermediate calculations'!AM16*Constants!$H$19</f>
        <v>507514.71390859369</v>
      </c>
      <c r="AS6" s="24">
        <f>'Intermediate calculations'!AN15*'Intermediate calculations'!AN16*Constants!$H$19</f>
        <v>511638.51460265426</v>
      </c>
      <c r="AT6" s="24">
        <f>'Intermediate calculations'!AO15*'Intermediate calculations'!AO16*Constants!$H$19</f>
        <v>516029.15180007229</v>
      </c>
      <c r="AU6" s="24">
        <f>'Intermediate calculations'!AP15*'Intermediate calculations'!AP16*Constants!$H$19</f>
        <v>520617.31845472817</v>
      </c>
      <c r="AV6" s="24">
        <f>'Intermediate calculations'!AQ15*'Intermediate calculations'!AQ16*Constants!$H$19</f>
        <v>525414.15982075548</v>
      </c>
      <c r="AW6" s="24">
        <f>'Intermediate calculations'!AR15*'Intermediate calculations'!AR16*Constants!$H$19</f>
        <v>531066.29079827119</v>
      </c>
      <c r="AX6" s="24">
        <f>'Intermediate calculations'!AS15*'Intermediate calculations'!AS16*Constants!$H$19</f>
        <v>536431.56843116926</v>
      </c>
      <c r="AY6" s="24">
        <f>'Intermediate calculations'!AT15*'Intermediate calculations'!AT16*Constants!$H$19</f>
        <v>542478.6279896372</v>
      </c>
      <c r="AZ6" s="24">
        <f>'Intermediate calculations'!AU15*'Intermediate calculations'!AU16*Constants!$H$19</f>
        <v>548995.78026930662</v>
      </c>
      <c r="BA6" s="24">
        <f>'Intermediate calculations'!AV15*'Intermediate calculations'!AV16*Constants!$H$19</f>
        <v>556005.57884269138</v>
      </c>
      <c r="BB6" s="24">
        <f>'Intermediate calculations'!AW15*'Intermediate calculations'!AW16*Constants!$H$19</f>
        <v>563013.30617835966</v>
      </c>
      <c r="BC6" s="24">
        <f>'Intermediate calculations'!AX15*'Intermediate calculations'!AX16*Constants!$H$19</f>
        <v>570346.83982701716</v>
      </c>
      <c r="BD6" s="24">
        <f>'Intermediate calculations'!AY15*'Intermediate calculations'!AY16*Constants!$H$19</f>
        <v>577796.00555249397</v>
      </c>
      <c r="BE6" s="24">
        <f>'Intermediate calculations'!AZ15*'Intermediate calculations'!AZ16*Constants!$H$19</f>
        <v>585572.3830848065</v>
      </c>
      <c r="BF6" s="24">
        <f>'Intermediate calculations'!BA15*'Intermediate calculations'!BA16*Constants!$H$19</f>
        <v>593856.48202863056</v>
      </c>
      <c r="BG6" s="24">
        <f>'Intermediate calculations'!BB15*'Intermediate calculations'!BB16*Constants!$H$19</f>
        <v>602285.29778101866</v>
      </c>
      <c r="BH6" s="24">
        <f>'Intermediate calculations'!BC15*'Intermediate calculations'!BC16*Constants!$H$19</f>
        <v>611092.68232076091</v>
      </c>
      <c r="BI6" s="24">
        <f>'Intermediate calculations'!BD15*'Intermediate calculations'!BD16*Constants!$H$19</f>
        <v>620250.72707531869</v>
      </c>
      <c r="BJ6" s="24">
        <f>'Intermediate calculations'!BE15*'Intermediate calculations'!BE16*Constants!$H$19</f>
        <v>629809.83660886344</v>
      </c>
      <c r="BK6" s="24">
        <f>'Intermediate calculations'!BF15*'Intermediate calculations'!BF16*Constants!$H$19</f>
        <v>639988.84275061719</v>
      </c>
      <c r="BL6" s="24">
        <f>'Intermediate calculations'!BG15*'Intermediate calculations'!BG16*Constants!$H$19</f>
        <v>650471.33828517748</v>
      </c>
      <c r="BM6" s="24">
        <f>'Intermediate calculations'!BH15*'Intermediate calculations'!BH16*Constants!$H$19</f>
        <v>661470.84398269851</v>
      </c>
      <c r="BN6" s="24">
        <f>'Intermediate calculations'!BI15*'Intermediate calculations'!BI16*Constants!$H$19</f>
        <v>672573.72018750827</v>
      </c>
      <c r="BO6" s="24">
        <f>'Intermediate calculations'!BJ15*'Intermediate calculations'!BJ16*Constants!$H$19</f>
        <v>684239.15080256644</v>
      </c>
      <c r="BP6" s="24">
        <f>'Intermediate calculations'!BK15*'Intermediate calculations'!BK16*Constants!$H$19</f>
        <v>696509.92417026928</v>
      </c>
    </row>
    <row r="7" spans="1:72" s="23" customFormat="1" x14ac:dyDescent="0.25">
      <c r="A7" s="23" t="str">
        <f t="shared" si="2"/>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607615.77051614842</v>
      </c>
      <c r="AE7" s="24">
        <f>'Intermediate calculations'!Z15*'Intermediate calculations'!Z16*(1-Constants!$H$18-Constants!$H$19)</f>
        <v>611699.21246667625</v>
      </c>
      <c r="AF7" s="24">
        <f>'Intermediate calculations'!AA15*'Intermediate calculations'!AA16*(1-Constants!$H$18-Constants!$H$19)</f>
        <v>614669.93832835183</v>
      </c>
      <c r="AG7" s="24">
        <f>'Intermediate calculations'!AB15*'Intermediate calculations'!AB16*(1-Constants!$H$18-Constants!$H$19)</f>
        <v>616435.15953814029</v>
      </c>
      <c r="AH7" s="24">
        <f>'Intermediate calculations'!AC15*'Intermediate calculations'!AC16*(1-Constants!$H$18-Constants!$H$19)</f>
        <v>617279.63286895386</v>
      </c>
      <c r="AI7" s="24">
        <f>'Intermediate calculations'!AD15*'Intermediate calculations'!AD16*(1-Constants!$H$18-Constants!$H$19)</f>
        <v>619428.75132451241</v>
      </c>
      <c r="AJ7" s="24">
        <f>'Intermediate calculations'!AE15*'Intermediate calculations'!AE16*(1-Constants!$H$18-Constants!$H$19)</f>
        <v>621331.1286937634</v>
      </c>
      <c r="AK7" s="24">
        <f>'Intermediate calculations'!AF15*'Intermediate calculations'!AF16*(1-Constants!$H$18-Constants!$H$19)</f>
        <v>623012.88009640784</v>
      </c>
      <c r="AL7" s="24">
        <f>'Intermediate calculations'!AG15*'Intermediate calculations'!AG16*(1-Constants!$H$18-Constants!$H$19)</f>
        <v>603460.44113920268</v>
      </c>
      <c r="AM7" s="24">
        <f>'Intermediate calculations'!AH15*'Intermediate calculations'!AH16*(1-Constants!$H$18-Constants!$H$19)</f>
        <v>607762.4439470917</v>
      </c>
      <c r="AN7" s="24">
        <f>'Intermediate calculations'!AI15*'Intermediate calculations'!AI16*(1-Constants!$H$18-Constants!$H$19)</f>
        <v>611931.42828859086</v>
      </c>
      <c r="AO7" s="24">
        <f>'Intermediate calculations'!AJ15*'Intermediate calculations'!AJ16*(1-Constants!$H$18-Constants!$H$19)</f>
        <v>616228.59461113275</v>
      </c>
      <c r="AP7" s="24">
        <f>'Intermediate calculations'!AK15*'Intermediate calculations'!AK16*(1-Constants!$H$18-Constants!$H$19)</f>
        <v>620416.75387820182</v>
      </c>
      <c r="AQ7" s="24">
        <f>'Intermediate calculations'!AL15*'Intermediate calculations'!AL16*(1-Constants!$H$18-Constants!$H$19)</f>
        <v>624886.76072354673</v>
      </c>
      <c r="AR7" s="24">
        <f>'Intermediate calculations'!AM15*'Intermediate calculations'!AM16*(1-Constants!$H$18-Constants!$H$19)</f>
        <v>630018.26554170263</v>
      </c>
      <c r="AS7" s="24">
        <f>'Intermediate calculations'!AN15*'Intermediate calculations'!AN16*(1-Constants!$H$18-Constants!$H$19)</f>
        <v>635137.46640329505</v>
      </c>
      <c r="AT7" s="24">
        <f>'Intermediate calculations'!AO15*'Intermediate calculations'!AO16*(1-Constants!$H$18-Constants!$H$19)</f>
        <v>640587.91257940023</v>
      </c>
      <c r="AU7" s="24">
        <f>'Intermediate calculations'!AP15*'Intermediate calculations'!AP16*(1-Constants!$H$18-Constants!$H$19)</f>
        <v>646283.56773690402</v>
      </c>
      <c r="AV7" s="24">
        <f>'Intermediate calculations'!AQ15*'Intermediate calculations'!AQ16*(1-Constants!$H$18-Constants!$H$19)</f>
        <v>652238.26736369659</v>
      </c>
      <c r="AW7" s="24">
        <f>'Intermediate calculations'!AR15*'Intermediate calculations'!AR16*(1-Constants!$H$18-Constants!$H$19)</f>
        <v>659254.70581854379</v>
      </c>
      <c r="AX7" s="24">
        <f>'Intermediate calculations'!AS15*'Intermediate calculations'!AS16*(1-Constants!$H$18-Constants!$H$19)</f>
        <v>665915.05046627927</v>
      </c>
      <c r="AY7" s="24">
        <f>'Intermediate calculations'!AT15*'Intermediate calculations'!AT16*(1-Constants!$H$18-Constants!$H$19)</f>
        <v>673421.74509058427</v>
      </c>
      <c r="AZ7" s="24">
        <f>'Intermediate calculations'!AU15*'Intermediate calculations'!AU16*(1-Constants!$H$18-Constants!$H$19)</f>
        <v>681512.0030929324</v>
      </c>
      <c r="BA7" s="24">
        <f>'Intermediate calculations'!AV15*'Intermediate calculations'!AV16*(1-Constants!$H$18-Constants!$H$19)</f>
        <v>690213.82201161701</v>
      </c>
      <c r="BB7" s="24">
        <f>'Intermediate calculations'!AW15*'Intermediate calculations'!AW16*(1-Constants!$H$18-Constants!$H$19)</f>
        <v>698913.06973865349</v>
      </c>
      <c r="BC7" s="24">
        <f>'Intermediate calculations'!AX15*'Intermediate calculations'!AX16*(1-Constants!$H$18-Constants!$H$19)</f>
        <v>708016.76668181445</v>
      </c>
      <c r="BD7" s="24">
        <f>'Intermediate calculations'!AY15*'Intermediate calculations'!AY16*(1-Constants!$H$18-Constants!$H$19)</f>
        <v>717264.00689275132</v>
      </c>
      <c r="BE7" s="24">
        <f>'Intermediate calculations'!AZ15*'Intermediate calculations'!AZ16*(1-Constants!$H$18-Constants!$H$19)</f>
        <v>726917.44107079436</v>
      </c>
      <c r="BF7" s="24">
        <f>'Intermediate calculations'!BA15*'Intermediate calculations'!BA16*(1-Constants!$H$18-Constants!$H$19)</f>
        <v>737201.15010450711</v>
      </c>
      <c r="BG7" s="24">
        <f>'Intermediate calculations'!BB15*'Intermediate calculations'!BB16*(1-Constants!$H$18-Constants!$H$19)</f>
        <v>747664.50759023009</v>
      </c>
      <c r="BH7" s="24">
        <f>'Intermediate calculations'!BC15*'Intermediate calculations'!BC16*(1-Constants!$H$18-Constants!$H$19)</f>
        <v>758597.81253611704</v>
      </c>
      <c r="BI7" s="24">
        <f>'Intermediate calculations'!BD15*'Intermediate calculations'!BD16*(1-Constants!$H$18-Constants!$H$19)</f>
        <v>769966.41981763719</v>
      </c>
      <c r="BJ7" s="24">
        <f>'Intermediate calculations'!BE15*'Intermediate calculations'!BE16*(1-Constants!$H$18-Constants!$H$19)</f>
        <v>781832.90061789961</v>
      </c>
      <c r="BK7" s="24">
        <f>'Intermediate calculations'!BF15*'Intermediate calculations'!BF16*(1-Constants!$H$18-Constants!$H$19)</f>
        <v>794468.90824214555</v>
      </c>
      <c r="BL7" s="24">
        <f>'Intermediate calculations'!BG15*'Intermediate calculations'!BG16*(1-Constants!$H$18-Constants!$H$19)</f>
        <v>807481.66131953092</v>
      </c>
      <c r="BM7" s="24">
        <f>'Intermediate calculations'!BH15*'Intermediate calculations'!BH16*(1-Constants!$H$18-Constants!$H$19)</f>
        <v>821136.22011645336</v>
      </c>
      <c r="BN7" s="24">
        <f>'Intermediate calculations'!BI15*'Intermediate calculations'!BI16*(1-Constants!$H$18-Constants!$H$19)</f>
        <v>834919.10092242423</v>
      </c>
      <c r="BO7" s="24">
        <f>'Intermediate calculations'!BJ15*'Intermediate calculations'!BJ16*(1-Constants!$H$18-Constants!$H$19)</f>
        <v>849400.32513422065</v>
      </c>
      <c r="BP7" s="24">
        <f>'Intermediate calculations'!BK15*'Intermediate calculations'!BK16*(1-Constants!$H$18-Constants!$H$19)</f>
        <v>864633.00931481714</v>
      </c>
    </row>
    <row r="8" spans="1:72" s="23" customFormat="1" x14ac:dyDescent="0.25">
      <c r="A8" s="23" t="str">
        <f t="shared" si="2"/>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5954828.7371988548</v>
      </c>
      <c r="AE8" s="24">
        <f>'Intermediate calculations'!Z10*'Intermediate calculations'!Z11*Constants!$H$20</f>
        <v>5946982.8791262191</v>
      </c>
      <c r="AF8" s="24">
        <f>'Intermediate calculations'!AA10*'Intermediate calculations'!AA11*Constants!$H$20</f>
        <v>5897146.6357249375</v>
      </c>
      <c r="AG8" s="24">
        <f>'Intermediate calculations'!AB10*'Intermediate calculations'!AB11*Constants!$H$20</f>
        <v>5805694.7766886139</v>
      </c>
      <c r="AH8" s="24">
        <f>'Intermediate calculations'!AC10*'Intermediate calculations'!AC11*Constants!$H$20</f>
        <v>5683478.8904818492</v>
      </c>
      <c r="AI8" s="24">
        <f>'Intermediate calculations'!AD10*'Intermediate calculations'!AD11*Constants!$H$20</f>
        <v>5593298.9990354832</v>
      </c>
      <c r="AJ8" s="24">
        <f>'Intermediate calculations'!AE10*'Intermediate calculations'!AE11*Constants!$H$20</f>
        <v>5494390.9277491402</v>
      </c>
      <c r="AK8" s="24">
        <f>'Intermediate calculations'!AF10*'Intermediate calculations'!AF11*Constants!$H$20</f>
        <v>5387911.4398423824</v>
      </c>
      <c r="AL8" s="24">
        <f>'Intermediate calculations'!AG10*'Intermediate calculations'!AG11*Constants!$H$20</f>
        <v>4738230.6124702543</v>
      </c>
      <c r="AM8" s="24">
        <f>'Intermediate calculations'!AH10*'Intermediate calculations'!AH11*Constants!$H$20</f>
        <v>4748390.2496967753</v>
      </c>
      <c r="AN8" s="24">
        <f>'Intermediate calculations'!AI10*'Intermediate calculations'!AI11*Constants!$H$20</f>
        <v>4750985.5694194594</v>
      </c>
      <c r="AO8" s="24">
        <f>'Intermediate calculations'!AJ10*'Intermediate calculations'!AJ11*Constants!$H$20</f>
        <v>4752788.8507964583</v>
      </c>
      <c r="AP8" s="24">
        <f>'Intermediate calculations'!AK10*'Intermediate calculations'!AK11*Constants!$H$20</f>
        <v>4748267.2000543382</v>
      </c>
      <c r="AQ8" s="24">
        <f>'Intermediate calculations'!AL10*'Intermediate calculations'!AL11*Constants!$H$20</f>
        <v>4746876.9470801912</v>
      </c>
      <c r="AR8" s="24">
        <f>'Intermediate calculations'!AM10*'Intermediate calculations'!AM11*Constants!$H$20</f>
        <v>4766743.9409152977</v>
      </c>
      <c r="AS8" s="24">
        <f>'Intermediate calculations'!AN10*'Intermediate calculations'!AN11*Constants!$H$20</f>
        <v>4782264.2219522242</v>
      </c>
      <c r="AT8" s="24">
        <f>'Intermediate calculations'!AO10*'Intermediate calculations'!AO11*Constants!$H$20</f>
        <v>4801195.915787071</v>
      </c>
      <c r="AU8" s="24">
        <f>'Intermediate calculations'!AP10*'Intermediate calculations'!AP11*Constants!$H$20</f>
        <v>4821458.2922392311</v>
      </c>
      <c r="AV8" s="24">
        <f>'Intermediate calculations'!AQ10*'Intermediate calculations'!AQ11*Constants!$H$20</f>
        <v>4843219.9448414678</v>
      </c>
      <c r="AW8" s="24">
        <f>'Intermediate calculations'!AR10*'Intermediate calculations'!AR11*Constants!$H$20</f>
        <v>4869434.9414492352</v>
      </c>
      <c r="AX8" s="24">
        <f>'Intermediate calculations'!AS10*'Intermediate calculations'!AS11*Constants!$H$20</f>
        <v>4882681.5853669466</v>
      </c>
      <c r="AY8" s="24">
        <f>'Intermediate calculations'!AT10*'Intermediate calculations'!AT11*Constants!$H$20</f>
        <v>4907364.9073878657</v>
      </c>
      <c r="AZ8" s="24">
        <f>'Intermediate calculations'!AU10*'Intermediate calculations'!AU11*Constants!$H$20</f>
        <v>4937424.1670862231</v>
      </c>
      <c r="BA8" s="24">
        <f>'Intermediate calculations'!AV10*'Intermediate calculations'!AV11*Constants!$H$20</f>
        <v>4972766.0939782746</v>
      </c>
      <c r="BB8" s="24">
        <f>'Intermediate calculations'!AW10*'Intermediate calculations'!AW11*Constants!$H$20</f>
        <v>5007391.4681640519</v>
      </c>
      <c r="BC8" s="24">
        <f>'Intermediate calculations'!AX10*'Intermediate calculations'!AX11*Constants!$H$20</f>
        <v>5042619.7056727819</v>
      </c>
      <c r="BD8" s="24">
        <f>'Intermediate calculations'!AY10*'Intermediate calculations'!AY11*Constants!$H$20</f>
        <v>5073539.668608021</v>
      </c>
      <c r="BE8" s="24">
        <f>'Intermediate calculations'!AZ10*'Intermediate calculations'!AZ11*Constants!$H$20</f>
        <v>5104610.3436465785</v>
      </c>
      <c r="BF8" s="24">
        <f>'Intermediate calculations'!BA10*'Intermediate calculations'!BA11*Constants!$H$20</f>
        <v>5139196.5538373152</v>
      </c>
      <c r="BG8" s="24">
        <f>'Intermediate calculations'!BB10*'Intermediate calculations'!BB11*Constants!$H$20</f>
        <v>5279832.3220629552</v>
      </c>
      <c r="BH8" s="24">
        <f>'Intermediate calculations'!BC10*'Intermediate calculations'!BC11*Constants!$H$20</f>
        <v>5426215.6231364533</v>
      </c>
      <c r="BI8" s="24">
        <f>'Intermediate calculations'!BD10*'Intermediate calculations'!BD11*Constants!$H$20</f>
        <v>5577706.678412579</v>
      </c>
      <c r="BJ8" s="24">
        <f>'Intermediate calculations'!BE10*'Intermediate calculations'!BE11*Constants!$H$20</f>
        <v>5735256.6447020918</v>
      </c>
      <c r="BK8" s="24">
        <f>'Intermediate calculations'!BF10*'Intermediate calculations'!BF11*Constants!$H$20</f>
        <v>5903170.3351131426</v>
      </c>
      <c r="BL8" s="24">
        <f>'Intermediate calculations'!BG10*'Intermediate calculations'!BG11*Constants!$H$20</f>
        <v>6079866.665410432</v>
      </c>
      <c r="BM8" s="24">
        <f>'Intermediate calculations'!BH10*'Intermediate calculations'!BH11*Constants!$H$20</f>
        <v>6264629.7634147368</v>
      </c>
      <c r="BN8" s="24">
        <f>'Intermediate calculations'!BI10*'Intermediate calculations'!BI11*Constants!$H$20</f>
        <v>6449190.3405295853</v>
      </c>
      <c r="BO8" s="24">
        <f>'Intermediate calculations'!BJ10*'Intermediate calculations'!BJ11*Constants!$H$20</f>
        <v>6642574.8026555264</v>
      </c>
      <c r="BP8" s="24">
        <f>'Intermediate calculations'!BK10*'Intermediate calculations'!BK11*Constants!$H$20</f>
        <v>6845494.5436221603</v>
      </c>
    </row>
    <row r="9" spans="1:72" s="23" customFormat="1" x14ac:dyDescent="0.25">
      <c r="A9" s="23" t="str">
        <f t="shared" si="2"/>
        <v>3A Livestock</v>
      </c>
      <c r="C9" s="23" t="str">
        <f>$C$8</f>
        <v>3A1aii Other cattle</v>
      </c>
      <c r="D9" t="str">
        <f>'IPCC Categories'!$F$37</f>
        <v>Subsistence</v>
      </c>
      <c r="E9" s="23" t="str">
        <f t="shared" ref="E9:E22" si="3">E8</f>
        <v>Population</v>
      </c>
      <c r="F9" s="23" t="str">
        <f t="shared" ref="F9:F22" si="4">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5280697.1820442667</v>
      </c>
      <c r="AE9" s="24">
        <f>'Intermediate calculations'!Z10*'Intermediate calculations'!Z11*(1-Constants!$H$20)</f>
        <v>5273739.5343194772</v>
      </c>
      <c r="AF9" s="24">
        <f>'Intermediate calculations'!AA10*'Intermediate calculations'!AA11*(1-Constants!$H$20)</f>
        <v>5229545.1297938116</v>
      </c>
      <c r="AG9" s="24">
        <f>'Intermediate calculations'!AB10*'Intermediate calculations'!AB11*(1-Constants!$H$20)</f>
        <v>5148446.3114031097</v>
      </c>
      <c r="AH9" s="24">
        <f>'Intermediate calculations'!AC10*'Intermediate calculations'!AC11*(1-Constants!$H$20)</f>
        <v>5040066.1858989978</v>
      </c>
      <c r="AI9" s="24">
        <f>'Intermediate calculations'!AD10*'Intermediate calculations'!AD11*(1-Constants!$H$20)</f>
        <v>4960095.3387673143</v>
      </c>
      <c r="AJ9" s="24">
        <f>'Intermediate calculations'!AE10*'Intermediate calculations'!AE11*(1-Constants!$H$20)</f>
        <v>4872384.4076265953</v>
      </c>
      <c r="AK9" s="24">
        <f>'Intermediate calculations'!AF10*'Intermediate calculations'!AF11*(1-Constants!$H$20)</f>
        <v>4777959.20136966</v>
      </c>
      <c r="AL9" s="24">
        <f>'Intermediate calculations'!AG10*'Intermediate calculations'!AG11*(1-Constants!$H$20)</f>
        <v>4201827.1469075829</v>
      </c>
      <c r="AM9" s="24">
        <f>'Intermediate calculations'!AH10*'Intermediate calculations'!AH11*(1-Constants!$H$20)</f>
        <v>4210836.636523555</v>
      </c>
      <c r="AN9" s="24">
        <f>'Intermediate calculations'!AI10*'Intermediate calculations'!AI11*(1-Constants!$H$20)</f>
        <v>4213138.146466312</v>
      </c>
      <c r="AO9" s="24">
        <f>'Intermediate calculations'!AJ10*'Intermediate calculations'!AJ11*(1-Constants!$H$20)</f>
        <v>4214737.2827817639</v>
      </c>
      <c r="AP9" s="24">
        <f>'Intermediate calculations'!AK10*'Intermediate calculations'!AK11*(1-Constants!$H$20)</f>
        <v>4210727.517029319</v>
      </c>
      <c r="AQ9" s="24">
        <f>'Intermediate calculations'!AL10*'Intermediate calculations'!AL11*(1-Constants!$H$20)</f>
        <v>4209494.6511843204</v>
      </c>
      <c r="AR9" s="24">
        <f>'Intermediate calculations'!AM10*'Intermediate calculations'!AM11*(1-Constants!$H$20)</f>
        <v>4227112.5513777155</v>
      </c>
      <c r="AS9" s="24">
        <f>'Intermediate calculations'!AN10*'Intermediate calculations'!AN11*(1-Constants!$H$20)</f>
        <v>4240875.8194670659</v>
      </c>
      <c r="AT9" s="24">
        <f>'Intermediate calculations'!AO10*'Intermediate calculations'!AO11*(1-Constants!$H$20)</f>
        <v>4257664.302679101</v>
      </c>
      <c r="AU9" s="24">
        <f>'Intermediate calculations'!AP10*'Intermediate calculations'!AP11*(1-Constants!$H$20)</f>
        <v>4275632.8251932794</v>
      </c>
      <c r="AV9" s="24">
        <f>'Intermediate calculations'!AQ10*'Intermediate calculations'!AQ11*(1-Constants!$H$20)</f>
        <v>4294930.8944820566</v>
      </c>
      <c r="AW9" s="24">
        <f>'Intermediate calculations'!AR10*'Intermediate calculations'!AR11*(1-Constants!$H$20)</f>
        <v>4318178.1556247929</v>
      </c>
      <c r="AX9" s="24">
        <f>'Intermediate calculations'!AS10*'Intermediate calculations'!AS11*(1-Constants!$H$20)</f>
        <v>4329925.1794763478</v>
      </c>
      <c r="AY9" s="24">
        <f>'Intermediate calculations'!AT10*'Intermediate calculations'!AT11*(1-Constants!$H$20)</f>
        <v>4351814.1631552763</v>
      </c>
      <c r="AZ9" s="24">
        <f>'Intermediate calculations'!AU10*'Intermediate calculations'!AU11*(1-Constants!$H$20)</f>
        <v>4378470.4877934419</v>
      </c>
      <c r="BA9" s="24">
        <f>'Intermediate calculations'!AV10*'Intermediate calculations'!AV11*(1-Constants!$H$20)</f>
        <v>4409811.4418297894</v>
      </c>
      <c r="BB9" s="24">
        <f>'Intermediate calculations'!AW10*'Intermediate calculations'!AW11*(1-Constants!$H$20)</f>
        <v>4440516.9623341588</v>
      </c>
      <c r="BC9" s="24">
        <f>'Intermediate calculations'!AX10*'Intermediate calculations'!AX11*(1-Constants!$H$20)</f>
        <v>4471757.0974834096</v>
      </c>
      <c r="BD9" s="24">
        <f>'Intermediate calculations'!AY10*'Intermediate calculations'!AY11*(1-Constants!$H$20)</f>
        <v>4499176.6872561686</v>
      </c>
      <c r="BE9" s="24">
        <f>'Intermediate calculations'!AZ10*'Intermediate calculations'!AZ11*(1-Constants!$H$20)</f>
        <v>4526729.9273847006</v>
      </c>
      <c r="BF9" s="24">
        <f>'Intermediate calculations'!BA10*'Intermediate calculations'!BA11*(1-Constants!$H$20)</f>
        <v>4557400.7175538456</v>
      </c>
      <c r="BG9" s="24">
        <f>'Intermediate calculations'!BB10*'Intermediate calculations'!BB11*(1-Constants!$H$20)</f>
        <v>4682115.4554143185</v>
      </c>
      <c r="BH9" s="24">
        <f>'Intermediate calculations'!BC10*'Intermediate calculations'!BC11*(1-Constants!$H$20)</f>
        <v>4811927.0620266665</v>
      </c>
      <c r="BI9" s="24">
        <f>'Intermediate calculations'!BD10*'Intermediate calculations'!BD11*(1-Constants!$H$20)</f>
        <v>4946268.1865168139</v>
      </c>
      <c r="BJ9" s="24">
        <f>'Intermediate calculations'!BE10*'Intermediate calculations'!BE11*(1-Constants!$H$20)</f>
        <v>5085982.3075660057</v>
      </c>
      <c r="BK9" s="24">
        <f>'Intermediate calculations'!BF10*'Intermediate calculations'!BF11*(1-Constants!$H$20)</f>
        <v>5234886.9009493897</v>
      </c>
      <c r="BL9" s="24">
        <f>'Intermediate calculations'!BG10*'Intermediate calculations'!BG11*(1-Constants!$H$20)</f>
        <v>5391579.873099816</v>
      </c>
      <c r="BM9" s="24">
        <f>'Intermediate calculations'!BH10*'Intermediate calculations'!BH11*(1-Constants!$H$20)</f>
        <v>5555426.3939715587</v>
      </c>
      <c r="BN9" s="24">
        <f>'Intermediate calculations'!BI10*'Intermediate calculations'!BI11*(1-Constants!$H$20)</f>
        <v>5719093.3208469898</v>
      </c>
      <c r="BO9" s="24">
        <f>'Intermediate calculations'!BJ10*'Intermediate calculations'!BJ11*(1-Constants!$H$20)</f>
        <v>5890585.2023548996</v>
      </c>
      <c r="BP9" s="24">
        <f>'Intermediate calculations'!BK10*'Intermediate calculations'!BK11*(1-Constants!$H$20)</f>
        <v>6070532.8971743677</v>
      </c>
    </row>
    <row r="10" spans="1:72" s="23" customFormat="1" x14ac:dyDescent="0.25">
      <c r="A10" s="23" t="str">
        <f t="shared" si="2"/>
        <v>3A Livestock</v>
      </c>
      <c r="C10" s="23" t="str">
        <f>$C$9</f>
        <v>3A1aii Other cattle</v>
      </c>
      <c r="D10" t="str">
        <f>'IPCC Categories'!$F$38</f>
        <v>Feedlot</v>
      </c>
      <c r="E10" s="23" t="str">
        <f t="shared" si="3"/>
        <v>Population</v>
      </c>
      <c r="F10" s="23" t="str">
        <f t="shared" si="4"/>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633902.27584984945</v>
      </c>
      <c r="AE10" s="24">
        <f>(((('Intermediate calculations'!Z9/('Intermediate calculations'!Z64+0.27))*ttokg)/Constants!$H$21)/(365/'Intermediate calculations'!Z65))</f>
        <v>650474.11012046726</v>
      </c>
      <c r="AF10" s="24">
        <f>(((('Intermediate calculations'!AA9/('Intermediate calculations'!AA64+0.27))*ttokg)/Constants!$H$21)/(365/'Intermediate calculations'!AA65))</f>
        <v>662265.15219511383</v>
      </c>
      <c r="AG10" s="24">
        <f>(((('Intermediate calculations'!AB9/('Intermediate calculations'!AB64+0.27))*ttokg)/Constants!$H$21)/(365/'Intermediate calculations'!AB65))</f>
        <v>668982.55863528512</v>
      </c>
      <c r="AH10" s="24">
        <f>(((('Intermediate calculations'!AC9/('Intermediate calculations'!AC64+0.27))*ttokg)/Constants!$H$21)/(365/'Intermediate calculations'!AC65))</f>
        <v>671570.34281118168</v>
      </c>
      <c r="AI10" s="24">
        <f>(((('Intermediate calculations'!AD9/('Intermediate calculations'!AD64+0.27))*ttokg)/Constants!$H$21)/(365/'Intermediate calculations'!AD65))</f>
        <v>677385.1075897183</v>
      </c>
      <c r="AJ10" s="24">
        <f>(((('Intermediate calculations'!AE9/('Intermediate calculations'!AE64+0.27))*ttokg)/Constants!$H$21)/(365/'Intermediate calculations'!AE65))</f>
        <v>681671.70224618388</v>
      </c>
      <c r="AK10" s="24">
        <f>(((('Intermediate calculations'!AF9/('Intermediate calculations'!AF64+0.27))*ttokg)/Constants!$H$21)/(365/'Intermediate calculations'!AF65))</f>
        <v>684515.27551809582</v>
      </c>
      <c r="AL10" s="24">
        <f>(((('Intermediate calculations'!AG9/('Intermediate calculations'!AG64+0.27))*ttokg)/Constants!$H$21)/(365/'Intermediate calculations'!AG65))</f>
        <v>616202.54048129881</v>
      </c>
      <c r="AM10" s="24">
        <f>(((('Intermediate calculations'!AH9/('Intermediate calculations'!AH64+0.27))*ttokg)/Constants!$H$21)/(365/'Intermediate calculations'!AH65))</f>
        <v>630709.40583616938</v>
      </c>
      <c r="AN10" s="24">
        <f>(((('Intermediate calculations'!AI9/('Intermediate calculations'!AI64+0.27))*ttokg)/Constants!$H$21)/(365/'Intermediate calculations'!AI65))</f>
        <v>644316.4009172346</v>
      </c>
      <c r="AO10" s="24">
        <f>(((('Intermediate calculations'!AJ9/('Intermediate calculations'!AJ64+0.27))*ttokg)/Constants!$H$21)/(365/'Intermediate calculations'!AJ65))</f>
        <v>657909.69571542833</v>
      </c>
      <c r="AP10" s="24">
        <f>(((('Intermediate calculations'!AK9/('Intermediate calculations'!AK64+0.27))*ttokg)/Constants!$H$21)/(365/'Intermediate calculations'!AK65))</f>
        <v>670712.58128029632</v>
      </c>
      <c r="AQ10" s="24">
        <f>(((('Intermediate calculations'!AL9/('Intermediate calculations'!AL64+0.27))*ttokg)/Constants!$H$21)/(365/'Intermediate calculations'!AL65))</f>
        <v>684044.77564864152</v>
      </c>
      <c r="AR10" s="24">
        <f>(((('Intermediate calculations'!AM9/('Intermediate calculations'!AM64+0.27))*ttokg)/Constants!$H$21)/(365/'Intermediate calculations'!AM65))</f>
        <v>700607.71582630812</v>
      </c>
      <c r="AS10" s="24">
        <f>(((('Intermediate calculations'!AN9/('Intermediate calculations'!AN64+0.27))*ttokg)/Constants!$H$21)/(365/'Intermediate calculations'!AN65))</f>
        <v>716759.1767653625</v>
      </c>
      <c r="AT10" s="24">
        <f>(((('Intermediate calculations'!AO9/('Intermediate calculations'!AO64+0.27))*ttokg)/Constants!$H$21)/(365/'Intermediate calculations'!AO65))</f>
        <v>733658.40571762936</v>
      </c>
      <c r="AU10" s="24">
        <f>(((('Intermediate calculations'!AP9/('Intermediate calculations'!AP64+0.27))*ttokg)/Constants!$H$21)/(365/'Intermediate calculations'!AP65))</f>
        <v>751023.20016458561</v>
      </c>
      <c r="AV10" s="24">
        <f>(((('Intermediate calculations'!AQ9/('Intermediate calculations'!AQ64+0.27))*ttokg)/Constants!$H$21)/(365/'Intermediate calculations'!AQ65))</f>
        <v>768904.32720224129</v>
      </c>
      <c r="AW10" s="24">
        <f>(((('Intermediate calculations'!AR9/('Intermediate calculations'!AR64+0.27))*ttokg)/Constants!$H$21)/(365/'Intermediate calculations'!AR65))</f>
        <v>792180.7598797743</v>
      </c>
      <c r="AX10" s="24">
        <f>(((('Intermediate calculations'!AS9/('Intermediate calculations'!AS64+0.27))*ttokg)/Constants!$H$21)/(365/'Intermediate calculations'!AS65))</f>
        <v>813967.72255964635</v>
      </c>
      <c r="AY10" s="24">
        <f>(((('Intermediate calculations'!AT9/('Intermediate calculations'!AT64+0.27))*ttokg)/Constants!$H$21)/(365/'Intermediate calculations'!AT65))</f>
        <v>838308.94095566578</v>
      </c>
      <c r="AZ10" s="24">
        <f>(((('Intermediate calculations'!AU9/('Intermediate calculations'!AU64+0.27))*ttokg)/Constants!$H$21)/(365/'Intermediate calculations'!AU65))</f>
        <v>864321.63208781101</v>
      </c>
      <c r="BA10" s="24">
        <f>(((('Intermediate calculations'!AV9/('Intermediate calculations'!AV64+0.27))*ttokg)/Constants!$H$21)/(365/'Intermediate calculations'!AV65))</f>
        <v>892098.17855538521</v>
      </c>
      <c r="BB10" s="24">
        <f>(((('Intermediate calculations'!AW9/('Intermediate calculations'!AW64+0.27))*ttokg)/Constants!$H$21)/(365/'Intermediate calculations'!AW65))</f>
        <v>920649.94615643134</v>
      </c>
      <c r="BC10" s="24">
        <f>(((('Intermediate calculations'!AX9/('Intermediate calculations'!AX64+0.27))*ttokg)/Constants!$H$21)/(365/'Intermediate calculations'!AX65))</f>
        <v>950264.45334957552</v>
      </c>
      <c r="BD10" s="24">
        <f>(((('Intermediate calculations'!AY9/('Intermediate calculations'!AY64+0.27))*ttokg)/Constants!$H$21)/(365/'Intermediate calculations'!AY65))</f>
        <v>980053.54941409687</v>
      </c>
      <c r="BE10" s="24">
        <f>(((('Intermediate calculations'!AZ9/('Intermediate calculations'!AZ64+0.27))*ttokg)/Constants!$H$21)/(365/'Intermediate calculations'!AZ65))</f>
        <v>1010893.5039213529</v>
      </c>
      <c r="BF10" s="24">
        <f>(((('Intermediate calculations'!BA9/('Intermediate calculations'!BA64+0.27))*ttokg)/Constants!$H$21)/(365/'Intermediate calculations'!BA65))</f>
        <v>1043528.2802999032</v>
      </c>
      <c r="BG10" s="24">
        <f>(((('Intermediate calculations'!BB9/('Intermediate calculations'!BB64+0.27))*ttokg)/Constants!$H$21)/(365/'Intermediate calculations'!BB65))</f>
        <v>1072077.4855325089</v>
      </c>
      <c r="BH10" s="24">
        <f>(((('Intermediate calculations'!BC9/('Intermediate calculations'!BC64+0.27))*ttokg)/Constants!$H$21)/(365/'Intermediate calculations'!BC65))</f>
        <v>1101564.1484728679</v>
      </c>
      <c r="BI10" s="24">
        <f>(((('Intermediate calculations'!BD9/('Intermediate calculations'!BD64+0.27))*ttokg)/Constants!$H$21)/(365/'Intermediate calculations'!BD65))</f>
        <v>1131843.2847186676</v>
      </c>
      <c r="BJ10" s="24">
        <f>(((('Intermediate calculations'!BE9/('Intermediate calculations'!BE64+0.27))*ttokg)/Constants!$H$21)/(365/'Intermediate calculations'!BE65))</f>
        <v>1163091.6131053825</v>
      </c>
      <c r="BK10" s="24">
        <f>(((('Intermediate calculations'!BF9/('Intermediate calculations'!BF64+0.27))*ttokg)/Constants!$H$21)/(365/'Intermediate calculations'!BF65))</f>
        <v>1196163.6979314743</v>
      </c>
      <c r="BL10" s="24">
        <f>(((('Intermediate calculations'!BG9/('Intermediate calculations'!BG64+0.27))*ttokg)/Constants!$H$21)/(365/'Intermediate calculations'!BG65))</f>
        <v>1230717.8260732791</v>
      </c>
      <c r="BM10" s="24">
        <f>(((('Intermediate calculations'!BH9/('Intermediate calculations'!BH64+0.27))*ttokg)/Constants!$H$21)/(365/'Intermediate calculations'!BH65))</f>
        <v>1266586.4921735663</v>
      </c>
      <c r="BN10" s="24">
        <f>(((('Intermediate calculations'!BI9/('Intermediate calculations'!BI64+0.27))*ttokg)/Constants!$H$21)/(365/'Intermediate calculations'!BI65))</f>
        <v>1302076.124028685</v>
      </c>
      <c r="BO10" s="24">
        <f>(((('Intermediate calculations'!BJ9/('Intermediate calculations'!BJ64+0.27))*ttokg)/Constants!$H$21)/(365/'Intermediate calculations'!BJ65))</f>
        <v>1338988.5061958265</v>
      </c>
      <c r="BP10" s="24">
        <f>(((('Intermediate calculations'!BK9/('Intermediate calculations'!BK64+0.27))*ttokg)/Constants!$H$21)/(365/'Intermediate calculations'!BK65))</f>
        <v>1377439.5676634242</v>
      </c>
    </row>
    <row r="11" spans="1:72" s="23" customFormat="1" x14ac:dyDescent="0.25">
      <c r="A11" s="23" t="str">
        <f t="shared" si="2"/>
        <v>3A Livestock</v>
      </c>
      <c r="C11" s="23" t="str">
        <f>'IPCC Categories'!$C$7</f>
        <v>3A1c Sheep</v>
      </c>
      <c r="D11" t="str">
        <f>'IPCC Categories'!F36</f>
        <v>Commercial</v>
      </c>
      <c r="E11" s="23" t="str">
        <f t="shared" si="3"/>
        <v>Population</v>
      </c>
      <c r="F11" s="23" t="str">
        <f t="shared" si="4"/>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19018095.602732904</v>
      </c>
      <c r="AE11" s="24">
        <f>('Intermediate calculations'!Z27*'Intermediate calculations'!Z28)*Constants!$H$22</f>
        <v>19028638.854512177</v>
      </c>
      <c r="AF11" s="24">
        <f>('Intermediate calculations'!AA27*'Intermediate calculations'!AA28)*Constants!$H$22</f>
        <v>19052090.070238829</v>
      </c>
      <c r="AG11" s="24">
        <f>('Intermediate calculations'!AB27*'Intermediate calculations'!AB28)*Constants!$H$22</f>
        <v>19087598.813099097</v>
      </c>
      <c r="AH11" s="24">
        <f>('Intermediate calculations'!AC27*'Intermediate calculations'!AC28)*Constants!$H$22</f>
        <v>19134685.308391519</v>
      </c>
      <c r="AI11" s="24">
        <f>('Intermediate calculations'!AD27*'Intermediate calculations'!AD28)*Constants!$H$22</f>
        <v>19194033.91696525</v>
      </c>
      <c r="AJ11" s="24">
        <f>('Intermediate calculations'!AE27*'Intermediate calculations'!AE28)*Constants!$H$22</f>
        <v>19259777.157544326</v>
      </c>
      <c r="AK11" s="24">
        <f>('Intermediate calculations'!AF27*'Intermediate calculations'!AF28)*Constants!$H$22</f>
        <v>19332029.02482529</v>
      </c>
      <c r="AL11" s="24">
        <f>('Intermediate calculations'!AG27*'Intermediate calculations'!AG28)*Constants!$H$22</f>
        <v>19399307.975642782</v>
      </c>
      <c r="AM11" s="24">
        <f>('Intermediate calculations'!AH27*'Intermediate calculations'!AH28)*Constants!$H$22</f>
        <v>19427144.056970526</v>
      </c>
      <c r="AN11" s="24">
        <f>('Intermediate calculations'!AI27*'Intermediate calculations'!AI28)*Constants!$H$22</f>
        <v>19459649.932109181</v>
      </c>
      <c r="AO11" s="24">
        <f>('Intermediate calculations'!AJ27*'Intermediate calculations'!AJ28)*Constants!$H$22</f>
        <v>19496677.330974359</v>
      </c>
      <c r="AP11" s="24">
        <f>('Intermediate calculations'!AK27*'Intermediate calculations'!AK28)*Constants!$H$22</f>
        <v>19537849.297256202</v>
      </c>
      <c r="AQ11" s="24">
        <f>('Intermediate calculations'!AL27*'Intermediate calculations'!AL28)*Constants!$H$22</f>
        <v>19583149.920074441</v>
      </c>
      <c r="AR11" s="24">
        <f>('Intermediate calculations'!AM27*'Intermediate calculations'!AM28)*Constants!$H$22</f>
        <v>19611206.55926767</v>
      </c>
      <c r="AS11" s="24">
        <f>('Intermediate calculations'!AN27*'Intermediate calculations'!AN28)*Constants!$H$22</f>
        <v>19642627.466739509</v>
      </c>
      <c r="AT11" s="24">
        <f>('Intermediate calculations'!AO27*'Intermediate calculations'!AO28)*Constants!$H$22</f>
        <v>19677426.535741147</v>
      </c>
      <c r="AU11" s="24">
        <f>('Intermediate calculations'!AP27*'Intermediate calculations'!AP28)*Constants!$H$22</f>
        <v>19715408.063752297</v>
      </c>
      <c r="AV11" s="24">
        <f>('Intermediate calculations'!AQ27*'Intermediate calculations'!AQ28)*Constants!$H$22</f>
        <v>19756443.986437492</v>
      </c>
      <c r="AW11" s="24">
        <f>('Intermediate calculations'!AR27*'Intermediate calculations'!AR28)*Constants!$H$22</f>
        <v>19783593.201656811</v>
      </c>
      <c r="AX11" s="24">
        <f>('Intermediate calculations'!AS27*'Intermediate calculations'!AS28)*Constants!$H$22</f>
        <v>19813077.756849576</v>
      </c>
      <c r="AY11" s="24">
        <f>('Intermediate calculations'!AT27*'Intermediate calculations'!AT28)*Constants!$H$22</f>
        <v>19845424.299060207</v>
      </c>
      <c r="AZ11" s="24">
        <f>('Intermediate calculations'!AU27*'Intermediate calculations'!AU28)*Constants!$H$22</f>
        <v>19880396.669055562</v>
      </c>
      <c r="BA11" s="24">
        <f>('Intermediate calculations'!AV27*'Intermediate calculations'!AV28)*Constants!$H$22</f>
        <v>19917920.368364856</v>
      </c>
      <c r="BB11" s="24">
        <f>('Intermediate calculations'!AW27*'Intermediate calculations'!AW28)*Constants!$H$22</f>
        <v>19941308.721307054</v>
      </c>
      <c r="BC11" s="24">
        <f>('Intermediate calculations'!AX27*'Intermediate calculations'!AX28)*Constants!$H$22</f>
        <v>19966855.110008795</v>
      </c>
      <c r="BD11" s="24">
        <f>('Intermediate calculations'!AY27*'Intermediate calculations'!AY28)*Constants!$H$22</f>
        <v>19994348.609606843</v>
      </c>
      <c r="BE11" s="24">
        <f>('Intermediate calculations'!AZ27*'Intermediate calculations'!AZ28)*Constants!$H$22</f>
        <v>20023859.569416769</v>
      </c>
      <c r="BF11" s="24">
        <f>('Intermediate calculations'!BA27*'Intermediate calculations'!BA28)*Constants!$H$22</f>
        <v>20055443.090453666</v>
      </c>
      <c r="BG11" s="24">
        <f>('Intermediate calculations'!BB27*'Intermediate calculations'!BB28)*Constants!$H$22</f>
        <v>20073642.255273469</v>
      </c>
      <c r="BH11" s="24">
        <f>('Intermediate calculations'!BC27*'Intermediate calculations'!BC28)*Constants!$H$22</f>
        <v>20093622.201401684</v>
      </c>
      <c r="BI11" s="24">
        <f>('Intermediate calculations'!BD27*'Intermediate calculations'!BD28)*Constants!$H$22</f>
        <v>20115311.193596259</v>
      </c>
      <c r="BJ11" s="24">
        <f>('Intermediate calculations'!BE27*'Intermediate calculations'!BE28)*Constants!$H$22</f>
        <v>20138692.276220359</v>
      </c>
      <c r="BK11" s="24">
        <f>('Intermediate calculations'!BF27*'Intermediate calculations'!BF28)*Constants!$H$22</f>
        <v>20163861.718877427</v>
      </c>
      <c r="BL11" s="24">
        <f>('Intermediate calculations'!BG27*'Intermediate calculations'!BG28)*Constants!$H$22</f>
        <v>20175257.628921013</v>
      </c>
      <c r="BM11" s="24">
        <f>('Intermediate calculations'!BH27*'Intermediate calculations'!BH28)*Constants!$H$22</f>
        <v>20188218.626407009</v>
      </c>
      <c r="BN11" s="24">
        <f>('Intermediate calculations'!BI27*'Intermediate calculations'!BI28)*Constants!$H$22</f>
        <v>20202434.088645551</v>
      </c>
      <c r="BO11" s="24">
        <f>('Intermediate calculations'!BJ27*'Intermediate calculations'!BJ28)*Constants!$H$22</f>
        <v>20218165.206110355</v>
      </c>
      <c r="BP11" s="24">
        <f>('Intermediate calculations'!BK27*'Intermediate calculations'!BK28)*Constants!$H$22</f>
        <v>20235403.794695817</v>
      </c>
    </row>
    <row r="12" spans="1:72" s="23" customFormat="1" x14ac:dyDescent="0.25">
      <c r="A12" s="23" t="str">
        <f t="shared" si="2"/>
        <v>3A Livestock</v>
      </c>
      <c r="C12" s="23" t="str">
        <f>'IPCC Categories'!$C$7</f>
        <v>3A1c Sheep</v>
      </c>
      <c r="D12" t="str">
        <f>'IPCC Categories'!$F$37</f>
        <v>Subsistence</v>
      </c>
      <c r="E12" s="23" t="str">
        <f t="shared" si="3"/>
        <v>Population</v>
      </c>
      <c r="F12" s="23" t="str">
        <f t="shared" si="4"/>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2841784.4004083653</v>
      </c>
      <c r="AE12" s="24">
        <f>('Intermediate calculations'!Z27*'Intermediate calculations'!Z28)*(1-Constants!$H$22)</f>
        <v>2843359.828835153</v>
      </c>
      <c r="AF12" s="24">
        <f>('Intermediate calculations'!AA27*'Intermediate calculations'!AA28)*(1-Constants!$H$22)</f>
        <v>2846864.033483963</v>
      </c>
      <c r="AG12" s="24">
        <f>('Intermediate calculations'!AB27*'Intermediate calculations'!AB28)*(1-Constants!$H$22)</f>
        <v>2852169.9375895206</v>
      </c>
      <c r="AH12" s="24">
        <f>('Intermediate calculations'!AC27*'Intermediate calculations'!AC28)*(1-Constants!$H$22)</f>
        <v>2859205.8506791927</v>
      </c>
      <c r="AI12" s="24">
        <f>('Intermediate calculations'!AD27*'Intermediate calculations'!AD28)*(1-Constants!$H$22)</f>
        <v>2868074.0335695199</v>
      </c>
      <c r="AJ12" s="24">
        <f>('Intermediate calculations'!AE27*'Intermediate calculations'!AE28)*(1-Constants!$H$22)</f>
        <v>2877897.7361847842</v>
      </c>
      <c r="AK12" s="24">
        <f>('Intermediate calculations'!AF27*'Intermediate calculations'!AF28)*(1-Constants!$H$22)</f>
        <v>2888693.992215273</v>
      </c>
      <c r="AL12" s="24">
        <f>('Intermediate calculations'!AG27*'Intermediate calculations'!AG28)*(1-Constants!$H$22)</f>
        <v>2898747.168774209</v>
      </c>
      <c r="AM12" s="24">
        <f>('Intermediate calculations'!AH27*'Intermediate calculations'!AH28)*(1-Constants!$H$22)</f>
        <v>2902906.5832254807</v>
      </c>
      <c r="AN12" s="24">
        <f>('Intermediate calculations'!AI27*'Intermediate calculations'!AI28)*(1-Constants!$H$22)</f>
        <v>2907763.7829588433</v>
      </c>
      <c r="AO12" s="24">
        <f>('Intermediate calculations'!AJ27*'Intermediate calculations'!AJ28)*(1-Constants!$H$22)</f>
        <v>2913296.6126743294</v>
      </c>
      <c r="AP12" s="24">
        <f>('Intermediate calculations'!AK27*'Intermediate calculations'!AK28)*(1-Constants!$H$22)</f>
        <v>2919448.7455670191</v>
      </c>
      <c r="AQ12" s="24">
        <f>('Intermediate calculations'!AL27*'Intermediate calculations'!AL28)*(1-Constants!$H$22)</f>
        <v>2926217.8041490545</v>
      </c>
      <c r="AR12" s="24">
        <f>('Intermediate calculations'!AM27*'Intermediate calculations'!AM28)*(1-Constants!$H$22)</f>
        <v>2930410.1755227554</v>
      </c>
      <c r="AS12" s="24">
        <f>('Intermediate calculations'!AN27*'Intermediate calculations'!AN28)*(1-Constants!$H$22)</f>
        <v>2935105.2536507314</v>
      </c>
      <c r="AT12" s="24">
        <f>('Intermediate calculations'!AO27*'Intermediate calculations'!AO28)*(1-Constants!$H$22)</f>
        <v>2940305.1145360335</v>
      </c>
      <c r="AU12" s="24">
        <f>('Intermediate calculations'!AP27*'Intermediate calculations'!AP28)*(1-Constants!$H$22)</f>
        <v>2945980.5152733321</v>
      </c>
      <c r="AV12" s="24">
        <f>('Intermediate calculations'!AQ27*'Intermediate calculations'!AQ28)*(1-Constants!$H$22)</f>
        <v>2952112.319812499</v>
      </c>
      <c r="AW12" s="24">
        <f>('Intermediate calculations'!AR27*'Intermediate calculations'!AR28)*(1-Constants!$H$22)</f>
        <v>2956169.0990981446</v>
      </c>
      <c r="AX12" s="24">
        <f>('Intermediate calculations'!AS27*'Intermediate calculations'!AS28)*(1-Constants!$H$22)</f>
        <v>2960574.8372303965</v>
      </c>
      <c r="AY12" s="24">
        <f>('Intermediate calculations'!AT27*'Intermediate calculations'!AT28)*(1-Constants!$H$22)</f>
        <v>2965408.2285952037</v>
      </c>
      <c r="AZ12" s="24">
        <f>('Intermediate calculations'!AU27*'Intermediate calculations'!AU28)*(1-Constants!$H$22)</f>
        <v>2970633.9850312914</v>
      </c>
      <c r="BA12" s="24">
        <f>('Intermediate calculations'!AV27*'Intermediate calculations'!AV28)*(1-Constants!$H$22)</f>
        <v>2976240.9745832542</v>
      </c>
      <c r="BB12" s="24">
        <f>('Intermediate calculations'!AW27*'Intermediate calculations'!AW28)*(1-Constants!$H$22)</f>
        <v>2979735.7859424334</v>
      </c>
      <c r="BC12" s="24">
        <f>('Intermediate calculations'!AX27*'Intermediate calculations'!AX28)*(1-Constants!$H$22)</f>
        <v>2983553.0624151076</v>
      </c>
      <c r="BD12" s="24">
        <f>('Intermediate calculations'!AY27*'Intermediate calculations'!AY28)*(1-Constants!$H$22)</f>
        <v>2987661.2864929768</v>
      </c>
      <c r="BE12" s="24">
        <f>('Intermediate calculations'!AZ27*'Intermediate calculations'!AZ28)*(1-Constants!$H$22)</f>
        <v>2992070.9701427356</v>
      </c>
      <c r="BF12" s="24">
        <f>('Intermediate calculations'!BA27*'Intermediate calculations'!BA28)*(1-Constants!$H$22)</f>
        <v>2996790.3468493982</v>
      </c>
      <c r="BG12" s="24">
        <f>('Intermediate calculations'!BB27*'Intermediate calculations'!BB28)*(1-Constants!$H$22)</f>
        <v>2999509.7622822425</v>
      </c>
      <c r="BH12" s="24">
        <f>('Intermediate calculations'!BC27*'Intermediate calculations'!BC28)*(1-Constants!$H$22)</f>
        <v>3002495.2714738147</v>
      </c>
      <c r="BI12" s="24">
        <f>('Intermediate calculations'!BD27*'Intermediate calculations'!BD28)*(1-Constants!$H$22)</f>
        <v>3005736.1553649586</v>
      </c>
      <c r="BJ12" s="24">
        <f>('Intermediate calculations'!BE27*'Intermediate calculations'!BE28)*(1-Constants!$H$22)</f>
        <v>3009229.8803547663</v>
      </c>
      <c r="BK12" s="24">
        <f>('Intermediate calculations'!BF27*'Intermediate calculations'!BF28)*(1-Constants!$H$22)</f>
        <v>3012990.8315563975</v>
      </c>
      <c r="BL12" s="24">
        <f>('Intermediate calculations'!BG27*'Intermediate calculations'!BG28)*(1-Constants!$H$22)</f>
        <v>3014693.6686893469</v>
      </c>
      <c r="BM12" s="24">
        <f>('Intermediate calculations'!BH27*'Intermediate calculations'!BH28)*(1-Constants!$H$22)</f>
        <v>3016630.3694631164</v>
      </c>
      <c r="BN12" s="24">
        <f>('Intermediate calculations'!BI27*'Intermediate calculations'!BI28)*(1-Constants!$H$22)</f>
        <v>3018754.5189930135</v>
      </c>
      <c r="BO12" s="24">
        <f>('Intermediate calculations'!BJ27*'Intermediate calculations'!BJ28)*(1-Constants!$H$22)</f>
        <v>3021105.1457406278</v>
      </c>
      <c r="BP12" s="24">
        <f>('Intermediate calculations'!BK27*'Intermediate calculations'!BK28)*(1-Constants!$H$22)</f>
        <v>3023681.026793628</v>
      </c>
    </row>
    <row r="13" spans="1:72" s="23" customFormat="1" x14ac:dyDescent="0.25">
      <c r="A13" s="23" t="str">
        <f t="shared" si="2"/>
        <v>3A Livestock</v>
      </c>
      <c r="C13" s="23" t="str">
        <f>'IPCC Categories'!$C$8</f>
        <v>3A1d Goats</v>
      </c>
      <c r="D13" t="str">
        <f>'IPCC Categories'!F36</f>
        <v>Commercial</v>
      </c>
      <c r="E13" s="23" t="str">
        <f t="shared" si="3"/>
        <v>Population</v>
      </c>
      <c r="F13" s="23" t="str">
        <f t="shared" si="4"/>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2067980.2954622975</v>
      </c>
      <c r="AE13" s="24">
        <f>'Intermediate calculations'!Z22*'Intermediate calculations'!Z25*Constants!$H$23</f>
        <v>2073401.42484022</v>
      </c>
      <c r="AF13" s="24">
        <f>'Intermediate calculations'!AA22*'Intermediate calculations'!AA25*Constants!$H$23</f>
        <v>2080622.8388437605</v>
      </c>
      <c r="AG13" s="24">
        <f>'Intermediate calculations'!AB22*'Intermediate calculations'!AB25*Constants!$H$23</f>
        <v>2089530.9394557299</v>
      </c>
      <c r="AH13" s="24">
        <f>'Intermediate calculations'!AC22*'Intermediate calculations'!AC25*Constants!$H$23</f>
        <v>2100069.6472757091</v>
      </c>
      <c r="AI13" s="24">
        <f>'Intermediate calculations'!AD22*'Intermediate calculations'!AD25*Constants!$H$23</f>
        <v>2112375.860675199</v>
      </c>
      <c r="AJ13" s="24">
        <f>'Intermediate calculations'!AE22*'Intermediate calculations'!AE25*Constants!$H$23</f>
        <v>2125470.0787101584</v>
      </c>
      <c r="AK13" s="24">
        <f>'Intermediate calculations'!AF22*'Intermediate calculations'!AF25*Constants!$H$23</f>
        <v>2139391.123362219</v>
      </c>
      <c r="AL13" s="24">
        <f>'Intermediate calculations'!AG22*'Intermediate calculations'!AG25*Constants!$H$23</f>
        <v>2152219.5664940467</v>
      </c>
      <c r="AM13" s="24">
        <f>'Intermediate calculations'!AH22*'Intermediate calculations'!AH25*Constants!$H$23</f>
        <v>2158188.2561184387</v>
      </c>
      <c r="AN13" s="24">
        <f>'Intermediate calculations'!AI22*'Intermediate calculations'!AI25*Constants!$H$23</f>
        <v>2164764.2287863069</v>
      </c>
      <c r="AO13" s="24">
        <f>'Intermediate calculations'!AJ22*'Intermediate calculations'!AJ25*Constants!$H$23</f>
        <v>2171931.9946240415</v>
      </c>
      <c r="AP13" s="24">
        <f>'Intermediate calculations'!AK22*'Intermediate calculations'!AK25*Constants!$H$23</f>
        <v>2179636.6240132768</v>
      </c>
      <c r="AQ13" s="24">
        <f>'Intermediate calculations'!AL22*'Intermediate calculations'!AL25*Constants!$H$23</f>
        <v>2187882.6131495829</v>
      </c>
      <c r="AR13" s="24">
        <f>'Intermediate calculations'!AM22*'Intermediate calculations'!AM25*Constants!$H$23</f>
        <v>2193125.6667655483</v>
      </c>
      <c r="AS13" s="24">
        <f>'Intermediate calculations'!AN22*'Intermediate calculations'!AN25*Constants!$H$23</f>
        <v>2198810.513876535</v>
      </c>
      <c r="AT13" s="24">
        <f>'Intermediate calculations'!AO22*'Intermediate calculations'!AO25*Constants!$H$23</f>
        <v>2204944.0630915831</v>
      </c>
      <c r="AU13" s="24">
        <f>'Intermediate calculations'!AP22*'Intermediate calculations'!AP25*Constants!$H$23</f>
        <v>2211497.9331743848</v>
      </c>
      <c r="AV13" s="24">
        <f>'Intermediate calculations'!AQ22*'Intermediate calculations'!AQ25*Constants!$H$23</f>
        <v>2218454.5670113196</v>
      </c>
      <c r="AW13" s="24">
        <f>'Intermediate calculations'!AR22*'Intermediate calculations'!AR25*Constants!$H$23</f>
        <v>2223033.1154813375</v>
      </c>
      <c r="AX13" s="24">
        <f>'Intermediate calculations'!AS22*'Intermediate calculations'!AS25*Constants!$H$23</f>
        <v>2227913.6717847181</v>
      </c>
      <c r="AY13" s="24">
        <f>'Intermediate calculations'!AT22*'Intermediate calculations'!AT25*Constants!$H$23</f>
        <v>2233185.1039155889</v>
      </c>
      <c r="AZ13" s="24">
        <f>'Intermediate calculations'!AU22*'Intermediate calculations'!AU25*Constants!$H$23</f>
        <v>2238810.6456660996</v>
      </c>
      <c r="BA13" s="24">
        <f>'Intermediate calculations'!AV22*'Intermediate calculations'!AV25*Constants!$H$23</f>
        <v>2244779.8941556313</v>
      </c>
      <c r="BB13" s="24">
        <f>'Intermediate calculations'!AW22*'Intermediate calculations'!AW25*Constants!$H$23</f>
        <v>2248379.0707676518</v>
      </c>
      <c r="BC13" s="24">
        <f>'Intermediate calculations'!AX22*'Intermediate calculations'!AX25*Constants!$H$23</f>
        <v>2252271.1023914935</v>
      </c>
      <c r="BD13" s="24">
        <f>'Intermediate calculations'!AY22*'Intermediate calculations'!AY25*Constants!$H$23</f>
        <v>2256422.9922920484</v>
      </c>
      <c r="BE13" s="24">
        <f>'Intermediate calculations'!AZ22*'Intermediate calculations'!AZ25*Constants!$H$23</f>
        <v>2260847.3274300196</v>
      </c>
      <c r="BF13" s="24">
        <f>'Intermediate calculations'!BA22*'Intermediate calculations'!BA25*Constants!$H$23</f>
        <v>2265553.98198837</v>
      </c>
      <c r="BG13" s="24">
        <f>'Intermediate calculations'!BB22*'Intermediate calculations'!BB25*Constants!$H$23</f>
        <v>2268051.2941756942</v>
      </c>
      <c r="BH13" s="24">
        <f>'Intermediate calculations'!BC22*'Intermediate calculations'!BC25*Constants!$H$23</f>
        <v>2270794.063979479</v>
      </c>
      <c r="BI13" s="24">
        <f>'Intermediate calculations'!BD22*'Intermediate calculations'!BD25*Constants!$H$23</f>
        <v>2273771.3406464886</v>
      </c>
      <c r="BJ13" s="24">
        <f>'Intermediate calculations'!BE22*'Intermediate calculations'!BE25*Constants!$H$23</f>
        <v>2276980.9368346049</v>
      </c>
      <c r="BK13" s="24">
        <f>'Intermediate calculations'!BF22*'Intermediate calculations'!BF25*Constants!$H$23</f>
        <v>2280438.7228280855</v>
      </c>
      <c r="BL13" s="24">
        <f>'Intermediate calculations'!BG22*'Intermediate calculations'!BG25*Constants!$H$23</f>
        <v>2281656.842080432</v>
      </c>
      <c r="BM13" s="24">
        <f>'Intermediate calculations'!BH22*'Intermediate calculations'!BH25*Constants!$H$23</f>
        <v>2283096.1509537185</v>
      </c>
      <c r="BN13" s="24">
        <f>'Intermediate calculations'!BI22*'Intermediate calculations'!BI25*Constants!$H$23</f>
        <v>2284707.3048947952</v>
      </c>
      <c r="BO13" s="24">
        <f>'Intermediate calculations'!BJ22*'Intermediate calculations'!BJ25*Constants!$H$23</f>
        <v>2286532.2009460209</v>
      </c>
      <c r="BP13" s="24">
        <f>'Intermediate calculations'!BK22*'Intermediate calculations'!BK25*Constants!$H$23</f>
        <v>2288569.6218761806</v>
      </c>
    </row>
    <row r="14" spans="1:72" s="23" customFormat="1" x14ac:dyDescent="0.25">
      <c r="A14" s="23" t="str">
        <f t="shared" si="2"/>
        <v>3A Livestock</v>
      </c>
      <c r="C14" s="23" t="str">
        <f>C13</f>
        <v>3A1d Goats</v>
      </c>
      <c r="D14" t="str">
        <f>$D$12</f>
        <v>Subsistence</v>
      </c>
      <c r="E14" s="23" t="str">
        <f t="shared" si="3"/>
        <v>Population</v>
      </c>
      <c r="F14" s="23" t="str">
        <f t="shared" si="4"/>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4014314.6911915182</v>
      </c>
      <c r="AE14" s="24">
        <f>'Intermediate calculations'!Z22*'Intermediate calculations'!Z25*(1-Constants!$H$23)</f>
        <v>4024838.0599839557</v>
      </c>
      <c r="AF14" s="24">
        <f>'Intermediate calculations'!AA22*'Intermediate calculations'!AA25*(1-Constants!$H$23)</f>
        <v>4038856.098932005</v>
      </c>
      <c r="AG14" s="24">
        <f>'Intermediate calculations'!AB22*'Intermediate calculations'!AB25*(1-Constants!$H$23)</f>
        <v>4056148.2942375927</v>
      </c>
      <c r="AH14" s="24">
        <f>'Intermediate calculations'!AC22*'Intermediate calculations'!AC25*(1-Constants!$H$23)</f>
        <v>4076605.7858881401</v>
      </c>
      <c r="AI14" s="24">
        <f>'Intermediate calculations'!AD22*'Intermediate calculations'!AD25*(1-Constants!$H$23)</f>
        <v>4100494.3177812682</v>
      </c>
      <c r="AJ14" s="24">
        <f>'Intermediate calculations'!AE22*'Intermediate calculations'!AE25*(1-Constants!$H$23)</f>
        <v>4125912.505731483</v>
      </c>
      <c r="AK14" s="24">
        <f>'Intermediate calculations'!AF22*'Intermediate calculations'!AF25*(1-Constants!$H$23)</f>
        <v>4152935.7100560712</v>
      </c>
      <c r="AL14" s="24">
        <f>'Intermediate calculations'!AG22*'Intermediate calculations'!AG25*(1-Constants!$H$23)</f>
        <v>4177837.9820178547</v>
      </c>
      <c r="AM14" s="24">
        <f>'Intermediate calculations'!AH22*'Intermediate calculations'!AH25*(1-Constants!$H$23)</f>
        <v>4189424.2618769687</v>
      </c>
      <c r="AN14" s="24">
        <f>'Intermediate calculations'!AI22*'Intermediate calculations'!AI25*(1-Constants!$H$23)</f>
        <v>4202189.385291066</v>
      </c>
      <c r="AO14" s="24">
        <f>'Intermediate calculations'!AJ22*'Intermediate calculations'!AJ25*(1-Constants!$H$23)</f>
        <v>4216103.2836819617</v>
      </c>
      <c r="AP14" s="24">
        <f>'Intermediate calculations'!AK22*'Intermediate calculations'!AK25*(1-Constants!$H$23)</f>
        <v>4231059.3289669482</v>
      </c>
      <c r="AQ14" s="24">
        <f>'Intermediate calculations'!AL22*'Intermediate calculations'!AL25*(1-Constants!$H$23)</f>
        <v>4247066.2490550717</v>
      </c>
      <c r="AR14" s="24">
        <f>'Intermediate calculations'!AM22*'Intermediate calculations'!AM25*(1-Constants!$H$23)</f>
        <v>4257243.9413684169</v>
      </c>
      <c r="AS14" s="24">
        <f>'Intermediate calculations'!AN22*'Intermediate calculations'!AN25*(1-Constants!$H$23)</f>
        <v>4268279.2328191558</v>
      </c>
      <c r="AT14" s="24">
        <f>'Intermediate calculations'!AO22*'Intermediate calculations'!AO25*(1-Constants!$H$23)</f>
        <v>4280185.5342366016</v>
      </c>
      <c r="AU14" s="24">
        <f>'Intermediate calculations'!AP22*'Intermediate calculations'!AP25*(1-Constants!$H$23)</f>
        <v>4292907.7526326282</v>
      </c>
      <c r="AV14" s="24">
        <f>'Intermediate calculations'!AQ22*'Intermediate calculations'!AQ25*(1-Constants!$H$23)</f>
        <v>4306411.8065513847</v>
      </c>
      <c r="AW14" s="24">
        <f>'Intermediate calculations'!AR22*'Intermediate calculations'!AR25*(1-Constants!$H$23)</f>
        <v>4315299.5771108307</v>
      </c>
      <c r="AX14" s="24">
        <f>'Intermediate calculations'!AS22*'Intermediate calculations'!AS25*(1-Constants!$H$23)</f>
        <v>4324773.5981703335</v>
      </c>
      <c r="AY14" s="24">
        <f>'Intermediate calculations'!AT22*'Intermediate calculations'!AT25*(1-Constants!$H$23)</f>
        <v>4335006.3781890841</v>
      </c>
      <c r="AZ14" s="24">
        <f>'Intermediate calculations'!AU22*'Intermediate calculations'!AU25*(1-Constants!$H$23)</f>
        <v>4345926.5474694865</v>
      </c>
      <c r="BA14" s="24">
        <f>'Intermediate calculations'!AV22*'Intermediate calculations'!AV25*(1-Constants!$H$23)</f>
        <v>4357513.9121844592</v>
      </c>
      <c r="BB14" s="24">
        <f>'Intermediate calculations'!AW22*'Intermediate calculations'!AW25*(1-Constants!$H$23)</f>
        <v>4364500.5491372049</v>
      </c>
      <c r="BC14" s="24">
        <f>'Intermediate calculations'!AX22*'Intermediate calculations'!AX25*(1-Constants!$H$23)</f>
        <v>4372055.6693481924</v>
      </c>
      <c r="BD14" s="24">
        <f>'Intermediate calculations'!AY22*'Intermediate calculations'!AY25*(1-Constants!$H$23)</f>
        <v>4380115.2203316223</v>
      </c>
      <c r="BE14" s="24">
        <f>'Intermediate calculations'!AZ22*'Intermediate calculations'!AZ25*(1-Constants!$H$23)</f>
        <v>4388703.6355994493</v>
      </c>
      <c r="BF14" s="24">
        <f>'Intermediate calculations'!BA22*'Intermediate calculations'!BA25*(1-Constants!$H$23)</f>
        <v>4397840.0826833053</v>
      </c>
      <c r="BG14" s="24">
        <f>'Intermediate calculations'!BB22*'Intermediate calculations'!BB25*(1-Constants!$H$23)</f>
        <v>4402687.806341053</v>
      </c>
      <c r="BH14" s="24">
        <f>'Intermediate calculations'!BC22*'Intermediate calculations'!BC25*(1-Constants!$H$23)</f>
        <v>4408012.0065484</v>
      </c>
      <c r="BI14" s="24">
        <f>'Intermediate calculations'!BD22*'Intermediate calculations'!BD25*(1-Constants!$H$23)</f>
        <v>4413791.4259608304</v>
      </c>
      <c r="BJ14" s="24">
        <f>'Intermediate calculations'!BE22*'Intermediate calculations'!BE25*(1-Constants!$H$23)</f>
        <v>4420021.8185612913</v>
      </c>
      <c r="BK14" s="24">
        <f>'Intermediate calculations'!BF22*'Intermediate calculations'!BF25*(1-Constants!$H$23)</f>
        <v>4426733.9913721653</v>
      </c>
      <c r="BL14" s="24">
        <f>'Intermediate calculations'!BG22*'Intermediate calculations'!BG25*(1-Constants!$H$23)</f>
        <v>4429098.5758031905</v>
      </c>
      <c r="BM14" s="24">
        <f>'Intermediate calculations'!BH22*'Intermediate calculations'!BH25*(1-Constants!$H$23)</f>
        <v>4431892.5283219237</v>
      </c>
      <c r="BN14" s="24">
        <f>'Intermediate calculations'!BI22*'Intermediate calculations'!BI25*(1-Constants!$H$23)</f>
        <v>4435020.0624428364</v>
      </c>
      <c r="BO14" s="24">
        <f>'Intermediate calculations'!BJ22*'Intermediate calculations'!BJ25*(1-Constants!$H$23)</f>
        <v>4438562.5077187456</v>
      </c>
      <c r="BP14" s="24">
        <f>'Intermediate calculations'!BK22*'Intermediate calculations'!BK25*(1-Constants!$H$23)</f>
        <v>4442517.5012890557</v>
      </c>
    </row>
    <row r="15" spans="1:72" s="23" customFormat="1" x14ac:dyDescent="0.25">
      <c r="A15" s="23" t="str">
        <f t="shared" si="2"/>
        <v>3A Livestock</v>
      </c>
      <c r="C15" s="23" t="str">
        <f>'IPCC Categories'!$C$9</f>
        <v>3A1f Horses</v>
      </c>
      <c r="D15" t="str">
        <f>'IPCC Categories'!$F$42</f>
        <v>Horses</v>
      </c>
      <c r="E15" s="23" t="str">
        <f t="shared" si="3"/>
        <v>Population</v>
      </c>
      <c r="F15" s="23" t="str">
        <f t="shared" si="4"/>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309084.94150477118</v>
      </c>
      <c r="AE15" s="24">
        <f>((Data!$AJ$61*((Drivers!AA5*1000000)/Drivers!AA4))+Data!$AK$61)</f>
        <v>311149.06624522491</v>
      </c>
      <c r="AF15" s="24">
        <f>((Data!$AJ$61*((Drivers!AB5*1000000)/Drivers!AB4))+Data!$AK$61)</f>
        <v>311900.38152651436</v>
      </c>
      <c r="AG15" s="24">
        <f>((Data!$AJ$61*((Drivers!AC5*1000000)/Drivers!AC4))+Data!$AK$61)</f>
        <v>311307.46934765112</v>
      </c>
      <c r="AH15" s="24">
        <f>((Data!$AJ$61*((Drivers!AD5*1000000)/Drivers!AD4))+Data!$AK$61)</f>
        <v>309646.59312274714</v>
      </c>
      <c r="AI15" s="24">
        <f>((Data!$AJ$61*((Drivers!AE5*1000000)/Drivers!AE4))+Data!$AK$61)</f>
        <v>308738.88485649659</v>
      </c>
      <c r="AJ15" s="24">
        <f>((Data!$AJ$61*((Drivers!AF5*1000000)/Drivers!AF4))+Data!$AK$61)</f>
        <v>307487.37854432885</v>
      </c>
      <c r="AK15" s="24">
        <f>((Data!$AJ$61*((Drivers!AG5*1000000)/Drivers!AG4))+Data!$AK$61)</f>
        <v>305916.93964990898</v>
      </c>
      <c r="AL15" s="24">
        <f>((Data!$AJ$61*((Drivers!AH5*1000000)/Drivers!AH4))+Data!$AK$61)</f>
        <v>287716.38708373427</v>
      </c>
      <c r="AM15" s="24">
        <f>((Data!$AJ$61*((Drivers!AI5*1000000)/Drivers!AI4))+Data!$AK$61)</f>
        <v>289728.18292041891</v>
      </c>
      <c r="AN15" s="24">
        <f>((Data!$AJ$61*((Drivers!AJ5*1000000)/Drivers!AJ4))+Data!$AK$61)</f>
        <v>291502.83879691508</v>
      </c>
      <c r="AO15" s="24">
        <f>((Data!$AJ$61*((Drivers!AK5*1000000)/Drivers!AK4))+Data!$AK$61)</f>
        <v>293248.97310644726</v>
      </c>
      <c r="AP15" s="24">
        <f>((Data!$AJ$61*((Drivers!AL5*1000000)/Drivers!AL4))+Data!$AK$61)</f>
        <v>294791.3602269952</v>
      </c>
      <c r="AQ15" s="24">
        <f>((Data!$AJ$61*((Drivers!AM5*1000000)/Drivers!AM4))+Data!$AK$61)</f>
        <v>296432.4377025658</v>
      </c>
      <c r="AR15" s="24">
        <f>((Data!$AJ$61*((Drivers!AN5*1000000)/Drivers!AN4))+Data!$AK$61)</f>
        <v>299065.12844185985</v>
      </c>
      <c r="AS15" s="24">
        <f>((Data!$AJ$61*((Drivers!AO5*1000000)/Drivers!AO4))+Data!$AK$61)</f>
        <v>301583.28059887025</v>
      </c>
      <c r="AT15" s="24">
        <f>((Data!$AJ$61*((Drivers!AP5*1000000)/Drivers!AP4))+Data!$AK$61)</f>
        <v>304246.3673228824</v>
      </c>
      <c r="AU15" s="24">
        <f>((Data!$AJ$61*((Drivers!AQ5*1000000)/Drivers!AQ4))+Data!$AK$61)</f>
        <v>306990.59129441192</v>
      </c>
      <c r="AV15" s="24">
        <f>((Data!$AJ$61*((Drivers!AR5*1000000)/Drivers!AR4))+Data!$AK$61)</f>
        <v>309826.56952117279</v>
      </c>
      <c r="AW15" s="24">
        <f>((Data!$AJ$61*((Drivers!AS5*1000000)/Drivers!AS4))+Data!$AK$61)</f>
        <v>313839.00800246058</v>
      </c>
      <c r="AX15" s="24">
        <f>((Data!$AJ$61*((Drivers!AT5*1000000)/Drivers!AT4))+Data!$AK$61)</f>
        <v>317497.65475904429</v>
      </c>
      <c r="AY15" s="24">
        <f>((Data!$AJ$61*((Drivers!AU5*1000000)/Drivers!AU4))+Data!$AK$61)</f>
        <v>321681.29461808148</v>
      </c>
      <c r="AZ15" s="24">
        <f>((Data!$AJ$61*((Drivers!AV5*1000000)/Drivers!AV4))+Data!$AK$61)</f>
        <v>326193.79085906007</v>
      </c>
      <c r="BA15" s="24">
        <f>((Data!$AJ$61*((Drivers!AW5*1000000)/Drivers!AW4))+Data!$AK$61)</f>
        <v>331051.36853837501</v>
      </c>
      <c r="BB15" s="24">
        <f>((Data!$AJ$61*((Drivers!AX5*1000000)/Drivers!AX4))+Data!$AK$61)</f>
        <v>336297.13434676838</v>
      </c>
      <c r="BC15" s="24">
        <f>((Data!$AJ$61*((Drivers!AY5*1000000)/Drivers!AY4))+Data!$AK$61)</f>
        <v>341747.78951037326</v>
      </c>
      <c r="BD15" s="24">
        <f>((Data!$AJ$61*((Drivers!AZ5*1000000)/Drivers!AZ4))+Data!$AK$61)</f>
        <v>347215.50613224355</v>
      </c>
      <c r="BE15" s="24">
        <f>((Data!$AJ$61*((Drivers!BA5*1000000)/Drivers!BA4))+Data!$AK$61)</f>
        <v>352886.55782647227</v>
      </c>
      <c r="BF15" s="24">
        <f>((Data!$AJ$61*((Drivers!BB5*1000000)/Drivers!BB4))+Data!$AK$61)</f>
        <v>358917.09988694364</v>
      </c>
      <c r="BG15" s="24">
        <f>((Data!$AJ$61*((Drivers!BC5*1000000)/Drivers!BC4))+Data!$AK$61)</f>
        <v>365464.4478707253</v>
      </c>
      <c r="BH15" s="24">
        <f>((Data!$AJ$61*((Drivers!BD5*1000000)/Drivers!BD4))+Data!$AK$61)</f>
        <v>372267.15474787855</v>
      </c>
      <c r="BI15" s="24">
        <f>((Data!$AJ$61*((Drivers!BE5*1000000)/Drivers!BE4))+Data!$AK$61)</f>
        <v>379298.60869592498</v>
      </c>
      <c r="BJ15" s="24">
        <f>((Data!$AJ$61*((Drivers!BF5*1000000)/Drivers!BF4))+Data!$AK$61)</f>
        <v>386600.33168298868</v>
      </c>
      <c r="BK15" s="24">
        <f>((Data!$AJ$61*((Drivers!BG5*1000000)/Drivers!BG4))+Data!$AK$61)</f>
        <v>394358.97886716109</v>
      </c>
      <c r="BL15" s="24">
        <f>((Data!$AJ$61*((Drivers!BH5*1000000)/Drivers!BH4))+Data!$AK$61)</f>
        <v>402815.76365040056</v>
      </c>
      <c r="BM15" s="24">
        <f>((Data!$AJ$61*((Drivers!BI5*1000000)/Drivers!BI4))+Data!$AK$61)</f>
        <v>411652.33534307918</v>
      </c>
      <c r="BN15" s="24">
        <f>((Data!$AJ$61*((Drivers!BJ5*1000000)/Drivers!BJ4))+Data!$AK$61)</f>
        <v>420510.15476992307</v>
      </c>
      <c r="BO15" s="24">
        <f>((Data!$AJ$61*((Drivers!BK5*1000000)/Drivers!BK4))+Data!$AK$61)</f>
        <v>429782.80280992191</v>
      </c>
      <c r="BP15" s="24">
        <f>((Data!$AJ$61*((Drivers!BL5*1000000)/Drivers!BL4))+Data!$AK$61)</f>
        <v>439503.81347762735</v>
      </c>
    </row>
    <row r="16" spans="1:72" s="23" customFormat="1" x14ac:dyDescent="0.25">
      <c r="A16" s="23" t="str">
        <f t="shared" si="2"/>
        <v>3A Livestock</v>
      </c>
      <c r="C16" s="23" t="str">
        <f>'IPCC Categories'!$C$10</f>
        <v>3A1g Mules &amp; asses</v>
      </c>
      <c r="D16" t="str">
        <f>'IPCC Categories'!$F$43</f>
        <v>Mules &amp; Asses</v>
      </c>
      <c r="E16" s="23" t="str">
        <f t="shared" si="3"/>
        <v>Population</v>
      </c>
      <c r="F16" s="23" t="str">
        <f t="shared" si="4"/>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5">AC16</f>
        <v>167000</v>
      </c>
      <c r="AE16" s="24">
        <f t="shared" si="5"/>
        <v>167000</v>
      </c>
      <c r="AF16" s="24">
        <f t="shared" si="5"/>
        <v>167000</v>
      </c>
      <c r="AG16" s="24">
        <f t="shared" si="5"/>
        <v>167000</v>
      </c>
      <c r="AH16" s="24">
        <f t="shared" si="5"/>
        <v>167000</v>
      </c>
      <c r="AI16" s="24">
        <f t="shared" si="5"/>
        <v>167000</v>
      </c>
      <c r="AJ16" s="24">
        <f>AI16</f>
        <v>167000</v>
      </c>
      <c r="AK16" s="24">
        <f t="shared" ref="AK16:BP16" si="6">AJ16</f>
        <v>167000</v>
      </c>
      <c r="AL16" s="24">
        <f t="shared" si="6"/>
        <v>167000</v>
      </c>
      <c r="AM16" s="24">
        <f t="shared" si="6"/>
        <v>167000</v>
      </c>
      <c r="AN16" s="24">
        <f t="shared" si="6"/>
        <v>167000</v>
      </c>
      <c r="AO16" s="24">
        <f t="shared" si="6"/>
        <v>167000</v>
      </c>
      <c r="AP16" s="24">
        <f t="shared" si="6"/>
        <v>167000</v>
      </c>
      <c r="AQ16" s="24">
        <f t="shared" si="6"/>
        <v>167000</v>
      </c>
      <c r="AR16" s="24">
        <f t="shared" si="6"/>
        <v>167000</v>
      </c>
      <c r="AS16" s="24">
        <f t="shared" si="6"/>
        <v>167000</v>
      </c>
      <c r="AT16" s="24">
        <f t="shared" si="6"/>
        <v>167000</v>
      </c>
      <c r="AU16" s="24">
        <f t="shared" si="6"/>
        <v>167000</v>
      </c>
      <c r="AV16" s="24">
        <f t="shared" si="6"/>
        <v>167000</v>
      </c>
      <c r="AW16" s="24">
        <f t="shared" si="6"/>
        <v>167000</v>
      </c>
      <c r="AX16" s="24">
        <f t="shared" si="6"/>
        <v>167000</v>
      </c>
      <c r="AY16" s="24">
        <f t="shared" si="6"/>
        <v>167000</v>
      </c>
      <c r="AZ16" s="24">
        <f t="shared" si="6"/>
        <v>167000</v>
      </c>
      <c r="BA16" s="24">
        <f t="shared" si="6"/>
        <v>167000</v>
      </c>
      <c r="BB16" s="24">
        <f t="shared" si="6"/>
        <v>167000</v>
      </c>
      <c r="BC16" s="24">
        <f t="shared" si="6"/>
        <v>167000</v>
      </c>
      <c r="BD16" s="24">
        <f t="shared" si="6"/>
        <v>167000</v>
      </c>
      <c r="BE16" s="24">
        <f t="shared" si="6"/>
        <v>167000</v>
      </c>
      <c r="BF16" s="24">
        <f t="shared" si="6"/>
        <v>167000</v>
      </c>
      <c r="BG16" s="24">
        <f t="shared" si="6"/>
        <v>167000</v>
      </c>
      <c r="BH16" s="24">
        <f t="shared" si="6"/>
        <v>167000</v>
      </c>
      <c r="BI16" s="24">
        <f t="shared" si="6"/>
        <v>167000</v>
      </c>
      <c r="BJ16" s="24">
        <f t="shared" si="6"/>
        <v>167000</v>
      </c>
      <c r="BK16" s="24">
        <f t="shared" si="6"/>
        <v>167000</v>
      </c>
      <c r="BL16" s="24">
        <f t="shared" si="6"/>
        <v>167000</v>
      </c>
      <c r="BM16" s="24">
        <f t="shared" si="6"/>
        <v>167000</v>
      </c>
      <c r="BN16" s="24">
        <f t="shared" si="6"/>
        <v>167000</v>
      </c>
      <c r="BO16" s="24">
        <f t="shared" si="6"/>
        <v>167000</v>
      </c>
      <c r="BP16" s="24">
        <f t="shared" si="6"/>
        <v>167000</v>
      </c>
    </row>
    <row r="17" spans="1:72" s="23" customFormat="1" x14ac:dyDescent="0.25">
      <c r="A17" s="23" t="str">
        <f t="shared" si="2"/>
        <v>3A Livestock</v>
      </c>
      <c r="C17" s="23" t="str">
        <f>'IPCC Categories'!$C$11</f>
        <v>3A1h Swine</v>
      </c>
      <c r="D17" t="str">
        <f>'IPCC Categories'!F36</f>
        <v>Commercial</v>
      </c>
      <c r="E17" s="23" t="str">
        <f t="shared" si="3"/>
        <v>Population</v>
      </c>
      <c r="F17" s="23" t="str">
        <f t="shared" si="4"/>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1664261.2170065979</v>
      </c>
      <c r="AE17" s="24">
        <f>'Intermediate calculations'!Z32*'Intermediate calculations'!Z33*Constants!$H$24</f>
        <v>1661456.1141737704</v>
      </c>
      <c r="AF17" s="24">
        <f>'Intermediate calculations'!AA32*'Intermediate calculations'!AA33*Constants!$H$24</f>
        <v>1647128.846826297</v>
      </c>
      <c r="AG17" s="24">
        <f>'Intermediate calculations'!AB32*'Intermediate calculations'!AB33*Constants!$H$24</f>
        <v>1621243.6857955097</v>
      </c>
      <c r="AH17" s="24">
        <f>'Intermediate calculations'!AC32*'Intermediate calculations'!AC33*Constants!$H$24</f>
        <v>1586792.0773940526</v>
      </c>
      <c r="AI17" s="24">
        <f>'Intermediate calculations'!AD32*'Intermediate calculations'!AD33*Constants!$H$24</f>
        <v>1561924.6448177116</v>
      </c>
      <c r="AJ17" s="24">
        <f>'Intermediate calculations'!AE32*'Intermediate calculations'!AE33*Constants!$H$24</f>
        <v>1534917.9053116646</v>
      </c>
      <c r="AK17" s="24">
        <f>'Intermediate calculations'!AF32*'Intermediate calculations'!AF33*Constants!$H$24</f>
        <v>1506025.1762432456</v>
      </c>
      <c r="AL17" s="24">
        <f>'Intermediate calculations'!AG32*'Intermediate calculations'!AG33*Constants!$H$24</f>
        <v>1317289.7321981939</v>
      </c>
      <c r="AM17" s="24">
        <f>'Intermediate calculations'!AH32*'Intermediate calculations'!AH33*Constants!$H$24</f>
        <v>1320427.2216229017</v>
      </c>
      <c r="AN17" s="24">
        <f>'Intermediate calculations'!AI32*'Intermediate calculations'!AI33*Constants!$H$24</f>
        <v>1321653.3904202727</v>
      </c>
      <c r="AO17" s="24">
        <f>'Intermediate calculations'!AJ32*'Intermediate calculations'!AJ33*Constants!$H$24</f>
        <v>1322954.5973767864</v>
      </c>
      <c r="AP17" s="24">
        <f>'Intermediate calculations'!AK32*'Intermediate calculations'!AK33*Constants!$H$24</f>
        <v>1322678.2900841273</v>
      </c>
      <c r="AQ17" s="24">
        <f>'Intermediate calculations'!AL32*'Intermediate calculations'!AL33*Constants!$H$24</f>
        <v>1323621.287769136</v>
      </c>
      <c r="AR17" s="24">
        <f>'Intermediate calculations'!AM32*'Intermediate calculations'!AM33*Constants!$H$24</f>
        <v>1331754.1332482705</v>
      </c>
      <c r="AS17" s="24">
        <f>'Intermediate calculations'!AN32*'Intermediate calculations'!AN33*Constants!$H$24</f>
        <v>1338890.2266024693</v>
      </c>
      <c r="AT17" s="24">
        <f>'Intermediate calculations'!AO32*'Intermediate calculations'!AO33*Constants!$H$24</f>
        <v>1347348.2173745697</v>
      </c>
      <c r="AU17" s="24">
        <f>'Intermediate calculations'!AP32*'Intermediate calculations'!AP33*Constants!$H$24</f>
        <v>1356511.5320747637</v>
      </c>
      <c r="AV17" s="24">
        <f>'Intermediate calculations'!AQ32*'Intermediate calculations'!AQ33*Constants!$H$24</f>
        <v>1366436.9548821787</v>
      </c>
      <c r="AW17" s="24">
        <f>'Intermediate calculations'!AR32*'Intermediate calculations'!AR33*Constants!$H$24</f>
        <v>1384696.8279770846</v>
      </c>
      <c r="AX17" s="24">
        <f>'Intermediate calculations'!AS32*'Intermediate calculations'!AS33*Constants!$H$24</f>
        <v>1399626.6328825911</v>
      </c>
      <c r="AY17" s="24">
        <f>'Intermediate calculations'!AT32*'Intermediate calculations'!AT33*Constants!$H$24</f>
        <v>1418703.7309960572</v>
      </c>
      <c r="AZ17" s="24">
        <f>'Intermediate calculations'!AU32*'Intermediate calculations'!AU33*Constants!$H$24</f>
        <v>1440152.3136220991</v>
      </c>
      <c r="BA17" s="24">
        <f>'Intermediate calculations'!AV32*'Intermediate calculations'!AV33*Constants!$H$24</f>
        <v>1464018.0656222242</v>
      </c>
      <c r="BB17" s="24">
        <f>'Intermediate calculations'!AW32*'Intermediate calculations'!AW33*Constants!$H$24</f>
        <v>1488841.2337325546</v>
      </c>
      <c r="BC17" s="24">
        <f>'Intermediate calculations'!AX32*'Intermediate calculations'!AX33*Constants!$H$24</f>
        <v>1514707.087996955</v>
      </c>
      <c r="BD17" s="24">
        <f>'Intermediate calculations'!AY32*'Intermediate calculations'!AY33*Constants!$H$24</f>
        <v>1540076.6832147806</v>
      </c>
      <c r="BE17" s="24">
        <f>'Intermediate calculations'!AZ32*'Intermediate calculations'!AZ33*Constants!$H$24</f>
        <v>1566413.0745217495</v>
      </c>
      <c r="BF17" s="24">
        <f>'Intermediate calculations'!BA32*'Intermediate calculations'!BA33*Constants!$H$24</f>
        <v>1594878.6961470505</v>
      </c>
      <c r="BG17" s="24">
        <f>'Intermediate calculations'!BB32*'Intermediate calculations'!BB33*Constants!$H$24</f>
        <v>1624857.746695972</v>
      </c>
      <c r="BH17" s="24">
        <f>'Intermediate calculations'!BC32*'Intermediate calculations'!BC33*Constants!$H$24</f>
        <v>1655905.4532082113</v>
      </c>
      <c r="BI17" s="24">
        <f>'Intermediate calculations'!BD32*'Intermediate calculations'!BD33*Constants!$H$24</f>
        <v>1687764.4148555112</v>
      </c>
      <c r="BJ17" s="24">
        <f>'Intermediate calculations'!BE32*'Intermediate calculations'!BE33*Constants!$H$24</f>
        <v>1720690.6888357126</v>
      </c>
      <c r="BK17" s="24">
        <f>'Intermediate calculations'!BF32*'Intermediate calculations'!BF33*Constants!$H$24</f>
        <v>1755983.6005595431</v>
      </c>
      <c r="BL17" s="24">
        <f>'Intermediate calculations'!BG32*'Intermediate calculations'!BG33*Constants!$H$24</f>
        <v>1793350.7700602503</v>
      </c>
      <c r="BM17" s="24">
        <f>'Intermediate calculations'!BH32*'Intermediate calculations'!BH33*Constants!$H$24</f>
        <v>1832190.2680028875</v>
      </c>
      <c r="BN17" s="24">
        <f>'Intermediate calculations'!BI32*'Intermediate calculations'!BI33*Constants!$H$24</f>
        <v>1869904.6416301539</v>
      </c>
      <c r="BO17" s="24">
        <f>'Intermediate calculations'!BJ32*'Intermediate calculations'!BJ33*Constants!$H$24</f>
        <v>1909225.9941718867</v>
      </c>
      <c r="BP17" s="24">
        <f>'Intermediate calculations'!BK32*'Intermediate calculations'!BK33*Constants!$H$24</f>
        <v>1950288.028387866</v>
      </c>
    </row>
    <row r="18" spans="1:72" s="23" customFormat="1" x14ac:dyDescent="0.25">
      <c r="A18" s="23" t="str">
        <f t="shared" si="2"/>
        <v>3A Livestock</v>
      </c>
      <c r="C18" s="23" t="str">
        <f>C17</f>
        <v>3A1h Swine</v>
      </c>
      <c r="D18" t="str">
        <f>'IPCC Categories'!F37</f>
        <v>Subsistence</v>
      </c>
      <c r="E18" s="23" t="str">
        <f t="shared" si="3"/>
        <v>Population</v>
      </c>
      <c r="F18" s="23" t="str">
        <f t="shared" si="4"/>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226944.71140999062</v>
      </c>
      <c r="AE18" s="24">
        <f>'Intermediate calculations'!Z32*'Intermediate calculations'!Z33*(1-Constants!$H$24)</f>
        <v>226562.19738733233</v>
      </c>
      <c r="AF18" s="24">
        <f>'Intermediate calculations'!AA32*'Intermediate calculations'!AA33*(1-Constants!$H$24)</f>
        <v>224608.47911267684</v>
      </c>
      <c r="AG18" s="24">
        <f>'Intermediate calculations'!AB32*'Intermediate calculations'!AB33*(1-Constants!$H$24)</f>
        <v>221078.68442666042</v>
      </c>
      <c r="AH18" s="24">
        <f>'Intermediate calculations'!AC32*'Intermediate calculations'!AC33*(1-Constants!$H$24)</f>
        <v>216380.7378264617</v>
      </c>
      <c r="AI18" s="24">
        <f>'Intermediate calculations'!AD32*'Intermediate calculations'!AD33*(1-Constants!$H$24)</f>
        <v>212989.72429332428</v>
      </c>
      <c r="AJ18" s="24">
        <f>'Intermediate calculations'!AE32*'Intermediate calculations'!AE33*(1-Constants!$H$24)</f>
        <v>209306.98708795424</v>
      </c>
      <c r="AK18" s="24">
        <f>'Intermediate calculations'!AF32*'Intermediate calculations'!AF33*(1-Constants!$H$24)</f>
        <v>205367.06948771531</v>
      </c>
      <c r="AL18" s="24">
        <f>'Intermediate calculations'!AG32*'Intermediate calculations'!AG33*(1-Constants!$H$24)</f>
        <v>179630.41802702643</v>
      </c>
      <c r="AM18" s="24">
        <f>'Intermediate calculations'!AH32*'Intermediate calculations'!AH33*(1-Constants!$H$24)</f>
        <v>180058.25749403206</v>
      </c>
      <c r="AN18" s="24">
        <f>'Intermediate calculations'!AI32*'Intermediate calculations'!AI33*(1-Constants!$H$24)</f>
        <v>180225.4623300372</v>
      </c>
      <c r="AO18" s="24">
        <f>'Intermediate calculations'!AJ32*'Intermediate calculations'!AJ33*(1-Constants!$H$24)</f>
        <v>180402.89964228906</v>
      </c>
      <c r="AP18" s="24">
        <f>'Intermediate calculations'!AK32*'Intermediate calculations'!AK33*(1-Constants!$H$24)</f>
        <v>180365.22137510826</v>
      </c>
      <c r="AQ18" s="24">
        <f>'Intermediate calculations'!AL32*'Intermediate calculations'!AL33*(1-Constants!$H$24)</f>
        <v>180493.81196851854</v>
      </c>
      <c r="AR18" s="24">
        <f>'Intermediate calculations'!AM32*'Intermediate calculations'!AM33*(1-Constants!$H$24)</f>
        <v>181602.83635203686</v>
      </c>
      <c r="AS18" s="24">
        <f>'Intermediate calculations'!AN32*'Intermediate calculations'!AN33*(1-Constants!$H$24)</f>
        <v>182575.9399912458</v>
      </c>
      <c r="AT18" s="24">
        <f>'Intermediate calculations'!AO32*'Intermediate calculations'!AO33*(1-Constants!$H$24)</f>
        <v>183729.3023692595</v>
      </c>
      <c r="AU18" s="24">
        <f>'Intermediate calculations'!AP32*'Intermediate calculations'!AP33*(1-Constants!$H$24)</f>
        <v>184978.8452829223</v>
      </c>
      <c r="AV18" s="24">
        <f>'Intermediate calculations'!AQ32*'Intermediate calculations'!AQ33*(1-Constants!$H$24)</f>
        <v>186332.31202938801</v>
      </c>
      <c r="AW18" s="24">
        <f>'Intermediate calculations'!AR32*'Intermediate calculations'!AR33*(1-Constants!$H$24)</f>
        <v>188822.29472414791</v>
      </c>
      <c r="AX18" s="24">
        <f>'Intermediate calculations'!AS32*'Intermediate calculations'!AS33*(1-Constants!$H$24)</f>
        <v>190858.1772112624</v>
      </c>
      <c r="AY18" s="24">
        <f>'Intermediate calculations'!AT32*'Intermediate calculations'!AT33*(1-Constants!$H$24)</f>
        <v>193459.59968128052</v>
      </c>
      <c r="AZ18" s="24">
        <f>'Intermediate calculations'!AU32*'Intermediate calculations'!AU33*(1-Constants!$H$24)</f>
        <v>196384.40640301351</v>
      </c>
      <c r="BA18" s="24">
        <f>'Intermediate calculations'!AV32*'Intermediate calculations'!AV33*(1-Constants!$H$24)</f>
        <v>199638.82713030328</v>
      </c>
      <c r="BB18" s="24">
        <f>'Intermediate calculations'!AW32*'Intermediate calculations'!AW33*(1-Constants!$H$24)</f>
        <v>203023.8045998938</v>
      </c>
      <c r="BC18" s="24">
        <f>'Intermediate calculations'!AX32*'Intermediate calculations'!AX33*(1-Constants!$H$24)</f>
        <v>206550.96654503932</v>
      </c>
      <c r="BD18" s="24">
        <f>'Intermediate calculations'!AY32*'Intermediate calculations'!AY33*(1-Constants!$H$24)</f>
        <v>210010.45680201554</v>
      </c>
      <c r="BE18" s="24">
        <f>'Intermediate calculations'!AZ32*'Intermediate calculations'!AZ33*(1-Constants!$H$24)</f>
        <v>213601.78288932945</v>
      </c>
      <c r="BF18" s="24">
        <f>'Intermediate calculations'!BA32*'Intermediate calculations'!BA33*(1-Constants!$H$24)</f>
        <v>217483.45856550688</v>
      </c>
      <c r="BG18" s="24">
        <f>'Intermediate calculations'!BB32*'Intermediate calculations'!BB33*(1-Constants!$H$24)</f>
        <v>221571.51091308708</v>
      </c>
      <c r="BH18" s="24">
        <f>'Intermediate calculations'!BC32*'Intermediate calculations'!BC33*(1-Constants!$H$24)</f>
        <v>225805.289073847</v>
      </c>
      <c r="BI18" s="24">
        <f>'Intermediate calculations'!BD32*'Intermediate calculations'!BD33*(1-Constants!$H$24)</f>
        <v>230149.69293484243</v>
      </c>
      <c r="BJ18" s="24">
        <f>'Intermediate calculations'!BE32*'Intermediate calculations'!BE33*(1-Constants!$H$24)</f>
        <v>234639.63938668807</v>
      </c>
      <c r="BK18" s="24">
        <f>'Intermediate calculations'!BF32*'Intermediate calculations'!BF33*(1-Constants!$H$24)</f>
        <v>239452.30916721042</v>
      </c>
      <c r="BL18" s="24">
        <f>'Intermediate calculations'!BG32*'Intermediate calculations'!BG33*(1-Constants!$H$24)</f>
        <v>244547.8322809432</v>
      </c>
      <c r="BM18" s="24">
        <f>'Intermediate calculations'!BH32*'Intermediate calculations'!BH33*(1-Constants!$H$24)</f>
        <v>249844.12745493918</v>
      </c>
      <c r="BN18" s="24">
        <f>'Intermediate calculations'!BI32*'Intermediate calculations'!BI33*(1-Constants!$H$24)</f>
        <v>254986.99658593006</v>
      </c>
      <c r="BO18" s="24">
        <f>'Intermediate calculations'!BJ32*'Intermediate calculations'!BJ33*(1-Constants!$H$24)</f>
        <v>260348.99920525728</v>
      </c>
      <c r="BP18" s="24">
        <f>'Intermediate calculations'!BK32*'Intermediate calculations'!BK33*(1-Constants!$H$24)</f>
        <v>265948.36750743625</v>
      </c>
    </row>
    <row r="19" spans="1:72" s="23" customFormat="1" x14ac:dyDescent="0.25">
      <c r="A19" s="23" t="str">
        <f t="shared" si="2"/>
        <v>3A Livestock</v>
      </c>
      <c r="C19" s="23" t="str">
        <f>'IPCC Categories'!$C$19</f>
        <v>3A2i Poultry</v>
      </c>
      <c r="D19" t="str">
        <f>'IPCC Categories'!F50</f>
        <v>Commercial layers</v>
      </c>
      <c r="E19" s="23" t="str">
        <f t="shared" si="3"/>
        <v>Population</v>
      </c>
      <c r="F19" s="23" t="str">
        <f t="shared" si="4"/>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23738473.357863624</v>
      </c>
      <c r="AE19" s="24">
        <f>'Intermediate calculations'!Z37*'Intermediate calculations'!Z38*Constants!$H$25</f>
        <v>24272023.959103446</v>
      </c>
      <c r="AF19" s="24">
        <f>'Intermediate calculations'!AA37*'Intermediate calculations'!AA38*Constants!$H$25</f>
        <v>24712143.605007429</v>
      </c>
      <c r="AG19" s="24">
        <f>'Intermediate calculations'!AB37*'Intermediate calculations'!AB38*Constants!$H$25</f>
        <v>25051686.300202746</v>
      </c>
      <c r="AH19" s="24">
        <f>'Intermediate calculations'!AC37*'Intermediate calculations'!AC38*Constants!$H$25</f>
        <v>25310082.428468093</v>
      </c>
      <c r="AI19" s="24">
        <f>'Intermediate calculations'!AD37*'Intermediate calculations'!AD38*Constants!$H$25</f>
        <v>25646239.360747732</v>
      </c>
      <c r="AJ19" s="24">
        <f>'Intermediate calculations'!AE37*'Intermediate calculations'!AE38*Constants!$H$25</f>
        <v>25954038.556789074</v>
      </c>
      <c r="AK19" s="24">
        <f>'Intermediate calculations'!AF37*'Intermediate calculations'!AF38*Constants!$H$25</f>
        <v>26235461.066419277</v>
      </c>
      <c r="AL19" s="24">
        <f>'Intermediate calculations'!AG37*'Intermediate calculations'!AG38*Constants!$H$25</f>
        <v>24956989.291635208</v>
      </c>
      <c r="AM19" s="24">
        <f>'Intermediate calculations'!AH37*'Intermediate calculations'!AH38*Constants!$H$25</f>
        <v>25440519.900434766</v>
      </c>
      <c r="AN19" s="24">
        <f>'Intermediate calculations'!AI37*'Intermediate calculations'!AI38*Constants!$H$25</f>
        <v>25909016.411329072</v>
      </c>
      <c r="AO19" s="24">
        <f>'Intermediate calculations'!AJ37*'Intermediate calculations'!AJ38*Constants!$H$25</f>
        <v>26382087.650527932</v>
      </c>
      <c r="AP19" s="24">
        <f>'Intermediate calculations'!AK37*'Intermediate calculations'!AK38*Constants!$H$25</f>
        <v>26842514.072504248</v>
      </c>
      <c r="AQ19" s="24">
        <f>'Intermediate calculations'!AL37*'Intermediate calculations'!AL38*Constants!$H$25</f>
        <v>27319796.329962026</v>
      </c>
      <c r="AR19" s="24">
        <f>'Intermediate calculations'!AM37*'Intermediate calculations'!AM38*Constants!$H$25</f>
        <v>27857604.663741503</v>
      </c>
      <c r="AS19" s="24">
        <f>'Intermediate calculations'!AN37*'Intermediate calculations'!AN38*Constants!$H$25</f>
        <v>28391689.134907007</v>
      </c>
      <c r="AT19" s="24">
        <f>'Intermediate calculations'!AO37*'Intermediate calculations'!AO38*Constants!$H$25</f>
        <v>28948393.214704417</v>
      </c>
      <c r="AU19" s="24">
        <f>'Intermediate calculations'!AP37*'Intermediate calculations'!AP38*Constants!$H$25</f>
        <v>29521657.836691234</v>
      </c>
      <c r="AV19" s="24">
        <f>'Intermediate calculations'!AQ37*'Intermediate calculations'!AQ38*Constants!$H$25</f>
        <v>30112948.264342677</v>
      </c>
      <c r="AW19" s="24">
        <f>'Intermediate calculations'!AR37*'Intermediate calculations'!AR38*Constants!$H$25</f>
        <v>30796557.432179775</v>
      </c>
      <c r="AX19" s="24">
        <f>'Intermediate calculations'!AS37*'Intermediate calculations'!AS38*Constants!$H$25</f>
        <v>31452012.864028674</v>
      </c>
      <c r="AY19" s="24">
        <f>'Intermediate calculations'!AT37*'Intermediate calculations'!AT38*Constants!$H$25</f>
        <v>32172656.253680665</v>
      </c>
      <c r="AZ19" s="24">
        <f>'Intermediate calculations'!AU37*'Intermediate calculations'!AU38*Constants!$H$25</f>
        <v>32938833.01568085</v>
      </c>
      <c r="BA19" s="24">
        <f>'Intermediate calculations'!AV37*'Intermediate calculations'!AV38*Constants!$H$25</f>
        <v>33753342.413187332</v>
      </c>
      <c r="BB19" s="24">
        <f>'Intermediate calculations'!AW37*'Intermediate calculations'!AW38*Constants!$H$25</f>
        <v>34579923.109960385</v>
      </c>
      <c r="BC19" s="24">
        <f>'Intermediate calculations'!AX37*'Intermediate calculations'!AX38*Constants!$H$25</f>
        <v>35439450.389003418</v>
      </c>
      <c r="BD19" s="24">
        <f>'Intermediate calculations'!AY37*'Intermediate calculations'!AY38*Constants!$H$25</f>
        <v>36311596.678968966</v>
      </c>
      <c r="BE19" s="24">
        <f>'Intermediate calculations'!AZ37*'Intermediate calculations'!AZ38*Constants!$H$25</f>
        <v>37217426.649310149</v>
      </c>
      <c r="BF19" s="24">
        <f>'Intermediate calculations'!BA37*'Intermediate calculations'!BA38*Constants!$H$25</f>
        <v>38175214.335336104</v>
      </c>
      <c r="BG19" s="24">
        <f>'Intermediate calculations'!BB37*'Intermediate calculations'!BB38*Constants!$H$25</f>
        <v>39160272.498058103</v>
      </c>
      <c r="BH19" s="24">
        <f>'Intermediate calculations'!BC37*'Intermediate calculations'!BC38*Constants!$H$25</f>
        <v>40185328.102898508</v>
      </c>
      <c r="BI19" s="24">
        <f>'Intermediate calculations'!BD37*'Intermediate calculations'!BD38*Constants!$H$25</f>
        <v>41247956.753707819</v>
      </c>
      <c r="BJ19" s="24">
        <f>'Intermediate calculations'!BE37*'Intermediate calculations'!BE38*Constants!$H$25</f>
        <v>42353564.048033148</v>
      </c>
      <c r="BK19" s="24">
        <f>'Intermediate calculations'!BF37*'Intermediate calculations'!BF38*Constants!$H$25</f>
        <v>43524612.537232213</v>
      </c>
      <c r="BL19" s="24">
        <f>'Intermediate calculations'!BG37*'Intermediate calculations'!BG38*Constants!$H$25</f>
        <v>44740872.327766776</v>
      </c>
      <c r="BM19" s="24">
        <f>'Intermediate calculations'!BH37*'Intermediate calculations'!BH38*Constants!$H$25</f>
        <v>46013178.651801378</v>
      </c>
      <c r="BN19" s="24">
        <f>'Intermediate calculations'!BI37*'Intermediate calculations'!BI38*Constants!$H$25</f>
        <v>47299831.923748031</v>
      </c>
      <c r="BO19" s="24">
        <f>'Intermediate calculations'!BJ37*'Intermediate calculations'!BJ38*Constants!$H$25</f>
        <v>48647817.71838069</v>
      </c>
      <c r="BP19" s="24">
        <f>'Intermediate calculations'!BK37*'Intermediate calculations'!BK38*Constants!$H$25</f>
        <v>50061995.461680554</v>
      </c>
    </row>
    <row r="20" spans="1:72" s="23" customFormat="1" x14ac:dyDescent="0.25">
      <c r="A20" s="23" t="str">
        <f t="shared" si="2"/>
        <v>3A Livestock</v>
      </c>
      <c r="C20" s="23" t="str">
        <f>C19</f>
        <v>3A2i Poultry</v>
      </c>
      <c r="D20" t="str">
        <f>'IPCC Categories'!F51</f>
        <v>Commercial broilers</v>
      </c>
      <c r="E20" s="23" t="str">
        <f t="shared" si="3"/>
        <v>Population</v>
      </c>
      <c r="F20" s="23" t="str">
        <f t="shared" si="4"/>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94754166.449301407</v>
      </c>
      <c r="AE20" s="24">
        <f>'Intermediate calculations'!Z42*'Intermediate calculations'!Z43*Constants!$H$26</f>
        <v>96501236.826372936</v>
      </c>
      <c r="AF20" s="24">
        <f>'Intermediate calculations'!AA42*'Intermediate calculations'!AA43*Constants!$H$26</f>
        <v>97218269.635313824</v>
      </c>
      <c r="AG20" s="24">
        <f>'Intermediate calculations'!AB42*'Intermediate calculations'!AB43*Constants!$H$26</f>
        <v>96865554.279843867</v>
      </c>
      <c r="AH20" s="24">
        <f>'Intermediate calculations'!AC42*'Intermediate calculations'!AC43*Constants!$H$26</f>
        <v>95664556.82645531</v>
      </c>
      <c r="AI20" s="24">
        <f>'Intermediate calculations'!AD42*'Intermediate calculations'!AD43*Constants!$H$26</f>
        <v>95182102.959756106</v>
      </c>
      <c r="AJ20" s="24">
        <f>'Intermediate calculations'!AE42*'Intermediate calculations'!AE43*Constants!$H$26</f>
        <v>94430557.746607319</v>
      </c>
      <c r="AK20" s="24">
        <f>'Intermediate calculations'!AF42*'Intermediate calculations'!AF43*Constants!$H$26</f>
        <v>93426279.83444728</v>
      </c>
      <c r="AL20" s="24">
        <f>'Intermediate calculations'!AG42*'Intermediate calculations'!AG43*Constants!$H$26</f>
        <v>77706242.705733165</v>
      </c>
      <c r="AM20" s="24">
        <f>'Intermediate calculations'!AH42*'Intermediate calculations'!AH43*Constants!$H$26</f>
        <v>79520419.916417658</v>
      </c>
      <c r="AN20" s="24">
        <f>'Intermediate calculations'!AI42*'Intermediate calculations'!AI43*Constants!$H$26</f>
        <v>81156256.850486338</v>
      </c>
      <c r="AO20" s="24">
        <f>'Intermediate calculations'!AJ42*'Intermediate calculations'!AJ43*Constants!$H$26</f>
        <v>82798135.636313528</v>
      </c>
      <c r="AP20" s="24">
        <f>'Intermediate calculations'!AK42*'Intermediate calculations'!AK43*Constants!$H$26</f>
        <v>84288892.244733423</v>
      </c>
      <c r="AQ20" s="24">
        <f>'Intermediate calculations'!AL42*'Intermediate calculations'!AL43*Constants!$H$26</f>
        <v>85898042.438014925</v>
      </c>
      <c r="AR20" s="24">
        <f>'Intermediate calculations'!AM42*'Intermediate calculations'!AM43*Constants!$H$26</f>
        <v>88300437.690878496</v>
      </c>
      <c r="AS20" s="24">
        <f>'Intermediate calculations'!AN42*'Intermediate calculations'!AN43*Constants!$H$26</f>
        <v>90627448.143480644</v>
      </c>
      <c r="AT20" s="24">
        <f>'Intermediate calculations'!AO42*'Intermediate calculations'!AO43*Constants!$H$26</f>
        <v>93112855.771510899</v>
      </c>
      <c r="AU20" s="24">
        <f>'Intermediate calculations'!AP42*'Intermediate calculations'!AP43*Constants!$H$26</f>
        <v>95700171.214801371</v>
      </c>
      <c r="AV20" s="24">
        <f>'Intermediate calculations'!AQ42*'Intermediate calculations'!AQ43*Constants!$H$26</f>
        <v>98399937.563653231</v>
      </c>
      <c r="AW20" s="24">
        <f>'Intermediate calculations'!AR42*'Intermediate calculations'!AR43*Constants!$H$26</f>
        <v>102078096.82662752</v>
      </c>
      <c r="AX20" s="24">
        <f>'Intermediate calculations'!AS42*'Intermediate calculations'!AS43*Constants!$H$26</f>
        <v>105461327.66374652</v>
      </c>
      <c r="AY20" s="24">
        <f>'Intermediate calculations'!AT42*'Intermediate calculations'!AT43*Constants!$H$26</f>
        <v>109348516.13730662</v>
      </c>
      <c r="AZ20" s="24">
        <f>'Intermediate calculations'!AU42*'Intermediate calculations'!AU43*Constants!$H$26</f>
        <v>113564044.01507619</v>
      </c>
      <c r="BA20" s="24">
        <f>'Intermediate calculations'!AV42*'Intermediate calculations'!AV43*Constants!$H$26</f>
        <v>118125248.70206615</v>
      </c>
      <c r="BB20" s="24">
        <f>'Intermediate calculations'!AW42*'Intermediate calculations'!AW43*Constants!$H$26</f>
        <v>122937466.04351543</v>
      </c>
      <c r="BC20" s="24">
        <f>'Intermediate calculations'!AX42*'Intermediate calculations'!AX43*Constants!$H$26</f>
        <v>127960466.32882302</v>
      </c>
      <c r="BD20" s="24">
        <f>'Intermediate calculations'!AY42*'Intermediate calculations'!AY43*Constants!$H$26</f>
        <v>133023948.82295693</v>
      </c>
      <c r="BE20" s="24">
        <f>'Intermediate calculations'!AZ42*'Intermediate calculations'!AZ43*Constants!$H$26</f>
        <v>138299731.62542805</v>
      </c>
      <c r="BF20" s="24">
        <f>'Intermediate calculations'!BA42*'Intermediate calculations'!BA43*Constants!$H$26</f>
        <v>143932791.86630908</v>
      </c>
      <c r="BG20" s="24">
        <f>'Intermediate calculations'!BB42*'Intermediate calculations'!BB43*Constants!$H$26</f>
        <v>149914480.75180107</v>
      </c>
      <c r="BH20" s="24">
        <f>'Intermediate calculations'!BC42*'Intermediate calculations'!BC43*Constants!$H$26</f>
        <v>156148895.45019707</v>
      </c>
      <c r="BI20" s="24">
        <f>'Intermediate calculations'!BD42*'Intermediate calculations'!BD43*Constants!$H$26</f>
        <v>162613025.39986008</v>
      </c>
      <c r="BJ20" s="24">
        <f>'Intermediate calculations'!BE42*'Intermediate calculations'!BE43*Constants!$H$26</f>
        <v>169346486.83683181</v>
      </c>
      <c r="BK20" s="24">
        <f>'Intermediate calculations'!BF42*'Intermediate calculations'!BF43*Constants!$H$26</f>
        <v>176522458.75795209</v>
      </c>
      <c r="BL20" s="24">
        <f>'Intermediate calculations'!BG42*'Intermediate calculations'!BG43*Constants!$H$26</f>
        <v>184171755.21010479</v>
      </c>
      <c r="BM20" s="24">
        <f>'Intermediate calculations'!BH42*'Intermediate calculations'!BH43*Constants!$H$26</f>
        <v>192179148.6921888</v>
      </c>
      <c r="BN20" s="24">
        <f>'Intermediate calculations'!BI42*'Intermediate calculations'!BI43*Constants!$H$26</f>
        <v>200216413.77318162</v>
      </c>
      <c r="BO20" s="24">
        <f>'Intermediate calculations'!BJ42*'Intermediate calculations'!BJ43*Constants!$H$26</f>
        <v>208646187.65298316</v>
      </c>
      <c r="BP20" s="24">
        <f>'Intermediate calculations'!BK42*'Intermediate calculations'!BK43*Constants!$H$26</f>
        <v>217500374.41369545</v>
      </c>
    </row>
    <row r="21" spans="1:72" s="23" customFormat="1" x14ac:dyDescent="0.25">
      <c r="A21" s="23" t="str">
        <f t="shared" si="2"/>
        <v>3A Livestock</v>
      </c>
      <c r="C21" s="23" t="str">
        <f>C20</f>
        <v>3A2i Poultry</v>
      </c>
      <c r="D21" t="str">
        <f>'IPCC Categories'!F52</f>
        <v>Subsistence layers</v>
      </c>
      <c r="E21" s="23" t="str">
        <f t="shared" si="3"/>
        <v>Population</v>
      </c>
      <c r="F21" s="23" t="str">
        <f t="shared" si="4"/>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989103.05657765188</v>
      </c>
      <c r="AE21" s="24">
        <f>'Intermediate calculations'!Z37*'Intermediate calculations'!Z38*(1-Constants!$H$25)</f>
        <v>1011334.3316293112</v>
      </c>
      <c r="AF21" s="24">
        <f>'Intermediate calculations'!AA37*'Intermediate calculations'!AA38*(1-Constants!$H$25)</f>
        <v>1029672.6502086439</v>
      </c>
      <c r="AG21" s="24">
        <f>'Intermediate calculations'!AB37*'Intermediate calculations'!AB38*(1-Constants!$H$25)</f>
        <v>1043820.2625084487</v>
      </c>
      <c r="AH21" s="24">
        <f>'Intermediate calculations'!AC37*'Intermediate calculations'!AC38*(1-Constants!$H$25)</f>
        <v>1054586.7678528382</v>
      </c>
      <c r="AI21" s="24">
        <f>'Intermediate calculations'!AD37*'Intermediate calculations'!AD38*(1-Constants!$H$25)</f>
        <v>1068593.3066978231</v>
      </c>
      <c r="AJ21" s="24">
        <f>'Intermediate calculations'!AE37*'Intermediate calculations'!AE38*(1-Constants!$H$25)</f>
        <v>1081418.2731995459</v>
      </c>
      <c r="AK21" s="24">
        <f>'Intermediate calculations'!AF37*'Intermediate calculations'!AF38*(1-Constants!$H$25)</f>
        <v>1093144.2111008044</v>
      </c>
      <c r="AL21" s="24">
        <f>'Intermediate calculations'!AG37*'Intermediate calculations'!AG38*(1-Constants!$H$25)</f>
        <v>1039874.5538181347</v>
      </c>
      <c r="AM21" s="24">
        <f>'Intermediate calculations'!AH37*'Intermediate calculations'!AH38*(1-Constants!$H$25)</f>
        <v>1060021.6625181162</v>
      </c>
      <c r="AN21" s="24">
        <f>'Intermediate calculations'!AI37*'Intermediate calculations'!AI38*(1-Constants!$H$25)</f>
        <v>1079542.3504720456</v>
      </c>
      <c r="AO21" s="24">
        <f>'Intermediate calculations'!AJ37*'Intermediate calculations'!AJ38*(1-Constants!$H$25)</f>
        <v>1099253.6521053314</v>
      </c>
      <c r="AP21" s="24">
        <f>'Intermediate calculations'!AK37*'Intermediate calculations'!AK38*(1-Constants!$H$25)</f>
        <v>1118438.0863543449</v>
      </c>
      <c r="AQ21" s="24">
        <f>'Intermediate calculations'!AL37*'Intermediate calculations'!AL38*(1-Constants!$H$25)</f>
        <v>1138324.847081752</v>
      </c>
      <c r="AR21" s="24">
        <f>'Intermediate calculations'!AM37*'Intermediate calculations'!AM38*(1-Constants!$H$25)</f>
        <v>1160733.527655897</v>
      </c>
      <c r="AS21" s="24">
        <f>'Intermediate calculations'!AN37*'Intermediate calculations'!AN38*(1-Constants!$H$25)</f>
        <v>1182987.0472877931</v>
      </c>
      <c r="AT21" s="24">
        <f>'Intermediate calculations'!AO37*'Intermediate calculations'!AO38*(1-Constants!$H$25)</f>
        <v>1206183.050612685</v>
      </c>
      <c r="AU21" s="24">
        <f>'Intermediate calculations'!AP37*'Intermediate calculations'!AP38*(1-Constants!$H$25)</f>
        <v>1230069.0765288025</v>
      </c>
      <c r="AV21" s="24">
        <f>'Intermediate calculations'!AQ37*'Intermediate calculations'!AQ38*(1-Constants!$H$25)</f>
        <v>1254706.177680946</v>
      </c>
      <c r="AW21" s="24">
        <f>'Intermediate calculations'!AR37*'Intermediate calculations'!AR38*(1-Constants!$H$25)</f>
        <v>1283189.8930074917</v>
      </c>
      <c r="AX21" s="24">
        <f>'Intermediate calculations'!AS37*'Intermediate calculations'!AS38*(1-Constants!$H$25)</f>
        <v>1310500.5360011959</v>
      </c>
      <c r="AY21" s="24">
        <f>'Intermediate calculations'!AT37*'Intermediate calculations'!AT38*(1-Constants!$H$25)</f>
        <v>1340527.3439033623</v>
      </c>
      <c r="AZ21" s="24">
        <f>'Intermediate calculations'!AU37*'Intermediate calculations'!AU38*(1-Constants!$H$25)</f>
        <v>1372451.3756533701</v>
      </c>
      <c r="BA21" s="24">
        <f>'Intermediate calculations'!AV37*'Intermediate calculations'!AV38*(1-Constants!$H$25)</f>
        <v>1406389.2672161402</v>
      </c>
      <c r="BB21" s="24">
        <f>'Intermediate calculations'!AW37*'Intermediate calculations'!AW38*(1-Constants!$H$25)</f>
        <v>1440830.129581684</v>
      </c>
      <c r="BC21" s="24">
        <f>'Intermediate calculations'!AX37*'Intermediate calculations'!AX38*(1-Constants!$H$25)</f>
        <v>1476643.7662084771</v>
      </c>
      <c r="BD21" s="24">
        <f>'Intermediate calculations'!AY37*'Intermediate calculations'!AY38*(1-Constants!$H$25)</f>
        <v>1512983.1949570416</v>
      </c>
      <c r="BE21" s="24">
        <f>'Intermediate calculations'!AZ37*'Intermediate calculations'!AZ38*(1-Constants!$H$25)</f>
        <v>1550726.1103879241</v>
      </c>
      <c r="BF21" s="24">
        <f>'Intermediate calculations'!BA37*'Intermediate calculations'!BA38*(1-Constants!$H$25)</f>
        <v>1590633.9306390057</v>
      </c>
      <c r="BG21" s="24">
        <f>'Intermediate calculations'!BB37*'Intermediate calculations'!BB38*(1-Constants!$H$25)</f>
        <v>1631678.0207524225</v>
      </c>
      <c r="BH21" s="24">
        <f>'Intermediate calculations'!BC37*'Intermediate calculations'!BC38*(1-Constants!$H$25)</f>
        <v>1674388.6709541061</v>
      </c>
      <c r="BI21" s="24">
        <f>'Intermediate calculations'!BD37*'Intermediate calculations'!BD38*(1-Constants!$H$25)</f>
        <v>1718664.8647378273</v>
      </c>
      <c r="BJ21" s="24">
        <f>'Intermediate calculations'!BE37*'Intermediate calculations'!BE38*(1-Constants!$H$25)</f>
        <v>1764731.8353347161</v>
      </c>
      <c r="BK21" s="24">
        <f>'Intermediate calculations'!BF37*'Intermediate calculations'!BF38*(1-Constants!$H$25)</f>
        <v>1813525.5223846773</v>
      </c>
      <c r="BL21" s="24">
        <f>'Intermediate calculations'!BG37*'Intermediate calculations'!BG38*(1-Constants!$H$25)</f>
        <v>1864203.0136569508</v>
      </c>
      <c r="BM21" s="24">
        <f>'Intermediate calculations'!BH37*'Intermediate calculations'!BH38*(1-Constants!$H$25)</f>
        <v>1917215.7771583926</v>
      </c>
      <c r="BN21" s="24">
        <f>'Intermediate calculations'!BI37*'Intermediate calculations'!BI38*(1-Constants!$H$25)</f>
        <v>1970826.3301561698</v>
      </c>
      <c r="BO21" s="24">
        <f>'Intermediate calculations'!BJ37*'Intermediate calculations'!BJ38*(1-Constants!$H$25)</f>
        <v>2026992.4049325306</v>
      </c>
      <c r="BP21" s="24">
        <f>'Intermediate calculations'!BK37*'Intermediate calculations'!BK38*(1-Constants!$H$25)</f>
        <v>2085916.477570025</v>
      </c>
    </row>
    <row r="22" spans="1:72" s="23" customFormat="1" x14ac:dyDescent="0.25">
      <c r="A22" s="23" t="str">
        <f t="shared" si="2"/>
        <v>3A Livestock</v>
      </c>
      <c r="C22" s="23" t="str">
        <f>C21</f>
        <v>3A2i Poultry</v>
      </c>
      <c r="D22" t="str">
        <f>'IPCC Categories'!F53</f>
        <v>Subsistence broilers</v>
      </c>
      <c r="E22" s="23" t="str">
        <f t="shared" si="3"/>
        <v>Population</v>
      </c>
      <c r="F22" s="23" t="str">
        <f t="shared" si="4"/>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3948090.2687208955</v>
      </c>
      <c r="AE22" s="24">
        <f>'Intermediate calculations'!Z42*'Intermediate calculations'!Z43*(1-Constants!$H$26)</f>
        <v>4020884.8677655431</v>
      </c>
      <c r="AF22" s="24">
        <f>'Intermediate calculations'!AA42*'Intermediate calculations'!AA43*(1-Constants!$H$26)</f>
        <v>4050761.2348047467</v>
      </c>
      <c r="AG22" s="24">
        <f>'Intermediate calculations'!AB42*'Intermediate calculations'!AB43*(1-Constants!$H$26)</f>
        <v>4036064.7616601647</v>
      </c>
      <c r="AH22" s="24">
        <f>'Intermediate calculations'!AC42*'Intermediate calculations'!AC43*(1-Constants!$H$26)</f>
        <v>3986023.201102308</v>
      </c>
      <c r="AI22" s="24">
        <f>'Intermediate calculations'!AD42*'Intermediate calculations'!AD43*(1-Constants!$H$26)</f>
        <v>3965920.9566565086</v>
      </c>
      <c r="AJ22" s="24">
        <f>'Intermediate calculations'!AE42*'Intermediate calculations'!AE43*(1-Constants!$H$26)</f>
        <v>3934606.5727753085</v>
      </c>
      <c r="AK22" s="24">
        <f>'Intermediate calculations'!AF42*'Intermediate calculations'!AF43*(1-Constants!$H$26)</f>
        <v>3892761.6597686401</v>
      </c>
      <c r="AL22" s="24">
        <f>'Intermediate calculations'!AG42*'Intermediate calculations'!AG43*(1-Constants!$H$26)</f>
        <v>3237760.1127388845</v>
      </c>
      <c r="AM22" s="24">
        <f>'Intermediate calculations'!AH42*'Intermediate calculations'!AH43*(1-Constants!$H$26)</f>
        <v>3313350.8298507384</v>
      </c>
      <c r="AN22" s="24">
        <f>'Intermediate calculations'!AI42*'Intermediate calculations'!AI43*(1-Constants!$H$26)</f>
        <v>3381510.7021036004</v>
      </c>
      <c r="AO22" s="24">
        <f>'Intermediate calculations'!AJ42*'Intermediate calculations'!AJ43*(1-Constants!$H$26)</f>
        <v>3449922.3181797331</v>
      </c>
      <c r="AP22" s="24">
        <f>'Intermediate calculations'!AK42*'Intermediate calculations'!AK43*(1-Constants!$H$26)</f>
        <v>3512037.1768638957</v>
      </c>
      <c r="AQ22" s="24">
        <f>'Intermediate calculations'!AL42*'Intermediate calculations'!AL43*(1-Constants!$H$26)</f>
        <v>3579085.1015839586</v>
      </c>
      <c r="AR22" s="24">
        <f>'Intermediate calculations'!AM42*'Intermediate calculations'!AM43*(1-Constants!$H$26)</f>
        <v>3679184.9037866076</v>
      </c>
      <c r="AS22" s="24">
        <f>'Intermediate calculations'!AN42*'Intermediate calculations'!AN43*(1-Constants!$H$26)</f>
        <v>3776143.6726450305</v>
      </c>
      <c r="AT22" s="24">
        <f>'Intermediate calculations'!AO42*'Intermediate calculations'!AO43*(1-Constants!$H$26)</f>
        <v>3879702.3238129579</v>
      </c>
      <c r="AU22" s="24">
        <f>'Intermediate calculations'!AP42*'Intermediate calculations'!AP43*(1-Constants!$H$26)</f>
        <v>3987507.1339500607</v>
      </c>
      <c r="AV22" s="24">
        <f>'Intermediate calculations'!AQ42*'Intermediate calculations'!AQ43*(1-Constants!$H$26)</f>
        <v>4099997.3984855553</v>
      </c>
      <c r="AW22" s="24">
        <f>'Intermediate calculations'!AR42*'Intermediate calculations'!AR43*(1-Constants!$H$26)</f>
        <v>4253254.0344428169</v>
      </c>
      <c r="AX22" s="24">
        <f>'Intermediate calculations'!AS42*'Intermediate calculations'!AS43*(1-Constants!$H$26)</f>
        <v>4394221.9859894421</v>
      </c>
      <c r="AY22" s="24">
        <f>'Intermediate calculations'!AT42*'Intermediate calculations'!AT43*(1-Constants!$H$26)</f>
        <v>4556188.1723877797</v>
      </c>
      <c r="AZ22" s="24">
        <f>'Intermediate calculations'!AU42*'Intermediate calculations'!AU43*(1-Constants!$H$26)</f>
        <v>4731835.1672948459</v>
      </c>
      <c r="BA22" s="24">
        <f>'Intermediate calculations'!AV42*'Intermediate calculations'!AV43*(1-Constants!$H$26)</f>
        <v>4921885.3625860941</v>
      </c>
      <c r="BB22" s="24">
        <f>'Intermediate calculations'!AW42*'Intermediate calculations'!AW43*(1-Constants!$H$26)</f>
        <v>5122394.4184798142</v>
      </c>
      <c r="BC22" s="24">
        <f>'Intermediate calculations'!AX42*'Intermediate calculations'!AX43*(1-Constants!$H$26)</f>
        <v>5331686.097034297</v>
      </c>
      <c r="BD22" s="24">
        <f>'Intermediate calculations'!AY42*'Intermediate calculations'!AY43*(1-Constants!$H$26)</f>
        <v>5542664.5342898779</v>
      </c>
      <c r="BE22" s="24">
        <f>'Intermediate calculations'!AZ42*'Intermediate calculations'!AZ43*(1-Constants!$H$26)</f>
        <v>5762488.8177261734</v>
      </c>
      <c r="BF22" s="24">
        <f>'Intermediate calculations'!BA42*'Intermediate calculations'!BA43*(1-Constants!$H$26)</f>
        <v>5997199.6610962171</v>
      </c>
      <c r="BG22" s="24">
        <f>'Intermediate calculations'!BB42*'Intermediate calculations'!BB43*(1-Constants!$H$26)</f>
        <v>6246436.6979917176</v>
      </c>
      <c r="BH22" s="24">
        <f>'Intermediate calculations'!BC42*'Intermediate calculations'!BC43*(1-Constants!$H$26)</f>
        <v>6506203.9770915508</v>
      </c>
      <c r="BI22" s="24">
        <f>'Intermediate calculations'!BD42*'Intermediate calculations'!BD43*(1-Constants!$H$26)</f>
        <v>6775542.724994177</v>
      </c>
      <c r="BJ22" s="24">
        <f>'Intermediate calculations'!BE42*'Intermediate calculations'!BE43*(1-Constants!$H$26)</f>
        <v>7056103.6182013322</v>
      </c>
      <c r="BK22" s="24">
        <f>'Intermediate calculations'!BF42*'Intermediate calculations'!BF43*(1-Constants!$H$26)</f>
        <v>7355102.4482480101</v>
      </c>
      <c r="BL22" s="24">
        <f>'Intermediate calculations'!BG42*'Intermediate calculations'!BG43*(1-Constants!$H$26)</f>
        <v>7673823.1337543735</v>
      </c>
      <c r="BM22" s="24">
        <f>'Intermediate calculations'!BH42*'Intermediate calculations'!BH43*(1-Constants!$H$26)</f>
        <v>8007464.5288412068</v>
      </c>
      <c r="BN22" s="24">
        <f>'Intermediate calculations'!BI42*'Intermediate calculations'!BI43*(1-Constants!$H$26)</f>
        <v>8342350.5738825751</v>
      </c>
      <c r="BO22" s="24">
        <f>'Intermediate calculations'!BJ42*'Intermediate calculations'!BJ43*(1-Constants!$H$26)</f>
        <v>8693591.1522076391</v>
      </c>
      <c r="BP22" s="24">
        <f>'Intermediate calculations'!BK42*'Intermediate calculations'!BK43*(1-Constants!$H$26)</f>
        <v>9062515.6005706526</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7">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'[2]Activity data'!AE545</f>
        <v>13610.784447628579</v>
      </c>
      <c r="AE24" s="45">
        <f>'[2]Activity data'!AF545</f>
        <v>13598.261964849173</v>
      </c>
      <c r="AF24" s="45">
        <f>'[2]Activity data'!AG545</f>
        <v>13585.739482069768</v>
      </c>
      <c r="AG24" s="45">
        <f>'[2]Activity data'!AH545</f>
        <v>13573.216999290362</v>
      </c>
      <c r="AH24" s="45">
        <f>'[2]Activity data'!AI545</f>
        <v>13560.694516510956</v>
      </c>
      <c r="AI24" s="45">
        <f>'[2]Activity data'!AJ545</f>
        <v>13548.172033731549</v>
      </c>
      <c r="AJ24" s="45">
        <f>'[2]Activity data'!AK545</f>
        <v>13535.649550952143</v>
      </c>
      <c r="AK24" s="45">
        <f>'[2]Activity data'!AL545</f>
        <v>13523.127068172736</v>
      </c>
      <c r="AL24" s="45">
        <f>'[2]Activity data'!AM545</f>
        <v>13510.60458539333</v>
      </c>
      <c r="AM24" s="45">
        <f>'[2]Activity data'!AN545</f>
        <v>13498.082102613926</v>
      </c>
      <c r="AN24" s="45">
        <f>'[2]Activity data'!AO545</f>
        <v>13485.559619834519</v>
      </c>
      <c r="AO24" s="45">
        <f>'[2]Activity data'!AP545</f>
        <v>13473.037137055113</v>
      </c>
      <c r="AP24" s="45">
        <f>'[2]Activity data'!AQ545</f>
        <v>13460.514654275707</v>
      </c>
      <c r="AQ24" s="45">
        <f>'[2]Activity data'!AR545</f>
        <v>13447.9921714963</v>
      </c>
      <c r="AR24" s="45">
        <f>'[2]Activity data'!AS545</f>
        <v>13435.469688716894</v>
      </c>
      <c r="AS24" s="45">
        <f>'[2]Activity data'!AT545</f>
        <v>13422.947205937488</v>
      </c>
      <c r="AT24" s="45">
        <f>'[2]Activity data'!AU545</f>
        <v>13410.424723158081</v>
      </c>
      <c r="AU24" s="45">
        <f>'[2]Activity data'!AV545</f>
        <v>13397.902240378677</v>
      </c>
      <c r="AV24" s="45">
        <f>'[2]Activity data'!AW545</f>
        <v>13385.37975759927</v>
      </c>
      <c r="AW24" s="45">
        <f>'[2]Activity data'!AX545</f>
        <v>13372.857274819864</v>
      </c>
      <c r="AX24" s="45">
        <f>'[2]Activity data'!AY545</f>
        <v>13360.334792040458</v>
      </c>
      <c r="AY24" s="45">
        <f>'[2]Activity data'!AZ545</f>
        <v>13347.812309261051</v>
      </c>
      <c r="AZ24" s="45">
        <f>'[2]Activity data'!BA545</f>
        <v>13335.289826481645</v>
      </c>
      <c r="BA24" s="45">
        <f>'[2]Activity data'!BB545</f>
        <v>13322.767343702239</v>
      </c>
      <c r="BB24" s="45">
        <f>'[2]Activity data'!BC545</f>
        <v>13310.244860922834</v>
      </c>
      <c r="BC24" s="45">
        <f>'[2]Activity data'!BD545</f>
        <v>13297.722378143428</v>
      </c>
      <c r="BD24" s="45">
        <f>'[2]Activity data'!BE545</f>
        <v>13285.199895364021</v>
      </c>
      <c r="BE24" s="45">
        <f>'[2]Activity data'!BF545</f>
        <v>13272.677412584615</v>
      </c>
      <c r="BF24" s="45">
        <f>'[2]Activity data'!BG545</f>
        <v>13260.154929805209</v>
      </c>
      <c r="BG24" s="45">
        <f>'[2]Activity data'!BH545</f>
        <v>13247.632447025802</v>
      </c>
      <c r="BH24" s="45">
        <f>'[2]Activity data'!BI545</f>
        <v>13235.109964246396</v>
      </c>
      <c r="BI24" s="45">
        <f>'[2]Activity data'!BJ545</f>
        <v>13222.58748146699</v>
      </c>
      <c r="BJ24" s="45">
        <f>'[2]Activity data'!BK545</f>
        <v>13210.064998687585</v>
      </c>
      <c r="BK24" s="45">
        <f>'[2]Activity data'!BL545</f>
        <v>13197.542515908179</v>
      </c>
      <c r="BL24" s="45">
        <f>'[2]Activity data'!BM545</f>
        <v>13185.020033128772</v>
      </c>
      <c r="BM24" s="45">
        <f>'[2]Activity data'!BN545</f>
        <v>13172.497550349366</v>
      </c>
      <c r="BN24" s="45">
        <f>'[2]Activity data'!BO545</f>
        <v>13159.97506756996</v>
      </c>
      <c r="BO24" s="45">
        <f>'[2]Activity data'!BP545</f>
        <v>13147.452584790553</v>
      </c>
      <c r="BP24" s="45">
        <f>'[2]Activity data'!BQ545</f>
        <v>13134.930102011147</v>
      </c>
      <c r="BR24" s="23"/>
    </row>
    <row r="25" spans="1:72" x14ac:dyDescent="0.25">
      <c r="A25" t="str">
        <f t="shared" ref="A25:C27" si="8">A24</f>
        <v>3C Aggregated and non-CO2 emissions on land</v>
      </c>
      <c r="B25" t="str">
        <f t="shared" si="8"/>
        <v>3C1 Biomass burning (CH4)</v>
      </c>
      <c r="C25" t="str">
        <f t="shared" si="8"/>
        <v>3C1a Biomass burning in forest land</v>
      </c>
      <c r="D25" t="s">
        <v>347</v>
      </c>
      <c r="E25" t="str">
        <f t="shared" si="7"/>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'[2]Activity data'!AE546</f>
        <v>393930.44129440375</v>
      </c>
      <c r="AE25" s="45">
        <f>'[2]Activity data'!AF546</f>
        <v>393306.72804719064</v>
      </c>
      <c r="AF25" s="45">
        <f>'[2]Activity data'!AG546</f>
        <v>392683.01479997754</v>
      </c>
      <c r="AG25" s="45">
        <f>'[2]Activity data'!AH546</f>
        <v>392059.30155276449</v>
      </c>
      <c r="AH25" s="45">
        <f>'[2]Activity data'!AI546</f>
        <v>391435.58830555138</v>
      </c>
      <c r="AI25" s="45">
        <f>'[2]Activity data'!AJ546</f>
        <v>390811.87505833828</v>
      </c>
      <c r="AJ25" s="45">
        <f>'[2]Activity data'!AK546</f>
        <v>390188.16181112523</v>
      </c>
      <c r="AK25" s="45">
        <f>'[2]Activity data'!AL546</f>
        <v>389564.44856391213</v>
      </c>
      <c r="AL25" s="45">
        <f>'[2]Activity data'!AM546</f>
        <v>388940.73531669908</v>
      </c>
      <c r="AM25" s="45">
        <f>'[2]Activity data'!AN546</f>
        <v>388317.02206948597</v>
      </c>
      <c r="AN25" s="45">
        <f>'[2]Activity data'!AO546</f>
        <v>387693.30882227287</v>
      </c>
      <c r="AO25" s="45">
        <f>'[2]Activity data'!AP546</f>
        <v>387069.59557505982</v>
      </c>
      <c r="AP25" s="45">
        <f>'[2]Activity data'!AQ546</f>
        <v>386445.88232784672</v>
      </c>
      <c r="AQ25" s="45">
        <f>'[2]Activity data'!AR546</f>
        <v>385822.16908063361</v>
      </c>
      <c r="AR25" s="45">
        <f>'[2]Activity data'!AS546</f>
        <v>385198.45583342056</v>
      </c>
      <c r="AS25" s="45">
        <f>'[2]Activity data'!AT546</f>
        <v>384574.74258620746</v>
      </c>
      <c r="AT25" s="45">
        <f>'[2]Activity data'!AU546</f>
        <v>383951.02933899435</v>
      </c>
      <c r="AU25" s="45">
        <f>'[2]Activity data'!AV546</f>
        <v>383327.31609178131</v>
      </c>
      <c r="AV25" s="45">
        <f>'[2]Activity data'!AW546</f>
        <v>382703.6028445682</v>
      </c>
      <c r="AW25" s="45">
        <f>'[2]Activity data'!AX546</f>
        <v>382079.88959735516</v>
      </c>
      <c r="AX25" s="45">
        <f>'[2]Activity data'!AY546</f>
        <v>381456.17635014205</v>
      </c>
      <c r="AY25" s="45">
        <f>'[2]Activity data'!AZ546</f>
        <v>380832.46310292894</v>
      </c>
      <c r="AZ25" s="45">
        <f>'[2]Activity data'!BA546</f>
        <v>380208.7498557159</v>
      </c>
      <c r="BA25" s="45">
        <f>'[2]Activity data'!BB546</f>
        <v>379585.03660850279</v>
      </c>
      <c r="BB25" s="45">
        <f>'[2]Activity data'!BC546</f>
        <v>378961.32336128969</v>
      </c>
      <c r="BC25" s="45">
        <f>'[2]Activity data'!BD546</f>
        <v>378337.61011407664</v>
      </c>
      <c r="BD25" s="45">
        <f>'[2]Activity data'!BE546</f>
        <v>377713.89686686354</v>
      </c>
      <c r="BE25" s="45">
        <f>'[2]Activity data'!BF546</f>
        <v>377090.18361965049</v>
      </c>
      <c r="BF25" s="45">
        <f>'[2]Activity data'!BG546</f>
        <v>376466.47037243738</v>
      </c>
      <c r="BG25" s="45">
        <f>'[2]Activity data'!BH546</f>
        <v>375842.75712522428</v>
      </c>
      <c r="BH25" s="45">
        <f>'[2]Activity data'!BI546</f>
        <v>375219.04387801123</v>
      </c>
      <c r="BI25" s="45">
        <f>'[2]Activity data'!BJ546</f>
        <v>374595.33063079813</v>
      </c>
      <c r="BJ25" s="45">
        <f>'[2]Activity data'!BK546</f>
        <v>373971.61738358502</v>
      </c>
      <c r="BK25" s="45">
        <f>'[2]Activity data'!BL546</f>
        <v>373347.90413637197</v>
      </c>
      <c r="BL25" s="45">
        <f>'[2]Activity data'!BM546</f>
        <v>372724.19088915887</v>
      </c>
      <c r="BM25" s="45">
        <f>'[2]Activity data'!BN546</f>
        <v>372100.47764194576</v>
      </c>
      <c r="BN25" s="45">
        <f>'[2]Activity data'!BO546</f>
        <v>371476.76439473272</v>
      </c>
      <c r="BO25" s="45">
        <f>'[2]Activity data'!BP546</f>
        <v>370853.05114751961</v>
      </c>
      <c r="BP25" s="45">
        <f>'[2]Activity data'!BQ546</f>
        <v>370229.33790030656</v>
      </c>
      <c r="BR25" s="23"/>
    </row>
    <row r="26" spans="1:72" x14ac:dyDescent="0.25">
      <c r="A26" t="str">
        <f t="shared" si="8"/>
        <v>3C Aggregated and non-CO2 emissions on land</v>
      </c>
      <c r="B26" t="str">
        <f t="shared" si="8"/>
        <v>3C1 Biomass burning (CH4)</v>
      </c>
      <c r="C26" t="str">
        <f t="shared" si="8"/>
        <v>3C1a Biomass burning in forest land</v>
      </c>
      <c r="D26" t="s">
        <v>348</v>
      </c>
      <c r="E26" t="str">
        <f t="shared" si="7"/>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'[2]Activity data'!AE547</f>
        <v>664355.50457407185</v>
      </c>
      <c r="AE26" s="45">
        <f>'[2]Activity data'!AF547</f>
        <v>665519.12191991892</v>
      </c>
      <c r="AF26" s="45">
        <f>'[2]Activity data'!AG547</f>
        <v>666682.73926576588</v>
      </c>
      <c r="AG26" s="45">
        <f>'[2]Activity data'!AH547</f>
        <v>667846.35661161283</v>
      </c>
      <c r="AH26" s="45">
        <f>'[2]Activity data'!AI547</f>
        <v>669009.97395745991</v>
      </c>
      <c r="AI26" s="45">
        <f>'[2]Activity data'!AJ547</f>
        <v>670173.59130330686</v>
      </c>
      <c r="AJ26" s="45">
        <f>'[2]Activity data'!AK547</f>
        <v>671337.20864915382</v>
      </c>
      <c r="AK26" s="45">
        <f>'[2]Activity data'!AL547</f>
        <v>672500.82599500089</v>
      </c>
      <c r="AL26" s="45">
        <f>'[2]Activity data'!AM547</f>
        <v>673664.44334084785</v>
      </c>
      <c r="AM26" s="45">
        <f>'[2]Activity data'!AN547</f>
        <v>674828.06068669492</v>
      </c>
      <c r="AN26" s="45">
        <f>'[2]Activity data'!AO547</f>
        <v>675991.67803254188</v>
      </c>
      <c r="AO26" s="45">
        <f>'[2]Activity data'!AP547</f>
        <v>677155.29537838884</v>
      </c>
      <c r="AP26" s="45">
        <f>'[2]Activity data'!AQ547</f>
        <v>678318.91272423591</v>
      </c>
      <c r="AQ26" s="45">
        <f>'[2]Activity data'!AR547</f>
        <v>679482.53007008287</v>
      </c>
      <c r="AR26" s="45">
        <f>'[2]Activity data'!AS547</f>
        <v>680646.14741592994</v>
      </c>
      <c r="AS26" s="45">
        <f>'[2]Activity data'!AT547</f>
        <v>681809.7647617769</v>
      </c>
      <c r="AT26" s="45">
        <f>'[2]Activity data'!AU547</f>
        <v>682973.38210762385</v>
      </c>
      <c r="AU26" s="45">
        <f>'[2]Activity data'!AV547</f>
        <v>684136.99945347093</v>
      </c>
      <c r="AV26" s="45">
        <f>'[2]Activity data'!AW547</f>
        <v>685300.61679931788</v>
      </c>
      <c r="AW26" s="45">
        <f>'[2]Activity data'!AX547</f>
        <v>686464.23414516496</v>
      </c>
      <c r="AX26" s="45">
        <f>'[2]Activity data'!AY547</f>
        <v>687627.85149101191</v>
      </c>
      <c r="AY26" s="45">
        <f>'[2]Activity data'!AZ547</f>
        <v>688791.46883685887</v>
      </c>
      <c r="AZ26" s="45">
        <f>'[2]Activity data'!BA547</f>
        <v>689955.08618270594</v>
      </c>
      <c r="BA26" s="45">
        <f>'[2]Activity data'!BB547</f>
        <v>691118.7035285529</v>
      </c>
      <c r="BB26" s="45">
        <f>'[2]Activity data'!BC547</f>
        <v>692282.32087439985</v>
      </c>
      <c r="BC26" s="45">
        <f>'[2]Activity data'!BD547</f>
        <v>693445.93822024693</v>
      </c>
      <c r="BD26" s="45">
        <f>'[2]Activity data'!BE547</f>
        <v>694609.55556609388</v>
      </c>
      <c r="BE26" s="45">
        <f>'[2]Activity data'!BF547</f>
        <v>695773.17291194096</v>
      </c>
      <c r="BF26" s="45">
        <f>'[2]Activity data'!BG547</f>
        <v>696936.79025778791</v>
      </c>
      <c r="BG26" s="45">
        <f>'[2]Activity data'!BH547</f>
        <v>698100.40760363487</v>
      </c>
      <c r="BH26" s="45">
        <f>'[2]Activity data'!BI547</f>
        <v>699264.02494948194</v>
      </c>
      <c r="BI26" s="45">
        <f>'[2]Activity data'!BJ547</f>
        <v>700427.6422953289</v>
      </c>
      <c r="BJ26" s="45">
        <f>'[2]Activity data'!BK547</f>
        <v>701591.25964117597</v>
      </c>
      <c r="BK26" s="45">
        <f>'[2]Activity data'!BL547</f>
        <v>702754.87698702293</v>
      </c>
      <c r="BL26" s="45">
        <f>'[2]Activity data'!BM547</f>
        <v>703918.49433286989</v>
      </c>
      <c r="BM26" s="45">
        <f>'[2]Activity data'!BN547</f>
        <v>705082.11167871696</v>
      </c>
      <c r="BN26" s="45">
        <f>'[2]Activity data'!BO547</f>
        <v>706245.72902456392</v>
      </c>
      <c r="BO26" s="45">
        <f>'[2]Activity data'!BP547</f>
        <v>707409.34637041099</v>
      </c>
      <c r="BP26" s="45">
        <f>'[2]Activity data'!BQ547</f>
        <v>708572.96371625795</v>
      </c>
      <c r="BR26" s="23"/>
    </row>
    <row r="27" spans="1:72" x14ac:dyDescent="0.25">
      <c r="A27" t="str">
        <f t="shared" si="8"/>
        <v>3C Aggregated and non-CO2 emissions on land</v>
      </c>
      <c r="B27" t="str">
        <f t="shared" si="8"/>
        <v>3C1 Biomass burning (CH4)</v>
      </c>
      <c r="C27" t="str">
        <f t="shared" si="8"/>
        <v>3C1a Biomass burning in forest land</v>
      </c>
      <c r="D27" t="s">
        <v>349</v>
      </c>
      <c r="E27" t="str">
        <f t="shared" si="7"/>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'[2]Activity data'!AE548</f>
        <v>13285.999123176394</v>
      </c>
      <c r="AE27" s="45">
        <f>'[2]Activity data'!AF548</f>
        <v>24983.999123176392</v>
      </c>
      <c r="AF27" s="45">
        <f>'[2]Activity data'!AG548</f>
        <v>20172.999123176392</v>
      </c>
      <c r="AG27" s="45">
        <f>'[2]Activity data'!AH548</f>
        <v>15648.999123176394</v>
      </c>
      <c r="AH27" s="45">
        <f>'[2]Activity data'!AI548</f>
        <v>17908.999123176392</v>
      </c>
      <c r="AI27" s="45">
        <f>'[2]Activity data'!AJ548</f>
        <v>19831.999123176392</v>
      </c>
      <c r="AJ27" s="45">
        <f>'[2]Activity data'!AK548</f>
        <v>19831.999123176392</v>
      </c>
      <c r="AK27" s="45">
        <f>'[2]Activity data'!AL548</f>
        <v>19918.097396718102</v>
      </c>
      <c r="AL27" s="45">
        <f>'[2]Activity data'!AM548</f>
        <v>20004.195670259811</v>
      </c>
      <c r="AM27" s="45">
        <f>'[2]Activity data'!AN548</f>
        <v>20090.29394380152</v>
      </c>
      <c r="AN27" s="45">
        <f>'[2]Activity data'!AO548</f>
        <v>20176.392217343229</v>
      </c>
      <c r="AO27" s="45">
        <f>'[2]Activity data'!AP548</f>
        <v>20262.490490884938</v>
      </c>
      <c r="AP27" s="45">
        <f>'[2]Activity data'!AQ548</f>
        <v>20348.588764426648</v>
      </c>
      <c r="AQ27" s="45">
        <f>'[2]Activity data'!AR548</f>
        <v>20434.687037968357</v>
      </c>
      <c r="AR27" s="45">
        <f>'[2]Activity data'!AS548</f>
        <v>20520.785311510066</v>
      </c>
      <c r="AS27" s="45">
        <f>'[2]Activity data'!AT548</f>
        <v>20606.883585051775</v>
      </c>
      <c r="AT27" s="45">
        <f>'[2]Activity data'!AU548</f>
        <v>20692.981858593485</v>
      </c>
      <c r="AU27" s="45">
        <f>'[2]Activity data'!AV548</f>
        <v>20779.080132135194</v>
      </c>
      <c r="AV27" s="45">
        <f>'[2]Activity data'!AW548</f>
        <v>20865.178405676903</v>
      </c>
      <c r="AW27" s="45">
        <f>'[2]Activity data'!AX548</f>
        <v>20865.178405676903</v>
      </c>
      <c r="AX27" s="45">
        <f>'[2]Activity data'!AY548</f>
        <v>20865.178405676903</v>
      </c>
      <c r="AY27" s="45">
        <f>'[2]Activity data'!AZ548</f>
        <v>20865.178405676903</v>
      </c>
      <c r="AZ27" s="45">
        <f>'[2]Activity data'!BA548</f>
        <v>20865.178405676903</v>
      </c>
      <c r="BA27" s="45">
        <f>'[2]Activity data'!BB548</f>
        <v>20865.178405676903</v>
      </c>
      <c r="BB27" s="45">
        <f>'[2]Activity data'!BC548</f>
        <v>20865.178405676903</v>
      </c>
      <c r="BC27" s="45">
        <f>'[2]Activity data'!BD548</f>
        <v>20865.178405676903</v>
      </c>
      <c r="BD27" s="45">
        <f>'[2]Activity data'!BE548</f>
        <v>20865.178405676903</v>
      </c>
      <c r="BE27" s="45">
        <f>'[2]Activity data'!BF548</f>
        <v>20779.080132135194</v>
      </c>
      <c r="BF27" s="45">
        <f>'[2]Activity data'!BG548</f>
        <v>20692.981858593485</v>
      </c>
      <c r="BG27" s="45">
        <f>'[2]Activity data'!BH548</f>
        <v>20606.883585051775</v>
      </c>
      <c r="BH27" s="45">
        <f>'[2]Activity data'!BI548</f>
        <v>20520.785311510066</v>
      </c>
      <c r="BI27" s="45">
        <f>'[2]Activity data'!BJ548</f>
        <v>20434.687037968357</v>
      </c>
      <c r="BJ27" s="45">
        <f>'[2]Activity data'!BK548</f>
        <v>20348.588764426648</v>
      </c>
      <c r="BK27" s="45">
        <f>'[2]Activity data'!BL548</f>
        <v>20262.490490884938</v>
      </c>
      <c r="BL27" s="45">
        <f>'[2]Activity data'!BM548</f>
        <v>20176.392217343229</v>
      </c>
      <c r="BM27" s="45">
        <f>'[2]Activity data'!BN548</f>
        <v>20090.29394380152</v>
      </c>
      <c r="BN27" s="45">
        <f>'[2]Activity data'!BO548</f>
        <v>20004.195670259811</v>
      </c>
      <c r="BO27" s="45">
        <f>'[2]Activity data'!BP548</f>
        <v>19918.097396718102</v>
      </c>
      <c r="BP27" s="45">
        <f>'[2]Activity data'!BQ548</f>
        <v>19831.999123176392</v>
      </c>
      <c r="BR27" s="23"/>
    </row>
    <row r="28" spans="1:72" x14ac:dyDescent="0.25">
      <c r="A28" t="str">
        <f t="shared" ref="A28:B34" si="9">A27</f>
        <v>3C Aggregated and non-CO2 emissions on land</v>
      </c>
      <c r="B28" t="str">
        <f t="shared" si="9"/>
        <v>3C1 Biomass burning (CH4)</v>
      </c>
      <c r="C28" t="str">
        <f>'IPCC Categories'!C60</f>
        <v>3C1b Biomass burning in Croplands</v>
      </c>
      <c r="D28" t="s">
        <v>350</v>
      </c>
      <c r="E28" t="str">
        <f t="shared" si="7"/>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'[2]Activity data'!AE549</f>
        <v>329614.7597349711</v>
      </c>
      <c r="AE28" s="45">
        <f>'[2]Activity data'!AF549</f>
        <v>328711.1609496483</v>
      </c>
      <c r="AF28" s="45">
        <f>'[2]Activity data'!AG549</f>
        <v>327807.5621643255</v>
      </c>
      <c r="AG28" s="45">
        <f>'[2]Activity data'!AH549</f>
        <v>326903.96337900264</v>
      </c>
      <c r="AH28" s="45">
        <f>'[2]Activity data'!AI549</f>
        <v>326000.36459367984</v>
      </c>
      <c r="AI28" s="45">
        <f>'[2]Activity data'!AJ549</f>
        <v>325096.76580835704</v>
      </c>
      <c r="AJ28" s="45">
        <f>'[2]Activity data'!AK549</f>
        <v>324193.16702303418</v>
      </c>
      <c r="AK28" s="45">
        <f>'[2]Activity data'!AL549</f>
        <v>323289.56823771138</v>
      </c>
      <c r="AL28" s="45">
        <f>'[2]Activity data'!AM549</f>
        <v>322385.96945238858</v>
      </c>
      <c r="AM28" s="45">
        <f>'[2]Activity data'!AN549</f>
        <v>321482.37066706573</v>
      </c>
      <c r="AN28" s="45">
        <f>'[2]Activity data'!AO549</f>
        <v>320578.77188174293</v>
      </c>
      <c r="AO28" s="45">
        <f>'[2]Activity data'!AP549</f>
        <v>319675.17309642013</v>
      </c>
      <c r="AP28" s="45">
        <f>'[2]Activity data'!AQ549</f>
        <v>318771.57431109727</v>
      </c>
      <c r="AQ28" s="45">
        <f>'[2]Activity data'!AR549</f>
        <v>317867.97552577447</v>
      </c>
      <c r="AR28" s="45">
        <f>'[2]Activity data'!AS549</f>
        <v>316964.37674045167</v>
      </c>
      <c r="AS28" s="45">
        <f>'[2]Activity data'!AT549</f>
        <v>316060.77795512887</v>
      </c>
      <c r="AT28" s="45">
        <f>'[2]Activity data'!AU549</f>
        <v>315157.17916980601</v>
      </c>
      <c r="AU28" s="45">
        <f>'[2]Activity data'!AV549</f>
        <v>314253.58038448321</v>
      </c>
      <c r="AV28" s="45">
        <f>'[2]Activity data'!AW549</f>
        <v>313349.98159916041</v>
      </c>
      <c r="AW28" s="45">
        <f>'[2]Activity data'!AX549</f>
        <v>312446.38281383755</v>
      </c>
      <c r="AX28" s="45">
        <f>'[2]Activity data'!AY549</f>
        <v>311542.78402851475</v>
      </c>
      <c r="AY28" s="45">
        <f>'[2]Activity data'!AZ549</f>
        <v>310639.18524319195</v>
      </c>
      <c r="AZ28" s="45">
        <f>'[2]Activity data'!BA549</f>
        <v>309735.5864578691</v>
      </c>
      <c r="BA28" s="45">
        <f>'[2]Activity data'!BB549</f>
        <v>308831.9876725463</v>
      </c>
      <c r="BB28" s="45">
        <f>'[2]Activity data'!BC549</f>
        <v>307928.3888872235</v>
      </c>
      <c r="BC28" s="45">
        <f>'[2]Activity data'!BD549</f>
        <v>307024.79010190064</v>
      </c>
      <c r="BD28" s="45">
        <f>'[2]Activity data'!BE549</f>
        <v>306121.19131657784</v>
      </c>
      <c r="BE28" s="45">
        <f>'[2]Activity data'!BF549</f>
        <v>305217.59253125504</v>
      </c>
      <c r="BF28" s="45">
        <f>'[2]Activity data'!BG549</f>
        <v>304313.99374593218</v>
      </c>
      <c r="BG28" s="45">
        <f>'[2]Activity data'!BH549</f>
        <v>303410.39496060938</v>
      </c>
      <c r="BH28" s="45">
        <f>'[2]Activity data'!BI549</f>
        <v>302506.79617528658</v>
      </c>
      <c r="BI28" s="45">
        <f>'[2]Activity data'!BJ549</f>
        <v>301603.19738996372</v>
      </c>
      <c r="BJ28" s="45">
        <f>'[2]Activity data'!BK549</f>
        <v>300699.59860464092</v>
      </c>
      <c r="BK28" s="45">
        <f>'[2]Activity data'!BL549</f>
        <v>299795.99981931812</v>
      </c>
      <c r="BL28" s="45">
        <f>'[2]Activity data'!BM549</f>
        <v>298892.40103399527</v>
      </c>
      <c r="BM28" s="45">
        <f>'[2]Activity data'!BN549</f>
        <v>297988.80224867247</v>
      </c>
      <c r="BN28" s="45">
        <f>'[2]Activity data'!BO549</f>
        <v>297085.20346334967</v>
      </c>
      <c r="BO28" s="45">
        <f>'[2]Activity data'!BP549</f>
        <v>296181.60467802687</v>
      </c>
      <c r="BP28" s="45">
        <f>'[2]Activity data'!BQ549</f>
        <v>295278.00589270401</v>
      </c>
      <c r="BR28" s="23"/>
    </row>
    <row r="29" spans="1:72" x14ac:dyDescent="0.25">
      <c r="A29" t="str">
        <f t="shared" si="9"/>
        <v>3C Aggregated and non-CO2 emissions on land</v>
      </c>
      <c r="B29" t="str">
        <f t="shared" si="9"/>
        <v>3C1 Biomass burning (CH4)</v>
      </c>
      <c r="C29" t="str">
        <f>C28</f>
        <v>3C1b Biomass burning in Croplands</v>
      </c>
      <c r="D29" t="s">
        <v>351</v>
      </c>
      <c r="E29" t="str">
        <f t="shared" si="7"/>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'[2]Activity data'!AE550</f>
        <v>27272.800964105933</v>
      </c>
      <c r="AE29" s="45">
        <f>'[2]Activity data'!AF550</f>
        <v>28102.087515757019</v>
      </c>
      <c r="AF29" s="45">
        <f>'[2]Activity data'!AG550</f>
        <v>28931.374067408098</v>
      </c>
      <c r="AG29" s="45">
        <f>'[2]Activity data'!AH550</f>
        <v>29760.660619059196</v>
      </c>
      <c r="AH29" s="45">
        <f>'[2]Activity data'!AI550</f>
        <v>30589.947170710278</v>
      </c>
      <c r="AI29" s="45">
        <f>'[2]Activity data'!AJ550</f>
        <v>31419.233722361369</v>
      </c>
      <c r="AJ29" s="45">
        <f>'[2]Activity data'!AK550</f>
        <v>32248.520274012448</v>
      </c>
      <c r="AK29" s="45">
        <f>'[2]Activity data'!AL550</f>
        <v>33077.806825663531</v>
      </c>
      <c r="AL29" s="45">
        <f>'[2]Activity data'!AM550</f>
        <v>33907.093377314624</v>
      </c>
      <c r="AM29" s="45">
        <f>'[2]Activity data'!AN550</f>
        <v>34736.379928965718</v>
      </c>
      <c r="AN29" s="45">
        <f>'[2]Activity data'!AO550</f>
        <v>35565.666480616797</v>
      </c>
      <c r="AO29" s="45">
        <f>'[2]Activity data'!AP550</f>
        <v>36394.953032267884</v>
      </c>
      <c r="AP29" s="45">
        <f>'[2]Activity data'!AQ550</f>
        <v>37224.23958391897</v>
      </c>
      <c r="AQ29" s="45">
        <f>'[2]Activity data'!AR550</f>
        <v>38053.526135570057</v>
      </c>
      <c r="AR29" s="45">
        <f>'[2]Activity data'!AS550</f>
        <v>38882.812687221151</v>
      </c>
      <c r="AS29" s="45">
        <f>'[2]Activity data'!AT550</f>
        <v>39712.09923887223</v>
      </c>
      <c r="AT29" s="45">
        <f>'[2]Activity data'!AU550</f>
        <v>40541.385790523324</v>
      </c>
      <c r="AU29" s="45">
        <f>'[2]Activity data'!AV550</f>
        <v>41370.67234217441</v>
      </c>
      <c r="AV29" s="45">
        <f>'[2]Activity data'!AW550</f>
        <v>42199.958893825504</v>
      </c>
      <c r="AW29" s="45">
        <f>'[2]Activity data'!AX550</f>
        <v>43029.245445476583</v>
      </c>
      <c r="AX29" s="45">
        <f>'[2]Activity data'!AY550</f>
        <v>43858.531997127677</v>
      </c>
      <c r="AY29" s="45">
        <f>'[2]Activity data'!AZ550</f>
        <v>44687.818548778749</v>
      </c>
      <c r="AZ29" s="45">
        <f>'[2]Activity data'!BA550</f>
        <v>45517.105100429842</v>
      </c>
      <c r="BA29" s="45">
        <f>'[2]Activity data'!BB550</f>
        <v>46346.391652080929</v>
      </c>
      <c r="BB29" s="45">
        <f>'[2]Activity data'!BC550</f>
        <v>47175.678203732023</v>
      </c>
      <c r="BC29" s="45">
        <f>'[2]Activity data'!BD550</f>
        <v>48004.964755383102</v>
      </c>
      <c r="BD29" s="45">
        <f>'[2]Activity data'!BE550</f>
        <v>48834.251307034181</v>
      </c>
      <c r="BE29" s="45">
        <f>'[2]Activity data'!BF550</f>
        <v>49663.537858685289</v>
      </c>
      <c r="BF29" s="45">
        <f>'[2]Activity data'!BG550</f>
        <v>50492.824410336369</v>
      </c>
      <c r="BG29" s="45">
        <f>'[2]Activity data'!BH550</f>
        <v>51322.110961987448</v>
      </c>
      <c r="BH29" s="45">
        <f>'[2]Activity data'!BI550</f>
        <v>52151.397513638527</v>
      </c>
      <c r="BI29" s="45">
        <f>'[2]Activity data'!BJ550</f>
        <v>52980.684065289621</v>
      </c>
      <c r="BJ29" s="45">
        <f>'[2]Activity data'!BK550</f>
        <v>53809.970616940707</v>
      </c>
      <c r="BK29" s="45">
        <f>'[2]Activity data'!BL550</f>
        <v>54639.257168591786</v>
      </c>
      <c r="BL29" s="45">
        <f>'[2]Activity data'!BM550</f>
        <v>55468.54372024288</v>
      </c>
      <c r="BM29" s="45">
        <f>'[2]Activity data'!BN550</f>
        <v>56297.830271893945</v>
      </c>
      <c r="BN29" s="45">
        <f>'[2]Activity data'!BO550</f>
        <v>57127.116823545024</v>
      </c>
      <c r="BO29" s="45">
        <f>'[2]Activity data'!BP550</f>
        <v>57956.403375196111</v>
      </c>
      <c r="BP29" s="45">
        <f>'[2]Activity data'!BQ550</f>
        <v>58785.68992684719</v>
      </c>
      <c r="BR29" s="23"/>
    </row>
    <row r="30" spans="1:72" x14ac:dyDescent="0.25">
      <c r="A30" t="str">
        <f t="shared" si="9"/>
        <v>3C Aggregated and non-CO2 emissions on land</v>
      </c>
      <c r="B30" t="str">
        <f t="shared" si="9"/>
        <v>3C1 Biomass burning (CH4)</v>
      </c>
      <c r="C30" t="str">
        <f>C29</f>
        <v>3C1b Biomass burning in Croplands</v>
      </c>
      <c r="D30" t="s">
        <v>352</v>
      </c>
      <c r="E30" t="str">
        <f t="shared" si="7"/>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'[2]Activity data'!AE551</f>
        <v>3227.9349368076064</v>
      </c>
      <c r="AE30" s="45">
        <f>'[2]Activity data'!AF551</f>
        <v>3255.5028892035903</v>
      </c>
      <c r="AF30" s="45">
        <f>'[2]Activity data'!AG551</f>
        <v>3283.0708415995737</v>
      </c>
      <c r="AG30" s="45">
        <f>'[2]Activity data'!AH551</f>
        <v>3310.6387939955575</v>
      </c>
      <c r="AH30" s="45">
        <f>'[2]Activity data'!AI551</f>
        <v>3338.2067463915409</v>
      </c>
      <c r="AI30" s="45">
        <f>'[2]Activity data'!AJ551</f>
        <v>3365.7746987875248</v>
      </c>
      <c r="AJ30" s="45">
        <f>'[2]Activity data'!AK551</f>
        <v>3393.3426511835082</v>
      </c>
      <c r="AK30" s="45">
        <f>'[2]Activity data'!AL551</f>
        <v>3420.9106035794921</v>
      </c>
      <c r="AL30" s="45">
        <f>'[2]Activity data'!AM551</f>
        <v>3448.4785559754755</v>
      </c>
      <c r="AM30" s="45">
        <f>'[2]Activity data'!AN551</f>
        <v>3476.0465083714594</v>
      </c>
      <c r="AN30" s="45">
        <f>'[2]Activity data'!AO551</f>
        <v>3503.6144607674428</v>
      </c>
      <c r="AO30" s="45">
        <f>'[2]Activity data'!AP551</f>
        <v>3531.1824131634266</v>
      </c>
      <c r="AP30" s="45">
        <f>'[2]Activity data'!AQ551</f>
        <v>3558.7503655594105</v>
      </c>
      <c r="AQ30" s="45">
        <f>'[2]Activity data'!AR551</f>
        <v>3586.3183179553939</v>
      </c>
      <c r="AR30" s="45">
        <f>'[2]Activity data'!AS551</f>
        <v>3613.8862703513778</v>
      </c>
      <c r="AS30" s="45">
        <f>'[2]Activity data'!AT551</f>
        <v>3641.4542227473612</v>
      </c>
      <c r="AT30" s="45">
        <f>'[2]Activity data'!AU551</f>
        <v>3669.0221751433451</v>
      </c>
      <c r="AU30" s="45">
        <f>'[2]Activity data'!AV551</f>
        <v>3696.5901275393285</v>
      </c>
      <c r="AV30" s="45">
        <f>'[2]Activity data'!AW551</f>
        <v>3724.1580799353123</v>
      </c>
      <c r="AW30" s="45">
        <f>'[2]Activity data'!AX551</f>
        <v>3751.7260323312958</v>
      </c>
      <c r="AX30" s="45">
        <f>'[2]Activity data'!AY551</f>
        <v>3779.2939847272796</v>
      </c>
      <c r="AY30" s="45">
        <f>'[2]Activity data'!AZ551</f>
        <v>3806.861937123263</v>
      </c>
      <c r="AZ30" s="45">
        <f>'[2]Activity data'!BA551</f>
        <v>3834.4298895192469</v>
      </c>
      <c r="BA30" s="45">
        <f>'[2]Activity data'!BB551</f>
        <v>3861.9978419152303</v>
      </c>
      <c r="BB30" s="45">
        <f>'[2]Activity data'!BC551</f>
        <v>3889.5657943112142</v>
      </c>
      <c r="BC30" s="45">
        <f>'[2]Activity data'!BD551</f>
        <v>3917.1337467071976</v>
      </c>
      <c r="BD30" s="45">
        <f>'[2]Activity data'!BE551</f>
        <v>3944.7016991031815</v>
      </c>
      <c r="BE30" s="45">
        <f>'[2]Activity data'!BF551</f>
        <v>3972.2696514991649</v>
      </c>
      <c r="BF30" s="45">
        <f>'[2]Activity data'!BG551</f>
        <v>3999.8376038951487</v>
      </c>
      <c r="BG30" s="45">
        <f>'[2]Activity data'!BH551</f>
        <v>4027.4055562911321</v>
      </c>
      <c r="BH30" s="45">
        <f>'[2]Activity data'!BI551</f>
        <v>4054.973508687116</v>
      </c>
      <c r="BI30" s="45">
        <f>'[2]Activity data'!BJ551</f>
        <v>4082.5414610830994</v>
      </c>
      <c r="BJ30" s="45">
        <f>'[2]Activity data'!BK551</f>
        <v>4110.1094134790837</v>
      </c>
      <c r="BK30" s="45">
        <f>'[2]Activity data'!BL551</f>
        <v>4137.6773658750672</v>
      </c>
      <c r="BL30" s="45">
        <f>'[2]Activity data'!BM551</f>
        <v>4165.2453182710506</v>
      </c>
      <c r="BM30" s="45">
        <f>'[2]Activity data'!BN551</f>
        <v>4192.813270667034</v>
      </c>
      <c r="BN30" s="45">
        <f>'[2]Activity data'!BO551</f>
        <v>4220.3812230630174</v>
      </c>
      <c r="BO30" s="45">
        <f>'[2]Activity data'!BP551</f>
        <v>4247.9491754590017</v>
      </c>
      <c r="BP30" s="45">
        <f>'[2]Activity data'!BQ551</f>
        <v>4275.5171278549851</v>
      </c>
      <c r="BR30" s="23"/>
    </row>
    <row r="31" spans="1:72" x14ac:dyDescent="0.25">
      <c r="A31" t="str">
        <f t="shared" si="9"/>
        <v>3C Aggregated and non-CO2 emissions on land</v>
      </c>
      <c r="B31" t="str">
        <f t="shared" si="9"/>
        <v>3C1 Biomass burning (CH4)</v>
      </c>
      <c r="C31" t="str">
        <f>C30</f>
        <v>3C1b Biomass burning in Croplands</v>
      </c>
      <c r="D31" t="s">
        <v>353</v>
      </c>
      <c r="E31" t="str">
        <f t="shared" si="7"/>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'[2]Activity data'!AE552</f>
        <v>892.04273910080849</v>
      </c>
      <c r="AE31" s="45">
        <f>'[2]Activity data'!AF552</f>
        <v>897.91643360164323</v>
      </c>
      <c r="AF31" s="45">
        <f>'[2]Activity data'!AG552</f>
        <v>903.79012810247798</v>
      </c>
      <c r="AG31" s="45">
        <f>'[2]Activity data'!AH552</f>
        <v>909.66382260331272</v>
      </c>
      <c r="AH31" s="45">
        <f>'[2]Activity data'!AI552</f>
        <v>915.53751710414724</v>
      </c>
      <c r="AI31" s="45">
        <f>'[2]Activity data'!AJ552</f>
        <v>921.41121160498199</v>
      </c>
      <c r="AJ31" s="45">
        <f>'[2]Activity data'!AK552</f>
        <v>927.28490610581673</v>
      </c>
      <c r="AK31" s="45">
        <f>'[2]Activity data'!AL552</f>
        <v>933.15860060665148</v>
      </c>
      <c r="AL31" s="45">
        <f>'[2]Activity data'!AM552</f>
        <v>939.03229510748622</v>
      </c>
      <c r="AM31" s="45">
        <f>'[2]Activity data'!AN552</f>
        <v>944.90598960832097</v>
      </c>
      <c r="AN31" s="45">
        <f>'[2]Activity data'!AO552</f>
        <v>950.77968410915571</v>
      </c>
      <c r="AO31" s="45">
        <f>'[2]Activity data'!AP552</f>
        <v>956.65337860999045</v>
      </c>
      <c r="AP31" s="45">
        <f>'[2]Activity data'!AQ552</f>
        <v>962.5270731108252</v>
      </c>
      <c r="AQ31" s="45">
        <f>'[2]Activity data'!AR552</f>
        <v>968.40076761165994</v>
      </c>
      <c r="AR31" s="45">
        <f>'[2]Activity data'!AS552</f>
        <v>974.27446211249469</v>
      </c>
      <c r="AS31" s="45">
        <f>'[2]Activity data'!AT552</f>
        <v>980.14815661332921</v>
      </c>
      <c r="AT31" s="45">
        <f>'[2]Activity data'!AU552</f>
        <v>986.02185111416395</v>
      </c>
      <c r="AU31" s="45">
        <f>'[2]Activity data'!AV552</f>
        <v>991.8955456149987</v>
      </c>
      <c r="AV31" s="45">
        <f>'[2]Activity data'!AW552</f>
        <v>997.76924011583344</v>
      </c>
      <c r="AW31" s="45">
        <f>'[2]Activity data'!AX552</f>
        <v>1003.6429346166682</v>
      </c>
      <c r="AX31" s="45">
        <f>'[2]Activity data'!AY552</f>
        <v>1009.5166291175029</v>
      </c>
      <c r="AY31" s="45">
        <f>'[2]Activity data'!AZ552</f>
        <v>1015.3903236183377</v>
      </c>
      <c r="AZ31" s="45">
        <f>'[2]Activity data'!BA552</f>
        <v>1021.2640181191724</v>
      </c>
      <c r="BA31" s="45">
        <f>'[2]Activity data'!BB552</f>
        <v>1027.1377126200073</v>
      </c>
      <c r="BB31" s="45">
        <f>'[2]Activity data'!BC552</f>
        <v>1033.011407120842</v>
      </c>
      <c r="BC31" s="45">
        <f>'[2]Activity data'!BD552</f>
        <v>1038.885101621677</v>
      </c>
      <c r="BD31" s="45">
        <f>'[2]Activity data'!BE552</f>
        <v>1044.7587961225115</v>
      </c>
      <c r="BE31" s="45">
        <f>'[2]Activity data'!BF552</f>
        <v>1050.6324906233463</v>
      </c>
      <c r="BF31" s="45">
        <f>'[2]Activity data'!BG552</f>
        <v>1056.506185124181</v>
      </c>
      <c r="BG31" s="45">
        <f>'[2]Activity data'!BH552</f>
        <v>1062.3798796250157</v>
      </c>
      <c r="BH31" s="45">
        <f>'[2]Activity data'!BI552</f>
        <v>1068.2535741258505</v>
      </c>
      <c r="BI31" s="45">
        <f>'[2]Activity data'!BJ552</f>
        <v>1074.1272686266852</v>
      </c>
      <c r="BJ31" s="45">
        <f>'[2]Activity data'!BK552</f>
        <v>1080.00096312752</v>
      </c>
      <c r="BK31" s="45">
        <f>'[2]Activity data'!BL552</f>
        <v>1085.8746576283547</v>
      </c>
      <c r="BL31" s="45">
        <f>'[2]Activity data'!BM552</f>
        <v>1091.7483521291895</v>
      </c>
      <c r="BM31" s="45">
        <f>'[2]Activity data'!BN552</f>
        <v>1097.6220466300242</v>
      </c>
      <c r="BN31" s="45">
        <f>'[2]Activity data'!BO552</f>
        <v>1103.495741130859</v>
      </c>
      <c r="BO31" s="45">
        <f>'[2]Activity data'!BP552</f>
        <v>1109.3694356316935</v>
      </c>
      <c r="BP31" s="45">
        <f>'[2]Activity data'!BQ552</f>
        <v>1115.2431301325282</v>
      </c>
      <c r="BR31" s="23"/>
    </row>
    <row r="32" spans="1:72" x14ac:dyDescent="0.25">
      <c r="A32" t="str">
        <f t="shared" si="9"/>
        <v>3C Aggregated and non-CO2 emissions on land</v>
      </c>
      <c r="B32" t="str">
        <f t="shared" si="9"/>
        <v>3C1 Biomass burning (CH4)</v>
      </c>
      <c r="C32" t="str">
        <f>C31</f>
        <v>3C1b Biomass burning in Croplands</v>
      </c>
      <c r="D32" t="s">
        <v>354</v>
      </c>
      <c r="E32" t="str">
        <f t="shared" si="7"/>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'[2]Activity data'!AE553</f>
        <v>111446.90580100549</v>
      </c>
      <c r="AE32" s="45">
        <f>'[2]Activity data'!AF553</f>
        <v>111463.54344556993</v>
      </c>
      <c r="AF32" s="45">
        <f>'[2]Activity data'!AG553</f>
        <v>111480.18109013437</v>
      </c>
      <c r="AG32" s="45">
        <f>'[2]Activity data'!AH553</f>
        <v>111496.81873469881</v>
      </c>
      <c r="AH32" s="45">
        <f>'[2]Activity data'!AI553</f>
        <v>111513.45637926325</v>
      </c>
      <c r="AI32" s="45">
        <f>'[2]Activity data'!AJ553</f>
        <v>111530.0940238277</v>
      </c>
      <c r="AJ32" s="45">
        <f>'[2]Activity data'!AK553</f>
        <v>111546.73166839214</v>
      </c>
      <c r="AK32" s="45">
        <f>'[2]Activity data'!AL553</f>
        <v>111563.36931295661</v>
      </c>
      <c r="AL32" s="45">
        <f>'[2]Activity data'!AM553</f>
        <v>111580.00695752105</v>
      </c>
      <c r="AM32" s="45">
        <f>'[2]Activity data'!AN553</f>
        <v>111596.64460208549</v>
      </c>
      <c r="AN32" s="45">
        <f>'[2]Activity data'!AO553</f>
        <v>111613.28224664993</v>
      </c>
      <c r="AO32" s="45">
        <f>'[2]Activity data'!AP553</f>
        <v>111629.91989121438</v>
      </c>
      <c r="AP32" s="45">
        <f>'[2]Activity data'!AQ553</f>
        <v>111646.55753577882</v>
      </c>
      <c r="AQ32" s="45">
        <f>'[2]Activity data'!AR553</f>
        <v>111663.19518034326</v>
      </c>
      <c r="AR32" s="45">
        <f>'[2]Activity data'!AS553</f>
        <v>111679.83282490773</v>
      </c>
      <c r="AS32" s="45">
        <f>'[2]Activity data'!AT553</f>
        <v>111696.47046947217</v>
      </c>
      <c r="AT32" s="45">
        <f>'[2]Activity data'!AU553</f>
        <v>111713.10811403662</v>
      </c>
      <c r="AU32" s="45">
        <f>'[2]Activity data'!AV553</f>
        <v>111729.74575860106</v>
      </c>
      <c r="AV32" s="45">
        <f>'[2]Activity data'!AW553</f>
        <v>111746.3834031655</v>
      </c>
      <c r="AW32" s="45">
        <f>'[2]Activity data'!AX553</f>
        <v>111763.02104772994</v>
      </c>
      <c r="AX32" s="45">
        <f>'[2]Activity data'!AY553</f>
        <v>111779.65869229441</v>
      </c>
      <c r="AY32" s="45">
        <f>'[2]Activity data'!AZ553</f>
        <v>111796.29633685885</v>
      </c>
      <c r="AZ32" s="45">
        <f>'[2]Activity data'!BA553</f>
        <v>111812.9339814233</v>
      </c>
      <c r="BA32" s="45">
        <f>'[2]Activity data'!BB553</f>
        <v>111829.57162598774</v>
      </c>
      <c r="BB32" s="45">
        <f>'[2]Activity data'!BC553</f>
        <v>111846.20927055218</v>
      </c>
      <c r="BC32" s="45">
        <f>'[2]Activity data'!BD553</f>
        <v>111862.84691511662</v>
      </c>
      <c r="BD32" s="45">
        <f>'[2]Activity data'!BE553</f>
        <v>111879.48455968106</v>
      </c>
      <c r="BE32" s="45">
        <f>'[2]Activity data'!BF553</f>
        <v>111896.12220424553</v>
      </c>
      <c r="BF32" s="45">
        <f>'[2]Activity data'!BG553</f>
        <v>111912.75984880998</v>
      </c>
      <c r="BG32" s="45">
        <f>'[2]Activity data'!BH553</f>
        <v>111929.39749337442</v>
      </c>
      <c r="BH32" s="45">
        <f>'[2]Activity data'!BI553</f>
        <v>111946.03513793886</v>
      </c>
      <c r="BI32" s="45">
        <f>'[2]Activity data'!BJ553</f>
        <v>111962.6727825033</v>
      </c>
      <c r="BJ32" s="45">
        <f>'[2]Activity data'!BK553</f>
        <v>111979.31042706774</v>
      </c>
      <c r="BK32" s="45">
        <f>'[2]Activity data'!BL553</f>
        <v>111995.94807163219</v>
      </c>
      <c r="BL32" s="45">
        <f>'[2]Activity data'!BM553</f>
        <v>112012.58571619666</v>
      </c>
      <c r="BM32" s="45">
        <f>'[2]Activity data'!BN553</f>
        <v>112029.2233607611</v>
      </c>
      <c r="BN32" s="45">
        <f>'[2]Activity data'!BO553</f>
        <v>112045.86100532554</v>
      </c>
      <c r="BO32" s="45">
        <f>'[2]Activity data'!BP553</f>
        <v>112062.49864988998</v>
      </c>
      <c r="BP32" s="45">
        <f>'[2]Activity data'!BQ553</f>
        <v>112079.13629445442</v>
      </c>
      <c r="BR32" s="23"/>
    </row>
    <row r="33" spans="1:72" x14ac:dyDescent="0.25">
      <c r="A33" t="str">
        <f t="shared" si="9"/>
        <v>3C Aggregated and non-CO2 emissions on land</v>
      </c>
      <c r="B33" t="str">
        <f t="shared" si="9"/>
        <v>3C1 Biomass burning (CH4)</v>
      </c>
      <c r="C33" t="str">
        <f>'IPCC Categories'!C61</f>
        <v>3C1c Biomass burning in Grasslands</v>
      </c>
      <c r="D33" t="s">
        <v>355</v>
      </c>
      <c r="E33" t="str">
        <f t="shared" si="7"/>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'[2]Activity data'!AE554</f>
        <v>2058395.2209901565</v>
      </c>
      <c r="AE33" s="45">
        <f>'[2]Activity data'!AF554</f>
        <v>2057109.152726532</v>
      </c>
      <c r="AF33" s="45">
        <f>'[2]Activity data'!AG554</f>
        <v>2055823.0844629076</v>
      </c>
      <c r="AG33" s="45">
        <f>'[2]Activity data'!AH554</f>
        <v>2054537.0161992831</v>
      </c>
      <c r="AH33" s="45">
        <f>'[2]Activity data'!AI554</f>
        <v>2053250.9479356585</v>
      </c>
      <c r="AI33" s="45">
        <f>'[2]Activity data'!AJ554</f>
        <v>2051964.8796720342</v>
      </c>
      <c r="AJ33" s="45">
        <f>'[2]Activity data'!AK554</f>
        <v>2050678.8114084096</v>
      </c>
      <c r="AK33" s="45">
        <f>'[2]Activity data'!AL554</f>
        <v>2049019.7315922903</v>
      </c>
      <c r="AL33" s="45">
        <f>'[2]Activity data'!AM554</f>
        <v>2047360.6517761711</v>
      </c>
      <c r="AM33" s="45">
        <f>'[2]Activity data'!AN554</f>
        <v>2045701.571960052</v>
      </c>
      <c r="AN33" s="45">
        <f>'[2]Activity data'!AO554</f>
        <v>2044042.4921439327</v>
      </c>
      <c r="AO33" s="45">
        <f>'[2]Activity data'!AP554</f>
        <v>2042383.4123278135</v>
      </c>
      <c r="AP33" s="45">
        <f>'[2]Activity data'!AQ554</f>
        <v>2040724.3325116944</v>
      </c>
      <c r="AQ33" s="45">
        <f>'[2]Activity data'!AR554</f>
        <v>2039065.2526955751</v>
      </c>
      <c r="AR33" s="45">
        <f>'[2]Activity data'!AS554</f>
        <v>2037406.1728794558</v>
      </c>
      <c r="AS33" s="45">
        <f>'[2]Activity data'!AT554</f>
        <v>2035747.0930633366</v>
      </c>
      <c r="AT33" s="45">
        <f>'[2]Activity data'!AU554</f>
        <v>2034088.0132472175</v>
      </c>
      <c r="AU33" s="45">
        <f>'[2]Activity data'!AV554</f>
        <v>2032428.9334310982</v>
      </c>
      <c r="AV33" s="45">
        <f>'[2]Activity data'!AW554</f>
        <v>2030769.853614979</v>
      </c>
      <c r="AW33" s="45">
        <f>'[2]Activity data'!AX554</f>
        <v>2029483.7853513546</v>
      </c>
      <c r="AX33" s="45">
        <f>'[2]Activity data'!AY554</f>
        <v>2028197.7170877301</v>
      </c>
      <c r="AY33" s="45">
        <f>'[2]Activity data'!AZ554</f>
        <v>2026911.6488241055</v>
      </c>
      <c r="AZ33" s="45">
        <f>'[2]Activity data'!BA554</f>
        <v>2025625.5805604812</v>
      </c>
      <c r="BA33" s="45">
        <f>'[2]Activity data'!BB554</f>
        <v>2024339.5122968566</v>
      </c>
      <c r="BB33" s="45">
        <f>'[2]Activity data'!BC554</f>
        <v>2023053.4440332321</v>
      </c>
      <c r="BC33" s="45">
        <f>'[2]Activity data'!BD554</f>
        <v>2021767.3757696077</v>
      </c>
      <c r="BD33" s="45">
        <f>'[2]Activity data'!BE554</f>
        <v>2020481.3075059832</v>
      </c>
      <c r="BE33" s="45">
        <f>'[2]Activity data'!BF554</f>
        <v>2019195.2392423586</v>
      </c>
      <c r="BF33" s="45">
        <f>'[2]Activity data'!BG554</f>
        <v>2017909.1709787343</v>
      </c>
      <c r="BG33" s="45">
        <f>'[2]Activity data'!BH554</f>
        <v>2016623.1027151097</v>
      </c>
      <c r="BH33" s="45">
        <f>'[2]Activity data'!BI554</f>
        <v>2015337.0344514851</v>
      </c>
      <c r="BI33" s="45">
        <f>'[2]Activity data'!BJ554</f>
        <v>2014050.9661878608</v>
      </c>
      <c r="BJ33" s="45">
        <f>'[2]Activity data'!BK554</f>
        <v>2012764.8979242363</v>
      </c>
      <c r="BK33" s="45">
        <f>'[2]Activity data'!BL554</f>
        <v>2011478.8296606117</v>
      </c>
      <c r="BL33" s="45">
        <f>'[2]Activity data'!BM554</f>
        <v>2010192.7613969874</v>
      </c>
      <c r="BM33" s="45">
        <f>'[2]Activity data'!BN554</f>
        <v>2008906.6931333628</v>
      </c>
      <c r="BN33" s="45">
        <f>'[2]Activity data'!BO554</f>
        <v>2007620.6248697382</v>
      </c>
      <c r="BO33" s="45">
        <f>'[2]Activity data'!BP554</f>
        <v>2006334.5566061139</v>
      </c>
      <c r="BP33" s="45">
        <f>'[2]Activity data'!BQ554</f>
        <v>2005048.4883424893</v>
      </c>
      <c r="BR33" s="23"/>
    </row>
    <row r="34" spans="1:72" x14ac:dyDescent="0.25">
      <c r="A34" t="str">
        <f t="shared" si="9"/>
        <v>3C Aggregated and non-CO2 emissions on land</v>
      </c>
      <c r="B34" t="str">
        <f t="shared" si="9"/>
        <v>3C1 Biomass burning (CH4)</v>
      </c>
      <c r="C34" t="str">
        <f>C33</f>
        <v>3C1c Biomass burning in Grasslands</v>
      </c>
      <c r="D34" t="s">
        <v>356</v>
      </c>
      <c r="E34" t="str">
        <f t="shared" si="7"/>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'[2]Activity data'!AE555</f>
        <v>270851.31874964153</v>
      </c>
      <c r="AE34" s="45">
        <f>'[2]Activity data'!AF555</f>
        <v>271174.56012518157</v>
      </c>
      <c r="AF34" s="45">
        <f>'[2]Activity data'!AG555</f>
        <v>271497.8015007216</v>
      </c>
      <c r="AG34" s="45">
        <f>'[2]Activity data'!AH555</f>
        <v>271821.04287626164</v>
      </c>
      <c r="AH34" s="45">
        <f>'[2]Activity data'!AI555</f>
        <v>272144.28425180173</v>
      </c>
      <c r="AI34" s="45">
        <f>'[2]Activity data'!AJ555</f>
        <v>272467.52562734176</v>
      </c>
      <c r="AJ34" s="45">
        <f>'[2]Activity data'!AK555</f>
        <v>272790.7670028818</v>
      </c>
      <c r="AK34" s="45">
        <f>'[2]Activity data'!AL555</f>
        <v>273114.00837842183</v>
      </c>
      <c r="AL34" s="45">
        <f>'[2]Activity data'!AM555</f>
        <v>273437.24975396186</v>
      </c>
      <c r="AM34" s="45">
        <f>'[2]Activity data'!AN555</f>
        <v>273760.4911295019</v>
      </c>
      <c r="AN34" s="45">
        <f>'[2]Activity data'!AO555</f>
        <v>274083.73250504193</v>
      </c>
      <c r="AO34" s="45">
        <f>'[2]Activity data'!AP555</f>
        <v>274406.97388058202</v>
      </c>
      <c r="AP34" s="45">
        <f>'[2]Activity data'!AQ555</f>
        <v>274730.21525612206</v>
      </c>
      <c r="AQ34" s="45">
        <f>'[2]Activity data'!AR555</f>
        <v>275053.45663166209</v>
      </c>
      <c r="AR34" s="45">
        <f>'[2]Activity data'!AS555</f>
        <v>275376.69800720213</v>
      </c>
      <c r="AS34" s="45">
        <f>'[2]Activity data'!AT555</f>
        <v>275699.93938274216</v>
      </c>
      <c r="AT34" s="45">
        <f>'[2]Activity data'!AU555</f>
        <v>276023.18075828219</v>
      </c>
      <c r="AU34" s="45">
        <f>'[2]Activity data'!AV555</f>
        <v>276346.42213382223</v>
      </c>
      <c r="AV34" s="45">
        <f>'[2]Activity data'!AW555</f>
        <v>276669.66350936226</v>
      </c>
      <c r="AW34" s="45">
        <f>'[2]Activity data'!AX555</f>
        <v>276992.90488490235</v>
      </c>
      <c r="AX34" s="45">
        <f>'[2]Activity data'!AY555</f>
        <v>277316.14626044239</v>
      </c>
      <c r="AY34" s="45">
        <f>'[2]Activity data'!AZ555</f>
        <v>277639.38763598242</v>
      </c>
      <c r="AZ34" s="45">
        <f>'[2]Activity data'!BA555</f>
        <v>277962.62901152245</v>
      </c>
      <c r="BA34" s="45">
        <f>'[2]Activity data'!BB555</f>
        <v>278285.87038706249</v>
      </c>
      <c r="BB34" s="45">
        <f>'[2]Activity data'!BC555</f>
        <v>278609.11176260252</v>
      </c>
      <c r="BC34" s="45">
        <f>'[2]Activity data'!BD555</f>
        <v>278932.35313814256</v>
      </c>
      <c r="BD34" s="45">
        <f>'[2]Activity data'!BE555</f>
        <v>279255.59451368259</v>
      </c>
      <c r="BE34" s="45">
        <f>'[2]Activity data'!BF555</f>
        <v>279578.83588922268</v>
      </c>
      <c r="BF34" s="45">
        <f>'[2]Activity data'!BG555</f>
        <v>279902.07726476272</v>
      </c>
      <c r="BG34" s="45">
        <f>'[2]Activity data'!BH555</f>
        <v>280225.31864030275</v>
      </c>
      <c r="BH34" s="45">
        <f>'[2]Activity data'!BI555</f>
        <v>280548.56001584278</v>
      </c>
      <c r="BI34" s="45">
        <f>'[2]Activity data'!BJ555</f>
        <v>280871.80139138282</v>
      </c>
      <c r="BJ34" s="45">
        <f>'[2]Activity data'!BK555</f>
        <v>281195.04276692285</v>
      </c>
      <c r="BK34" s="45">
        <f>'[2]Activity data'!BL555</f>
        <v>281518.28414246289</v>
      </c>
      <c r="BL34" s="45">
        <f>'[2]Activity data'!BM555</f>
        <v>281841.52551800298</v>
      </c>
      <c r="BM34" s="45">
        <f>'[2]Activity data'!BN555</f>
        <v>282164.76689354295</v>
      </c>
      <c r="BN34" s="45">
        <f>'[2]Activity data'!BO555</f>
        <v>282488.00826908299</v>
      </c>
      <c r="BO34" s="45">
        <f>'[2]Activity data'!BP555</f>
        <v>282811.24964462302</v>
      </c>
      <c r="BP34" s="45">
        <f>'[2]Activity data'!BQ555</f>
        <v>283134.49102016306</v>
      </c>
      <c r="BR34" s="23"/>
    </row>
    <row r="35" spans="1:72" x14ac:dyDescent="0.25">
      <c r="A35" t="str">
        <f>A39</f>
        <v>3C Aggregated and non-CO2 emissions on land</v>
      </c>
      <c r="B35" t="str">
        <f>B39</f>
        <v>3C1 Biomass burning (CH4)</v>
      </c>
      <c r="C35" t="str">
        <f>C39</f>
        <v>3C1f Biomass burning in Other lands</v>
      </c>
      <c r="D35" t="s">
        <v>360</v>
      </c>
      <c r="E35" t="str">
        <f t="shared" si="7"/>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'[2]Activity data'!AE556</f>
        <v>57963.822619231716</v>
      </c>
      <c r="AE35" s="45">
        <f>'[2]Activity data'!AF556</f>
        <v>57963.822619231716</v>
      </c>
      <c r="AF35" s="45">
        <f>'[2]Activity data'!AG556</f>
        <v>57963.822619231716</v>
      </c>
      <c r="AG35" s="45">
        <f>'[2]Activity data'!AH556</f>
        <v>57963.822619231716</v>
      </c>
      <c r="AH35" s="45">
        <f>'[2]Activity data'!AI556</f>
        <v>57963.822619231716</v>
      </c>
      <c r="AI35" s="45">
        <f>'[2]Activity data'!AJ556</f>
        <v>57963.822619231716</v>
      </c>
      <c r="AJ35" s="45">
        <f>'[2]Activity data'!AK556</f>
        <v>57963.822619231716</v>
      </c>
      <c r="AK35" s="45">
        <f>'[2]Activity data'!AL556</f>
        <v>57963.822619231716</v>
      </c>
      <c r="AL35" s="45">
        <f>'[2]Activity data'!AM556</f>
        <v>57963.822619231716</v>
      </c>
      <c r="AM35" s="45">
        <f>'[2]Activity data'!AN556</f>
        <v>57963.822619231716</v>
      </c>
      <c r="AN35" s="45">
        <f>'[2]Activity data'!AO556</f>
        <v>57963.822619231716</v>
      </c>
      <c r="AO35" s="45">
        <f>'[2]Activity data'!AP556</f>
        <v>57963.822619231716</v>
      </c>
      <c r="AP35" s="45">
        <f>'[2]Activity data'!AQ556</f>
        <v>57963.822619231716</v>
      </c>
      <c r="AQ35" s="45">
        <f>'[2]Activity data'!AR556</f>
        <v>57963.822619231716</v>
      </c>
      <c r="AR35" s="45">
        <f>'[2]Activity data'!AS556</f>
        <v>57963.822619231716</v>
      </c>
      <c r="AS35" s="45">
        <f>'[2]Activity data'!AT556</f>
        <v>57963.822619231716</v>
      </c>
      <c r="AT35" s="45">
        <f>'[2]Activity data'!AU556</f>
        <v>57963.822619231716</v>
      </c>
      <c r="AU35" s="45">
        <f>'[2]Activity data'!AV556</f>
        <v>57963.822619231716</v>
      </c>
      <c r="AV35" s="45">
        <f>'[2]Activity data'!AW556</f>
        <v>57963.822619231716</v>
      </c>
      <c r="AW35" s="45">
        <f>'[2]Activity data'!AX556</f>
        <v>57963.822619231716</v>
      </c>
      <c r="AX35" s="45">
        <f>'[2]Activity data'!AY556</f>
        <v>57963.822619231716</v>
      </c>
      <c r="AY35" s="45">
        <f>'[2]Activity data'!AZ556</f>
        <v>57963.822619231716</v>
      </c>
      <c r="AZ35" s="45">
        <f>'[2]Activity data'!BA556</f>
        <v>57963.822619231716</v>
      </c>
      <c r="BA35" s="45">
        <f>'[2]Activity data'!BB556</f>
        <v>57963.822619231716</v>
      </c>
      <c r="BB35" s="45">
        <f>'[2]Activity data'!BC556</f>
        <v>57963.822619231716</v>
      </c>
      <c r="BC35" s="45">
        <f>'[2]Activity data'!BD556</f>
        <v>57963.822619231716</v>
      </c>
      <c r="BD35" s="45">
        <f>'[2]Activity data'!BE556</f>
        <v>57963.822619231716</v>
      </c>
      <c r="BE35" s="45">
        <f>'[2]Activity data'!BF556</f>
        <v>57963.822619231716</v>
      </c>
      <c r="BF35" s="45">
        <f>'[2]Activity data'!BG556</f>
        <v>57963.822619231716</v>
      </c>
      <c r="BG35" s="45">
        <f>'[2]Activity data'!BH556</f>
        <v>57963.822619231716</v>
      </c>
      <c r="BH35" s="45">
        <f>'[2]Activity data'!BI556</f>
        <v>57963.822619231716</v>
      </c>
      <c r="BI35" s="45">
        <f>'[2]Activity data'!BJ556</f>
        <v>57963.822619231716</v>
      </c>
      <c r="BJ35" s="45">
        <f>'[2]Activity data'!BK556</f>
        <v>57963.822619231716</v>
      </c>
      <c r="BK35" s="45">
        <f>'[2]Activity data'!BL556</f>
        <v>57963.822619231716</v>
      </c>
      <c r="BL35" s="45">
        <f>'[2]Activity data'!BM556</f>
        <v>57963.822619231716</v>
      </c>
      <c r="BM35" s="45">
        <f>'[2]Activity data'!BN556</f>
        <v>57963.822619231716</v>
      </c>
      <c r="BN35" s="45">
        <f>'[2]Activity data'!BO556</f>
        <v>57963.822619231716</v>
      </c>
      <c r="BO35" s="45">
        <f>'[2]Activity data'!BP556</f>
        <v>57963.822619231716</v>
      </c>
      <c r="BP35" s="45">
        <f>'[2]Activity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7"/>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'[2]Activity data'!AE557</f>
        <v>91537.108006573035</v>
      </c>
      <c r="AE36" s="45">
        <f>'[2]Activity data'!AF557</f>
        <v>91537.108006573035</v>
      </c>
      <c r="AF36" s="45">
        <f>'[2]Activity data'!AG557</f>
        <v>91537.108006573035</v>
      </c>
      <c r="AG36" s="45">
        <f>'[2]Activity data'!AH557</f>
        <v>91537.108006573035</v>
      </c>
      <c r="AH36" s="45">
        <f>'[2]Activity data'!AI557</f>
        <v>91537.108006573035</v>
      </c>
      <c r="AI36" s="45">
        <f>'[2]Activity data'!AJ557</f>
        <v>91537.108006573035</v>
      </c>
      <c r="AJ36" s="45">
        <f>'[2]Activity data'!AK557</f>
        <v>91537.108006573035</v>
      </c>
      <c r="AK36" s="45">
        <f>'[2]Activity data'!AL557</f>
        <v>91537.108006573035</v>
      </c>
      <c r="AL36" s="45">
        <f>'[2]Activity data'!AM557</f>
        <v>91537.108006573035</v>
      </c>
      <c r="AM36" s="45">
        <f>'[2]Activity data'!AN557</f>
        <v>91537.108006573035</v>
      </c>
      <c r="AN36" s="45">
        <f>'[2]Activity data'!AO557</f>
        <v>91537.108006573035</v>
      </c>
      <c r="AO36" s="45">
        <f>'[2]Activity data'!AP557</f>
        <v>91537.108006573035</v>
      </c>
      <c r="AP36" s="45">
        <f>'[2]Activity data'!AQ557</f>
        <v>91537.108006573035</v>
      </c>
      <c r="AQ36" s="45">
        <f>'[2]Activity data'!AR557</f>
        <v>91537.108006573035</v>
      </c>
      <c r="AR36" s="45">
        <f>'[2]Activity data'!AS557</f>
        <v>91537.108006573035</v>
      </c>
      <c r="AS36" s="45">
        <f>'[2]Activity data'!AT557</f>
        <v>91537.108006573035</v>
      </c>
      <c r="AT36" s="45">
        <f>'[2]Activity data'!AU557</f>
        <v>91537.108006573035</v>
      </c>
      <c r="AU36" s="45">
        <f>'[2]Activity data'!AV557</f>
        <v>91537.108006573035</v>
      </c>
      <c r="AV36" s="45">
        <f>'[2]Activity data'!AW557</f>
        <v>91537.108006573035</v>
      </c>
      <c r="AW36" s="45">
        <f>'[2]Activity data'!AX557</f>
        <v>91537.108006573035</v>
      </c>
      <c r="AX36" s="45">
        <f>'[2]Activity data'!AY557</f>
        <v>91537.108006573035</v>
      </c>
      <c r="AY36" s="45">
        <f>'[2]Activity data'!AZ557</f>
        <v>91537.108006573035</v>
      </c>
      <c r="AZ36" s="45">
        <f>'[2]Activity data'!BA557</f>
        <v>91537.108006573035</v>
      </c>
      <c r="BA36" s="45">
        <f>'[2]Activity data'!BB557</f>
        <v>91537.108006573035</v>
      </c>
      <c r="BB36" s="45">
        <f>'[2]Activity data'!BC557</f>
        <v>91537.108006573035</v>
      </c>
      <c r="BC36" s="45">
        <f>'[2]Activity data'!BD557</f>
        <v>91537.108006573035</v>
      </c>
      <c r="BD36" s="45">
        <f>'[2]Activity data'!BE557</f>
        <v>91537.108006573035</v>
      </c>
      <c r="BE36" s="45">
        <f>'[2]Activity data'!BF557</f>
        <v>91537.108006573035</v>
      </c>
      <c r="BF36" s="45">
        <f>'[2]Activity data'!BG557</f>
        <v>91537.108006573035</v>
      </c>
      <c r="BG36" s="45">
        <f>'[2]Activity data'!BH557</f>
        <v>91537.108006573035</v>
      </c>
      <c r="BH36" s="45">
        <f>'[2]Activity data'!BI557</f>
        <v>91537.108006573035</v>
      </c>
      <c r="BI36" s="45">
        <f>'[2]Activity data'!BJ557</f>
        <v>91537.108006573035</v>
      </c>
      <c r="BJ36" s="45">
        <f>'[2]Activity data'!BK557</f>
        <v>91537.108006573035</v>
      </c>
      <c r="BK36" s="45">
        <f>'[2]Activity data'!BL557</f>
        <v>91537.108006573035</v>
      </c>
      <c r="BL36" s="45">
        <f>'[2]Activity data'!BM557</f>
        <v>91537.108006573035</v>
      </c>
      <c r="BM36" s="45">
        <f>'[2]Activity data'!BN557</f>
        <v>91537.108006573035</v>
      </c>
      <c r="BN36" s="45">
        <f>'[2]Activity data'!BO557</f>
        <v>91537.108006573035</v>
      </c>
      <c r="BO36" s="45">
        <f>'[2]Activity data'!BP557</f>
        <v>91537.108006573035</v>
      </c>
      <c r="BP36" s="45">
        <f>'[2]Activity data'!BQ557</f>
        <v>91537.108006573035</v>
      </c>
      <c r="BR36" s="23"/>
    </row>
    <row r="37" spans="1:72" x14ac:dyDescent="0.25">
      <c r="A37" t="str">
        <f t="shared" ref="A37:B39" si="10">A36</f>
        <v>3C Aggregated and non-CO2 emissions on land</v>
      </c>
      <c r="B37" t="str">
        <f t="shared" si="10"/>
        <v>3C1 Biomass burning (CH4)</v>
      </c>
      <c r="C37" t="str">
        <f>'IPCC Categories'!C63</f>
        <v>3C1e Biomass burning in Settlements</v>
      </c>
      <c r="D37" t="s">
        <v>357</v>
      </c>
      <c r="E37" t="str">
        <f t="shared" si="7"/>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'[2]Activity data'!AE558</f>
        <v>45569.714076613083</v>
      </c>
      <c r="AE37" s="45">
        <f>'[2]Activity data'!AF558</f>
        <v>45666.022187618808</v>
      </c>
      <c r="AF37" s="45">
        <f>'[2]Activity data'!AG558</f>
        <v>45762.330298624533</v>
      </c>
      <c r="AG37" s="45">
        <f>'[2]Activity data'!AH558</f>
        <v>45858.638409630257</v>
      </c>
      <c r="AH37" s="45">
        <f>'[2]Activity data'!AI558</f>
        <v>45954.946520635982</v>
      </c>
      <c r="AI37" s="45">
        <f>'[2]Activity data'!AJ558</f>
        <v>46051.254631641707</v>
      </c>
      <c r="AJ37" s="45">
        <f>'[2]Activity data'!AK558</f>
        <v>46147.562742647431</v>
      </c>
      <c r="AK37" s="45">
        <f>'[2]Activity data'!AL558</f>
        <v>46243.870853653156</v>
      </c>
      <c r="AL37" s="45">
        <f>'[2]Activity data'!AM558</f>
        <v>46340.17896465888</v>
      </c>
      <c r="AM37" s="45">
        <f>'[2]Activity data'!AN558</f>
        <v>46436.487075664612</v>
      </c>
      <c r="AN37" s="45">
        <f>'[2]Activity data'!AO558</f>
        <v>46532.795186670337</v>
      </c>
      <c r="AO37" s="45">
        <f>'[2]Activity data'!AP558</f>
        <v>46629.103297676062</v>
      </c>
      <c r="AP37" s="45">
        <f>'[2]Activity data'!AQ558</f>
        <v>46725.411408681786</v>
      </c>
      <c r="AQ37" s="45">
        <f>'[2]Activity data'!AR558</f>
        <v>46821.719519687511</v>
      </c>
      <c r="AR37" s="45">
        <f>'[2]Activity data'!AS558</f>
        <v>46918.027630693236</v>
      </c>
      <c r="AS37" s="45">
        <f>'[2]Activity data'!AT558</f>
        <v>47014.33574169896</v>
      </c>
      <c r="AT37" s="45">
        <f>'[2]Activity data'!AU558</f>
        <v>47110.643852704685</v>
      </c>
      <c r="AU37" s="45">
        <f>'[2]Activity data'!AV558</f>
        <v>47206.951963710409</v>
      </c>
      <c r="AV37" s="45">
        <f>'[2]Activity data'!AW558</f>
        <v>47303.260074716134</v>
      </c>
      <c r="AW37" s="45">
        <f>'[2]Activity data'!AX558</f>
        <v>47399.568185721859</v>
      </c>
      <c r="AX37" s="45">
        <f>'[2]Activity data'!AY558</f>
        <v>47495.876296727583</v>
      </c>
      <c r="AY37" s="45">
        <f>'[2]Activity data'!AZ558</f>
        <v>47592.184407733308</v>
      </c>
      <c r="AZ37" s="45">
        <f>'[2]Activity data'!BA558</f>
        <v>47688.492518739033</v>
      </c>
      <c r="BA37" s="45">
        <f>'[2]Activity data'!BB558</f>
        <v>47784.800629744757</v>
      </c>
      <c r="BB37" s="45">
        <f>'[2]Activity data'!BC558</f>
        <v>47881.108740750482</v>
      </c>
      <c r="BC37" s="45">
        <f>'[2]Activity data'!BD558</f>
        <v>47977.416851756207</v>
      </c>
      <c r="BD37" s="45">
        <f>'[2]Activity data'!BE558</f>
        <v>48073.724962761939</v>
      </c>
      <c r="BE37" s="45">
        <f>'[2]Activity data'!BF558</f>
        <v>48170.033073767663</v>
      </c>
      <c r="BF37" s="45">
        <f>'[2]Activity data'!BG558</f>
        <v>48266.341184773388</v>
      </c>
      <c r="BG37" s="45">
        <f>'[2]Activity data'!BH558</f>
        <v>48362.649295779112</v>
      </c>
      <c r="BH37" s="45">
        <f>'[2]Activity data'!BI558</f>
        <v>48458.957406784837</v>
      </c>
      <c r="BI37" s="45">
        <f>'[2]Activity data'!BJ558</f>
        <v>48555.265517790562</v>
      </c>
      <c r="BJ37" s="45">
        <f>'[2]Activity data'!BK558</f>
        <v>48651.573628796286</v>
      </c>
      <c r="BK37" s="45">
        <f>'[2]Activity data'!BL558</f>
        <v>48747.881739802011</v>
      </c>
      <c r="BL37" s="45">
        <f>'[2]Activity data'!BM558</f>
        <v>48844.189850807736</v>
      </c>
      <c r="BM37" s="45">
        <f>'[2]Activity data'!BN558</f>
        <v>48940.49796181346</v>
      </c>
      <c r="BN37" s="45">
        <f>'[2]Activity data'!BO558</f>
        <v>49036.806072819185</v>
      </c>
      <c r="BO37" s="45">
        <f>'[2]Activity data'!BP558</f>
        <v>49133.11418382491</v>
      </c>
      <c r="BP37" s="45">
        <f>'[2]Activity data'!BQ558</f>
        <v>49229.422294830634</v>
      </c>
      <c r="BR37" s="23"/>
    </row>
    <row r="38" spans="1:72" x14ac:dyDescent="0.25">
      <c r="A38" t="str">
        <f t="shared" si="10"/>
        <v>3C Aggregated and non-CO2 emissions on land</v>
      </c>
      <c r="B38" t="str">
        <f t="shared" si="10"/>
        <v>3C1 Biomass burning (CH4)</v>
      </c>
      <c r="C38" t="str">
        <f>C37</f>
        <v>3C1e Biomass burning in Settlements</v>
      </c>
      <c r="D38" t="s">
        <v>358</v>
      </c>
      <c r="E38" t="str">
        <f t="shared" si="7"/>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'[2]Activity data'!AE559</f>
        <v>0</v>
      </c>
      <c r="AE38" s="45">
        <f>'[2]Activity data'!AF559</f>
        <v>0</v>
      </c>
      <c r="AF38" s="45">
        <f>'[2]Activity data'!AG559</f>
        <v>0</v>
      </c>
      <c r="AG38" s="45">
        <f>'[2]Activity data'!AH559</f>
        <v>0</v>
      </c>
      <c r="AH38" s="45">
        <f>'[2]Activity data'!AI559</f>
        <v>0</v>
      </c>
      <c r="AI38" s="45">
        <f>'[2]Activity data'!AJ559</f>
        <v>0</v>
      </c>
      <c r="AJ38" s="45">
        <f>'[2]Activity data'!AK559</f>
        <v>0</v>
      </c>
      <c r="AK38" s="45">
        <f>'[2]Activity data'!AL559</f>
        <v>0</v>
      </c>
      <c r="AL38" s="45">
        <f>'[2]Activity data'!AM559</f>
        <v>0</v>
      </c>
      <c r="AM38" s="45">
        <f>'[2]Activity data'!AN559</f>
        <v>0</v>
      </c>
      <c r="AN38" s="45">
        <f>'[2]Activity data'!AO559</f>
        <v>0</v>
      </c>
      <c r="AO38" s="45">
        <f>'[2]Activity data'!AP559</f>
        <v>0</v>
      </c>
      <c r="AP38" s="45">
        <f>'[2]Activity data'!AQ559</f>
        <v>0</v>
      </c>
      <c r="AQ38" s="45">
        <f>'[2]Activity data'!AR559</f>
        <v>0</v>
      </c>
      <c r="AR38" s="45">
        <f>'[2]Activity data'!AS559</f>
        <v>0</v>
      </c>
      <c r="AS38" s="45">
        <f>'[2]Activity data'!AT559</f>
        <v>0</v>
      </c>
      <c r="AT38" s="45">
        <f>'[2]Activity data'!AU559</f>
        <v>0</v>
      </c>
      <c r="AU38" s="45">
        <f>'[2]Activity data'!AV559</f>
        <v>0</v>
      </c>
      <c r="AV38" s="45">
        <f>'[2]Activity data'!AW559</f>
        <v>0</v>
      </c>
      <c r="AW38" s="45">
        <f>'[2]Activity data'!AX559</f>
        <v>0</v>
      </c>
      <c r="AX38" s="45">
        <f>'[2]Activity data'!AY559</f>
        <v>0</v>
      </c>
      <c r="AY38" s="45">
        <f>'[2]Activity data'!AZ559</f>
        <v>0</v>
      </c>
      <c r="AZ38" s="45">
        <f>'[2]Activity data'!BA559</f>
        <v>0</v>
      </c>
      <c r="BA38" s="45">
        <f>'[2]Activity data'!BB559</f>
        <v>0</v>
      </c>
      <c r="BB38" s="45">
        <f>'[2]Activity data'!BC559</f>
        <v>0</v>
      </c>
      <c r="BC38" s="45">
        <f>'[2]Activity data'!BD559</f>
        <v>0</v>
      </c>
      <c r="BD38" s="45">
        <f>'[2]Activity data'!BE559</f>
        <v>0</v>
      </c>
      <c r="BE38" s="45">
        <f>'[2]Activity data'!BF559</f>
        <v>0</v>
      </c>
      <c r="BF38" s="45">
        <f>'[2]Activity data'!BG559</f>
        <v>0</v>
      </c>
      <c r="BG38" s="45">
        <f>'[2]Activity data'!BH559</f>
        <v>0</v>
      </c>
      <c r="BH38" s="45">
        <f>'[2]Activity data'!BI559</f>
        <v>0</v>
      </c>
      <c r="BI38" s="45">
        <f>'[2]Activity data'!BJ559</f>
        <v>0</v>
      </c>
      <c r="BJ38" s="45">
        <f>'[2]Activity data'!BK559</f>
        <v>0</v>
      </c>
      <c r="BK38" s="45">
        <f>'[2]Activity data'!BL559</f>
        <v>0</v>
      </c>
      <c r="BL38" s="45">
        <f>'[2]Activity data'!BM559</f>
        <v>0</v>
      </c>
      <c r="BM38" s="45">
        <f>'[2]Activity data'!BN559</f>
        <v>0</v>
      </c>
      <c r="BN38" s="45">
        <f>'[2]Activity data'!BO559</f>
        <v>0</v>
      </c>
      <c r="BO38" s="45">
        <f>'[2]Activity data'!BP559</f>
        <v>0</v>
      </c>
      <c r="BP38" s="45">
        <f>'[2]Activity data'!BQ559</f>
        <v>0</v>
      </c>
      <c r="BR38" s="23"/>
    </row>
    <row r="39" spans="1:72" x14ac:dyDescent="0.25">
      <c r="A39" t="str">
        <f t="shared" si="10"/>
        <v>3C Aggregated and non-CO2 emissions on land</v>
      </c>
      <c r="B39" t="str">
        <f t="shared" si="10"/>
        <v>3C1 Biomass burning (CH4)</v>
      </c>
      <c r="C39" t="str">
        <f>'IPCC Categories'!C64</f>
        <v>3C1f Biomass burning in Other lands</v>
      </c>
      <c r="D39" t="s">
        <v>359</v>
      </c>
      <c r="E39" t="str">
        <f t="shared" si="7"/>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'[2]Activity data'!AE560</f>
        <v>0</v>
      </c>
      <c r="AE39" s="45">
        <f>'[2]Activity data'!AF560</f>
        <v>0</v>
      </c>
      <c r="AF39" s="45">
        <f>'[2]Activity data'!AG560</f>
        <v>0</v>
      </c>
      <c r="AG39" s="45">
        <f>'[2]Activity data'!AH560</f>
        <v>0</v>
      </c>
      <c r="AH39" s="45">
        <f>'[2]Activity data'!AI560</f>
        <v>0</v>
      </c>
      <c r="AI39" s="45">
        <f>'[2]Activity data'!AJ560</f>
        <v>0</v>
      </c>
      <c r="AJ39" s="45">
        <f>'[2]Activity data'!AK560</f>
        <v>0</v>
      </c>
      <c r="AK39" s="45">
        <f>'[2]Activity data'!AL560</f>
        <v>0</v>
      </c>
      <c r="AL39" s="45">
        <f>'[2]Activity data'!AM560</f>
        <v>0</v>
      </c>
      <c r="AM39" s="45">
        <f>'[2]Activity data'!AN560</f>
        <v>0</v>
      </c>
      <c r="AN39" s="45">
        <f>'[2]Activity data'!AO560</f>
        <v>0</v>
      </c>
      <c r="AO39" s="45">
        <f>'[2]Activity data'!AP560</f>
        <v>0</v>
      </c>
      <c r="AP39" s="45">
        <f>'[2]Activity data'!AQ560</f>
        <v>0</v>
      </c>
      <c r="AQ39" s="45">
        <f>'[2]Activity data'!AR560</f>
        <v>0</v>
      </c>
      <c r="AR39" s="45">
        <f>'[2]Activity data'!AS560</f>
        <v>0</v>
      </c>
      <c r="AS39" s="45">
        <f>'[2]Activity data'!AT560</f>
        <v>0</v>
      </c>
      <c r="AT39" s="45">
        <f>'[2]Activity data'!AU560</f>
        <v>0</v>
      </c>
      <c r="AU39" s="45">
        <f>'[2]Activity data'!AV560</f>
        <v>0</v>
      </c>
      <c r="AV39" s="45">
        <f>'[2]Activity data'!AW560</f>
        <v>0</v>
      </c>
      <c r="AW39" s="45">
        <f>'[2]Activity data'!AX560</f>
        <v>0</v>
      </c>
      <c r="AX39" s="45">
        <f>'[2]Activity data'!AY560</f>
        <v>0</v>
      </c>
      <c r="AY39" s="45">
        <f>'[2]Activity data'!AZ560</f>
        <v>0</v>
      </c>
      <c r="AZ39" s="45">
        <f>'[2]Activity data'!BA560</f>
        <v>0</v>
      </c>
      <c r="BA39" s="45">
        <f>'[2]Activity data'!BB560</f>
        <v>0</v>
      </c>
      <c r="BB39" s="45">
        <f>'[2]Activity data'!BC560</f>
        <v>0</v>
      </c>
      <c r="BC39" s="45">
        <f>'[2]Activity data'!BD560</f>
        <v>0</v>
      </c>
      <c r="BD39" s="45">
        <f>'[2]Activity data'!BE560</f>
        <v>0</v>
      </c>
      <c r="BE39" s="45">
        <f>'[2]Activity data'!BF560</f>
        <v>0</v>
      </c>
      <c r="BF39" s="45">
        <f>'[2]Activity data'!BG560</f>
        <v>0</v>
      </c>
      <c r="BG39" s="45">
        <f>'[2]Activity data'!BH560</f>
        <v>0</v>
      </c>
      <c r="BH39" s="45">
        <f>'[2]Activity data'!BI560</f>
        <v>0</v>
      </c>
      <c r="BI39" s="45">
        <f>'[2]Activity data'!BJ560</f>
        <v>0</v>
      </c>
      <c r="BJ39" s="45">
        <f>'[2]Activity data'!BK560</f>
        <v>0</v>
      </c>
      <c r="BK39" s="45">
        <f>'[2]Activity data'!BL560</f>
        <v>0</v>
      </c>
      <c r="BL39" s="45">
        <f>'[2]Activity data'!BM560</f>
        <v>0</v>
      </c>
      <c r="BM39" s="45">
        <f>'[2]Activity data'!BN560</f>
        <v>0</v>
      </c>
      <c r="BN39" s="45">
        <f>'[2]Activity data'!BO560</f>
        <v>0</v>
      </c>
      <c r="BO39" s="45">
        <f>'[2]Activity data'!BP560</f>
        <v>0</v>
      </c>
      <c r="BP39" s="45">
        <f>'[2]Activity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3515690.5406081807</v>
      </c>
      <c r="AF41" s="22">
        <f>((Data!$AJ$42*LN('Intermediate calculations'!Z60))+Data!$AK$42)</f>
        <v>3529274.3553778045</v>
      </c>
      <c r="AG41" s="22">
        <f>((Data!$AJ$42*LN('Intermediate calculations'!AA60))+Data!$AK$42)</f>
        <v>3539476.0108674392</v>
      </c>
      <c r="AH41" s="22">
        <f>((Data!$AJ$42*LN('Intermediate calculations'!AB60))+Data!$AK$42)</f>
        <v>3546192.291430572</v>
      </c>
      <c r="AI41" s="22">
        <f>((Data!$AJ$42*LN('Intermediate calculations'!AC60))+Data!$AK$42)</f>
        <v>3550124.8644995466</v>
      </c>
      <c r="AJ41" s="22">
        <f>((Data!$AJ$42*LN('Intermediate calculations'!AD60))+Data!$AK$42)</f>
        <v>3556334.1607792936</v>
      </c>
      <c r="AK41" s="22">
        <f>((Data!$AJ$42*LN('Intermediate calculations'!AE60))+Data!$AK$42)</f>
        <v>3561549.3481915481</v>
      </c>
      <c r="AL41" s="22">
        <f>((Data!$AJ$42*LN('Intermediate calculations'!AF60))+Data!$AK$42)</f>
        <v>3565838.7231258005</v>
      </c>
      <c r="AM41" s="22">
        <f>((Data!$AJ$42*LN('Intermediate calculations'!AG60))+Data!$AK$42)</f>
        <v>3520167.3578546755</v>
      </c>
      <c r="AN41" s="22">
        <f>((Data!$AJ$42*LN('Intermediate calculations'!AH60))+Data!$AK$42)</f>
        <v>3532535.3133816421</v>
      </c>
      <c r="AO41" s="22">
        <f>((Data!$AJ$42*LN('Intermediate calculations'!AI60))+Data!$AK$42)</f>
        <v>3544188.111616889</v>
      </c>
      <c r="AP41" s="22">
        <f>((Data!$AJ$42*LN('Intermediate calculations'!AJ60))+Data!$AK$42)</f>
        <v>3555772.9817229789</v>
      </c>
      <c r="AQ41" s="22">
        <f>((Data!$AJ$42*LN('Intermediate calculations'!AK60))+Data!$AK$42)</f>
        <v>3566754.8279340453</v>
      </c>
      <c r="AR41" s="22">
        <f>((Data!$AJ$42*LN('Intermediate calculations'!AL60))+Data!$AK$42)</f>
        <v>3578060.4275045153</v>
      </c>
      <c r="AS41" s="22">
        <f>((Data!$AJ$42*LN('Intermediate calculations'!AM60))+Data!$AK$42)</f>
        <v>3591475.6495782137</v>
      </c>
      <c r="AT41" s="22">
        <f>((Data!$AJ$42*LN('Intermediate calculations'!AN60))+Data!$AK$42)</f>
        <v>3604523.2419230603</v>
      </c>
      <c r="AU41" s="22">
        <f>((Data!$AJ$42*LN('Intermediate calculations'!AO60))+Data!$AK$42)</f>
        <v>3617983.9889552947</v>
      </c>
      <c r="AV41" s="22">
        <f>((Data!$AJ$42*LN('Intermediate calculations'!AP60))+Data!$AK$42)</f>
        <v>3631659.4028214589</v>
      </c>
      <c r="AW41" s="22">
        <f>((Data!$AJ$42*LN('Intermediate calculations'!AQ60))+Data!$AK$42)</f>
        <v>3645574.9758537598</v>
      </c>
      <c r="AX41" s="22">
        <f>((Data!$AJ$42*LN('Intermediate calculations'!AR60))+Data!$AK$42)</f>
        <v>3662123.6843581609</v>
      </c>
      <c r="AY41" s="22">
        <f>((Data!$AJ$42*LN('Intermediate calculations'!AS60))+Data!$AK$42)</f>
        <v>3677546.8573692776</v>
      </c>
      <c r="AZ41" s="22">
        <f>((Data!$AJ$42*LN('Intermediate calculations'!AT60))+Data!$AK$42)</f>
        <v>3694366.0269409306</v>
      </c>
      <c r="BA41" s="22">
        <f>((Data!$AJ$42*LN('Intermediate calculations'!AU60))+Data!$AK$42)</f>
        <v>3711979.0660386439</v>
      </c>
      <c r="BB41" s="22">
        <f>((Data!$AJ$42*LN('Intermediate calculations'!AV60))+Data!$AK$42)</f>
        <v>3730394.630573228</v>
      </c>
      <c r="BC41" s="22">
        <f>((Data!$AJ$42*LN('Intermediate calculations'!AW60))+Data!$AK$42)</f>
        <v>3748973.3559782691</v>
      </c>
      <c r="BD41" s="22">
        <f>((Data!$AJ$42*LN('Intermediate calculations'!AX60))+Data!$AK$42)</f>
        <v>3767889.7040559445</v>
      </c>
      <c r="BE41" s="22">
        <f>((Data!$AJ$42*LN('Intermediate calculations'!AY60))+Data!$AK$42)</f>
        <v>3786633.8826195542</v>
      </c>
      <c r="BF41" s="22">
        <f>((Data!$AJ$42*LN('Intermediate calculations'!AZ60))+Data!$AK$42)</f>
        <v>3805687.4090565555</v>
      </c>
      <c r="BG41" s="22">
        <f>((Data!$AJ$42*LN('Intermediate calculations'!BA60))+Data!$AK$42)</f>
        <v>3825422.84588149</v>
      </c>
      <c r="BH41" s="22">
        <f>((Data!$AJ$42*LN('Intermediate calculations'!BB60))+Data!$AK$42)</f>
        <v>3845507.4519837294</v>
      </c>
      <c r="BI41" s="22">
        <f>((Data!$AJ$42*LN('Intermediate calculations'!BC60))+Data!$AK$42)</f>
        <v>3865915.8936227225</v>
      </c>
      <c r="BJ41" s="22">
        <f>((Data!$AJ$42*LN('Intermediate calculations'!BD60))+Data!$AK$42)</f>
        <v>3886559.8609582875</v>
      </c>
      <c r="BK41" s="22">
        <f>((Data!$AJ$42*LN('Intermediate calculations'!BE60))+Data!$AK$42)</f>
        <v>3907514.7961648684</v>
      </c>
      <c r="BL41" s="22">
        <f>((Data!$AJ$42*LN('Intermediate calculations'!BF60))+Data!$AK$42)</f>
        <v>3929177.5711554158</v>
      </c>
      <c r="BM41" s="22">
        <f>((Data!$AJ$42*LN('Intermediate calculations'!BG60))+Data!$AK$42)</f>
        <v>3951329.7789091822</v>
      </c>
      <c r="BN41" s="22">
        <f>((Data!$AJ$42*LN('Intermediate calculations'!BH60))+Data!$AK$42)</f>
        <v>3973884.4120715801</v>
      </c>
      <c r="BO41" s="22">
        <f>((Data!$AJ$42*LN('Intermediate calculations'!BI60))+Data!$AK$42)</f>
        <v>3996047.271720944</v>
      </c>
      <c r="BP41" s="22">
        <f>((Data!$AJ$42*LN('Intermediate calculations'!BJ60))+Data!$AK$42)</f>
        <v>4018645.669854451</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1">AD42</f>
        <v>492000</v>
      </c>
      <c r="AF42" s="22">
        <f t="shared" ref="AF42" si="12">AE42</f>
        <v>492000</v>
      </c>
      <c r="AG42" s="22">
        <f t="shared" ref="AG42" si="13">AF42</f>
        <v>492000</v>
      </c>
      <c r="AH42" s="22">
        <f t="shared" ref="AH42" si="14">AG42</f>
        <v>492000</v>
      </c>
      <c r="AI42" s="22">
        <f t="shared" ref="AI42" si="15">AH42</f>
        <v>492000</v>
      </c>
      <c r="AJ42" s="22">
        <f t="shared" ref="AJ42:BP42" si="16">AI42</f>
        <v>492000</v>
      </c>
      <c r="AK42" s="22">
        <f t="shared" si="16"/>
        <v>492000</v>
      </c>
      <c r="AL42" s="22">
        <f t="shared" si="16"/>
        <v>492000</v>
      </c>
      <c r="AM42" s="22">
        <f t="shared" si="16"/>
        <v>492000</v>
      </c>
      <c r="AN42" s="22">
        <f t="shared" si="16"/>
        <v>492000</v>
      </c>
      <c r="AO42" s="22">
        <f t="shared" si="16"/>
        <v>492000</v>
      </c>
      <c r="AP42" s="22">
        <f t="shared" si="16"/>
        <v>492000</v>
      </c>
      <c r="AQ42" s="22">
        <f t="shared" si="16"/>
        <v>492000</v>
      </c>
      <c r="AR42" s="22">
        <f t="shared" si="16"/>
        <v>492000</v>
      </c>
      <c r="AS42" s="22">
        <f t="shared" si="16"/>
        <v>492000</v>
      </c>
      <c r="AT42" s="22">
        <f t="shared" si="16"/>
        <v>492000</v>
      </c>
      <c r="AU42" s="22">
        <f t="shared" si="16"/>
        <v>492000</v>
      </c>
      <c r="AV42" s="22">
        <f t="shared" si="16"/>
        <v>492000</v>
      </c>
      <c r="AW42" s="22">
        <f t="shared" si="16"/>
        <v>492000</v>
      </c>
      <c r="AX42" s="22">
        <f t="shared" si="16"/>
        <v>492000</v>
      </c>
      <c r="AY42" s="22">
        <f t="shared" si="16"/>
        <v>492000</v>
      </c>
      <c r="AZ42" s="22">
        <f t="shared" si="16"/>
        <v>492000</v>
      </c>
      <c r="BA42" s="22">
        <f t="shared" si="16"/>
        <v>492000</v>
      </c>
      <c r="BB42" s="22">
        <f t="shared" si="16"/>
        <v>492000</v>
      </c>
      <c r="BC42" s="22">
        <f t="shared" si="16"/>
        <v>492000</v>
      </c>
      <c r="BD42" s="22">
        <f t="shared" si="16"/>
        <v>492000</v>
      </c>
      <c r="BE42" s="22">
        <f t="shared" si="16"/>
        <v>492000</v>
      </c>
      <c r="BF42" s="22">
        <f t="shared" si="16"/>
        <v>492000</v>
      </c>
      <c r="BG42" s="22">
        <f t="shared" si="16"/>
        <v>492000</v>
      </c>
      <c r="BH42" s="22">
        <f t="shared" si="16"/>
        <v>492000</v>
      </c>
      <c r="BI42" s="22">
        <f t="shared" si="16"/>
        <v>492000</v>
      </c>
      <c r="BJ42" s="22">
        <f t="shared" si="16"/>
        <v>492000</v>
      </c>
      <c r="BK42" s="22">
        <f t="shared" si="16"/>
        <v>492000</v>
      </c>
      <c r="BL42" s="22">
        <f t="shared" si="16"/>
        <v>492000</v>
      </c>
      <c r="BM42" s="22">
        <f t="shared" si="16"/>
        <v>492000</v>
      </c>
      <c r="BN42" s="22">
        <f t="shared" si="16"/>
        <v>492000</v>
      </c>
      <c r="BO42" s="22">
        <f t="shared" si="16"/>
        <v>492000</v>
      </c>
      <c r="BP42" s="22">
        <f t="shared" si="16"/>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7">AD45*(AE41/AD41)</f>
        <v>1938743.4052675527</v>
      </c>
      <c r="AF45" s="22">
        <f t="shared" si="17"/>
        <v>1946234.2611886854</v>
      </c>
      <c r="AG45" s="22">
        <f t="shared" si="17"/>
        <v>1951860.0101204782</v>
      </c>
      <c r="AH45" s="22">
        <f t="shared" si="17"/>
        <v>1955563.7333291336</v>
      </c>
      <c r="AI45" s="22">
        <f t="shared" si="17"/>
        <v>1957732.3684849138</v>
      </c>
      <c r="AJ45" s="22">
        <f t="shared" si="17"/>
        <v>1961156.5129238693</v>
      </c>
      <c r="AK45" s="22">
        <f t="shared" si="17"/>
        <v>1964032.4515441649</v>
      </c>
      <c r="AL45" s="22">
        <f t="shared" si="17"/>
        <v>1966397.846697819</v>
      </c>
      <c r="AM45" s="22">
        <f t="shared" si="17"/>
        <v>1941212.1663297049</v>
      </c>
      <c r="AN45" s="22">
        <f t="shared" si="17"/>
        <v>1948032.5311876428</v>
      </c>
      <c r="AO45" s="22">
        <f t="shared" si="17"/>
        <v>1954458.5193315223</v>
      </c>
      <c r="AP45" s="22">
        <f t="shared" si="17"/>
        <v>1960847.0482022057</v>
      </c>
      <c r="AQ45" s="22">
        <f t="shared" si="17"/>
        <v>1966903.0368261887</v>
      </c>
      <c r="AR45" s="22">
        <f t="shared" si="17"/>
        <v>1973137.5607004235</v>
      </c>
      <c r="AS45" s="22">
        <f t="shared" si="17"/>
        <v>1980535.4454189923</v>
      </c>
      <c r="AT45" s="22">
        <f t="shared" si="17"/>
        <v>1987730.5990654833</v>
      </c>
      <c r="AU45" s="22">
        <f t="shared" si="17"/>
        <v>1995153.5887277659</v>
      </c>
      <c r="AV45" s="22">
        <f t="shared" si="17"/>
        <v>2002694.9573838203</v>
      </c>
      <c r="AW45" s="22">
        <f t="shared" si="17"/>
        <v>2010368.7628952193</v>
      </c>
      <c r="AX45" s="22">
        <f t="shared" si="17"/>
        <v>2019494.6228388115</v>
      </c>
      <c r="AY45" s="22">
        <f t="shared" si="17"/>
        <v>2027999.8011581837</v>
      </c>
      <c r="AZ45" s="22">
        <f t="shared" si="17"/>
        <v>2037274.8080771598</v>
      </c>
      <c r="BA45" s="22">
        <f t="shared" si="17"/>
        <v>2046987.597926833</v>
      </c>
      <c r="BB45" s="22">
        <f t="shared" si="17"/>
        <v>2057142.9440482601</v>
      </c>
      <c r="BC45" s="22">
        <f t="shared" si="17"/>
        <v>2067388.2659675975</v>
      </c>
      <c r="BD45" s="22">
        <f t="shared" si="17"/>
        <v>2077819.7714325222</v>
      </c>
      <c r="BE45" s="22">
        <f t="shared" si="17"/>
        <v>2088156.3332423877</v>
      </c>
      <c r="BF45" s="22">
        <f t="shared" si="17"/>
        <v>2098663.4863322722</v>
      </c>
      <c r="BG45" s="22">
        <f t="shared" si="17"/>
        <v>2109546.6819811696</v>
      </c>
      <c r="BH45" s="22">
        <f t="shared" si="17"/>
        <v>2120622.428602878</v>
      </c>
      <c r="BI45" s="22">
        <f t="shared" si="17"/>
        <v>2131876.7557919091</v>
      </c>
      <c r="BJ45" s="22">
        <f t="shared" si="17"/>
        <v>2143260.9646885949</v>
      </c>
      <c r="BK45" s="22">
        <f t="shared" si="17"/>
        <v>2154816.6582202958</v>
      </c>
      <c r="BL45" s="22">
        <f t="shared" si="17"/>
        <v>2166762.6931934007</v>
      </c>
      <c r="BM45" s="22">
        <f t="shared" si="17"/>
        <v>2178978.6280712476</v>
      </c>
      <c r="BN45" s="22">
        <f t="shared" si="17"/>
        <v>2191416.4822557238</v>
      </c>
      <c r="BO45" s="22">
        <f t="shared" si="17"/>
        <v>2203638.2911694404</v>
      </c>
      <c r="BP45" s="22">
        <f t="shared" si="17"/>
        <v>2216100.279744626</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640966.36100198841</v>
      </c>
      <c r="AF46" s="22">
        <f>((Data!$AJ$48*'Activity data'!AF47)+Data!$AK$48)</f>
        <v>640848.3995276005</v>
      </c>
      <c r="AG46" s="22">
        <f>((Data!$AJ$48*'Activity data'!AG47)+Data!$AK$48)</f>
        <v>640759.80863151106</v>
      </c>
      <c r="AH46" s="22">
        <f>((Data!$AJ$48*'Activity data'!AH47)+Data!$AK$48)</f>
        <v>640701.48463555938</v>
      </c>
      <c r="AI46" s="22">
        <f>((Data!$AJ$48*'Activity data'!AI47)+Data!$AK$48)</f>
        <v>640667.33427903429</v>
      </c>
      <c r="AJ46" s="22">
        <f>((Data!$AJ$48*'Activity data'!AJ47)+Data!$AK$48)</f>
        <v>640613.41292067559</v>
      </c>
      <c r="AK46" s="22">
        <f>((Data!$AJ$48*'Activity data'!AK47)+Data!$AK$48)</f>
        <v>640568.12437641958</v>
      </c>
      <c r="AL46" s="22">
        <f>((Data!$AJ$48*'Activity data'!AL47)+Data!$AK$48)</f>
        <v>640530.87556229567</v>
      </c>
      <c r="AM46" s="22">
        <f>((Data!$AJ$48*'Activity data'!AM47)+Data!$AK$48)</f>
        <v>640927.48444397305</v>
      </c>
      <c r="AN46" s="22">
        <f>((Data!$AJ$48*'Activity data'!AN47)+Data!$AK$48)</f>
        <v>640820.08145785553</v>
      </c>
      <c r="AO46" s="22">
        <f>((Data!$AJ$48*'Activity data'!AO47)+Data!$AK$48)</f>
        <v>640718.88887801778</v>
      </c>
      <c r="AP46" s="22">
        <f>((Data!$AJ$48*'Activity data'!AP47)+Data!$AK$48)</f>
        <v>640618.28618418821</v>
      </c>
      <c r="AQ46" s="22">
        <f>((Data!$AJ$48*'Activity data'!AQ47)+Data!$AK$48)</f>
        <v>640522.92013330117</v>
      </c>
      <c r="AR46" s="22">
        <f>((Data!$AJ$48*'Activity data'!AR47)+Data!$AK$48)</f>
        <v>640424.74261713284</v>
      </c>
      <c r="AS46" s="22">
        <f>((Data!$AJ$48*'Activity data'!AS47)+Data!$AK$48)</f>
        <v>640308.24519708613</v>
      </c>
      <c r="AT46" s="22">
        <f>((Data!$AJ$48*'Activity data'!AT47)+Data!$AK$48)</f>
        <v>640194.94026350777</v>
      </c>
      <c r="AU46" s="22">
        <f>((Data!$AJ$48*'Activity data'!AU47)+Data!$AK$48)</f>
        <v>640078.04750597139</v>
      </c>
      <c r="AV46" s="22">
        <f>((Data!$AJ$48*'Activity data'!AV47)+Data!$AK$48)</f>
        <v>639959.29058754479</v>
      </c>
      <c r="AW46" s="22">
        <f>((Data!$AJ$48*'Activity data'!AW47)+Data!$AK$48)</f>
        <v>639838.44813351531</v>
      </c>
      <c r="AX46" s="22">
        <f>((Data!$AJ$48*'Activity data'!AX47)+Data!$AK$48)</f>
        <v>639694.73960336356</v>
      </c>
      <c r="AY46" s="22">
        <f>((Data!$AJ$48*'Activity data'!AY47)+Data!$AK$48)</f>
        <v>639560.8051925234</v>
      </c>
      <c r="AZ46" s="22">
        <f>((Data!$AJ$48*'Activity data'!AZ47)+Data!$AK$48)</f>
        <v>639414.74798589176</v>
      </c>
      <c r="BA46" s="22">
        <f>((Data!$AJ$48*'Activity data'!BA47)+Data!$AK$48)</f>
        <v>639261.7968380989</v>
      </c>
      <c r="BB46" s="22">
        <f>((Data!$AJ$48*'Activity data'!BB47)+Data!$AK$48)</f>
        <v>639101.87658145325</v>
      </c>
      <c r="BC46" s="22">
        <f>((Data!$AJ$48*'Activity data'!BC47)+Data!$AK$48)</f>
        <v>638940.53944028961</v>
      </c>
      <c r="BD46" s="22">
        <f>((Data!$AJ$48*'Activity data'!BD47)+Data!$AK$48)</f>
        <v>638776.27039310941</v>
      </c>
      <c r="BE46" s="22">
        <f>((Data!$AJ$48*'Activity data'!BE47)+Data!$AK$48)</f>
        <v>638613.49646126083</v>
      </c>
      <c r="BF46" s="22">
        <f>((Data!$AJ$48*'Activity data'!BF47)+Data!$AK$48)</f>
        <v>638448.03616097581</v>
      </c>
      <c r="BG46" s="22">
        <f>((Data!$AJ$48*'Activity data'!BG47)+Data!$AK$48)</f>
        <v>638276.65416961024</v>
      </c>
      <c r="BH46" s="22">
        <f>((Data!$AJ$48*'Activity data'!BH47)+Data!$AK$48)</f>
        <v>638102.24000183027</v>
      </c>
      <c r="BI46" s="22">
        <f>((Data!$AJ$48*'Activity data'!BI47)+Data!$AK$48)</f>
        <v>637925.01365514309</v>
      </c>
      <c r="BJ46" s="22">
        <f>((Data!$AJ$48*'Activity data'!BJ47)+Data!$AK$48)</f>
        <v>637745.74200977536</v>
      </c>
      <c r="BK46" s="22">
        <f>((Data!$AJ$48*'Activity data'!BK47)+Data!$AK$48)</f>
        <v>637563.7699279564</v>
      </c>
      <c r="BL46" s="22">
        <f>((Data!$AJ$48*'Activity data'!BL47)+Data!$AK$48)</f>
        <v>637375.65098489379</v>
      </c>
      <c r="BM46" s="22">
        <f>((Data!$AJ$48*'Activity data'!BM47)+Data!$AK$48)</f>
        <v>637183.28182115743</v>
      </c>
      <c r="BN46" s="22">
        <f>((Data!$AJ$48*'Activity data'!BN47)+Data!$AK$48)</f>
        <v>636987.41800622491</v>
      </c>
      <c r="BO46" s="22">
        <f>((Data!$AJ$48*'Activity data'!BO47)+Data!$AK$48)</f>
        <v>636794.95634171972</v>
      </c>
      <c r="BP46" s="22">
        <f>((Data!$AJ$48*'Activity data'!BP47)+Data!$AK$48)</f>
        <v>636598.71247298003</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420358.76943647326</v>
      </c>
      <c r="AF47" s="22">
        <f>((Data!$AJ$49*'Activity data'!AF41)+Data!$AK$49)</f>
        <v>420272.00598289678</v>
      </c>
      <c r="AG47" s="22">
        <f>((Data!$AJ$49*'Activity data'!AG41)+Data!$AK$49)</f>
        <v>420206.84528411739</v>
      </c>
      <c r="AH47" s="22">
        <f>((Data!$AJ$49*'Activity data'!AH41)+Data!$AK$49)</f>
        <v>420163.94660604134</v>
      </c>
      <c r="AI47" s="22">
        <f>((Data!$AJ$49*'Activity data'!AI41)+Data!$AK$49)</f>
        <v>420138.82821134204</v>
      </c>
      <c r="AJ47" s="22">
        <f>((Data!$AJ$49*'Activity data'!AJ41)+Data!$AK$49)</f>
        <v>420099.16777731467</v>
      </c>
      <c r="AK47" s="22">
        <f>((Data!$AJ$49*'Activity data'!AK41)+Data!$AK$49)</f>
        <v>420065.85698218015</v>
      </c>
      <c r="AL47" s="22">
        <f>((Data!$AJ$49*'Activity data'!AL41)+Data!$AK$49)</f>
        <v>420038.45959865482</v>
      </c>
      <c r="AM47" s="22">
        <f>((Data!$AJ$49*'Activity data'!AM41)+Data!$AK$49)</f>
        <v>420330.17480882822</v>
      </c>
      <c r="AN47" s="22">
        <f>((Data!$AJ$49*'Activity data'!AN41)+Data!$AK$49)</f>
        <v>420251.17737302691</v>
      </c>
      <c r="AO47" s="22">
        <f>((Data!$AJ$49*'Activity data'!AO41)+Data!$AK$49)</f>
        <v>420176.74783788767</v>
      </c>
      <c r="AP47" s="22">
        <f>((Data!$AJ$49*'Activity data'!AP41)+Data!$AK$49)</f>
        <v>420102.75217785506</v>
      </c>
      <c r="AQ47" s="22">
        <f>((Data!$AJ$49*'Activity data'!AQ41)+Data!$AK$49)</f>
        <v>420032.60819252557</v>
      </c>
      <c r="AR47" s="22">
        <f>((Data!$AJ$49*'Activity data'!AR41)+Data!$AK$49)</f>
        <v>419960.39630800544</v>
      </c>
      <c r="AS47" s="22">
        <f>((Data!$AJ$49*'Activity data'!AS41)+Data!$AK$49)</f>
        <v>419874.70970101398</v>
      </c>
      <c r="AT47" s="22">
        <f>((Data!$AJ$49*'Activity data'!AT41)+Data!$AK$49)</f>
        <v>419791.3712433055</v>
      </c>
      <c r="AU47" s="22">
        <f>((Data!$AJ$49*'Activity data'!AU41)+Data!$AK$49)</f>
        <v>419705.39385624276</v>
      </c>
      <c r="AV47" s="22">
        <f>((Data!$AJ$49*'Activity data'!AV41)+Data!$AK$49)</f>
        <v>419618.04533476784</v>
      </c>
      <c r="AW47" s="22">
        <f>((Data!$AJ$49*'Activity data'!AW41)+Data!$AK$49)</f>
        <v>419529.16285254504</v>
      </c>
      <c r="AX47" s="22">
        <f>((Data!$AJ$49*'Activity data'!AX41)+Data!$AK$49)</f>
        <v>419423.46183067275</v>
      </c>
      <c r="AY47" s="22">
        <f>((Data!$AJ$49*'Activity data'!AY41)+Data!$AK$49)</f>
        <v>419324.94990466029</v>
      </c>
      <c r="AZ47" s="22">
        <f>((Data!$AJ$49*'Activity data'!AZ41)+Data!$AK$49)</f>
        <v>419217.52137570322</v>
      </c>
      <c r="BA47" s="22">
        <f>((Data!$AJ$49*'Activity data'!BA41)+Data!$AK$49)</f>
        <v>419105.02219001693</v>
      </c>
      <c r="BB47" s="22">
        <f>((Data!$AJ$49*'Activity data'!BB41)+Data!$AK$49)</f>
        <v>418987.39705998683</v>
      </c>
      <c r="BC47" s="22">
        <f>((Data!$AJ$49*'Activity data'!BC41)+Data!$AK$49)</f>
        <v>418868.729777892</v>
      </c>
      <c r="BD47" s="22">
        <f>((Data!$AJ$49*'Activity data'!BD41)+Data!$AK$49)</f>
        <v>418747.90600959794</v>
      </c>
      <c r="BE47" s="22">
        <f>((Data!$AJ$49*'Activity data'!BE41)+Data!$AK$49)</f>
        <v>418628.18193398183</v>
      </c>
      <c r="BF47" s="22">
        <f>((Data!$AJ$49*'Activity data'!BF41)+Data!$AK$49)</f>
        <v>418506.48197086231</v>
      </c>
      <c r="BG47" s="22">
        <f>((Data!$AJ$49*'Activity data'!BG41)+Data!$AK$49)</f>
        <v>418380.4264639364</v>
      </c>
      <c r="BH47" s="22">
        <f>((Data!$AJ$49*'Activity data'!BH41)+Data!$AK$49)</f>
        <v>418252.14071956283</v>
      </c>
      <c r="BI47" s="22">
        <f>((Data!$AJ$49*'Activity data'!BI41)+Data!$AK$49)</f>
        <v>418121.78655110981</v>
      </c>
      <c r="BJ47" s="22">
        <f>((Data!$AJ$49*'Activity data'!BJ41)+Data!$AK$49)</f>
        <v>417989.92801711685</v>
      </c>
      <c r="BK47" s="22">
        <f>((Data!$AJ$49*'Activity data'!BK41)+Data!$AK$49)</f>
        <v>417856.08324826293</v>
      </c>
      <c r="BL47" s="22">
        <f>((Data!$AJ$49*'Activity data'!BL41)+Data!$AK$49)</f>
        <v>417717.71731762361</v>
      </c>
      <c r="BM47" s="22">
        <f>((Data!$AJ$49*'Activity data'!BM41)+Data!$AK$49)</f>
        <v>417576.22524918354</v>
      </c>
      <c r="BN47" s="22">
        <f>((Data!$AJ$49*'Activity data'!BN41)+Data!$AK$49)</f>
        <v>417432.16278215864</v>
      </c>
      <c r="BO47" s="22">
        <f>((Data!$AJ$49*'Activity data'!BO41)+Data!$AK$49)</f>
        <v>417290.60267721594</v>
      </c>
      <c r="BP47" s="22">
        <f>((Data!$AJ$49*'Activity data'!BP41)+Data!$AK$49)</f>
        <v>417146.26067162963</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8">H47*0.05*0.33*0.8*0.5</f>
        <v>2268.3474000000001</v>
      </c>
      <c r="I48" s="22">
        <f t="shared" si="18"/>
        <v>2409.2310000000002</v>
      </c>
      <c r="J48" s="22">
        <f t="shared" si="18"/>
        <v>2293.6650000000004</v>
      </c>
      <c r="K48" s="22">
        <f t="shared" si="18"/>
        <v>2695.8294000000005</v>
      </c>
      <c r="L48" s="22">
        <f t="shared" si="18"/>
        <v>2475.4356000000002</v>
      </c>
      <c r="M48" s="22">
        <f t="shared" si="18"/>
        <v>2451.8406</v>
      </c>
      <c r="N48" s="22">
        <f t="shared" si="18"/>
        <v>2739.5544000000004</v>
      </c>
      <c r="O48" s="22">
        <f t="shared" si="18"/>
        <v>2685.6324000000004</v>
      </c>
      <c r="P48" s="22">
        <f t="shared" si="18"/>
        <v>2742.4386000000009</v>
      </c>
      <c r="Q48" s="22">
        <f t="shared" si="18"/>
        <v>2726.0970000000002</v>
      </c>
      <c r="R48" s="22">
        <f t="shared" si="18"/>
        <v>2745.1578000000009</v>
      </c>
      <c r="S48" s="22">
        <f t="shared" si="18"/>
        <v>2612.3658000000005</v>
      </c>
      <c r="T48" s="22">
        <f t="shared" si="18"/>
        <v>3148.6752000000006</v>
      </c>
      <c r="U48" s="22">
        <f t="shared" si="18"/>
        <v>2777.4582000000009</v>
      </c>
      <c r="V48" s="22">
        <f t="shared" si="18"/>
        <v>2821.9686000000006</v>
      </c>
      <c r="W48" s="22">
        <f t="shared" si="18"/>
        <v>2291.9160000000002</v>
      </c>
      <c r="X48" s="22">
        <f t="shared" si="18"/>
        <v>2829.5454000000004</v>
      </c>
      <c r="Y48" s="22">
        <f t="shared" si="18"/>
        <v>2900.5680000000002</v>
      </c>
      <c r="Z48" s="22">
        <f t="shared" si="18"/>
        <v>2799.2118000000005</v>
      </c>
      <c r="AA48" s="22">
        <f t="shared" si="18"/>
        <v>2994.9282000000003</v>
      </c>
      <c r="AB48" s="22">
        <f t="shared" si="18"/>
        <v>2607</v>
      </c>
      <c r="AC48" s="22">
        <f t="shared" si="18"/>
        <v>2765.4</v>
      </c>
      <c r="AD48" s="22">
        <f t="shared" ref="AD48:AI48" si="19">AD47*0.05*0.33*0.8*0.5</f>
        <v>2774.7221066610591</v>
      </c>
      <c r="AE48" s="22">
        <f t="shared" si="19"/>
        <v>2774.3678782807242</v>
      </c>
      <c r="AF48" s="22">
        <f t="shared" si="19"/>
        <v>2773.795239487119</v>
      </c>
      <c r="AG48" s="22">
        <f t="shared" si="19"/>
        <v>2773.3651788751754</v>
      </c>
      <c r="AH48" s="22">
        <f t="shared" si="19"/>
        <v>2773.0820475998735</v>
      </c>
      <c r="AI48" s="22">
        <f t="shared" si="19"/>
        <v>2772.9162661948576</v>
      </c>
      <c r="AJ48" s="22">
        <f t="shared" si="18"/>
        <v>2772.6545073302773</v>
      </c>
      <c r="AK48" s="22">
        <f t="shared" si="18"/>
        <v>2772.4346560823897</v>
      </c>
      <c r="AL48" s="22">
        <f t="shared" si="18"/>
        <v>2772.2538333511225</v>
      </c>
      <c r="AM48" s="22">
        <f t="shared" si="18"/>
        <v>2774.1791537382669</v>
      </c>
      <c r="AN48" s="22">
        <f t="shared" ref="AN48:BP48" si="20">AN47*0.05*0.33*0.8*0.5</f>
        <v>2773.6577706619782</v>
      </c>
      <c r="AO48" s="22">
        <f t="shared" si="20"/>
        <v>2773.166535730059</v>
      </c>
      <c r="AP48" s="22">
        <f t="shared" si="20"/>
        <v>2772.6781643738436</v>
      </c>
      <c r="AQ48" s="22">
        <f t="shared" si="20"/>
        <v>2772.2152140706694</v>
      </c>
      <c r="AR48" s="22">
        <f t="shared" si="20"/>
        <v>2771.7386156328362</v>
      </c>
      <c r="AS48" s="22">
        <f t="shared" si="20"/>
        <v>2771.1730840266928</v>
      </c>
      <c r="AT48" s="22">
        <f t="shared" si="20"/>
        <v>2770.623050205817</v>
      </c>
      <c r="AU48" s="22">
        <f t="shared" si="20"/>
        <v>2770.0555994512029</v>
      </c>
      <c r="AV48" s="22">
        <f t="shared" si="20"/>
        <v>2769.4790992094681</v>
      </c>
      <c r="AW48" s="22">
        <f t="shared" si="20"/>
        <v>2768.8924748267978</v>
      </c>
      <c r="AX48" s="22">
        <f t="shared" si="20"/>
        <v>2768.1948480824403</v>
      </c>
      <c r="AY48" s="22">
        <f t="shared" si="20"/>
        <v>2767.5446693707581</v>
      </c>
      <c r="AZ48" s="22">
        <f t="shared" si="20"/>
        <v>2766.8356410796414</v>
      </c>
      <c r="BA48" s="22">
        <f t="shared" si="20"/>
        <v>2766.0931464541122</v>
      </c>
      <c r="BB48" s="22">
        <f t="shared" si="20"/>
        <v>2765.3168205959137</v>
      </c>
      <c r="BC48" s="22">
        <f t="shared" si="20"/>
        <v>2764.5336165340873</v>
      </c>
      <c r="BD48" s="22">
        <f t="shared" si="20"/>
        <v>2763.7361796633468</v>
      </c>
      <c r="BE48" s="22">
        <f t="shared" si="20"/>
        <v>2762.9460007642806</v>
      </c>
      <c r="BF48" s="22">
        <f t="shared" si="20"/>
        <v>2762.1427810076921</v>
      </c>
      <c r="BG48" s="22">
        <f t="shared" si="20"/>
        <v>2761.3108146619811</v>
      </c>
      <c r="BH48" s="22">
        <f t="shared" si="20"/>
        <v>2760.4641287491154</v>
      </c>
      <c r="BI48" s="22">
        <f t="shared" si="20"/>
        <v>2759.6037912373249</v>
      </c>
      <c r="BJ48" s="22">
        <f t="shared" si="20"/>
        <v>2758.7335249129719</v>
      </c>
      <c r="BK48" s="22">
        <f t="shared" si="20"/>
        <v>2757.8501494385359</v>
      </c>
      <c r="BL48" s="22">
        <f t="shared" si="20"/>
        <v>2756.9369342963164</v>
      </c>
      <c r="BM48" s="22">
        <f t="shared" si="20"/>
        <v>2756.0030866446118</v>
      </c>
      <c r="BN48" s="22">
        <f t="shared" si="20"/>
        <v>2755.0522743622478</v>
      </c>
      <c r="BO48" s="22">
        <f t="shared" si="20"/>
        <v>2754.1179776696254</v>
      </c>
      <c r="BP48" s="22">
        <f t="shared" si="20"/>
        <v>2753.1653204327558</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20309364.276138935</v>
      </c>
      <c r="AE50" s="22">
        <f>((AE5*Constants!$H63*Constants!$H81*(1-Constants!$H99))+(AE5*Constants!$H63*Constants!$H115))</f>
        <v>20445852.027276944</v>
      </c>
      <c r="AF50" s="22">
        <f>((AF5*Constants!$H63*Constants!$H81*(1-Constants!$H99))+(AF5*Constants!$H63*Constants!$H115))</f>
        <v>20545147.596314039</v>
      </c>
      <c r="AG50" s="22">
        <f>((AG5*Constants!$H63*Constants!$H81*(1-Constants!$H99))+(AG5*Constants!$H63*Constants!$H115))</f>
        <v>20604149.554981288</v>
      </c>
      <c r="AH50" s="22">
        <f>((AH5*Constants!$H63*Constants!$H81*(1-Constants!$H99))+(AH5*Constants!$H63*Constants!$H115))</f>
        <v>20632375.808033295</v>
      </c>
      <c r="AI50" s="22">
        <f>((AI5*Constants!$H63*Constants!$H81*(1-Constants!$H99))+(AI5*Constants!$H63*Constants!$H115))</f>
        <v>20704209.41029387</v>
      </c>
      <c r="AJ50" s="22">
        <f>((AJ5*Constants!$H63*Constants!$H81*(1-Constants!$H99))+(AJ5*Constants!$H63*Constants!$H115))</f>
        <v>20767795.770058658</v>
      </c>
      <c r="AK50" s="22">
        <f>((AK5*Constants!$H63*Constants!$H81*(1-Constants!$H99))+(AK5*Constants!$H63*Constants!$H115))</f>
        <v>20824007.776914902</v>
      </c>
      <c r="AL50" s="22">
        <f>((AL5*Constants!$H63*Constants!$H81*(1-Constants!$H99))+(AL5*Constants!$H63*Constants!$H115))</f>
        <v>20170473.710589521</v>
      </c>
      <c r="AM50" s="22">
        <f>((AM5*Constants!$H63*Constants!$H81*(1-Constants!$H99))+(AM5*Constants!$H63*Constants!$H115))</f>
        <v>20314266.789015006</v>
      </c>
      <c r="AN50" s="22">
        <f>((AN5*Constants!$H63*Constants!$H81*(1-Constants!$H99))+(AN5*Constants!$H63*Constants!$H115))</f>
        <v>20453613.767420623</v>
      </c>
      <c r="AO50" s="22">
        <f>((AO5*Constants!$H63*Constants!$H81*(1-Constants!$H99))+(AO5*Constants!$H63*Constants!$H115))</f>
        <v>20597245.187858447</v>
      </c>
      <c r="AP50" s="22">
        <f>((AP5*Constants!$H63*Constants!$H81*(1-Constants!$H99))+(AP5*Constants!$H63*Constants!$H115))</f>
        <v>20737233.082065243</v>
      </c>
      <c r="AQ50" s="22">
        <f>((AQ5*Constants!$H63*Constants!$H81*(1-Constants!$H99))+(AQ5*Constants!$H63*Constants!$H115))</f>
        <v>20886641.642119281</v>
      </c>
      <c r="AR50" s="22">
        <f>((AR5*Constants!$H63*Constants!$H81*(1-Constants!$H99))+(AR5*Constants!$H63*Constants!$H115))</f>
        <v>21058160.5619593</v>
      </c>
      <c r="AS50" s="22">
        <f>((AS5*Constants!$H63*Constants!$H81*(1-Constants!$H99))+(AS5*Constants!$H63*Constants!$H115))</f>
        <v>21229268.225956384</v>
      </c>
      <c r="AT50" s="22">
        <f>((AT5*Constants!$H63*Constants!$H81*(1-Constants!$H99))+(AT5*Constants!$H63*Constants!$H115))</f>
        <v>21411447.659455907</v>
      </c>
      <c r="AU50" s="22">
        <f>((AU5*Constants!$H63*Constants!$H81*(1-Constants!$H99))+(AU5*Constants!$H63*Constants!$H115))</f>
        <v>21601823.125330914</v>
      </c>
      <c r="AV50" s="22">
        <f>((AV5*Constants!$H63*Constants!$H81*(1-Constants!$H99))+(AV5*Constants!$H63*Constants!$H115))</f>
        <v>21800857.070372839</v>
      </c>
      <c r="AW50" s="22">
        <f>((AW5*Constants!$H63*Constants!$H81*(1-Constants!$H99))+(AW5*Constants!$H63*Constants!$H115))</f>
        <v>22035379.29875337</v>
      </c>
      <c r="AX50" s="22">
        <f>((AX5*Constants!$H63*Constants!$H81*(1-Constants!$H99))+(AX5*Constants!$H63*Constants!$H115))</f>
        <v>22257999.204653092</v>
      </c>
      <c r="AY50" s="22">
        <f>((AY5*Constants!$H63*Constants!$H81*(1-Constants!$H99))+(AY5*Constants!$H63*Constants!$H115))</f>
        <v>22508908.089893579</v>
      </c>
      <c r="AZ50" s="22">
        <f>((AZ5*Constants!$H63*Constants!$H81*(1-Constants!$H99))+(AZ5*Constants!$H63*Constants!$H115))</f>
        <v>22779322.395825867</v>
      </c>
      <c r="BA50" s="22">
        <f>((BA5*Constants!$H63*Constants!$H81*(1-Constants!$H99))+(BA5*Constants!$H63*Constants!$H115))</f>
        <v>23070177.931281172</v>
      </c>
      <c r="BB50" s="22">
        <f>((BB5*Constants!$H63*Constants!$H81*(1-Constants!$H99))+(BB5*Constants!$H63*Constants!$H115))</f>
        <v>23360947.525471721</v>
      </c>
      <c r="BC50" s="22">
        <f>((BC5*Constants!$H63*Constants!$H81*(1-Constants!$H99))+(BC5*Constants!$H63*Constants!$H115))</f>
        <v>23665235.706341635</v>
      </c>
      <c r="BD50" s="22">
        <f>((BD5*Constants!$H63*Constants!$H81*(1-Constants!$H99))+(BD5*Constants!$H63*Constants!$H115))</f>
        <v>23974321.775377236</v>
      </c>
      <c r="BE50" s="22">
        <f>((BE5*Constants!$H63*Constants!$H81*(1-Constants!$H99))+(BE5*Constants!$H63*Constants!$H115))</f>
        <v>24296984.748839997</v>
      </c>
      <c r="BF50" s="22">
        <f>((BF5*Constants!$H63*Constants!$H81*(1-Constants!$H99))+(BF5*Constants!$H63*Constants!$H115))</f>
        <v>24640714.459308304</v>
      </c>
      <c r="BG50" s="22">
        <f>((BG5*Constants!$H63*Constants!$H81*(1-Constants!$H99))+(BG5*Constants!$H63*Constants!$H115))</f>
        <v>24990448.862265781</v>
      </c>
      <c r="BH50" s="22">
        <f>((BH5*Constants!$H63*Constants!$H81*(1-Constants!$H99))+(BH5*Constants!$H63*Constants!$H115))</f>
        <v>25355891.109920923</v>
      </c>
      <c r="BI50" s="22">
        <f>((BI5*Constants!$H63*Constants!$H81*(1-Constants!$H99))+(BI5*Constants!$H63*Constants!$H115))</f>
        <v>25735883.199982416</v>
      </c>
      <c r="BJ50" s="22">
        <f>((BJ5*Constants!$H63*Constants!$H81*(1-Constants!$H99))+(BJ5*Constants!$H63*Constants!$H115))</f>
        <v>26132516.554386001</v>
      </c>
      <c r="BK50" s="22">
        <f>((BK5*Constants!$H63*Constants!$H81*(1-Constants!$H99))+(BK5*Constants!$H63*Constants!$H115))</f>
        <v>26554871.098638333</v>
      </c>
      <c r="BL50" s="22">
        <f>((BL5*Constants!$H63*Constants!$H81*(1-Constants!$H99))+(BL5*Constants!$H63*Constants!$H115))</f>
        <v>26989818.240085259</v>
      </c>
      <c r="BM50" s="22">
        <f>((BM5*Constants!$H63*Constants!$H81*(1-Constants!$H99))+(BM5*Constants!$H63*Constants!$H115))</f>
        <v>27446217.534002677</v>
      </c>
      <c r="BN50" s="22">
        <f>((BN5*Constants!$H63*Constants!$H81*(1-Constants!$H99))+(BN5*Constants!$H63*Constants!$H115))</f>
        <v>27906905.950343944</v>
      </c>
      <c r="BO50" s="22">
        <f>((BO5*Constants!$H63*Constants!$H81*(1-Constants!$H99))+(BO5*Constants!$H63*Constants!$H115))</f>
        <v>28390936.273375195</v>
      </c>
      <c r="BP50" s="22">
        <f>((BP5*Constants!$H63*Constants!$H81*(1-Constants!$H99))+(BP5*Constants!$H63*Constants!$H115))</f>
        <v>28900083.907355011</v>
      </c>
    </row>
    <row r="51" spans="1:72" x14ac:dyDescent="0.25">
      <c r="A51" t="str">
        <f t="shared" ref="A51:A65" si="21">A50</f>
        <v>3C Aggregated and non-CO2 emissions on land</v>
      </c>
      <c r="B51" t="str">
        <f t="shared" ref="B51:B65" si="22">B50</f>
        <v>3C4 Direct N2O from managed soils (N2O)</v>
      </c>
      <c r="C51" t="s">
        <v>409</v>
      </c>
      <c r="D51" t="str">
        <f>Constants!D116</f>
        <v xml:space="preserve"> - Pasture</v>
      </c>
      <c r="E51" t="str">
        <f t="shared" ref="E51" si="23">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59383987.381091759</v>
      </c>
      <c r="AE51" s="22">
        <f>((AE6*Constants!$H64*Constants!$H82*(1-Constants!$H100))+(AE6*Constants!$H64*Constants!$H116))</f>
        <v>59783073.575078428</v>
      </c>
      <c r="AF51" s="22">
        <f>((AF6*Constants!$H64*Constants!$H82*(1-Constants!$H100))+(AF6*Constants!$H64*Constants!$H116))</f>
        <v>60073410.915948562</v>
      </c>
      <c r="AG51" s="22">
        <f>((AG6*Constants!$H64*Constants!$H82*(1-Constants!$H100))+(AG6*Constants!$H64*Constants!$H116))</f>
        <v>60245930.918116823</v>
      </c>
      <c r="AH51" s="22">
        <f>((AH6*Constants!$H64*Constants!$H82*(1-Constants!$H100))+(AH6*Constants!$H64*Constants!$H116))</f>
        <v>60328463.656821266</v>
      </c>
      <c r="AI51" s="22">
        <f>((AI6*Constants!$H64*Constants!$H82*(1-Constants!$H100))+(AI6*Constants!$H64*Constants!$H116))</f>
        <v>60538503.009711906</v>
      </c>
      <c r="AJ51" s="22">
        <f>((AJ6*Constants!$H64*Constants!$H82*(1-Constants!$H100))+(AJ6*Constants!$H64*Constants!$H116))</f>
        <v>60724427.666660339</v>
      </c>
      <c r="AK51" s="22">
        <f>((AK6*Constants!$H64*Constants!$H82*(1-Constants!$H100))+(AK6*Constants!$H64*Constants!$H116))</f>
        <v>60888789.93129994</v>
      </c>
      <c r="AL51" s="22">
        <f>((AL6*Constants!$H64*Constants!$H82*(1-Constants!$H100))+(AL6*Constants!$H64*Constants!$H116))</f>
        <v>58977875.428014547</v>
      </c>
      <c r="AM51" s="22">
        <f>((AM6*Constants!$H64*Constants!$H82*(1-Constants!$H100))+(AM6*Constants!$H64*Constants!$H116))</f>
        <v>59398322.185412064</v>
      </c>
      <c r="AN51" s="22">
        <f>((AN6*Constants!$H64*Constants!$H82*(1-Constants!$H100))+(AN6*Constants!$H64*Constants!$H116))</f>
        <v>59805768.676337153</v>
      </c>
      <c r="AO51" s="22">
        <f>((AO6*Constants!$H64*Constants!$H82*(1-Constants!$H100))+(AO6*Constants!$H64*Constants!$H116))</f>
        <v>60225742.750504963</v>
      </c>
      <c r="AP51" s="22">
        <f>((AP6*Constants!$H64*Constants!$H82*(1-Constants!$H100))+(AP6*Constants!$H64*Constants!$H116))</f>
        <v>60635063.260494947</v>
      </c>
      <c r="AQ51" s="22">
        <f>((AQ6*Constants!$H64*Constants!$H82*(1-Constants!$H100))+(AQ6*Constants!$H64*Constants!$H116))</f>
        <v>61071929.52200076</v>
      </c>
      <c r="AR51" s="22">
        <f>((AR6*Constants!$H64*Constants!$H82*(1-Constants!$H100))+(AR6*Constants!$H64*Constants!$H116))</f>
        <v>61573445.829104707</v>
      </c>
      <c r="AS51" s="22">
        <f>((AS6*Constants!$H64*Constants!$H82*(1-Constants!$H100))+(AS6*Constants!$H64*Constants!$H116))</f>
        <v>62073759.63614735</v>
      </c>
      <c r="AT51" s="22">
        <f>((AT6*Constants!$H64*Constants!$H82*(1-Constants!$H100))+(AT6*Constants!$H64*Constants!$H116))</f>
        <v>62606446.973522082</v>
      </c>
      <c r="AU51" s="22">
        <f>((AU6*Constants!$H64*Constants!$H82*(1-Constants!$H100))+(AU6*Constants!$H64*Constants!$H116))</f>
        <v>63163099.269944452</v>
      </c>
      <c r="AV51" s="22">
        <f>((AV6*Constants!$H64*Constants!$H82*(1-Constants!$H100))+(AV6*Constants!$H64*Constants!$H116))</f>
        <v>63745068.70631253</v>
      </c>
      <c r="AW51" s="22">
        <f>((AW6*Constants!$H64*Constants!$H82*(1-Constants!$H100))+(AW6*Constants!$H64*Constants!$H116))</f>
        <v>64430804.845631152</v>
      </c>
      <c r="AX51" s="22">
        <f>((AX6*Constants!$H64*Constants!$H82*(1-Constants!$H100))+(AX6*Constants!$H64*Constants!$H116))</f>
        <v>65081738.941990875</v>
      </c>
      <c r="AY51" s="22">
        <f>((AY6*Constants!$H64*Constants!$H82*(1-Constants!$H100))+(AY6*Constants!$H64*Constants!$H116))</f>
        <v>65815389.186889499</v>
      </c>
      <c r="AZ51" s="22">
        <f>((AZ6*Constants!$H64*Constants!$H82*(1-Constants!$H100))+(AZ6*Constants!$H64*Constants!$H116))</f>
        <v>66606072.711632624</v>
      </c>
      <c r="BA51" s="22">
        <f>((BA6*Constants!$H64*Constants!$H82*(1-Constants!$H100))+(BA6*Constants!$H64*Constants!$H116))</f>
        <v>67456525.793883517</v>
      </c>
      <c r="BB51" s="22">
        <f>((BB6*Constants!$H64*Constants!$H82*(1-Constants!$H100))+(BB6*Constants!$H64*Constants!$H116))</f>
        <v>68306727.586388841</v>
      </c>
      <c r="BC51" s="22">
        <f>((BC6*Constants!$H64*Constants!$H82*(1-Constants!$H100))+(BC6*Constants!$H64*Constants!$H116))</f>
        <v>69196457.331116706</v>
      </c>
      <c r="BD51" s="22">
        <f>((BD6*Constants!$H64*Constants!$H82*(1-Constants!$H100))+(BD6*Constants!$H64*Constants!$H116))</f>
        <v>70100215.960570514</v>
      </c>
      <c r="BE51" s="22">
        <f>((BE6*Constants!$H64*Constants!$H82*(1-Constants!$H100))+(BE6*Constants!$H64*Constants!$H116))</f>
        <v>71043673.061636448</v>
      </c>
      <c r="BF51" s="22">
        <f>((BF6*Constants!$H64*Constants!$H82*(1-Constants!$H100))+(BF6*Constants!$H64*Constants!$H116))</f>
        <v>72048728.685801789</v>
      </c>
      <c r="BG51" s="22">
        <f>((BG6*Constants!$H64*Constants!$H82*(1-Constants!$H100))+(BG6*Constants!$H64*Constants!$H116))</f>
        <v>73071341.855252951</v>
      </c>
      <c r="BH51" s="22">
        <f>((BH6*Constants!$H64*Constants!$H82*(1-Constants!$H100))+(BH6*Constants!$H64*Constants!$H116))</f>
        <v>74139884.303367257</v>
      </c>
      <c r="BI51" s="22">
        <f>((BI6*Constants!$H64*Constants!$H82*(1-Constants!$H100))+(BI6*Constants!$H64*Constants!$H116))</f>
        <v>75250970.065300137</v>
      </c>
      <c r="BJ51" s="22">
        <f>((BJ6*Constants!$H64*Constants!$H82*(1-Constants!$H100))+(BJ6*Constants!$H64*Constants!$H116))</f>
        <v>76410714.397647128</v>
      </c>
      <c r="BK51" s="22">
        <f>((BK6*Constants!$H64*Constants!$H82*(1-Constants!$H100))+(BK6*Constants!$H64*Constants!$H116))</f>
        <v>77645666.737130001</v>
      </c>
      <c r="BL51" s="22">
        <f>((BL6*Constants!$H64*Constants!$H82*(1-Constants!$H100))+(BL6*Constants!$H64*Constants!$H116))</f>
        <v>78917439.462654039</v>
      </c>
      <c r="BM51" s="22">
        <f>((BM6*Constants!$H64*Constants!$H82*(1-Constants!$H100))+(BM6*Constants!$H64*Constants!$H116))</f>
        <v>80251937.65482904</v>
      </c>
      <c r="BN51" s="22">
        <f>((BN6*Constants!$H64*Constants!$H82*(1-Constants!$H100))+(BN6*Constants!$H64*Constants!$H116))</f>
        <v>81598977.115575075</v>
      </c>
      <c r="BO51" s="22">
        <f>((BO6*Constants!$H64*Constants!$H82*(1-Constants!$H100))+(BO6*Constants!$H64*Constants!$H116))</f>
        <v>83014267.629061222</v>
      </c>
      <c r="BP51" s="22">
        <f>((BP6*Constants!$H64*Constants!$H82*(1-Constants!$H100))+(BP6*Constants!$H64*Constants!$H116))</f>
        <v>84503000.425434008</v>
      </c>
    </row>
    <row r="52" spans="1:72" x14ac:dyDescent="0.25">
      <c r="A52" t="str">
        <f t="shared" si="21"/>
        <v>3C Aggregated and non-CO2 emissions on land</v>
      </c>
      <c r="B52" t="str">
        <f t="shared" si="22"/>
        <v>3C4 Direct N2O from managed soils (N2O)</v>
      </c>
      <c r="C52" t="s">
        <v>409</v>
      </c>
      <c r="D52" t="str">
        <f>Constants!D117</f>
        <v xml:space="preserve"> - Non-lactating</v>
      </c>
      <c r="E52" t="str">
        <f t="shared" ref="E52:E66" si="24">C52&amp;D52</f>
        <v>MM N available - Non-lactating</v>
      </c>
      <c r="F52" t="str">
        <f t="shared" ref="F52:F66" si="25">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3176708.4950786037</v>
      </c>
      <c r="AE52" s="22">
        <f>((AE7*Constants!$H65*Constants!$H83*(1-Constants!$H101))+(AE7*Constants!$H65*Constants!$H117))</f>
        <v>3198057.3562551048</v>
      </c>
      <c r="AF52" s="22">
        <f>((AF7*Constants!$H65*Constants!$H83*(1-Constants!$H101))+(AF7*Constants!$H65*Constants!$H117))</f>
        <v>3213588.7669578227</v>
      </c>
      <c r="AG52" s="22">
        <f>((AG7*Constants!$H65*Constants!$H83*(1-Constants!$H101))+(AG7*Constants!$H65*Constants!$H117))</f>
        <v>3222817.6143395565</v>
      </c>
      <c r="AH52" s="22">
        <f>((AH7*Constants!$H65*Constants!$H83*(1-Constants!$H101))+(AH7*Constants!$H65*Constants!$H117))</f>
        <v>3227232.6505088513</v>
      </c>
      <c r="AI52" s="22">
        <f>((AI7*Constants!$H65*Constants!$H83*(1-Constants!$H101))+(AI7*Constants!$H65*Constants!$H117))</f>
        <v>3238468.5716056712</v>
      </c>
      <c r="AJ52" s="22">
        <f>((AJ7*Constants!$H65*Constants!$H83*(1-Constants!$H101))+(AJ7*Constants!$H65*Constants!$H117))</f>
        <v>3248414.492437534</v>
      </c>
      <c r="AK52" s="22">
        <f>((AK7*Constants!$H65*Constants!$H83*(1-Constants!$H101))+(AK7*Constants!$H65*Constants!$H117))</f>
        <v>3257206.946857953</v>
      </c>
      <c r="AL52" s="22">
        <f>((AL7*Constants!$H65*Constants!$H83*(1-Constants!$H101))+(AL7*Constants!$H65*Constants!$H117))</f>
        <v>3154983.7954046968</v>
      </c>
      <c r="AM52" s="22">
        <f>((AM7*Constants!$H65*Constants!$H83*(1-Constants!$H101))+(AM7*Constants!$H65*Constants!$H117))</f>
        <v>3177475.3262845883</v>
      </c>
      <c r="AN52" s="22">
        <f>((AN7*Constants!$H65*Constants!$H83*(1-Constants!$H101))+(AN7*Constants!$H65*Constants!$H117))</f>
        <v>3199271.4162087189</v>
      </c>
      <c r="AO52" s="22">
        <f>((AO7*Constants!$H65*Constants!$H83*(1-Constants!$H101))+(AO7*Constants!$H65*Constants!$H117))</f>
        <v>3221737.6612009918</v>
      </c>
      <c r="AP52" s="22">
        <f>((AP7*Constants!$H65*Constants!$H83*(1-Constants!$H101))+(AP7*Constants!$H65*Constants!$H117))</f>
        <v>3243634.0005786531</v>
      </c>
      <c r="AQ52" s="22">
        <f>((AQ7*Constants!$H65*Constants!$H83*(1-Constants!$H101))+(AQ7*Constants!$H65*Constants!$H117))</f>
        <v>3267003.8823488457</v>
      </c>
      <c r="AR52" s="22">
        <f>((AR7*Constants!$H65*Constants!$H83*(1-Constants!$H101))+(AR7*Constants!$H65*Constants!$H117))</f>
        <v>3293832.1770366626</v>
      </c>
      <c r="AS52" s="22">
        <f>((AS7*Constants!$H65*Constants!$H83*(1-Constants!$H101))+(AS7*Constants!$H65*Constants!$H117))</f>
        <v>3320596.1447513588</v>
      </c>
      <c r="AT52" s="22">
        <f>((AT7*Constants!$H65*Constants!$H83*(1-Constants!$H101))+(AT7*Constants!$H65*Constants!$H117))</f>
        <v>3349091.9138043802</v>
      </c>
      <c r="AU52" s="22">
        <f>((AU7*Constants!$H65*Constants!$H83*(1-Constants!$H101))+(AU7*Constants!$H65*Constants!$H117))</f>
        <v>3378869.6730427733</v>
      </c>
      <c r="AV52" s="22">
        <f>((AV7*Constants!$H65*Constants!$H83*(1-Constants!$H101))+(AV7*Constants!$H65*Constants!$H117))</f>
        <v>3410001.7565204697</v>
      </c>
      <c r="AW52" s="22">
        <f>((AW7*Constants!$H65*Constants!$H83*(1-Constants!$H101))+(AW7*Constants!$H65*Constants!$H117))</f>
        <v>3446684.7735293526</v>
      </c>
      <c r="AX52" s="22">
        <f>((AX7*Constants!$H65*Constants!$H83*(1-Constants!$H101))+(AX7*Constants!$H65*Constants!$H117))</f>
        <v>3481506.0774672665</v>
      </c>
      <c r="AY52" s="22">
        <f>((AY7*Constants!$H65*Constants!$H83*(1-Constants!$H101))+(AY7*Constants!$H65*Constants!$H117))</f>
        <v>3520752.2289664843</v>
      </c>
      <c r="AZ52" s="22">
        <f>((AZ7*Constants!$H65*Constants!$H83*(1-Constants!$H101))+(AZ7*Constants!$H65*Constants!$H117))</f>
        <v>3563049.3393617678</v>
      </c>
      <c r="BA52" s="22">
        <f>((BA7*Constants!$H65*Constants!$H83*(1-Constants!$H101))+(BA7*Constants!$H65*Constants!$H117))</f>
        <v>3608543.784079914</v>
      </c>
      <c r="BB52" s="22">
        <f>((BB7*Constants!$H65*Constants!$H83*(1-Constants!$H101))+(BB7*Constants!$H65*Constants!$H117))</f>
        <v>3654024.7862135414</v>
      </c>
      <c r="BC52" s="22">
        <f>((BC7*Constants!$H65*Constants!$H83*(1-Constants!$H101))+(BC7*Constants!$H65*Constants!$H117))</f>
        <v>3701620.3109172443</v>
      </c>
      <c r="BD52" s="22">
        <f>((BD7*Constants!$H65*Constants!$H83*(1-Constants!$H101))+(BD7*Constants!$H65*Constants!$H117))</f>
        <v>3749966.3018535255</v>
      </c>
      <c r="BE52" s="22">
        <f>((BE7*Constants!$H65*Constants!$H83*(1-Constants!$H101))+(BE7*Constants!$H65*Constants!$H117))</f>
        <v>3800435.9371857713</v>
      </c>
      <c r="BF52" s="22">
        <f>((BF7*Constants!$H65*Constants!$H83*(1-Constants!$H101))+(BF7*Constants!$H65*Constants!$H117))</f>
        <v>3854200.7461876199</v>
      </c>
      <c r="BG52" s="22">
        <f>((BG7*Constants!$H65*Constants!$H83*(1-Constants!$H101))+(BG7*Constants!$H65*Constants!$H117))</f>
        <v>3908904.7848660517</v>
      </c>
      <c r="BH52" s="22">
        <f>((BH7*Constants!$H65*Constants!$H83*(1-Constants!$H101))+(BH7*Constants!$H65*Constants!$H117))</f>
        <v>3966065.7809859854</v>
      </c>
      <c r="BI52" s="22">
        <f>((BI7*Constants!$H65*Constants!$H83*(1-Constants!$H101))+(BI7*Constants!$H65*Constants!$H117))</f>
        <v>4025502.6045196131</v>
      </c>
      <c r="BJ52" s="22">
        <f>((BJ7*Constants!$H65*Constants!$H83*(1-Constants!$H101))+(BJ7*Constants!$H65*Constants!$H117))</f>
        <v>4087542.3872146197</v>
      </c>
      <c r="BK52" s="22">
        <f>((BK7*Constants!$H65*Constants!$H83*(1-Constants!$H101))+(BK7*Constants!$H65*Constants!$H117))</f>
        <v>4153605.3742396631</v>
      </c>
      <c r="BL52" s="22">
        <f>((BL7*Constants!$H65*Constants!$H83*(1-Constants!$H101))+(BL7*Constants!$H65*Constants!$H117))</f>
        <v>4221638.0443103816</v>
      </c>
      <c r="BM52" s="22">
        <f>((BM7*Constants!$H65*Constants!$H83*(1-Constants!$H101))+(BM7*Constants!$H65*Constants!$H117))</f>
        <v>4293026.1731765671</v>
      </c>
      <c r="BN52" s="22">
        <f>((BN7*Constants!$H65*Constants!$H83*(1-Constants!$H101))+(BN7*Constants!$H65*Constants!$H117))</f>
        <v>4365085.1891987985</v>
      </c>
      <c r="BO52" s="22">
        <f>((BO7*Constants!$H65*Constants!$H83*(1-Constants!$H101))+(BO7*Constants!$H65*Constants!$H117))</f>
        <v>4440795.2517168829</v>
      </c>
      <c r="BP52" s="22">
        <f>((BP7*Constants!$H65*Constants!$H83*(1-Constants!$H101))+(BP7*Constants!$H65*Constants!$H117))</f>
        <v>4520434.0622735023</v>
      </c>
    </row>
    <row r="53" spans="1:72" x14ac:dyDescent="0.25">
      <c r="A53" t="str">
        <f t="shared" si="21"/>
        <v>3C Aggregated and non-CO2 emissions on land</v>
      </c>
      <c r="B53" t="str">
        <f t="shared" si="22"/>
        <v>3C4 Direct N2O from managed soils (N2O)</v>
      </c>
      <c r="C53" t="s">
        <v>409</v>
      </c>
      <c r="D53" t="str">
        <f>Constants!D118</f>
        <v xml:space="preserve"> - Commercial cattle</v>
      </c>
      <c r="E53" t="str">
        <f t="shared" si="24"/>
        <v>MM N available - Commercial cattle</v>
      </c>
      <c r="F53" t="str">
        <f t="shared" si="25"/>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25454312.268071316</v>
      </c>
      <c r="AE53" s="22">
        <f>((AE8*Constants!$H66*Constants!$H84*(1-Constants!$H102))+(AE8*Constants!$H66*Constants!$H118))</f>
        <v>25420774.624890372</v>
      </c>
      <c r="AF53" s="22">
        <f>((AF8*Constants!$H66*Constants!$H84*(1-Constants!$H102))+(AF8*Constants!$H66*Constants!$H118))</f>
        <v>25207746.281374894</v>
      </c>
      <c r="AG53" s="22">
        <f>((AG8*Constants!$H66*Constants!$H84*(1-Constants!$H102))+(AG8*Constants!$H66*Constants!$H118))</f>
        <v>24816829.215554919</v>
      </c>
      <c r="AH53" s="22">
        <f>((AH8*Constants!$H66*Constants!$H84*(1-Constants!$H102))+(AH8*Constants!$H66*Constants!$H118))</f>
        <v>24294409.265474305</v>
      </c>
      <c r="AI53" s="22">
        <f>((AI8*Constants!$H66*Constants!$H84*(1-Constants!$H102))+(AI8*Constants!$H66*Constants!$H118))</f>
        <v>23908929.309881765</v>
      </c>
      <c r="AJ53" s="22">
        <f>((AJ8*Constants!$H66*Constants!$H84*(1-Constants!$H102))+(AJ8*Constants!$H66*Constants!$H118))</f>
        <v>23486140.167915691</v>
      </c>
      <c r="AK53" s="22">
        <f>((AK8*Constants!$H66*Constants!$H84*(1-Constants!$H102))+(AK8*Constants!$H66*Constants!$H118))</f>
        <v>23030986.501045015</v>
      </c>
      <c r="AL53" s="22">
        <f>((AL8*Constants!$H66*Constants!$H84*(1-Constants!$H102))+(AL8*Constants!$H66*Constants!$H118))</f>
        <v>20253882.509589475</v>
      </c>
      <c r="AM53" s="22">
        <f>((AM8*Constants!$H66*Constants!$H84*(1-Constants!$H102))+(AM8*Constants!$H66*Constants!$H118))</f>
        <v>20297310.555954386</v>
      </c>
      <c r="AN53" s="22">
        <f>((AN8*Constants!$H66*Constants!$H84*(1-Constants!$H102))+(AN8*Constants!$H66*Constants!$H118))</f>
        <v>20308404.423061602</v>
      </c>
      <c r="AO53" s="22">
        <f>((AO8*Constants!$H66*Constants!$H84*(1-Constants!$H102))+(AO8*Constants!$H66*Constants!$H118))</f>
        <v>20316112.669478595</v>
      </c>
      <c r="AP53" s="22">
        <f>((AP8*Constants!$H66*Constants!$H84*(1-Constants!$H102))+(AP8*Constants!$H66*Constants!$H118))</f>
        <v>20296784.572057739</v>
      </c>
      <c r="AQ53" s="22">
        <f>((AQ8*Constants!$H66*Constants!$H84*(1-Constants!$H102))+(AQ8*Constants!$H66*Constants!$H118))</f>
        <v>20290841.843073029</v>
      </c>
      <c r="AR53" s="22">
        <f>((AR8*Constants!$H66*Constants!$H84*(1-Constants!$H102))+(AR8*Constants!$H66*Constants!$H118))</f>
        <v>20375764.63216142</v>
      </c>
      <c r="AS53" s="22">
        <f>((AS8*Constants!$H66*Constants!$H84*(1-Constants!$H102))+(AS8*Constants!$H66*Constants!$H118))</f>
        <v>20442107.107728232</v>
      </c>
      <c r="AT53" s="22">
        <f>((AT8*Constants!$H66*Constants!$H84*(1-Constants!$H102))+(AT8*Constants!$H66*Constants!$H118))</f>
        <v>20523031.894636948</v>
      </c>
      <c r="AU53" s="22">
        <f>((AU8*Constants!$H66*Constants!$H84*(1-Constants!$H102))+(AU8*Constants!$H66*Constants!$H118))</f>
        <v>20609644.773070309</v>
      </c>
      <c r="AV53" s="22">
        <f>((AV8*Constants!$H66*Constants!$H84*(1-Constants!$H102))+(AV8*Constants!$H66*Constants!$H118))</f>
        <v>20702666.407319218</v>
      </c>
      <c r="AW53" s="22">
        <f>((AW8*Constants!$H66*Constants!$H84*(1-Constants!$H102))+(AW8*Constants!$H66*Constants!$H118))</f>
        <v>20814724.157291465</v>
      </c>
      <c r="AX53" s="22">
        <f>((AX8*Constants!$H66*Constants!$H84*(1-Constants!$H102))+(AX8*Constants!$H66*Constants!$H118))</f>
        <v>20871347.819476578</v>
      </c>
      <c r="AY53" s="22">
        <f>((AY8*Constants!$H66*Constants!$H84*(1-Constants!$H102))+(AY8*Constants!$H66*Constants!$H118))</f>
        <v>20976858.32435625</v>
      </c>
      <c r="AZ53" s="22">
        <f>((AZ8*Constants!$H66*Constants!$H84*(1-Constants!$H102))+(AZ8*Constants!$H66*Constants!$H118))</f>
        <v>21105348.633091636</v>
      </c>
      <c r="BA53" s="22">
        <f>((BA8*Constants!$H66*Constants!$H84*(1-Constants!$H102))+(BA8*Constants!$H66*Constants!$H118))</f>
        <v>21256420.054784413</v>
      </c>
      <c r="BB53" s="22">
        <f>((BB8*Constants!$H66*Constants!$H84*(1-Constants!$H102))+(BB8*Constants!$H66*Constants!$H118))</f>
        <v>21404428.524183013</v>
      </c>
      <c r="BC53" s="22">
        <f>((BC8*Constants!$H66*Constants!$H84*(1-Constants!$H102))+(BC8*Constants!$H66*Constants!$H118))</f>
        <v>21555013.9730305</v>
      </c>
      <c r="BD53" s="22">
        <f>((BD8*Constants!$H66*Constants!$H84*(1-Constants!$H102))+(BD8*Constants!$H66*Constants!$H118))</f>
        <v>21687183.415109362</v>
      </c>
      <c r="BE53" s="22">
        <f>((BE8*Constants!$H66*Constants!$H84*(1-Constants!$H102))+(BE8*Constants!$H66*Constants!$H118))</f>
        <v>21819997.086117346</v>
      </c>
      <c r="BF53" s="22">
        <f>((BF8*Constants!$H66*Constants!$H84*(1-Constants!$H102))+(BF8*Constants!$H66*Constants!$H118))</f>
        <v>21967838.146409247</v>
      </c>
      <c r="BG53" s="22">
        <f>((BG8*Constants!$H66*Constants!$H84*(1-Constants!$H102))+(BG8*Constants!$H66*Constants!$H118))</f>
        <v>22568995.109683976</v>
      </c>
      <c r="BH53" s="22">
        <f>((BH8*Constants!$H66*Constants!$H84*(1-Constants!$H102))+(BH8*Constants!$H66*Constants!$H118))</f>
        <v>23194720.285133552</v>
      </c>
      <c r="BI53" s="22">
        <f>((BI8*Constants!$H66*Constants!$H84*(1-Constants!$H102))+(BI8*Constants!$H66*Constants!$H118))</f>
        <v>23842278.896303963</v>
      </c>
      <c r="BJ53" s="22">
        <f>((BJ8*Constants!$H66*Constants!$H84*(1-Constants!$H102))+(BJ8*Constants!$H66*Constants!$H118))</f>
        <v>24515736.726368077</v>
      </c>
      <c r="BK53" s="22">
        <f>((BK8*Constants!$H66*Constants!$H84*(1-Constants!$H102))+(BK8*Constants!$H66*Constants!$H118))</f>
        <v>25233494.985830244</v>
      </c>
      <c r="BL53" s="22">
        <f>((BL8*Constants!$H66*Constants!$H84*(1-Constants!$H102))+(BL8*Constants!$H66*Constants!$H118))</f>
        <v>25988795.22476292</v>
      </c>
      <c r="BM53" s="22">
        <f>((BM8*Constants!$H66*Constants!$H84*(1-Constants!$H102))+(BM8*Constants!$H66*Constants!$H118))</f>
        <v>26778577.399830166</v>
      </c>
      <c r="BN53" s="22">
        <f>((BN8*Constants!$H66*Constants!$H84*(1-Constants!$H102))+(BN8*Constants!$H66*Constants!$H118))</f>
        <v>27567493.885859396</v>
      </c>
      <c r="BO53" s="22">
        <f>((BO8*Constants!$H66*Constants!$H84*(1-Constants!$H102))+(BO8*Constants!$H66*Constants!$H118))</f>
        <v>28394128.656393915</v>
      </c>
      <c r="BP53" s="22">
        <f>((BP8*Constants!$H66*Constants!$H84*(1-Constants!$H102))+(BP8*Constants!$H66*Constants!$H118))</f>
        <v>29261522.611765757</v>
      </c>
    </row>
    <row r="54" spans="1:72" x14ac:dyDescent="0.25">
      <c r="A54" t="str">
        <f t="shared" si="21"/>
        <v>3C Aggregated and non-CO2 emissions on land</v>
      </c>
      <c r="B54" t="str">
        <f t="shared" si="22"/>
        <v>3C4 Direct N2O from managed soils (N2O)</v>
      </c>
      <c r="C54" t="s">
        <v>409</v>
      </c>
      <c r="D54" t="str">
        <f>Constants!D119</f>
        <v xml:space="preserve"> - Subsistence cattle</v>
      </c>
      <c r="E54" t="str">
        <f t="shared" si="24"/>
        <v>MM N available - Subsistence cattle</v>
      </c>
      <c r="F54" t="str">
        <f t="shared" si="25"/>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169290283.4009679</v>
      </c>
      <c r="AE54" s="22">
        <f>((AE9*Constants!$H67*Constants!$H85*(1-Constants!$H103))+(AE9*Constants!$H67*Constants!$H119))</f>
        <v>169067232.8993904</v>
      </c>
      <c r="AF54" s="22">
        <f>((AF9*Constants!$H67*Constants!$H85*(1-Constants!$H103))+(AF9*Constants!$H67*Constants!$H119))</f>
        <v>167650434.50914627</v>
      </c>
      <c r="AG54" s="22">
        <f>((AG9*Constants!$H67*Constants!$H85*(1-Constants!$H103))+(AG9*Constants!$H67*Constants!$H119))</f>
        <v>165050542.58663109</v>
      </c>
      <c r="AH54" s="22">
        <f>((AH9*Constants!$H67*Constants!$H85*(1-Constants!$H103))+(AH9*Constants!$H67*Constants!$H119))</f>
        <v>161576057.77352527</v>
      </c>
      <c r="AI54" s="22">
        <f>((AI9*Constants!$H67*Constants!$H85*(1-Constants!$H103))+(AI9*Constants!$H67*Constants!$H119))</f>
        <v>159012326.71529078</v>
      </c>
      <c r="AJ54" s="22">
        <f>((AJ9*Constants!$H67*Constants!$H85*(1-Constants!$H103))+(AJ9*Constants!$H67*Constants!$H119))</f>
        <v>156200461.56220758</v>
      </c>
      <c r="AK54" s="22">
        <f>((AK9*Constants!$H67*Constants!$H85*(1-Constants!$H103))+(AK9*Constants!$H67*Constants!$H119))</f>
        <v>153173348.02466455</v>
      </c>
      <c r="AL54" s="22">
        <f>((AL9*Constants!$H67*Constants!$H85*(1-Constants!$H103))+(AL9*Constants!$H67*Constants!$H119))</f>
        <v>134703521.89869276</v>
      </c>
      <c r="AM54" s="22">
        <f>((AM9*Constants!$H67*Constants!$H85*(1-Constants!$H103))+(AM9*Constants!$H67*Constants!$H119))</f>
        <v>134992351.00549555</v>
      </c>
      <c r="AN54" s="22">
        <f>((AN9*Constants!$H67*Constants!$H85*(1-Constants!$H103))+(AN9*Constants!$H67*Constants!$H119))</f>
        <v>135066133.54916883</v>
      </c>
      <c r="AO54" s="22">
        <f>((AO9*Constants!$H67*Constants!$H85*(1-Constants!$H103))+(AO9*Constants!$H67*Constants!$H119))</f>
        <v>135117399.17389736</v>
      </c>
      <c r="AP54" s="22">
        <f>((AP9*Constants!$H67*Constants!$H85*(1-Constants!$H103))+(AP9*Constants!$H67*Constants!$H119))</f>
        <v>134988852.81776258</v>
      </c>
      <c r="AQ54" s="22">
        <f>((AQ9*Constants!$H67*Constants!$H85*(1-Constants!$H103))+(AQ9*Constants!$H67*Constants!$H119))</f>
        <v>134949329.20921239</v>
      </c>
      <c r="AR54" s="22">
        <f>((AR9*Constants!$H67*Constants!$H85*(1-Constants!$H103))+(AR9*Constants!$H67*Constants!$H119))</f>
        <v>135514129.50240311</v>
      </c>
      <c r="AS54" s="22">
        <f>((AS9*Constants!$H67*Constants!$H85*(1-Constants!$H103))+(AS9*Constants!$H67*Constants!$H119))</f>
        <v>135955356.76369962</v>
      </c>
      <c r="AT54" s="22">
        <f>((AT9*Constants!$H67*Constants!$H85*(1-Constants!$H103))+(AT9*Constants!$H67*Constants!$H119))</f>
        <v>136493567.3413676</v>
      </c>
      <c r="AU54" s="22">
        <f>((AU9*Constants!$H67*Constants!$H85*(1-Constants!$H103))+(AU9*Constants!$H67*Constants!$H119))</f>
        <v>137069607.99733728</v>
      </c>
      <c r="AV54" s="22">
        <f>((AV9*Constants!$H67*Constants!$H85*(1-Constants!$H103))+(AV9*Constants!$H67*Constants!$H119))</f>
        <v>137688271.69009686</v>
      </c>
      <c r="AW54" s="22">
        <f>((AW9*Constants!$H67*Constants!$H85*(1-Constants!$H103))+(AW9*Constants!$H67*Constants!$H119))</f>
        <v>138433539.84153184</v>
      </c>
      <c r="AX54" s="22">
        <f>((AX9*Constants!$H67*Constants!$H85*(1-Constants!$H103))+(AX9*Constants!$H67*Constants!$H119))</f>
        <v>138810129.69858891</v>
      </c>
      <c r="AY54" s="22">
        <f>((AY9*Constants!$H67*Constants!$H85*(1-Constants!$H103))+(AY9*Constants!$H67*Constants!$H119))</f>
        <v>139511853.75558746</v>
      </c>
      <c r="AZ54" s="22">
        <f>((AZ9*Constants!$H67*Constants!$H85*(1-Constants!$H103))+(AZ9*Constants!$H67*Constants!$H119))</f>
        <v>140366410.75759989</v>
      </c>
      <c r="BA54" s="22">
        <f>((BA9*Constants!$H67*Constants!$H85*(1-Constants!$H103))+(BA9*Constants!$H67*Constants!$H119))</f>
        <v>141371149.11088225</v>
      </c>
      <c r="BB54" s="22">
        <f>((BB9*Constants!$H67*Constants!$H85*(1-Constants!$H103))+(BB9*Constants!$H67*Constants!$H119))</f>
        <v>142355516.53225872</v>
      </c>
      <c r="BC54" s="22">
        <f>((BC9*Constants!$H67*Constants!$H85*(1-Constants!$H103))+(BC9*Constants!$H67*Constants!$H119))</f>
        <v>143357022.80133322</v>
      </c>
      <c r="BD54" s="22">
        <f>((BD9*Constants!$H67*Constants!$H85*(1-Constants!$H103))+(BD9*Constants!$H67*Constants!$H119))</f>
        <v>144236048.80175453</v>
      </c>
      <c r="BE54" s="22">
        <f>((BE9*Constants!$H67*Constants!$H85*(1-Constants!$H103))+(BE9*Constants!$H67*Constants!$H119))</f>
        <v>145119359.4081333</v>
      </c>
      <c r="BF54" s="22">
        <f>((BF9*Constants!$H67*Constants!$H85*(1-Constants!$H103))+(BF9*Constants!$H67*Constants!$H119))</f>
        <v>146102613.43328762</v>
      </c>
      <c r="BG54" s="22">
        <f>((BG9*Constants!$H67*Constants!$H85*(1-Constants!$H103))+(BG9*Constants!$H67*Constants!$H119))</f>
        <v>150100758.48664659</v>
      </c>
      <c r="BH54" s="22">
        <f>((BH9*Constants!$H67*Constants!$H85*(1-Constants!$H103))+(BH9*Constants!$H67*Constants!$H119))</f>
        <v>154262300.59265164</v>
      </c>
      <c r="BI54" s="22">
        <f>((BI9*Constants!$H67*Constants!$H85*(1-Constants!$H103))+(BI9*Constants!$H67*Constants!$H119))</f>
        <v>158569051.43507308</v>
      </c>
      <c r="BJ54" s="22">
        <f>((BJ9*Constants!$H67*Constants!$H85*(1-Constants!$H103))+(BJ9*Constants!$H67*Constants!$H119))</f>
        <v>163048051.52391714</v>
      </c>
      <c r="BK54" s="22">
        <f>((BK9*Constants!$H67*Constants!$H85*(1-Constants!$H103))+(BK9*Constants!$H67*Constants!$H119))</f>
        <v>167821682.72157282</v>
      </c>
      <c r="BL54" s="22">
        <f>((BL9*Constants!$H67*Constants!$H85*(1-Constants!$H103))+(BL9*Constants!$H67*Constants!$H119))</f>
        <v>172844996.26291406</v>
      </c>
      <c r="BM54" s="22">
        <f>((BM9*Constants!$H67*Constants!$H85*(1-Constants!$H103))+(BM9*Constants!$H67*Constants!$H119))</f>
        <v>178097640.56279081</v>
      </c>
      <c r="BN54" s="22">
        <f>((BN9*Constants!$H67*Constants!$H85*(1-Constants!$H103))+(BN9*Constants!$H67*Constants!$H119))</f>
        <v>183344527.38075095</v>
      </c>
      <c r="BO54" s="22">
        <f>((BO9*Constants!$H67*Constants!$H85*(1-Constants!$H103))+(BO9*Constants!$H67*Constants!$H119))</f>
        <v>188842269.10321802</v>
      </c>
      <c r="BP54" s="22">
        <f>((BP9*Constants!$H67*Constants!$H85*(1-Constants!$H103))+(BP9*Constants!$H67*Constants!$H119))</f>
        <v>194611089.99999696</v>
      </c>
    </row>
    <row r="55" spans="1:72" x14ac:dyDescent="0.25">
      <c r="A55" t="str">
        <f t="shared" si="21"/>
        <v>3C Aggregated and non-CO2 emissions on land</v>
      </c>
      <c r="B55" t="str">
        <f t="shared" si="22"/>
        <v>3C4 Direct N2O from managed soils (N2O)</v>
      </c>
      <c r="C55" t="s">
        <v>409</v>
      </c>
      <c r="D55" t="str">
        <f>Constants!D120</f>
        <v xml:space="preserve"> - Feedlot</v>
      </c>
      <c r="E55" t="str">
        <f t="shared" si="24"/>
        <v>MM N available - Feedlot</v>
      </c>
      <c r="F55" t="str">
        <f t="shared" si="25"/>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25597062.518355083</v>
      </c>
      <c r="AE55" s="22">
        <f>((AE10*Constants!$H68*Constants!$H86*(1-Constants!$H104))+(AE10*Constants!$H68*Constants!$H120))</f>
        <v>26266235.502945062</v>
      </c>
      <c r="AF55" s="22">
        <f>((AF10*Constants!$H68*Constants!$H86*(1-Constants!$H104))+(AF10*Constants!$H68*Constants!$H120))</f>
        <v>26742359.430306971</v>
      </c>
      <c r="AG55" s="22">
        <f>((AG10*Constants!$H68*Constants!$H86*(1-Constants!$H104))+(AG10*Constants!$H68*Constants!$H120))</f>
        <v>27013609.241454508</v>
      </c>
      <c r="AH55" s="22">
        <f>((AH10*Constants!$H68*Constants!$H86*(1-Constants!$H104))+(AH10*Constants!$H68*Constants!$H120))</f>
        <v>27118104.328249436</v>
      </c>
      <c r="AI55" s="22">
        <f>((AI10*Constants!$H68*Constants!$H86*(1-Constants!$H104))+(AI10*Constants!$H68*Constants!$H120))</f>
        <v>27352905.342910863</v>
      </c>
      <c r="AJ55" s="22">
        <f>((AJ10*Constants!$H68*Constants!$H86*(1-Constants!$H104))+(AJ10*Constants!$H68*Constants!$H120))</f>
        <v>27525998.634404875</v>
      </c>
      <c r="AK55" s="22">
        <f>((AK10*Constants!$H68*Constants!$H86*(1-Constants!$H104))+(AK10*Constants!$H68*Constants!$H120))</f>
        <v>27640822.520656224</v>
      </c>
      <c r="AL55" s="22">
        <f>((AL10*Constants!$H68*Constants!$H86*(1-Constants!$H104))+(AL10*Constants!$H68*Constants!$H120))</f>
        <v>24882344.729750004</v>
      </c>
      <c r="AM55" s="22">
        <f>((AM10*Constants!$H68*Constants!$H86*(1-Constants!$H104))+(AM10*Constants!$H68*Constants!$H120))</f>
        <v>25468133.980839454</v>
      </c>
      <c r="AN55" s="22">
        <f>((AN10*Constants!$H68*Constants!$H86*(1-Constants!$H104))+(AN10*Constants!$H68*Constants!$H120))</f>
        <v>26017586.34447078</v>
      </c>
      <c r="AO55" s="22">
        <f>((AO10*Constants!$H68*Constants!$H86*(1-Constants!$H104))+(AO10*Constants!$H68*Constants!$H120))</f>
        <v>26566485.488764454</v>
      </c>
      <c r="AP55" s="22">
        <f>((AP10*Constants!$H68*Constants!$H86*(1-Constants!$H104))+(AP10*Constants!$H68*Constants!$H120))</f>
        <v>27083467.797717225</v>
      </c>
      <c r="AQ55" s="22">
        <f>((AQ10*Constants!$H68*Constants!$H86*(1-Constants!$H104))+(AQ10*Constants!$H68*Constants!$H120))</f>
        <v>27621823.670151778</v>
      </c>
      <c r="AR55" s="22">
        <f>((AR10*Constants!$H68*Constants!$H86*(1-Constants!$H104))+(AR10*Constants!$H68*Constants!$H120))</f>
        <v>28290637.510024991</v>
      </c>
      <c r="AS55" s="22">
        <f>((AS10*Constants!$H68*Constants!$H86*(1-Constants!$H104))+(AS10*Constants!$H68*Constants!$H120))</f>
        <v>28942835.760718249</v>
      </c>
      <c r="AT55" s="22">
        <f>((AT10*Constants!$H68*Constants!$H86*(1-Constants!$H104))+(AT10*Constants!$H68*Constants!$H120))</f>
        <v>29625228.988322988</v>
      </c>
      <c r="AU55" s="22">
        <f>((AU10*Constants!$H68*Constants!$H86*(1-Constants!$H104))+(AU10*Constants!$H68*Constants!$H120))</f>
        <v>30326421.815689348</v>
      </c>
      <c r="AV55" s="22">
        <f>((AV10*Constants!$H68*Constants!$H86*(1-Constants!$H104))+(AV10*Constants!$H68*Constants!$H120))</f>
        <v>31048464.22525144</v>
      </c>
      <c r="AW55" s="22">
        <f>((AW10*Constants!$H68*Constants!$H86*(1-Constants!$H104))+(AW10*Constants!$H68*Constants!$H120))</f>
        <v>31988369.830815513</v>
      </c>
      <c r="AX55" s="22">
        <f>((AX10*Constants!$H68*Constants!$H86*(1-Constants!$H104))+(AX10*Constants!$H68*Constants!$H120))</f>
        <v>32868130.429646134</v>
      </c>
      <c r="AY55" s="22">
        <f>((AY10*Constants!$H68*Constants!$H86*(1-Constants!$H104))+(AY10*Constants!$H68*Constants!$H120))</f>
        <v>33851032.231379725</v>
      </c>
      <c r="AZ55" s="22">
        <f>((AZ10*Constants!$H68*Constants!$H86*(1-Constants!$H104))+(AZ10*Constants!$H68*Constants!$H120))</f>
        <v>34901428.335869968</v>
      </c>
      <c r="BA55" s="22">
        <f>((BA10*Constants!$H68*Constants!$H86*(1-Constants!$H104))+(BA10*Constants!$H68*Constants!$H120))</f>
        <v>36023049.165391818</v>
      </c>
      <c r="BB55" s="22">
        <f>((BB10*Constants!$H68*Constants!$H86*(1-Constants!$H104))+(BB10*Constants!$H68*Constants!$H120))</f>
        <v>37175973.532659166</v>
      </c>
      <c r="BC55" s="22">
        <f>((BC10*Constants!$H68*Constants!$H86*(1-Constants!$H104))+(BC10*Constants!$H68*Constants!$H120))</f>
        <v>38371811.473226435</v>
      </c>
      <c r="BD55" s="22">
        <f>((BD10*Constants!$H68*Constants!$H86*(1-Constants!$H104))+(BD10*Constants!$H68*Constants!$H120))</f>
        <v>39574699.336827435</v>
      </c>
      <c r="BE55" s="22">
        <f>((BE10*Constants!$H68*Constants!$H86*(1-Constants!$H104))+(BE10*Constants!$H68*Constants!$H120))</f>
        <v>40820021.011256076</v>
      </c>
      <c r="BF55" s="22">
        <f>((BF10*Constants!$H68*Constants!$H86*(1-Constants!$H104))+(BF10*Constants!$H68*Constants!$H120))</f>
        <v>42137817.843763672</v>
      </c>
      <c r="BG55" s="22">
        <f>((BG10*Constants!$H68*Constants!$H86*(1-Constants!$H104))+(BG10*Constants!$H68*Constants!$H120))</f>
        <v>43290638.742235184</v>
      </c>
      <c r="BH55" s="22">
        <f>((BH10*Constants!$H68*Constants!$H86*(1-Constants!$H104))+(BH10*Constants!$H68*Constants!$H120))</f>
        <v>44481314.314002357</v>
      </c>
      <c r="BI55" s="22">
        <f>((BI10*Constants!$H68*Constants!$H86*(1-Constants!$H104))+(BI10*Constants!$H68*Constants!$H120))</f>
        <v>45703990.068631001</v>
      </c>
      <c r="BJ55" s="22">
        <f>((BJ10*Constants!$H68*Constants!$H86*(1-Constants!$H104))+(BJ10*Constants!$H68*Constants!$H120))</f>
        <v>46965801.937402859</v>
      </c>
      <c r="BK55" s="22">
        <f>((BK10*Constants!$H68*Constants!$H86*(1-Constants!$H104))+(BK10*Constants!$H68*Constants!$H120))</f>
        <v>48301257.346157901</v>
      </c>
      <c r="BL55" s="22">
        <f>((BL10*Constants!$H68*Constants!$H86*(1-Constants!$H104))+(BL10*Constants!$H68*Constants!$H120))</f>
        <v>49696557.871191092</v>
      </c>
      <c r="BM55" s="22">
        <f>((BM10*Constants!$H68*Constants!$H86*(1-Constants!$H104))+(BM10*Constants!$H68*Constants!$H120))</f>
        <v>51144939.622760206</v>
      </c>
      <c r="BN55" s="22">
        <f>((BN10*Constants!$H68*Constants!$H86*(1-Constants!$H104))+(BN10*Constants!$H68*Constants!$H120))</f>
        <v>52578015.918520436</v>
      </c>
      <c r="BO55" s="22">
        <f>((BO10*Constants!$H68*Constants!$H86*(1-Constants!$H104))+(BO10*Constants!$H68*Constants!$H120))</f>
        <v>54068543.070780627</v>
      </c>
      <c r="BP55" s="22">
        <f>((BP10*Constants!$H68*Constants!$H86*(1-Constants!$H104))+(BP10*Constants!$H68*Constants!$H120))</f>
        <v>55621202.308300622</v>
      </c>
    </row>
    <row r="56" spans="1:72" x14ac:dyDescent="0.25">
      <c r="A56" t="str">
        <f t="shared" si="21"/>
        <v>3C Aggregated and non-CO2 emissions on land</v>
      </c>
      <c r="B56" t="str">
        <f t="shared" si="22"/>
        <v>3C4 Direct N2O from managed soils (N2O)</v>
      </c>
      <c r="C56" t="s">
        <v>409</v>
      </c>
      <c r="D56" t="str">
        <f>Constants!D121</f>
        <v xml:space="preserve"> - Commercial sheep</v>
      </c>
      <c r="E56" t="str">
        <f t="shared" si="24"/>
        <v>MM N available - Commercial sheep</v>
      </c>
      <c r="F56" t="str">
        <f t="shared" si="25"/>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3713681.3856037813</v>
      </c>
      <c r="AE56" s="22">
        <f>((AE11*Constants!$H69*Constants!$H87*(1-Constants!$H105))+(AE11*Constants!$H69*Constants!$H121))</f>
        <v>3715740.1762784268</v>
      </c>
      <c r="AF56" s="22">
        <f>((AF11*Constants!$H69*Constants!$H87*(1-Constants!$H105))+(AF11*Constants!$H69*Constants!$H121))</f>
        <v>3720319.5171931568</v>
      </c>
      <c r="AG56" s="22">
        <f>((AG11*Constants!$H69*Constants!$H87*(1-Constants!$H105))+(AG11*Constants!$H69*Constants!$H121))</f>
        <v>3727253.3427528213</v>
      </c>
      <c r="AH56" s="22">
        <f>((AH11*Constants!$H69*Constants!$H87*(1-Constants!$H105))+(AH11*Constants!$H69*Constants!$H121))</f>
        <v>3736447.9669009754</v>
      </c>
      <c r="AI56" s="22">
        <f>((AI11*Constants!$H69*Constants!$H87*(1-Constants!$H105))+(AI11*Constants!$H69*Constants!$H121))</f>
        <v>3748037.0254232218</v>
      </c>
      <c r="AJ56" s="22">
        <f>((AJ11*Constants!$H69*Constants!$H87*(1-Constants!$H105))+(AJ11*Constants!$H69*Constants!$H121))</f>
        <v>3760874.7697414644</v>
      </c>
      <c r="AK56" s="22">
        <f>((AK11*Constants!$H69*Constants!$H87*(1-Constants!$H105))+(AK11*Constants!$H69*Constants!$H121))</f>
        <v>3774983.4597071349</v>
      </c>
      <c r="AL56" s="22">
        <f>((AL11*Constants!$H69*Constants!$H87*(1-Constants!$H105))+(AL11*Constants!$H69*Constants!$H121))</f>
        <v>3788121.0836056052</v>
      </c>
      <c r="AM56" s="22">
        <f>((AM11*Constants!$H69*Constants!$H87*(1-Constants!$H105))+(AM11*Constants!$H69*Constants!$H121))</f>
        <v>3793556.6613434805</v>
      </c>
      <c r="AN56" s="22">
        <f>((AN11*Constants!$H69*Constants!$H87*(1-Constants!$H105))+(AN11*Constants!$H69*Constants!$H121))</f>
        <v>3799904.1141035687</v>
      </c>
      <c r="AO56" s="22">
        <f>((AO11*Constants!$H69*Constants!$H87*(1-Constants!$H105))+(AO11*Constants!$H69*Constants!$H121))</f>
        <v>3807134.4890472707</v>
      </c>
      <c r="AP56" s="22">
        <f>((AP11*Constants!$H69*Constants!$H87*(1-Constants!$H105))+(AP11*Constants!$H69*Constants!$H121))</f>
        <v>3815174.1775620147</v>
      </c>
      <c r="AQ56" s="22">
        <f>((AQ11*Constants!$H69*Constants!$H87*(1-Constants!$H105))+(AQ11*Constants!$H69*Constants!$H121))</f>
        <v>3824020.0727152694</v>
      </c>
      <c r="AR56" s="22">
        <f>((AR11*Constants!$H69*Constants!$H87*(1-Constants!$H105))+(AR11*Constants!$H69*Constants!$H121))</f>
        <v>3829498.7189946333</v>
      </c>
      <c r="AS56" s="22">
        <f>((AS11*Constants!$H69*Constants!$H87*(1-Constants!$H105))+(AS11*Constants!$H69*Constants!$H121))</f>
        <v>3835634.3090996793</v>
      </c>
      <c r="AT56" s="22">
        <f>((AT11*Constants!$H69*Constants!$H87*(1-Constants!$H105))+(AT11*Constants!$H69*Constants!$H121))</f>
        <v>3842429.555978613</v>
      </c>
      <c r="AU56" s="22">
        <f>((AU11*Constants!$H69*Constants!$H87*(1-Constants!$H105))+(AU11*Constants!$H69*Constants!$H121))</f>
        <v>3849846.2446165392</v>
      </c>
      <c r="AV56" s="22">
        <f>((AV11*Constants!$H69*Constants!$H87*(1-Constants!$H105))+(AV11*Constants!$H69*Constants!$H121))</f>
        <v>3857859.3677704255</v>
      </c>
      <c r="AW56" s="22">
        <f>((AW11*Constants!$H69*Constants!$H87*(1-Constants!$H105))+(AW11*Constants!$H69*Constants!$H121))</f>
        <v>3863160.8205183684</v>
      </c>
      <c r="AX56" s="22">
        <f>((AX11*Constants!$H69*Constants!$H87*(1-Constants!$H105))+(AX11*Constants!$H69*Constants!$H121))</f>
        <v>3868918.2972957189</v>
      </c>
      <c r="AY56" s="22">
        <f>((AY11*Constants!$H69*Constants!$H87*(1-Constants!$H105))+(AY11*Constants!$H69*Constants!$H121))</f>
        <v>3875234.6369653442</v>
      </c>
      <c r="AZ56" s="22">
        <f>((AZ11*Constants!$H69*Constants!$H87*(1-Constants!$H105))+(AZ11*Constants!$H69*Constants!$H121))</f>
        <v>3882063.7244920442</v>
      </c>
      <c r="BA56" s="22">
        <f>((BA11*Constants!$H69*Constants!$H87*(1-Constants!$H105))+(BA11*Constants!$H69*Constants!$H121))</f>
        <v>3889391.0124894758</v>
      </c>
      <c r="BB56" s="22">
        <f>((BB11*Constants!$H69*Constants!$H87*(1-Constants!$H105))+(BB11*Constants!$H69*Constants!$H121))</f>
        <v>3893958.0781292599</v>
      </c>
      <c r="BC56" s="22">
        <f>((BC11*Constants!$H69*Constants!$H87*(1-Constants!$H105))+(BC11*Constants!$H69*Constants!$H121))</f>
        <v>3898946.545438122</v>
      </c>
      <c r="BD56" s="22">
        <f>((BD11*Constants!$H69*Constants!$H87*(1-Constants!$H105))+(BD11*Constants!$H69*Constants!$H121))</f>
        <v>3904315.2269199686</v>
      </c>
      <c r="BE56" s="22">
        <f>((BE11*Constants!$H69*Constants!$H87*(1-Constants!$H105))+(BE11*Constants!$H69*Constants!$H121))</f>
        <v>3910077.859751706</v>
      </c>
      <c r="BF56" s="22">
        <f>((BF11*Constants!$H69*Constants!$H87*(1-Constants!$H105))+(BF11*Constants!$H69*Constants!$H121))</f>
        <v>3916245.203560289</v>
      </c>
      <c r="BG56" s="22">
        <f>((BG11*Constants!$H69*Constants!$H87*(1-Constants!$H105))+(BG11*Constants!$H69*Constants!$H121))</f>
        <v>3919798.9715629653</v>
      </c>
      <c r="BH56" s="22">
        <f>((BH11*Constants!$H69*Constants!$H87*(1-Constants!$H105))+(BH11*Constants!$H69*Constants!$H121))</f>
        <v>3923700.4744038205</v>
      </c>
      <c r="BI56" s="22">
        <f>((BI11*Constants!$H69*Constants!$H87*(1-Constants!$H105))+(BI11*Constants!$H69*Constants!$H121))</f>
        <v>3927935.704274782</v>
      </c>
      <c r="BJ56" s="22">
        <f>((BJ11*Constants!$H69*Constants!$H87*(1-Constants!$H105))+(BJ11*Constants!$H69*Constants!$H121))</f>
        <v>3932501.350232725</v>
      </c>
      <c r="BK56" s="22">
        <f>((BK11*Constants!$H69*Constants!$H87*(1-Constants!$H105))+(BK11*Constants!$H69*Constants!$H121))</f>
        <v>3937416.2109335065</v>
      </c>
      <c r="BL56" s="22">
        <f>((BL11*Constants!$H69*Constants!$H87*(1-Constants!$H105))+(BL11*Constants!$H69*Constants!$H121))</f>
        <v>3939641.5009880373</v>
      </c>
      <c r="BM56" s="22">
        <f>((BM11*Constants!$H69*Constants!$H87*(1-Constants!$H105))+(BM11*Constants!$H69*Constants!$H121))</f>
        <v>3942172.4071370042</v>
      </c>
      <c r="BN56" s="22">
        <f>((BN11*Constants!$H69*Constants!$H87*(1-Constants!$H105))+(BN11*Constants!$H69*Constants!$H121))</f>
        <v>3944948.273796095</v>
      </c>
      <c r="BO56" s="22">
        <f>((BO11*Constants!$H69*Constants!$H87*(1-Constants!$H105))+(BO11*Constants!$H69*Constants!$H121))</f>
        <v>3948020.1038743593</v>
      </c>
      <c r="BP56" s="22">
        <f>((BP11*Constants!$H69*Constants!$H87*(1-Constants!$H105))+(BP11*Constants!$H69*Constants!$H121))</f>
        <v>3951386.299253813</v>
      </c>
    </row>
    <row r="57" spans="1:72" x14ac:dyDescent="0.25">
      <c r="A57" t="str">
        <f t="shared" si="21"/>
        <v>3C Aggregated and non-CO2 emissions on land</v>
      </c>
      <c r="B57" t="str">
        <f t="shared" si="22"/>
        <v>3C4 Direct N2O from managed soils (N2O)</v>
      </c>
      <c r="C57" t="s">
        <v>409</v>
      </c>
      <c r="D57" t="str">
        <f>Constants!D122</f>
        <v xml:space="preserve"> - Subsistence sheep</v>
      </c>
      <c r="E57" t="str">
        <f t="shared" si="24"/>
        <v>MM N available - Subsistence sheep</v>
      </c>
      <c r="F57" t="str">
        <f t="shared" si="25"/>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3022431.842795569</v>
      </c>
      <c r="AE57" s="22">
        <f>((AE12*Constants!$H70*Constants!$H88*(1-Constants!$H106))+(AE12*Constants!$H70*Constants!$H122))</f>
        <v>3024107.4185508885</v>
      </c>
      <c r="AF57" s="22">
        <f>((AF12*Constants!$H70*Constants!$H88*(1-Constants!$H106))+(AF12*Constants!$H70*Constants!$H122))</f>
        <v>3027834.3795802728</v>
      </c>
      <c r="AG57" s="22">
        <f>((AG12*Constants!$H70*Constants!$H88*(1-Constants!$H106))+(AG12*Constants!$H70*Constants!$H122))</f>
        <v>3033477.5710627632</v>
      </c>
      <c r="AH57" s="22">
        <f>((AH12*Constants!$H70*Constants!$H88*(1-Constants!$H106))+(AH12*Constants!$H70*Constants!$H122))</f>
        <v>3040960.745283267</v>
      </c>
      <c r="AI57" s="22">
        <f>((AI12*Constants!$H70*Constants!$H88*(1-Constants!$H106))+(AI12*Constants!$H70*Constants!$H122))</f>
        <v>3050392.6636059969</v>
      </c>
      <c r="AJ57" s="22">
        <f>((AJ12*Constants!$H70*Constants!$H88*(1-Constants!$H106))+(AJ12*Constants!$H70*Constants!$H122))</f>
        <v>3060840.8424313376</v>
      </c>
      <c r="AK57" s="22">
        <f>((AK12*Constants!$H70*Constants!$H88*(1-Constants!$H106))+(AK12*Constants!$H70*Constants!$H122))</f>
        <v>3072323.3982525435</v>
      </c>
      <c r="AL57" s="22">
        <f>((AL12*Constants!$H70*Constants!$H88*(1-Constants!$H106))+(AL12*Constants!$H70*Constants!$H122))</f>
        <v>3083015.6382932058</v>
      </c>
      <c r="AM57" s="22">
        <f>((AM12*Constants!$H70*Constants!$H88*(1-Constants!$H106))+(AM12*Constants!$H70*Constants!$H122))</f>
        <v>3087439.45970735</v>
      </c>
      <c r="AN57" s="22">
        <f>((AN12*Constants!$H70*Constants!$H88*(1-Constants!$H106))+(AN12*Constants!$H70*Constants!$H122))</f>
        <v>3092605.4234373299</v>
      </c>
      <c r="AO57" s="22">
        <f>((AO12*Constants!$H70*Constants!$H88*(1-Constants!$H106))+(AO12*Constants!$H70*Constants!$H122))</f>
        <v>3098489.9658081192</v>
      </c>
      <c r="AP57" s="22">
        <f>((AP12*Constants!$H70*Constants!$H88*(1-Constants!$H106))+(AP12*Constants!$H70*Constants!$H122))</f>
        <v>3105033.1794147897</v>
      </c>
      <c r="AQ57" s="22">
        <f>((AQ12*Constants!$H70*Constants!$H88*(1-Constants!$H106))+(AQ12*Constants!$H70*Constants!$H122))</f>
        <v>3112232.5356365889</v>
      </c>
      <c r="AR57" s="22">
        <f>((AR12*Constants!$H70*Constants!$H88*(1-Constants!$H106))+(AR12*Constants!$H70*Constants!$H122))</f>
        <v>3116691.4089891477</v>
      </c>
      <c r="AS57" s="22">
        <f>((AS12*Constants!$H70*Constants!$H88*(1-Constants!$H106))+(AS12*Constants!$H70*Constants!$H122))</f>
        <v>3121684.9453166639</v>
      </c>
      <c r="AT57" s="22">
        <f>((AT12*Constants!$H70*Constants!$H88*(1-Constants!$H106))+(AT12*Constants!$H70*Constants!$H122))</f>
        <v>3127215.3525902014</v>
      </c>
      <c r="AU57" s="22">
        <f>((AU12*Constants!$H70*Constants!$H88*(1-Constants!$H106))+(AU12*Constants!$H70*Constants!$H122))</f>
        <v>3133251.5289822505</v>
      </c>
      <c r="AV57" s="22">
        <f>((AV12*Constants!$H70*Constants!$H88*(1-Constants!$H106))+(AV12*Constants!$H70*Constants!$H122))</f>
        <v>3139773.121996243</v>
      </c>
      <c r="AW57" s="22">
        <f>((AW12*Constants!$H70*Constants!$H88*(1-Constants!$H106))+(AW12*Constants!$H70*Constants!$H122))</f>
        <v>3144087.7839003503</v>
      </c>
      <c r="AX57" s="22">
        <f>((AX12*Constants!$H70*Constants!$H88*(1-Constants!$H106))+(AX12*Constants!$H70*Constants!$H122))</f>
        <v>3148773.5873765121</v>
      </c>
      <c r="AY57" s="22">
        <f>((AY12*Constants!$H70*Constants!$H88*(1-Constants!$H106))+(AY12*Constants!$H70*Constants!$H122))</f>
        <v>3153914.2292800946</v>
      </c>
      <c r="AZ57" s="22">
        <f>((AZ12*Constants!$H70*Constants!$H88*(1-Constants!$H106))+(AZ12*Constants!$H70*Constants!$H122))</f>
        <v>3159472.1782409148</v>
      </c>
      <c r="BA57" s="22">
        <f>((BA12*Constants!$H70*Constants!$H88*(1-Constants!$H106))+(BA12*Constants!$H70*Constants!$H122))</f>
        <v>3165435.5946639339</v>
      </c>
      <c r="BB57" s="22">
        <f>((BB12*Constants!$H70*Constants!$H88*(1-Constants!$H106))+(BB12*Constants!$H70*Constants!$H122))</f>
        <v>3169152.565288106</v>
      </c>
      <c r="BC57" s="22">
        <f>((BC12*Constants!$H70*Constants!$H88*(1-Constants!$H106))+(BC12*Constants!$H70*Constants!$H122))</f>
        <v>3173212.4995892821</v>
      </c>
      <c r="BD57" s="22">
        <f>((BD12*Constants!$H70*Constants!$H88*(1-Constants!$H106))+(BD12*Constants!$H70*Constants!$H122))</f>
        <v>3177581.8765443061</v>
      </c>
      <c r="BE57" s="22">
        <f>((BE12*Constants!$H70*Constants!$H88*(1-Constants!$H106))+(BE12*Constants!$H70*Constants!$H122))</f>
        <v>3182271.8763478696</v>
      </c>
      <c r="BF57" s="22">
        <f>((BF12*Constants!$H70*Constants!$H88*(1-Constants!$H106))+(BF12*Constants!$H70*Constants!$H122))</f>
        <v>3187291.2558737462</v>
      </c>
      <c r="BG57" s="22">
        <f>((BG12*Constants!$H70*Constants!$H88*(1-Constants!$H106))+(BG12*Constants!$H70*Constants!$H122))</f>
        <v>3190183.5399600537</v>
      </c>
      <c r="BH57" s="22">
        <f>((BH12*Constants!$H70*Constants!$H88*(1-Constants!$H106))+(BH12*Constants!$H70*Constants!$H122))</f>
        <v>3193358.8329366324</v>
      </c>
      <c r="BI57" s="22">
        <f>((BI12*Constants!$H70*Constants!$H88*(1-Constants!$H106))+(BI12*Constants!$H70*Constants!$H122))</f>
        <v>3196805.7343518096</v>
      </c>
      <c r="BJ57" s="22">
        <f>((BJ12*Constants!$H70*Constants!$H88*(1-Constants!$H106))+(BJ12*Constants!$H70*Constants!$H122))</f>
        <v>3200521.5495479405</v>
      </c>
      <c r="BK57" s="22">
        <f>((BK12*Constants!$H70*Constants!$H88*(1-Constants!$H106))+(BK12*Constants!$H70*Constants!$H122))</f>
        <v>3204521.578075571</v>
      </c>
      <c r="BL57" s="22">
        <f>((BL12*Constants!$H70*Constants!$H88*(1-Constants!$H106))+(BL12*Constants!$H70*Constants!$H122))</f>
        <v>3206332.6616936605</v>
      </c>
      <c r="BM57" s="22">
        <f>((BM12*Constants!$H70*Constants!$H88*(1-Constants!$H106))+(BM12*Constants!$H70*Constants!$H122))</f>
        <v>3208392.4752698652</v>
      </c>
      <c r="BN57" s="22">
        <f>((BN12*Constants!$H70*Constants!$H88*(1-Constants!$H106))+(BN12*Constants!$H70*Constants!$H122))</f>
        <v>3210651.6534035401</v>
      </c>
      <c r="BO57" s="22">
        <f>((BO12*Constants!$H70*Constants!$H88*(1-Constants!$H106))+(BO12*Constants!$H70*Constants!$H122))</f>
        <v>3213151.7055297662</v>
      </c>
      <c r="BP57" s="22">
        <f>((BP12*Constants!$H70*Constants!$H88*(1-Constants!$H106))+(BP12*Constants!$H70*Constants!$H122))</f>
        <v>3215891.3309977367</v>
      </c>
    </row>
    <row r="58" spans="1:72" x14ac:dyDescent="0.25">
      <c r="A58" t="str">
        <f t="shared" si="21"/>
        <v>3C Aggregated and non-CO2 emissions on land</v>
      </c>
      <c r="B58" t="str">
        <f t="shared" si="22"/>
        <v>3C4 Direct N2O from managed soils (N2O)</v>
      </c>
      <c r="C58" t="s">
        <v>409</v>
      </c>
      <c r="D58" t="str">
        <f>Constants!D123</f>
        <v xml:space="preserve"> - Commercial goats</v>
      </c>
      <c r="E58" t="str">
        <f t="shared" si="24"/>
        <v>MM N available - Commercial goats</v>
      </c>
      <c r="F58" t="str">
        <f t="shared" si="25"/>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459054.48926799285</v>
      </c>
      <c r="AE58" s="22">
        <f>((AE13*Constants!$H71*Constants!$H89*(1-Constants!$H107))+(AE13*Constants!$H71*Constants!$H123))</f>
        <v>460257.88263847056</v>
      </c>
      <c r="AF58" s="22">
        <f>((AF13*Constants!$H71*Constants!$H89*(1-Constants!$H107))+(AF13*Constants!$H71*Constants!$H123))</f>
        <v>461860.90686672949</v>
      </c>
      <c r="AG58" s="22">
        <f>((AG13*Constants!$H71*Constants!$H89*(1-Constants!$H107))+(AG13*Constants!$H71*Constants!$H123))</f>
        <v>463838.34523292107</v>
      </c>
      <c r="AH58" s="22">
        <f>((AH13*Constants!$H71*Constants!$H89*(1-Constants!$H107))+(AH13*Constants!$H71*Constants!$H123))</f>
        <v>466177.74911721377</v>
      </c>
      <c r="AI58" s="22">
        <f>((AI13*Constants!$H71*Constants!$H89*(1-Constants!$H107))+(AI13*Constants!$H71*Constants!$H123))</f>
        <v>468909.50749969046</v>
      </c>
      <c r="AJ58" s="22">
        <f>((AJ13*Constants!$H71*Constants!$H89*(1-Constants!$H107))+(AJ13*Constants!$H71*Constants!$H123))</f>
        <v>471816.18876043148</v>
      </c>
      <c r="AK58" s="22">
        <f>((AK13*Constants!$H71*Constants!$H89*(1-Constants!$H107))+(AK13*Constants!$H71*Constants!$H123))</f>
        <v>474906.41068220272</v>
      </c>
      <c r="AL58" s="22">
        <f>((AL13*Constants!$H71*Constants!$H89*(1-Constants!$H107))+(AL13*Constants!$H71*Constants!$H123))</f>
        <v>477754.09468717448</v>
      </c>
      <c r="AM58" s="22">
        <f>((AM13*Constants!$H71*Constants!$H89*(1-Constants!$H107))+(AM13*Constants!$H71*Constants!$H123))</f>
        <v>479079.03659940488</v>
      </c>
      <c r="AN58" s="22">
        <f>((AN13*Constants!$H71*Constants!$H89*(1-Constants!$H107))+(AN13*Constants!$H71*Constants!$H123))</f>
        <v>480538.78444183466</v>
      </c>
      <c r="AO58" s="22">
        <f>((AO13*Constants!$H71*Constants!$H89*(1-Constants!$H107))+(AO13*Constants!$H71*Constants!$H123))</f>
        <v>482129.89974068635</v>
      </c>
      <c r="AP58" s="22">
        <f>((AP13*Constants!$H71*Constants!$H89*(1-Constants!$H107))+(AP13*Constants!$H71*Constants!$H123))</f>
        <v>483840.18910709629</v>
      </c>
      <c r="AQ58" s="22">
        <f>((AQ13*Constants!$H71*Constants!$H89*(1-Constants!$H107))+(AQ13*Constants!$H71*Constants!$H123))</f>
        <v>485670.65061573952</v>
      </c>
      <c r="AR58" s="22">
        <f>((AR13*Constants!$H71*Constants!$H89*(1-Constants!$H107))+(AR13*Constants!$H71*Constants!$H123))</f>
        <v>486834.51436490723</v>
      </c>
      <c r="AS58" s="22">
        <f>((AS13*Constants!$H71*Constants!$H89*(1-Constants!$H107))+(AS13*Constants!$H71*Constants!$H123))</f>
        <v>488096.44833634159</v>
      </c>
      <c r="AT58" s="22">
        <f>((AT13*Constants!$H71*Constants!$H89*(1-Constants!$H107))+(AT13*Constants!$H71*Constants!$H123))</f>
        <v>489457.98611718608</v>
      </c>
      <c r="AU58" s="22">
        <f>((AU13*Constants!$H71*Constants!$H89*(1-Constants!$H107))+(AU13*Constants!$H71*Constants!$H123))</f>
        <v>490912.82758264447</v>
      </c>
      <c r="AV58" s="22">
        <f>((AV13*Constants!$H71*Constants!$H89*(1-Constants!$H107))+(AV13*Constants!$H71*Constants!$H123))</f>
        <v>492457.07536877954</v>
      </c>
      <c r="AW58" s="22">
        <f>((AW13*Constants!$H71*Constants!$H89*(1-Constants!$H107))+(AW13*Constants!$H71*Constants!$H123))</f>
        <v>493473.43090858072</v>
      </c>
      <c r="AX58" s="22">
        <f>((AX13*Constants!$H71*Constants!$H89*(1-Constants!$H107))+(AX13*Constants!$H71*Constants!$H123))</f>
        <v>494556.82676399971</v>
      </c>
      <c r="AY58" s="22">
        <f>((AY13*Constants!$H71*Constants!$H89*(1-Constants!$H107))+(AY13*Constants!$H71*Constants!$H123))</f>
        <v>495726.99003386142</v>
      </c>
      <c r="AZ58" s="22">
        <f>((AZ13*Constants!$H71*Constants!$H89*(1-Constants!$H107))+(AZ13*Constants!$H71*Constants!$H123))</f>
        <v>496975.75928026246</v>
      </c>
      <c r="BA58" s="22">
        <f>((BA13*Constants!$H71*Constants!$H89*(1-Constants!$H107))+(BA13*Constants!$H71*Constants!$H123))</f>
        <v>498300.82525051775</v>
      </c>
      <c r="BB58" s="22">
        <f>((BB13*Constants!$H71*Constants!$H89*(1-Constants!$H107))+(BB13*Constants!$H71*Constants!$H123))</f>
        <v>499099.77782518283</v>
      </c>
      <c r="BC58" s="22">
        <f>((BC13*Constants!$H71*Constants!$H89*(1-Constants!$H107))+(BC13*Constants!$H71*Constants!$H123))</f>
        <v>499963.73895344796</v>
      </c>
      <c r="BD58" s="22">
        <f>((BD13*Constants!$H71*Constants!$H89*(1-Constants!$H107))+(BD13*Constants!$H71*Constants!$H123))</f>
        <v>500885.38395266683</v>
      </c>
      <c r="BE58" s="22">
        <f>((BE13*Constants!$H71*Constants!$H89*(1-Constants!$H107))+(BE13*Constants!$H71*Constants!$H123))</f>
        <v>501867.50690208207</v>
      </c>
      <c r="BF58" s="22">
        <f>((BF13*Constants!$H71*Constants!$H89*(1-Constants!$H107))+(BF13*Constants!$H71*Constants!$H123))</f>
        <v>502912.29969299276</v>
      </c>
      <c r="BG58" s="22">
        <f>((BG13*Constants!$H71*Constants!$H89*(1-Constants!$H107))+(BG13*Constants!$H71*Constants!$H123))</f>
        <v>503466.65815240861</v>
      </c>
      <c r="BH58" s="22">
        <f>((BH13*Constants!$H71*Constants!$H89*(1-Constants!$H107))+(BH13*Constants!$H71*Constants!$H123))</f>
        <v>504075.50379480608</v>
      </c>
      <c r="BI58" s="22">
        <f>((BI13*Constants!$H71*Constants!$H89*(1-Constants!$H107))+(BI13*Constants!$H71*Constants!$H123))</f>
        <v>504736.40574961808</v>
      </c>
      <c r="BJ58" s="22">
        <f>((BJ13*Constants!$H71*Constants!$H89*(1-Constants!$H107))+(BJ13*Constants!$H71*Constants!$H123))</f>
        <v>505448.87846617401</v>
      </c>
      <c r="BK58" s="22">
        <f>((BK13*Constants!$H71*Constants!$H89*(1-Constants!$H107))+(BK13*Constants!$H71*Constants!$H123))</f>
        <v>506216.44486258418</v>
      </c>
      <c r="BL58" s="22">
        <f>((BL13*Constants!$H71*Constants!$H89*(1-Constants!$H107))+(BL13*Constants!$H71*Constants!$H123))</f>
        <v>506486.84546189377</v>
      </c>
      <c r="BM58" s="22">
        <f>((BM13*Constants!$H71*Constants!$H89*(1-Constants!$H107))+(BM13*Constants!$H71*Constants!$H123))</f>
        <v>506806.34618497861</v>
      </c>
      <c r="BN58" s="22">
        <f>((BN13*Constants!$H71*Constants!$H89*(1-Constants!$H107))+(BN13*Constants!$H71*Constants!$H123))</f>
        <v>507163.99342715787</v>
      </c>
      <c r="BO58" s="22">
        <f>((BO13*Constants!$H71*Constants!$H89*(1-Constants!$H107))+(BO13*Constants!$H71*Constants!$H123))</f>
        <v>507569.08757945744</v>
      </c>
      <c r="BP58" s="22">
        <f>((BP13*Constants!$H71*Constants!$H89*(1-Constants!$H107))+(BP13*Constants!$H71*Constants!$H123))</f>
        <v>508021.35843840649</v>
      </c>
    </row>
    <row r="59" spans="1:72" x14ac:dyDescent="0.25">
      <c r="A59" t="str">
        <f t="shared" si="21"/>
        <v>3C Aggregated and non-CO2 emissions on land</v>
      </c>
      <c r="B59" t="str">
        <f t="shared" si="22"/>
        <v>3C4 Direct N2O from managed soils (N2O)</v>
      </c>
      <c r="C59" t="s">
        <v>409</v>
      </c>
      <c r="D59" t="str">
        <f>Constants!D124</f>
        <v xml:space="preserve"> - Subsistence goats</v>
      </c>
      <c r="E59" t="str">
        <f t="shared" si="24"/>
        <v>MM N available - Subsistence goats</v>
      </c>
      <c r="F59" t="str">
        <f t="shared" si="25"/>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5538978.733873141</v>
      </c>
      <c r="AE59" s="22">
        <f>((AE14*Constants!$H72*Constants!$H90*(1-Constants!$H108))+(AE14*Constants!$H72*Constants!$H124))</f>
        <v>5553498.9497590344</v>
      </c>
      <c r="AF59" s="22">
        <f>((AF14*Constants!$H72*Constants!$H90*(1-Constants!$H108))+(AF14*Constants!$H72*Constants!$H124))</f>
        <v>5572841.1353117079</v>
      </c>
      <c r="AG59" s="22">
        <f>((AG14*Constants!$H72*Constants!$H90*(1-Constants!$H108))+(AG14*Constants!$H72*Constants!$H124))</f>
        <v>5596701.0240916787</v>
      </c>
      <c r="AH59" s="22">
        <f>((AH14*Constants!$H72*Constants!$H90*(1-Constants!$H108))+(AH14*Constants!$H72*Constants!$H124))</f>
        <v>5624928.410312647</v>
      </c>
      <c r="AI59" s="22">
        <f>((AI14*Constants!$H72*Constants!$H90*(1-Constants!$H108))+(AI14*Constants!$H72*Constants!$H124))</f>
        <v>5657889.9692133041</v>
      </c>
      <c r="AJ59" s="22">
        <f>((AJ14*Constants!$H72*Constants!$H90*(1-Constants!$H108))+(AJ14*Constants!$H72*Constants!$H124))</f>
        <v>5692962.1579529578</v>
      </c>
      <c r="AK59" s="22">
        <f>((AK14*Constants!$H72*Constants!$H90*(1-Constants!$H108))+(AK14*Constants!$H72*Constants!$H124))</f>
        <v>5730248.9592103288</v>
      </c>
      <c r="AL59" s="22">
        <f>((AL14*Constants!$H72*Constants!$H90*(1-Constants!$H108))+(AL14*Constants!$H72*Constants!$H124))</f>
        <v>5764609.2835576218</v>
      </c>
      <c r="AM59" s="22">
        <f>((AM14*Constants!$H72*Constants!$H90*(1-Constants!$H108))+(AM14*Constants!$H72*Constants!$H124))</f>
        <v>5780596.1113678962</v>
      </c>
      <c r="AN59" s="22">
        <f>((AN14*Constants!$H72*Constants!$H90*(1-Constants!$H108))+(AN14*Constants!$H72*Constants!$H124))</f>
        <v>5798209.5155389998</v>
      </c>
      <c r="AO59" s="22">
        <f>((AO14*Constants!$H72*Constants!$H90*(1-Constants!$H108))+(AO14*Constants!$H72*Constants!$H124))</f>
        <v>5817408.007242091</v>
      </c>
      <c r="AP59" s="22">
        <f>((AP14*Constants!$H72*Constants!$H90*(1-Constants!$H108))+(AP14*Constants!$H72*Constants!$H124))</f>
        <v>5838044.4603229035</v>
      </c>
      <c r="AQ59" s="22">
        <f>((AQ14*Constants!$H72*Constants!$H90*(1-Constants!$H108))+(AQ14*Constants!$H72*Constants!$H124))</f>
        <v>5860130.9176097391</v>
      </c>
      <c r="AR59" s="22">
        <f>((AR14*Constants!$H72*Constants!$H90*(1-Constants!$H108))+(AR14*Constants!$H72*Constants!$H124))</f>
        <v>5874174.1667369753</v>
      </c>
      <c r="AS59" s="22">
        <f>((AS14*Constants!$H72*Constants!$H90*(1-Constants!$H108))+(AS14*Constants!$H72*Constants!$H124))</f>
        <v>5889400.7369911345</v>
      </c>
      <c r="AT59" s="22">
        <f>((AT14*Constants!$H72*Constants!$H90*(1-Constants!$H108))+(AT14*Constants!$H72*Constants!$H124))</f>
        <v>5905829.1327257855</v>
      </c>
      <c r="AU59" s="22">
        <f>((AU14*Constants!$H72*Constants!$H90*(1-Constants!$H108))+(AU14*Constants!$H72*Constants!$H124))</f>
        <v>5923383.336260926</v>
      </c>
      <c r="AV59" s="22">
        <f>((AV14*Constants!$H72*Constants!$H90*(1-Constants!$H108))+(AV14*Constants!$H72*Constants!$H124))</f>
        <v>5942016.3217718024</v>
      </c>
      <c r="AW59" s="22">
        <f>((AW14*Constants!$H72*Constants!$H90*(1-Constants!$H108))+(AW14*Constants!$H72*Constants!$H124))</f>
        <v>5954279.7280833041</v>
      </c>
      <c r="AX59" s="22">
        <f>((AX14*Constants!$H72*Constants!$H90*(1-Constants!$H108))+(AX14*Constants!$H72*Constants!$H124))</f>
        <v>5967352.0468250327</v>
      </c>
      <c r="AY59" s="22">
        <f>((AY14*Constants!$H72*Constants!$H90*(1-Constants!$H108))+(AY14*Constants!$H72*Constants!$H124))</f>
        <v>5981471.3063431336</v>
      </c>
      <c r="AZ59" s="22">
        <f>((AZ14*Constants!$H72*Constants!$H90*(1-Constants!$H108))+(AZ14*Constants!$H72*Constants!$H124))</f>
        <v>5996539.0302430978</v>
      </c>
      <c r="BA59" s="22">
        <f>((BA14*Constants!$H72*Constants!$H90*(1-Constants!$H108))+(BA14*Constants!$H72*Constants!$H124))</f>
        <v>6012527.3549448699</v>
      </c>
      <c r="BB59" s="22">
        <f>((BB14*Constants!$H72*Constants!$H90*(1-Constants!$H108))+(BB14*Constants!$H72*Constants!$H124))</f>
        <v>6022167.564166002</v>
      </c>
      <c r="BC59" s="22">
        <f>((BC14*Constants!$H72*Constants!$H90*(1-Constants!$H108))+(BC14*Constants!$H72*Constants!$H124))</f>
        <v>6032592.170456171</v>
      </c>
      <c r="BD59" s="22">
        <f>((BD14*Constants!$H72*Constants!$H90*(1-Constants!$H108))+(BD14*Constants!$H72*Constants!$H124))</f>
        <v>6043712.7937595062</v>
      </c>
      <c r="BE59" s="22">
        <f>((BE14*Constants!$H72*Constants!$H90*(1-Constants!$H108))+(BE14*Constants!$H72*Constants!$H124))</f>
        <v>6055563.1476021055</v>
      </c>
      <c r="BF59" s="22">
        <f>((BF14*Constants!$H72*Constants!$H90*(1-Constants!$H108))+(BF14*Constants!$H72*Constants!$H124))</f>
        <v>6068169.6794745773</v>
      </c>
      <c r="BG59" s="22">
        <f>((BG14*Constants!$H72*Constants!$H90*(1-Constants!$H108))+(BG14*Constants!$H72*Constants!$H124))</f>
        <v>6074858.6015730062</v>
      </c>
      <c r="BH59" s="22">
        <f>((BH14*Constants!$H72*Constants!$H90*(1-Constants!$H108))+(BH14*Constants!$H72*Constants!$H124))</f>
        <v>6082204.9692576546</v>
      </c>
      <c r="BI59" s="22">
        <f>((BI14*Constants!$H72*Constants!$H90*(1-Constants!$H108))+(BI14*Constants!$H72*Constants!$H124))</f>
        <v>6090179.4514998738</v>
      </c>
      <c r="BJ59" s="22">
        <f>((BJ14*Constants!$H72*Constants!$H90*(1-Constants!$H108))+(BJ14*Constants!$H72*Constants!$H124))</f>
        <v>6098776.1896164333</v>
      </c>
      <c r="BK59" s="22">
        <f>((BK14*Constants!$H72*Constants!$H90*(1-Constants!$H108))+(BK14*Constants!$H72*Constants!$H124))</f>
        <v>6108037.6913465029</v>
      </c>
      <c r="BL59" s="22">
        <f>((BL14*Constants!$H72*Constants!$H90*(1-Constants!$H108))+(BL14*Constants!$H72*Constants!$H124))</f>
        <v>6111300.3610387007</v>
      </c>
      <c r="BM59" s="22">
        <f>((BM14*Constants!$H72*Constants!$H90*(1-Constants!$H108))+(BM14*Constants!$H72*Constants!$H124))</f>
        <v>6115155.4757407624</v>
      </c>
      <c r="BN59" s="22">
        <f>((BN14*Constants!$H72*Constants!$H90*(1-Constants!$H108))+(BN14*Constants!$H72*Constants!$H124))</f>
        <v>6119470.868607996</v>
      </c>
      <c r="BO59" s="22">
        <f>((BO14*Constants!$H72*Constants!$H90*(1-Constants!$H108))+(BO14*Constants!$H72*Constants!$H124))</f>
        <v>6124358.7587109376</v>
      </c>
      <c r="BP59" s="22">
        <f>((BP14*Constants!$H72*Constants!$H90*(1-Constants!$H108))+(BP14*Constants!$H72*Constants!$H124))</f>
        <v>6129815.8857584568</v>
      </c>
    </row>
    <row r="60" spans="1:72" x14ac:dyDescent="0.25">
      <c r="A60" t="str">
        <f t="shared" si="21"/>
        <v>3C Aggregated and non-CO2 emissions on land</v>
      </c>
      <c r="B60" t="str">
        <f t="shared" si="22"/>
        <v>3C4 Direct N2O from managed soils (N2O)</v>
      </c>
      <c r="C60" t="s">
        <v>409</v>
      </c>
      <c r="D60" t="str">
        <f>Constants!D125</f>
        <v xml:space="preserve"> - Horses</v>
      </c>
      <c r="E60" t="str">
        <f t="shared" si="24"/>
        <v>MM N available - Horses</v>
      </c>
      <c r="F60" t="str">
        <f t="shared" si="25"/>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1"/>
        <v>3C Aggregated and non-CO2 emissions on land</v>
      </c>
      <c r="B61" t="str">
        <f t="shared" si="22"/>
        <v>3C4 Direct N2O from managed soils (N2O)</v>
      </c>
      <c r="C61" t="s">
        <v>409</v>
      </c>
      <c r="D61" t="str">
        <f>Constants!D126</f>
        <v xml:space="preserve"> - Mules &amp; Asses</v>
      </c>
      <c r="E61" t="str">
        <f t="shared" si="24"/>
        <v>MM N available - Mules &amp; Asses</v>
      </c>
      <c r="F61" t="str">
        <f t="shared" si="25"/>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1"/>
        <v>3C Aggregated and non-CO2 emissions on land</v>
      </c>
      <c r="B62" t="str">
        <f t="shared" si="22"/>
        <v>3C4 Direct N2O from managed soils (N2O)</v>
      </c>
      <c r="C62" t="s">
        <v>409</v>
      </c>
      <c r="D62" t="str">
        <f>Constants!D127</f>
        <v xml:space="preserve"> - Commercial swine</v>
      </c>
      <c r="E62" t="str">
        <f t="shared" si="24"/>
        <v>MM N available - Commercial swine</v>
      </c>
      <c r="F62" t="str">
        <f t="shared" si="25"/>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7970258.2740347907</v>
      </c>
      <c r="AE62" s="22">
        <f>((AE17*Constants!$H75*Constants!$H93*(1-Constants!$H111))+(AE17*Constants!$H75*Constants!$H127))</f>
        <v>7956824.4489631029</v>
      </c>
      <c r="AF62" s="22">
        <f>((AF17*Constants!$H75*Constants!$H93*(1-Constants!$H111))+(AF17*Constants!$H75*Constants!$H127))</f>
        <v>7888210.2074284125</v>
      </c>
      <c r="AG62" s="22">
        <f>((AG17*Constants!$H75*Constants!$H93*(1-Constants!$H111))+(AG17*Constants!$H75*Constants!$H127))</f>
        <v>7764244.4400524022</v>
      </c>
      <c r="AH62" s="22">
        <f>((AH17*Constants!$H75*Constants!$H93*(1-Constants!$H111))+(AH17*Constants!$H75*Constants!$H127))</f>
        <v>7599253.3832942545</v>
      </c>
      <c r="AI62" s="22">
        <f>((AI17*Constants!$H75*Constants!$H93*(1-Constants!$H111))+(AI17*Constants!$H75*Constants!$H127))</f>
        <v>7480161.5855522659</v>
      </c>
      <c r="AJ62" s="22">
        <f>((AJ17*Constants!$H75*Constants!$H93*(1-Constants!$H111))+(AJ17*Constants!$H75*Constants!$H127))</f>
        <v>7350824.5038470691</v>
      </c>
      <c r="AK62" s="22">
        <f>((AK17*Constants!$H75*Constants!$H93*(1-Constants!$H111))+(AK17*Constants!$H75*Constants!$H127))</f>
        <v>7212455.2919926904</v>
      </c>
      <c r="AL62" s="22">
        <f>((AL17*Constants!$H75*Constants!$H93*(1-Constants!$H111))+(AL17*Constants!$H75*Constants!$H127))</f>
        <v>6308588.6278344402</v>
      </c>
      <c r="AM62" s="22">
        <f>((AM17*Constants!$H75*Constants!$H93*(1-Constants!$H111))+(AM17*Constants!$H75*Constants!$H127))</f>
        <v>6323614.274524658</v>
      </c>
      <c r="AN62" s="22">
        <f>((AN17*Constants!$H75*Constants!$H93*(1-Constants!$H111))+(AN17*Constants!$H75*Constants!$H127))</f>
        <v>6329486.4789014375</v>
      </c>
      <c r="AO62" s="22">
        <f>((AO17*Constants!$H75*Constants!$H93*(1-Constants!$H111))+(AO17*Constants!$H75*Constants!$H127))</f>
        <v>6335718.0460409038</v>
      </c>
      <c r="AP62" s="22">
        <f>((AP17*Constants!$H75*Constants!$H93*(1-Constants!$H111))+(AP17*Constants!$H75*Constants!$H127))</f>
        <v>6334394.7919369275</v>
      </c>
      <c r="AQ62" s="22">
        <f>((AQ17*Constants!$H75*Constants!$H93*(1-Constants!$H111))+(AQ17*Constants!$H75*Constants!$H127))</f>
        <v>6338910.8709181193</v>
      </c>
      <c r="AR62" s="22">
        <f>((AR17*Constants!$H75*Constants!$H93*(1-Constants!$H111))+(AR17*Constants!$H75*Constants!$H127))</f>
        <v>6377859.6118423995</v>
      </c>
      <c r="AS62" s="22">
        <f>((AS17*Constants!$H75*Constants!$H93*(1-Constants!$H111))+(AS17*Constants!$H75*Constants!$H127))</f>
        <v>6412034.8401775807</v>
      </c>
      <c r="AT62" s="22">
        <f>((AT17*Constants!$H75*Constants!$H93*(1-Constants!$H111))+(AT17*Constants!$H75*Constants!$H127))</f>
        <v>6452540.7236555927</v>
      </c>
      <c r="AU62" s="22">
        <f>((AU17*Constants!$H75*Constants!$H93*(1-Constants!$H111))+(AU17*Constants!$H75*Constants!$H127))</f>
        <v>6496424.4505973086</v>
      </c>
      <c r="AV62" s="22">
        <f>((AV17*Constants!$H75*Constants!$H93*(1-Constants!$H111))+(AV17*Constants!$H75*Constants!$H127))</f>
        <v>6543957.9642342962</v>
      </c>
      <c r="AW62" s="22">
        <f>((AW17*Constants!$H75*Constants!$H93*(1-Constants!$H111))+(AW17*Constants!$H75*Constants!$H127))</f>
        <v>6631405.7177061131</v>
      </c>
      <c r="AX62" s="22">
        <f>((AX17*Constants!$H75*Constants!$H93*(1-Constants!$H111))+(AX17*Constants!$H75*Constants!$H127))</f>
        <v>6702905.5519039361</v>
      </c>
      <c r="AY62" s="22">
        <f>((AY17*Constants!$H75*Constants!$H93*(1-Constants!$H111))+(AY17*Constants!$H75*Constants!$H127))</f>
        <v>6794267.0506456466</v>
      </c>
      <c r="AZ62" s="22">
        <f>((AZ17*Constants!$H75*Constants!$H93*(1-Constants!$H111))+(AZ17*Constants!$H75*Constants!$H127))</f>
        <v>6896985.7473229673</v>
      </c>
      <c r="BA62" s="22">
        <f>((BA17*Constants!$H75*Constants!$H93*(1-Constants!$H111))+(BA17*Constants!$H75*Constants!$H127))</f>
        <v>7011280.4297930617</v>
      </c>
      <c r="BB62" s="22">
        <f>((BB17*Constants!$H75*Constants!$H93*(1-Constants!$H111))+(BB17*Constants!$H75*Constants!$H127))</f>
        <v>7130160.2420469169</v>
      </c>
      <c r="BC62" s="22">
        <f>((BC17*Constants!$H75*Constants!$H93*(1-Constants!$H111))+(BC17*Constants!$H75*Constants!$H127))</f>
        <v>7254033.5480274633</v>
      </c>
      <c r="BD62" s="22">
        <f>((BD17*Constants!$H75*Constants!$H93*(1-Constants!$H111))+(BD17*Constants!$H75*Constants!$H127))</f>
        <v>7375530.2362441579</v>
      </c>
      <c r="BE62" s="22">
        <f>((BE17*Constants!$H75*Constants!$H93*(1-Constants!$H111))+(BE17*Constants!$H75*Constants!$H127))</f>
        <v>7501656.9755910821</v>
      </c>
      <c r="BF62" s="22">
        <f>((BF17*Constants!$H75*Constants!$H93*(1-Constants!$H111))+(BF17*Constants!$H75*Constants!$H127))</f>
        <v>7637980.7413354237</v>
      </c>
      <c r="BG62" s="22">
        <f>((BG17*Constants!$H75*Constants!$H93*(1-Constants!$H111))+(BG17*Constants!$H75*Constants!$H127))</f>
        <v>7781552.4194131093</v>
      </c>
      <c r="BH62" s="22">
        <f>((BH17*Constants!$H75*Constants!$H93*(1-Constants!$H111))+(BH17*Constants!$H75*Constants!$H127))</f>
        <v>7930241.9623708352</v>
      </c>
      <c r="BI62" s="22">
        <f>((BI17*Constants!$H75*Constants!$H93*(1-Constants!$H111))+(BI17*Constants!$H75*Constants!$H127))</f>
        <v>8082816.6604271093</v>
      </c>
      <c r="BJ62" s="22">
        <f>((BJ17*Constants!$H75*Constants!$H93*(1-Constants!$H111))+(BJ17*Constants!$H75*Constants!$H127))</f>
        <v>8240502.7886274969</v>
      </c>
      <c r="BK62" s="22">
        <f>((BK17*Constants!$H75*Constants!$H93*(1-Constants!$H111))+(BK17*Constants!$H75*Constants!$H127))</f>
        <v>8409522.9032628573</v>
      </c>
      <c r="BL62" s="22">
        <f>((BL17*Constants!$H75*Constants!$H93*(1-Constants!$H111))+(BL17*Constants!$H75*Constants!$H127))</f>
        <v>8588476.7771180402</v>
      </c>
      <c r="BM62" s="22">
        <f>((BM17*Constants!$H75*Constants!$H93*(1-Constants!$H111))+(BM17*Constants!$H75*Constants!$H127))</f>
        <v>8774481.7303509526</v>
      </c>
      <c r="BN62" s="22">
        <f>((BN17*Constants!$H75*Constants!$H93*(1-Constants!$H111))+(BN17*Constants!$H75*Constants!$H127))</f>
        <v>8955098.3879892398</v>
      </c>
      <c r="BO62" s="22">
        <f>((BO17*Constants!$H75*Constants!$H93*(1-Constants!$H111))+(BO17*Constants!$H75*Constants!$H127))</f>
        <v>9143410.9751236551</v>
      </c>
      <c r="BP62" s="22">
        <f>((BP17*Constants!$H75*Constants!$H93*(1-Constants!$H111))+(BP17*Constants!$H75*Constants!$H127))</f>
        <v>9340059.8032128289</v>
      </c>
    </row>
    <row r="63" spans="1:72" x14ac:dyDescent="0.25">
      <c r="A63" t="str">
        <f t="shared" si="21"/>
        <v>3C Aggregated and non-CO2 emissions on land</v>
      </c>
      <c r="B63" t="str">
        <f t="shared" si="22"/>
        <v>3C4 Direct N2O from managed soils (N2O)</v>
      </c>
      <c r="C63" t="s">
        <v>409</v>
      </c>
      <c r="D63" t="str">
        <f>Constants!D128</f>
        <v xml:space="preserve"> - Subsistence swine</v>
      </c>
      <c r="E63" t="str">
        <f t="shared" si="24"/>
        <v>MM N available - Subsistence swine</v>
      </c>
      <c r="F63" t="str">
        <f t="shared" si="25"/>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2022084.9604319353</v>
      </c>
      <c r="AE63" s="22">
        <f>((AE18*Constants!$H76*Constants!$H94*(1-Constants!$H112))+(AE18*Constants!$H76*Constants!$H128))</f>
        <v>2018676.7477110215</v>
      </c>
      <c r="AF63" s="22">
        <f>((AF18*Constants!$H76*Constants!$H94*(1-Constants!$H112))+(AF18*Constants!$H76*Constants!$H128))</f>
        <v>2001269.0526140209</v>
      </c>
      <c r="AG63" s="22">
        <f>((AG18*Constants!$H76*Constants!$H94*(1-Constants!$H112))+(AG18*Constants!$H76*Constants!$H128))</f>
        <v>1969818.4640382337</v>
      </c>
      <c r="AH63" s="22">
        <f>((AH18*Constants!$H76*Constants!$H94*(1-Constants!$H112))+(AH18*Constants!$H76*Constants!$H128))</f>
        <v>1927959.6028814632</v>
      </c>
      <c r="AI63" s="22">
        <f>((AI18*Constants!$H76*Constants!$H94*(1-Constants!$H112))+(AI18*Constants!$H76*Constants!$H128))</f>
        <v>1897745.5590142286</v>
      </c>
      <c r="AJ63" s="22">
        <f>((AJ18*Constants!$H76*Constants!$H94*(1-Constants!$H112))+(AJ18*Constants!$H76*Constants!$H128))</f>
        <v>1864932.2474814972</v>
      </c>
      <c r="AK63" s="22">
        <f>((AK18*Constants!$H76*Constants!$H94*(1-Constants!$H112))+(AK18*Constants!$H76*Constants!$H128))</f>
        <v>1829827.4500386009</v>
      </c>
      <c r="AL63" s="22">
        <f>((AL18*Constants!$H76*Constants!$H94*(1-Constants!$H112))+(AL18*Constants!$H76*Constants!$H128))</f>
        <v>1600513.0257138112</v>
      </c>
      <c r="AM63" s="22">
        <f>((AM18*Constants!$H76*Constants!$H94*(1-Constants!$H112))+(AM18*Constants!$H76*Constants!$H128))</f>
        <v>1604325.0896580925</v>
      </c>
      <c r="AN63" s="22">
        <f>((AN18*Constants!$H76*Constants!$H94*(1-Constants!$H112))+(AN18*Constants!$H76*Constants!$H128))</f>
        <v>1605814.8903328774</v>
      </c>
      <c r="AO63" s="22">
        <f>((AO18*Constants!$H76*Constants!$H94*(1-Constants!$H112))+(AO18*Constants!$H76*Constants!$H128))</f>
        <v>1607395.8627128671</v>
      </c>
      <c r="AP63" s="22">
        <f>((AP18*Constants!$H76*Constants!$H94*(1-Constants!$H112))+(AP18*Constants!$H76*Constants!$H128))</f>
        <v>1607060.1480935304</v>
      </c>
      <c r="AQ63" s="22">
        <f>((AQ18*Constants!$H76*Constants!$H94*(1-Constants!$H112))+(AQ18*Constants!$H76*Constants!$H128))</f>
        <v>1608205.8945767705</v>
      </c>
      <c r="AR63" s="22">
        <f>((AR18*Constants!$H76*Constants!$H94*(1-Constants!$H112))+(AR18*Constants!$H76*Constants!$H128))</f>
        <v>1618087.3388842056</v>
      </c>
      <c r="AS63" s="22">
        <f>((AS18*Constants!$H76*Constants!$H94*(1-Constants!$H112))+(AS18*Constants!$H76*Constants!$H128))</f>
        <v>1626757.7248190036</v>
      </c>
      <c r="AT63" s="22">
        <f>((AT18*Constants!$H76*Constants!$H94*(1-Constants!$H112))+(AT18*Constants!$H76*Constants!$H128))</f>
        <v>1637034.2221386358</v>
      </c>
      <c r="AU63" s="22">
        <f>((AU18*Constants!$H76*Constants!$H94*(1-Constants!$H112))+(AU18*Constants!$H76*Constants!$H128))</f>
        <v>1648167.6912441012</v>
      </c>
      <c r="AV63" s="22">
        <f>((AV18*Constants!$H76*Constants!$H94*(1-Constants!$H112))+(AV18*Constants!$H76*Constants!$H128))</f>
        <v>1660227.1251717275</v>
      </c>
      <c r="AW63" s="22">
        <f>((AW18*Constants!$H76*Constants!$H94*(1-Constants!$H112))+(AW18*Constants!$H76*Constants!$H128))</f>
        <v>1682412.9541673802</v>
      </c>
      <c r="AX63" s="22">
        <f>((AX18*Constants!$H76*Constants!$H94*(1-Constants!$H112))+(AX18*Constants!$H76*Constants!$H128))</f>
        <v>1700552.7351423325</v>
      </c>
      <c r="AY63" s="22">
        <f>((AY18*Constants!$H76*Constants!$H94*(1-Constants!$H112))+(AY18*Constants!$H76*Constants!$H128))</f>
        <v>1723731.4962585159</v>
      </c>
      <c r="AZ63" s="22">
        <f>((AZ18*Constants!$H76*Constants!$H94*(1-Constants!$H112))+(AZ18*Constants!$H76*Constants!$H128))</f>
        <v>1749791.6218610997</v>
      </c>
      <c r="BA63" s="22">
        <f>((BA18*Constants!$H76*Constants!$H94*(1-Constants!$H112))+(BA18*Constants!$H76*Constants!$H128))</f>
        <v>1778788.6192649391</v>
      </c>
      <c r="BB63" s="22">
        <f>((BB18*Constants!$H76*Constants!$H94*(1-Constants!$H112))+(BB18*Constants!$H76*Constants!$H128))</f>
        <v>1808948.881604318</v>
      </c>
      <c r="BC63" s="22">
        <f>((BC18*Constants!$H76*Constants!$H94*(1-Constants!$H112))+(BC18*Constants!$H76*Constants!$H128))</f>
        <v>1840376.0123709908</v>
      </c>
      <c r="BD63" s="22">
        <f>((BD18*Constants!$H76*Constants!$H94*(1-Constants!$H112))+(BD18*Constants!$H76*Constants!$H128))</f>
        <v>1871200.1861352995</v>
      </c>
      <c r="BE63" s="22">
        <f>((BE18*Constants!$H76*Constants!$H94*(1-Constants!$H112))+(BE18*Constants!$H76*Constants!$H128))</f>
        <v>1903199.0215522884</v>
      </c>
      <c r="BF63" s="22">
        <f>((BF18*Constants!$H76*Constants!$H94*(1-Constants!$H112))+(BF18*Constants!$H76*Constants!$H128))</f>
        <v>1937784.8815060502</v>
      </c>
      <c r="BG63" s="22">
        <f>((BG18*Constants!$H76*Constants!$H94*(1-Constants!$H112))+(BG18*Constants!$H76*Constants!$H128))</f>
        <v>1974209.5644966427</v>
      </c>
      <c r="BH63" s="22">
        <f>((BH18*Constants!$H76*Constants!$H94*(1-Constants!$H112))+(BH18*Constants!$H76*Constants!$H128))</f>
        <v>2011932.6693510744</v>
      </c>
      <c r="BI63" s="22">
        <f>((BI18*Constants!$H76*Constants!$H94*(1-Constants!$H112))+(BI18*Constants!$H76*Constants!$H128))</f>
        <v>2050641.452890388</v>
      </c>
      <c r="BJ63" s="22">
        <f>((BJ18*Constants!$H76*Constants!$H94*(1-Constants!$H112))+(BJ18*Constants!$H76*Constants!$H128))</f>
        <v>2090647.0257764636</v>
      </c>
      <c r="BK63" s="22">
        <f>((BK18*Constants!$H76*Constants!$H94*(1-Constants!$H112))+(BK18*Constants!$H76*Constants!$H128))</f>
        <v>2133528.07430259</v>
      </c>
      <c r="BL63" s="22">
        <f>((BL18*Constants!$H76*Constants!$H94*(1-Constants!$H112))+(BL18*Constants!$H76*Constants!$H128))</f>
        <v>2178929.355477185</v>
      </c>
      <c r="BM63" s="22">
        <f>((BM18*Constants!$H76*Constants!$H94*(1-Constants!$H112))+(BM18*Constants!$H76*Constants!$H128))</f>
        <v>2226119.5224161185</v>
      </c>
      <c r="BN63" s="22">
        <f>((BN18*Constants!$H76*Constants!$H94*(1-Constants!$H112))+(BN18*Constants!$H76*Constants!$H128))</f>
        <v>2271942.6581862192</v>
      </c>
      <c r="BO63" s="22">
        <f>((BO18*Constants!$H76*Constants!$H94*(1-Constants!$H112))+(BO18*Constants!$H76*Constants!$H128))</f>
        <v>2319718.2806582078</v>
      </c>
      <c r="BP63" s="22">
        <f>((BP18*Constants!$H76*Constants!$H94*(1-Constants!$H112))+(BP18*Constants!$H76*Constants!$H128))</f>
        <v>2369608.839294319</v>
      </c>
    </row>
    <row r="64" spans="1:72" x14ac:dyDescent="0.25">
      <c r="A64" t="str">
        <f t="shared" si="21"/>
        <v>3C Aggregated and non-CO2 emissions on land</v>
      </c>
      <c r="B64" t="str">
        <f t="shared" si="22"/>
        <v>3C4 Direct N2O from managed soils (N2O)</v>
      </c>
      <c r="C64" t="s">
        <v>409</v>
      </c>
      <c r="D64" t="str">
        <f>Constants!D129</f>
        <v xml:space="preserve"> - Commercial layers</v>
      </c>
      <c r="E64" t="str">
        <f t="shared" si="24"/>
        <v>MM N available - Commercial layers</v>
      </c>
      <c r="F64" t="str">
        <f t="shared" si="25"/>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10027131.146361593</v>
      </c>
      <c r="AE64" s="22">
        <f>((AE19*Constants!$H77*Constants!$H95*(1-Constants!$H113))+(AE19*Constants!$H77*Constants!$H129))</f>
        <v>10252502.920325296</v>
      </c>
      <c r="AF64" s="22">
        <f>((AF19*Constants!$H77*Constants!$H95*(1-Constants!$H113))+(AF19*Constants!$H77*Constants!$H129))</f>
        <v>10438409.458755137</v>
      </c>
      <c r="AG64" s="22">
        <f>((AG19*Constants!$H77*Constants!$H95*(1-Constants!$H113))+(AG19*Constants!$H77*Constants!$H129))</f>
        <v>10581832.293205639</v>
      </c>
      <c r="AH64" s="22">
        <f>((AH19*Constants!$H77*Constants!$H95*(1-Constants!$H113))+(AH19*Constants!$H77*Constants!$H129))</f>
        <v>10690978.817784922</v>
      </c>
      <c r="AI64" s="22">
        <f>((AI19*Constants!$H77*Constants!$H95*(1-Constants!$H113))+(AI19*Constants!$H77*Constants!$H129))</f>
        <v>10832971.505979842</v>
      </c>
      <c r="AJ64" s="22">
        <f>((AJ19*Constants!$H77*Constants!$H95*(1-Constants!$H113))+(AJ19*Constants!$H77*Constants!$H129))</f>
        <v>10962985.886387704</v>
      </c>
      <c r="AK64" s="22">
        <f>((AK19*Constants!$H77*Constants!$H95*(1-Constants!$H113))+(AK19*Constants!$H77*Constants!$H129))</f>
        <v>11081858.754455501</v>
      </c>
      <c r="AL64" s="22">
        <f>((AL19*Constants!$H77*Constants!$H95*(1-Constants!$H113))+(AL19*Constants!$H77*Constants!$H129))</f>
        <v>10541832.276786711</v>
      </c>
      <c r="AM64" s="22">
        <f>((AM19*Constants!$H77*Constants!$H95*(1-Constants!$H113))+(AM19*Constants!$H77*Constants!$H129))</f>
        <v>10746075.605943644</v>
      </c>
      <c r="AN64" s="22">
        <f>((AN19*Constants!$H77*Constants!$H95*(1-Constants!$H113))+(AN19*Constants!$H77*Constants!$H129))</f>
        <v>10943968.532145398</v>
      </c>
      <c r="AO64" s="22">
        <f>((AO19*Constants!$H77*Constants!$H95*(1-Constants!$H113))+(AO19*Constants!$H77*Constants!$H129))</f>
        <v>11143793.823582998</v>
      </c>
      <c r="AP64" s="22">
        <f>((AP19*Constants!$H77*Constants!$H95*(1-Constants!$H113))+(AP19*Constants!$H77*Constants!$H129))</f>
        <v>11338277.944225794</v>
      </c>
      <c r="AQ64" s="22">
        <f>((AQ19*Constants!$H77*Constants!$H95*(1-Constants!$H113))+(AQ19*Constants!$H77*Constants!$H129))</f>
        <v>11539881.969775958</v>
      </c>
      <c r="AR64" s="22">
        <f>((AR19*Constants!$H77*Constants!$H95*(1-Constants!$H113))+(AR19*Constants!$H77*Constants!$H129))</f>
        <v>11767052.209964409</v>
      </c>
      <c r="AS64" s="22">
        <f>((AS19*Constants!$H77*Constants!$H95*(1-Constants!$H113))+(AS19*Constants!$H77*Constants!$H129))</f>
        <v>11992649.49058472</v>
      </c>
      <c r="AT64" s="22">
        <f>((AT19*Constants!$H77*Constants!$H95*(1-Constants!$H113))+(AT19*Constants!$H77*Constants!$H129))</f>
        <v>12227801.293891143</v>
      </c>
      <c r="AU64" s="22">
        <f>((AU19*Constants!$H77*Constants!$H95*(1-Constants!$H113))+(AU19*Constants!$H77*Constants!$H129))</f>
        <v>12469948.270218376</v>
      </c>
      <c r="AV64" s="22">
        <f>((AV19*Constants!$H77*Constants!$H95*(1-Constants!$H113))+(AV19*Constants!$H77*Constants!$H129))</f>
        <v>12719709.346858347</v>
      </c>
      <c r="AW64" s="22">
        <f>((AW19*Constants!$H77*Constants!$H95*(1-Constants!$H113))+(AW19*Constants!$H77*Constants!$H129))</f>
        <v>13008465.859352736</v>
      </c>
      <c r="AX64" s="22">
        <f>((AX19*Constants!$H77*Constants!$H95*(1-Constants!$H113))+(AX19*Constants!$H77*Constants!$H129))</f>
        <v>13285330.233765712</v>
      </c>
      <c r="AY64" s="22">
        <f>((AY19*Constants!$H77*Constants!$H95*(1-Constants!$H113))+(AY19*Constants!$H77*Constants!$H129))</f>
        <v>13589730.001554711</v>
      </c>
      <c r="AZ64" s="22">
        <f>((AZ19*Constants!$H77*Constants!$H95*(1-Constants!$H113))+(AZ19*Constants!$H77*Constants!$H129))</f>
        <v>13913363.065823589</v>
      </c>
      <c r="BA64" s="22">
        <f>((BA19*Constants!$H77*Constants!$H95*(1-Constants!$H113))+(BA19*Constants!$H77*Constants!$H129))</f>
        <v>14257411.835330328</v>
      </c>
      <c r="BB64" s="22">
        <f>((BB19*Constants!$H77*Constants!$H95*(1-Constants!$H113))+(BB19*Constants!$H77*Constants!$H129))</f>
        <v>14606559.521647265</v>
      </c>
      <c r="BC64" s="22">
        <f>((BC19*Constants!$H77*Constants!$H95*(1-Constants!$H113))+(BC19*Constants!$H77*Constants!$H129))</f>
        <v>14969623.844315043</v>
      </c>
      <c r="BD64" s="22">
        <f>((BD19*Constants!$H77*Constants!$H95*(1-Constants!$H113))+(BD19*Constants!$H77*Constants!$H129))</f>
        <v>15338018.437196489</v>
      </c>
      <c r="BE64" s="22">
        <f>((BE19*Constants!$H77*Constants!$H95*(1-Constants!$H113))+(BE19*Constants!$H77*Constants!$H129))</f>
        <v>15720641.016668605</v>
      </c>
      <c r="BF64" s="22">
        <f>((BF19*Constants!$H77*Constants!$H95*(1-Constants!$H113))+(BF19*Constants!$H77*Constants!$H129))</f>
        <v>16125210.535245968</v>
      </c>
      <c r="BG64" s="22">
        <f>((BG19*Constants!$H77*Constants!$H95*(1-Constants!$H113))+(BG19*Constants!$H77*Constants!$H129))</f>
        <v>16541299.10317974</v>
      </c>
      <c r="BH64" s="22">
        <f>((BH19*Constants!$H77*Constants!$H95*(1-Constants!$H113))+(BH19*Constants!$H77*Constants!$H129))</f>
        <v>16974282.590664327</v>
      </c>
      <c r="BI64" s="22">
        <f>((BI19*Constants!$H77*Constants!$H95*(1-Constants!$H113))+(BI19*Constants!$H77*Constants!$H129))</f>
        <v>17423136.93276618</v>
      </c>
      <c r="BJ64" s="22">
        <f>((BJ19*Constants!$H77*Constants!$H95*(1-Constants!$H113))+(BJ19*Constants!$H77*Constants!$H129))</f>
        <v>17890145.453889199</v>
      </c>
      <c r="BK64" s="22">
        <f>((BK19*Constants!$H77*Constants!$H95*(1-Constants!$H113))+(BK19*Constants!$H77*Constants!$H129))</f>
        <v>18384796.335726883</v>
      </c>
      <c r="BL64" s="22">
        <f>((BL19*Constants!$H77*Constants!$H95*(1-Constants!$H113))+(BL19*Constants!$H77*Constants!$H129))</f>
        <v>18898544.471248683</v>
      </c>
      <c r="BM64" s="22">
        <f>((BM19*Constants!$H77*Constants!$H95*(1-Constants!$H113))+(BM19*Constants!$H77*Constants!$H129))</f>
        <v>19435966.6625209</v>
      </c>
      <c r="BN64" s="22">
        <f>((BN19*Constants!$H77*Constants!$H95*(1-Constants!$H113))+(BN19*Constants!$H77*Constants!$H129))</f>
        <v>19979449.004591167</v>
      </c>
      <c r="BO64" s="22">
        <f>((BO19*Constants!$H77*Constants!$H95*(1-Constants!$H113))+(BO19*Constants!$H77*Constants!$H129))</f>
        <v>20548838.204244003</v>
      </c>
      <c r="BP64" s="22">
        <f>((BP19*Constants!$H77*Constants!$H95*(1-Constants!$H113))+(BP19*Constants!$H77*Constants!$H129))</f>
        <v>21146186.883013863</v>
      </c>
    </row>
    <row r="65" spans="1:68" x14ac:dyDescent="0.25">
      <c r="A65" t="str">
        <f t="shared" si="21"/>
        <v>3C Aggregated and non-CO2 emissions on land</v>
      </c>
      <c r="B65" t="str">
        <f t="shared" si="22"/>
        <v>3C4 Direct N2O from managed soils (N2O)</v>
      </c>
      <c r="C65" t="s">
        <v>409</v>
      </c>
      <c r="D65" t="str">
        <f>Constants!D130</f>
        <v xml:space="preserve"> - Commercial broilers</v>
      </c>
      <c r="E65" t="str">
        <f t="shared" si="24"/>
        <v>MM N available - Commercial broilers</v>
      </c>
      <c r="F65" t="str">
        <f t="shared" si="25"/>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50409216.551028349</v>
      </c>
      <c r="AE65" s="22">
        <f>((AE20*Constants!$H78*Constants!$H96*(1-Constants!$H114))+(AE20*Constants!$H78*Constants!$H130))</f>
        <v>51338657.991630405</v>
      </c>
      <c r="AF65" s="22">
        <f>((AF20*Constants!$H78*Constants!$H96*(1-Constants!$H114))+(AF20*Constants!$H78*Constants!$H130))</f>
        <v>51720119.445986949</v>
      </c>
      <c r="AG65" s="22">
        <f>((AG20*Constants!$H78*Constants!$H96*(1-Constants!$H114))+(AG20*Constants!$H78*Constants!$H130))</f>
        <v>51532474.876876935</v>
      </c>
      <c r="AH65" s="22">
        <f>((AH20*Constants!$H78*Constants!$H96*(1-Constants!$H114))+(AH20*Constants!$H78*Constants!$H130))</f>
        <v>50893544.231674224</v>
      </c>
      <c r="AI65" s="22">
        <f>((AI20*Constants!$H78*Constants!$H96*(1-Constants!$H114))+(AI20*Constants!$H78*Constants!$H130))</f>
        <v>50636878.774590246</v>
      </c>
      <c r="AJ65" s="22">
        <f>((AJ20*Constants!$H78*Constants!$H96*(1-Constants!$H114))+(AJ20*Constants!$H78*Constants!$H130))</f>
        <v>50237056.721195087</v>
      </c>
      <c r="AK65" s="22">
        <f>((AK20*Constants!$H78*Constants!$H96*(1-Constants!$H114))+(AK20*Constants!$H78*Constants!$H130))</f>
        <v>49702780.87192595</v>
      </c>
      <c r="AL65" s="22">
        <f>((AL20*Constants!$H78*Constants!$H96*(1-Constants!$H114))+(AL20*Constants!$H78*Constants!$H130))</f>
        <v>41339721.11945004</v>
      </c>
      <c r="AM65" s="22">
        <f>((AM20*Constants!$H78*Constants!$H96*(1-Constants!$H114))+(AM20*Constants!$H78*Constants!$H130))</f>
        <v>42304863.395534195</v>
      </c>
      <c r="AN65" s="22">
        <f>((AN20*Constants!$H78*Constants!$H96*(1-Constants!$H114))+(AN20*Constants!$H78*Constants!$H130))</f>
        <v>43175128.644458733</v>
      </c>
      <c r="AO65" s="22">
        <f>((AO20*Constants!$H78*Constants!$H96*(1-Constants!$H114))+(AO20*Constants!$H78*Constants!$H130))</f>
        <v>44048608.158518799</v>
      </c>
      <c r="AP65" s="22">
        <f>((AP20*Constants!$H78*Constants!$H96*(1-Constants!$H114))+(AP20*Constants!$H78*Constants!$H130))</f>
        <v>44841690.674198173</v>
      </c>
      <c r="AQ65" s="22">
        <f>((AQ20*Constants!$H78*Constants!$H96*(1-Constants!$H114))+(AQ20*Constants!$H78*Constants!$H130))</f>
        <v>45697758.577023938</v>
      </c>
      <c r="AR65" s="22">
        <f>((AR20*Constants!$H78*Constants!$H96*(1-Constants!$H114))+(AR20*Constants!$H78*Constants!$H130))</f>
        <v>46975832.85154736</v>
      </c>
      <c r="AS65" s="22">
        <f>((AS20*Constants!$H78*Constants!$H96*(1-Constants!$H114))+(AS20*Constants!$H78*Constants!$H130))</f>
        <v>48213802.4123317</v>
      </c>
      <c r="AT65" s="22">
        <f>((AT20*Constants!$H78*Constants!$H96*(1-Constants!$H114))+(AT20*Constants!$H78*Constants!$H130))</f>
        <v>49536039.27044379</v>
      </c>
      <c r="AU65" s="22">
        <f>((AU20*Constants!$H78*Constants!$H96*(1-Constants!$H114))+(AU20*Constants!$H78*Constants!$H130))</f>
        <v>50912491.086274326</v>
      </c>
      <c r="AV65" s="22">
        <f>((AV20*Constants!$H78*Constants!$H96*(1-Constants!$H114))+(AV20*Constants!$H78*Constants!$H130))</f>
        <v>52348766.783863515</v>
      </c>
      <c r="AW65" s="22">
        <f>((AW20*Constants!$H78*Constants!$H96*(1-Constants!$H114))+(AW20*Constants!$H78*Constants!$H130))</f>
        <v>54305547.511765838</v>
      </c>
      <c r="AX65" s="22">
        <f>((AX20*Constants!$H78*Constants!$H96*(1-Constants!$H114))+(AX20*Constants!$H78*Constants!$H130))</f>
        <v>56105426.317113146</v>
      </c>
      <c r="AY65" s="22">
        <f>((AY20*Constants!$H78*Constants!$H96*(1-Constants!$H114))+(AY20*Constants!$H78*Constants!$H130))</f>
        <v>58173410.585047111</v>
      </c>
      <c r="AZ65" s="22">
        <f>((AZ20*Constants!$H78*Constants!$H96*(1-Constants!$H114))+(AZ20*Constants!$H78*Constants!$H130))</f>
        <v>60416071.416020527</v>
      </c>
      <c r="BA65" s="22">
        <f>((BA20*Constants!$H78*Constants!$H96*(1-Constants!$H114))+(BA20*Constants!$H78*Constants!$H130))</f>
        <v>62842632.309499182</v>
      </c>
      <c r="BB65" s="22">
        <f>((BB20*Constants!$H78*Constants!$H96*(1-Constants!$H114))+(BB20*Constants!$H78*Constants!$H130))</f>
        <v>65402731.935150206</v>
      </c>
      <c r="BC65" s="22">
        <f>((BC20*Constants!$H78*Constants!$H96*(1-Constants!$H114))+(BC20*Constants!$H78*Constants!$H130))</f>
        <v>68074968.086933836</v>
      </c>
      <c r="BD65" s="22">
        <f>((BD20*Constants!$H78*Constants!$H96*(1-Constants!$H114))+(BD20*Constants!$H78*Constants!$H130))</f>
        <v>70768740.773813084</v>
      </c>
      <c r="BE65" s="22">
        <f>((BE20*Constants!$H78*Constants!$H96*(1-Constants!$H114))+(BE20*Constants!$H78*Constants!$H130))</f>
        <v>73575457.22472772</v>
      </c>
      <c r="BF65" s="22">
        <f>((BF20*Constants!$H78*Constants!$H96*(1-Constants!$H114))+(BF20*Constants!$H78*Constants!$H130))</f>
        <v>76572245.272876427</v>
      </c>
      <c r="BG65" s="22">
        <f>((BG20*Constants!$H78*Constants!$H96*(1-Constants!$H114))+(BG20*Constants!$H78*Constants!$H130))</f>
        <v>79754503.759958163</v>
      </c>
      <c r="BH65" s="22">
        <f>((BH20*Constants!$H78*Constants!$H96*(1-Constants!$H114))+(BH20*Constants!$H78*Constants!$H130))</f>
        <v>83071212.37950483</v>
      </c>
      <c r="BI65" s="22">
        <f>((BI20*Constants!$H78*Constants!$H96*(1-Constants!$H114))+(BI20*Constants!$H78*Constants!$H130))</f>
        <v>86510129.512725562</v>
      </c>
      <c r="BJ65" s="22">
        <f>((BJ20*Constants!$H78*Constants!$H96*(1-Constants!$H114))+(BJ20*Constants!$H78*Constants!$H130))</f>
        <v>90092330.997194514</v>
      </c>
      <c r="BK65" s="22">
        <f>((BK20*Constants!$H78*Constants!$H96*(1-Constants!$H114))+(BK20*Constants!$H78*Constants!$H130))</f>
        <v>93909948.059230506</v>
      </c>
      <c r="BL65" s="22">
        <f>((BL20*Constants!$H78*Constants!$H96*(1-Constants!$H114))+(BL20*Constants!$H78*Constants!$H130))</f>
        <v>97979373.771775737</v>
      </c>
      <c r="BM65" s="22">
        <f>((BM20*Constants!$H78*Constants!$H96*(1-Constants!$H114))+(BM20*Constants!$H78*Constants!$H130))</f>
        <v>102239307.10424443</v>
      </c>
      <c r="BN65" s="22">
        <f>((BN20*Constants!$H78*Constants!$H96*(1-Constants!$H114))+(BN20*Constants!$H78*Constants!$H130))</f>
        <v>106515132.12733261</v>
      </c>
      <c r="BO65" s="22">
        <f>((BO20*Constants!$H78*Constants!$H96*(1-Constants!$H114))+(BO20*Constants!$H78*Constants!$H130))</f>
        <v>110999771.83138704</v>
      </c>
      <c r="BP65" s="22">
        <f>((BP20*Constants!$H78*Constants!$H96*(1-Constants!$H114))+(BP20*Constants!$H78*Constants!$H130))</f>
        <v>115710199.18808596</v>
      </c>
    </row>
    <row r="66" spans="1:68" x14ac:dyDescent="0.25">
      <c r="A66" t="str">
        <f t="shared" ref="A66:A81" si="26">A65</f>
        <v>3C Aggregated and non-CO2 emissions on land</v>
      </c>
      <c r="B66" t="str">
        <f t="shared" ref="B66:B82" si="27">B65</f>
        <v>3C4 Direct N2O from managed soils (N2O)</v>
      </c>
      <c r="C66" t="s">
        <v>410</v>
      </c>
      <c r="D66" t="str">
        <f>D50</f>
        <v xml:space="preserve"> - TMR</v>
      </c>
      <c r="E66" t="str">
        <f t="shared" si="24"/>
        <v>Urine &amp; dung - TMR</v>
      </c>
      <c r="F66" t="str">
        <f t="shared" si="25"/>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6"/>
        <v>3C Aggregated and non-CO2 emissions on land</v>
      </c>
      <c r="B67" t="str">
        <f t="shared" si="27"/>
        <v>3C4 Direct N2O from managed soils (N2O)</v>
      </c>
      <c r="C67" t="s">
        <v>410</v>
      </c>
      <c r="D67" t="str">
        <f t="shared" ref="D67:D81" si="28">D51</f>
        <v xml:space="preserve"> - Pasture</v>
      </c>
      <c r="E67" t="str">
        <f t="shared" ref="E67:E79" si="29">C67&amp;D67</f>
        <v>Urine &amp; dung - Pasture</v>
      </c>
      <c r="F67" t="str">
        <f t="shared" ref="F67:F79" si="30">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34326004.266527027</v>
      </c>
      <c r="AE67" s="22">
        <f>AE6*Constants!$H64*(1-Constants!$H82)</f>
        <v>34556689.927790992</v>
      </c>
      <c r="AF67" s="22">
        <f>AF6*Constants!$H64*(1-Constants!$H82)</f>
        <v>34724514.980317086</v>
      </c>
      <c r="AG67" s="22">
        <f>AG6*Constants!$H64*(1-Constants!$H82)</f>
        <v>34824237.524923019</v>
      </c>
      <c r="AH67" s="22">
        <f>AH6*Constants!$H64*(1-Constants!$H82)</f>
        <v>34871944.310301311</v>
      </c>
      <c r="AI67" s="22">
        <f>AI6*Constants!$H64*(1-Constants!$H82)</f>
        <v>34993354.340873934</v>
      </c>
      <c r="AJ67" s="22">
        <f>AJ6*Constants!$H64*(1-Constants!$H82)</f>
        <v>35100825.240844123</v>
      </c>
      <c r="AK67" s="22">
        <f>AK6*Constants!$H64*(1-Constants!$H82)</f>
        <v>35195832.330231182</v>
      </c>
      <c r="AL67" s="22">
        <f>AL6*Constants!$H64*(1-Constants!$H82)</f>
        <v>34091257.472840779</v>
      </c>
      <c r="AM67" s="22">
        <f>AM6*Constants!$H64*(1-Constants!$H82)</f>
        <v>34334290.280585006</v>
      </c>
      <c r="AN67" s="22">
        <f>AN6*Constants!$H64*(1-Constants!$H82)</f>
        <v>34569808.483431883</v>
      </c>
      <c r="AO67" s="22">
        <f>AO6*Constants!$H64*(1-Constants!$H82)</f>
        <v>34812568.063875698</v>
      </c>
      <c r="AP67" s="22">
        <f>AP6*Constants!$H64*(1-Constants!$H82)</f>
        <v>35049169.514736965</v>
      </c>
      <c r="AQ67" s="22">
        <f>AQ6*Constants!$H64*(1-Constants!$H82)</f>
        <v>35301693.365318358</v>
      </c>
      <c r="AR67" s="22">
        <f>AR6*Constants!$H64*(1-Constants!$H82)</f>
        <v>35591587.184453592</v>
      </c>
      <c r="AS67" s="22">
        <f>AS6*Constants!$H64*(1-Constants!$H82)</f>
        <v>35880785.916848183</v>
      </c>
      <c r="AT67" s="22">
        <f>AT6*Constants!$H64*(1-Constants!$H82)</f>
        <v>36188697.672556117</v>
      </c>
      <c r="AU67" s="22">
        <f>AU6*Constants!$H64*(1-Constants!$H82)</f>
        <v>36510462.005748235</v>
      </c>
      <c r="AV67" s="22">
        <f>AV6*Constants!$H64*(1-Constants!$H82)</f>
        <v>36846860.523880072</v>
      </c>
      <c r="AW67" s="22">
        <f>AW6*Constants!$H64*(1-Constants!$H82)</f>
        <v>37243239.795162514</v>
      </c>
      <c r="AX67" s="22">
        <f>AX6*Constants!$H64*(1-Constants!$H82)</f>
        <v>37619502.278607443</v>
      </c>
      <c r="AY67" s="22">
        <f>AY6*Constants!$H64*(1-Constants!$H82)</f>
        <v>38043577.564676009</v>
      </c>
      <c r="AZ67" s="22">
        <f>AZ6*Constants!$H64*(1-Constants!$H82)</f>
        <v>38500620.064527534</v>
      </c>
      <c r="BA67" s="22">
        <f>BA6*Constants!$H64*(1-Constants!$H82)</f>
        <v>38992211.441551164</v>
      </c>
      <c r="BB67" s="22">
        <f>BB6*Constants!$H64*(1-Constants!$H82)</f>
        <v>39483657.564386614</v>
      </c>
      <c r="BC67" s="22">
        <f>BC6*Constants!$H64*(1-Constants!$H82)</f>
        <v>39997952.214518324</v>
      </c>
      <c r="BD67" s="22">
        <f>BD6*Constants!$H64*(1-Constants!$H82)</f>
        <v>40520356.046572544</v>
      </c>
      <c r="BE67" s="22">
        <f>BE6*Constants!$H64*(1-Constants!$H82)</f>
        <v>41065706.972044192</v>
      </c>
      <c r="BF67" s="22">
        <f>BF6*Constants!$H64*(1-Constants!$H82)</f>
        <v>41646663.980232246</v>
      </c>
      <c r="BG67" s="22">
        <f>BG6*Constants!$H64*(1-Constants!$H82)</f>
        <v>42237769.85852772</v>
      </c>
      <c r="BH67" s="22">
        <f>BH6*Constants!$H64*(1-Constants!$H82)</f>
        <v>42855424.452813439</v>
      </c>
      <c r="BI67" s="22">
        <f>BI6*Constants!$H64*(1-Constants!$H82)</f>
        <v>43497670.557976954</v>
      </c>
      <c r="BJ67" s="22">
        <f>BJ6*Constants!$H64*(1-Constants!$H82)</f>
        <v>44168043.004420303</v>
      </c>
      <c r="BK67" s="22">
        <f>BK6*Constants!$H64*(1-Constants!$H82)</f>
        <v>44881888.287358381</v>
      </c>
      <c r="BL67" s="22">
        <f>BL6*Constants!$H64*(1-Constants!$H82)</f>
        <v>45617017.03043586</v>
      </c>
      <c r="BM67" s="22">
        <f>BM6*Constants!$H64*(1-Constants!$H82)</f>
        <v>46388403.268687308</v>
      </c>
      <c r="BN67" s="22">
        <f>BN6*Constants!$H64*(1-Constants!$H82)</f>
        <v>47167038.795130104</v>
      </c>
      <c r="BO67" s="22">
        <f>BO6*Constants!$H64*(1-Constants!$H82)</f>
        <v>47985125.79714521</v>
      </c>
      <c r="BP67" s="22">
        <f>BP6*Constants!$H64*(1-Constants!$H82)</f>
        <v>48845664.985800005</v>
      </c>
    </row>
    <row r="68" spans="1:68" x14ac:dyDescent="0.25">
      <c r="A68" t="str">
        <f t="shared" si="26"/>
        <v>3C Aggregated and non-CO2 emissions on land</v>
      </c>
      <c r="B68" t="str">
        <f t="shared" si="27"/>
        <v>3C4 Direct N2O from managed soils (N2O)</v>
      </c>
      <c r="C68" t="s">
        <v>410</v>
      </c>
      <c r="D68" t="str">
        <f t="shared" si="28"/>
        <v xml:space="preserve"> - Non-lactating</v>
      </c>
      <c r="E68" t="str">
        <f t="shared" si="29"/>
        <v>Urine &amp; dung - Non-lactating</v>
      </c>
      <c r="F68" t="str">
        <f t="shared" si="30"/>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23376243.767038524</v>
      </c>
      <c r="AE68" s="22">
        <f>AE7*Constants!$H65*(1-Constants!$H83)</f>
        <v>23533342.280730825</v>
      </c>
      <c r="AF68" s="22">
        <f>AF7*Constants!$H65*(1-Constants!$H83)</f>
        <v>23647632.289774839</v>
      </c>
      <c r="AG68" s="22">
        <f>AG7*Constants!$H65*(1-Constants!$H83)</f>
        <v>23715544.024961878</v>
      </c>
      <c r="AH68" s="22">
        <f>AH7*Constants!$H65*(1-Constants!$H83)</f>
        <v>23748032.672218502</v>
      </c>
      <c r="AI68" s="22">
        <f>AI7*Constants!$H65*(1-Constants!$H83)</f>
        <v>23830713.733736541</v>
      </c>
      <c r="AJ68" s="22">
        <f>AJ7*Constants!$H65*(1-Constants!$H83)</f>
        <v>23903902.151941575</v>
      </c>
      <c r="AK68" s="22">
        <f>AK7*Constants!$H65*(1-Constants!$H83)</f>
        <v>23968602.629861001</v>
      </c>
      <c r="AL68" s="22">
        <f>AL7*Constants!$H65*(1-Constants!$H83)</f>
        <v>23216379.594380029</v>
      </c>
      <c r="AM68" s="22">
        <f>AM7*Constants!$H65*(1-Constants!$H83)</f>
        <v>23381886.599305645</v>
      </c>
      <c r="AN68" s="22">
        <f>AN7*Constants!$H65*(1-Constants!$H83)</f>
        <v>23542276.106880579</v>
      </c>
      <c r="AO68" s="22">
        <f>AO7*Constants!$H65*(1-Constants!$H83)</f>
        <v>23707597.042145178</v>
      </c>
      <c r="AP68" s="22">
        <f>AP7*Constants!$H65*(1-Constants!$H83)</f>
        <v>23868724.249029592</v>
      </c>
      <c r="AQ68" s="22">
        <f>AQ7*Constants!$H65*(1-Constants!$H83)</f>
        <v>24040694.719065864</v>
      </c>
      <c r="AR68" s="22">
        <f>AR7*Constants!$H65*(1-Constants!$H83)</f>
        <v>24238114.393375907</v>
      </c>
      <c r="AS68" s="22">
        <f>AS7*Constants!$H65*(1-Constants!$H83)</f>
        <v>24435060.708859727</v>
      </c>
      <c r="AT68" s="22">
        <f>AT7*Constants!$H65*(1-Constants!$H83)</f>
        <v>24644750.721256092</v>
      </c>
      <c r="AU68" s="22">
        <f>AU7*Constants!$H65*(1-Constants!$H83)</f>
        <v>24863874.433699727</v>
      </c>
      <c r="AV68" s="22">
        <f>AV7*Constants!$H65*(1-Constants!$H83)</f>
        <v>25092964.126215693</v>
      </c>
      <c r="AW68" s="22">
        <f>AW7*Constants!$H65*(1-Constants!$H83)</f>
        <v>25362901.122020796</v>
      </c>
      <c r="AX68" s="22">
        <f>AX7*Constants!$H65*(1-Constants!$H83)</f>
        <v>25619138.447667722</v>
      </c>
      <c r="AY68" s="22">
        <f>AY7*Constants!$H65*(1-Constants!$H83)</f>
        <v>25907936.619040743</v>
      </c>
      <c r="AZ68" s="22">
        <f>AZ7*Constants!$H65*(1-Constants!$H83)</f>
        <v>26219185.688564517</v>
      </c>
      <c r="BA68" s="22">
        <f>BA7*Constants!$H65*(1-Constants!$H83)</f>
        <v>26553962.779828958</v>
      </c>
      <c r="BB68" s="22">
        <f>BB7*Constants!$H65*(1-Constants!$H83)</f>
        <v>26888640.951997396</v>
      </c>
      <c r="BC68" s="22">
        <f>BC7*Constants!$H65*(1-Constants!$H83)</f>
        <v>27238879.127586223</v>
      </c>
      <c r="BD68" s="22">
        <f>BD7*Constants!$H65*(1-Constants!$H83)</f>
        <v>27594639.711548019</v>
      </c>
      <c r="BE68" s="22">
        <f>BE7*Constants!$H65*(1-Constants!$H83)</f>
        <v>27966027.423133094</v>
      </c>
      <c r="BF68" s="22">
        <f>BF7*Constants!$H65*(1-Constants!$H83)</f>
        <v>28361663.120667998</v>
      </c>
      <c r="BG68" s="22">
        <f>BG7*Constants!$H65*(1-Constants!$H83)</f>
        <v>28764210.268185508</v>
      </c>
      <c r="BH68" s="22">
        <f>BH7*Constants!$H65*(1-Constants!$H83)</f>
        <v>29184837.272941019</v>
      </c>
      <c r="BI68" s="22">
        <f>BI7*Constants!$H65*(1-Constants!$H83)</f>
        <v>29622211.264861595</v>
      </c>
      <c r="BJ68" s="22">
        <f>BJ7*Constants!$H65*(1-Constants!$H83)</f>
        <v>30078739.487636626</v>
      </c>
      <c r="BK68" s="22">
        <f>BK7*Constants!$H65*(1-Constants!$H83)</f>
        <v>30564873.009509522</v>
      </c>
      <c r="BL68" s="22">
        <f>BL7*Constants!$H65*(1-Constants!$H83)</f>
        <v>31065500.713360664</v>
      </c>
      <c r="BM68" s="22">
        <f>BM7*Constants!$H65*(1-Constants!$H83)</f>
        <v>31590820.019502234</v>
      </c>
      <c r="BN68" s="22">
        <f>BN7*Constants!$H65*(1-Constants!$H83)</f>
        <v>32121076.140502386</v>
      </c>
      <c r="BO68" s="22">
        <f>BO7*Constants!$H65*(1-Constants!$H83)</f>
        <v>32678198.986297742</v>
      </c>
      <c r="BP68" s="22">
        <f>BP7*Constants!$H65*(1-Constants!$H83)</f>
        <v>33264232.061656289</v>
      </c>
    </row>
    <row r="69" spans="1:68" x14ac:dyDescent="0.25">
      <c r="A69" t="str">
        <f t="shared" si="26"/>
        <v>3C Aggregated and non-CO2 emissions on land</v>
      </c>
      <c r="B69" t="str">
        <f t="shared" si="27"/>
        <v>3C4 Direct N2O from managed soils (N2O)</v>
      </c>
      <c r="C69" t="s">
        <v>410</v>
      </c>
      <c r="D69" t="str">
        <f t="shared" si="28"/>
        <v xml:space="preserve"> - Commercial cattle</v>
      </c>
      <c r="E69" t="str">
        <f t="shared" si="29"/>
        <v>Urine &amp; dung - Commercial cattle</v>
      </c>
      <c r="F69" t="str">
        <f t="shared" si="30"/>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488517104.13470203</v>
      </c>
      <c r="AE69" s="22">
        <f>AE8*Constants!$H66*(1-Constants!$H84)</f>
        <v>487873452.39688581</v>
      </c>
      <c r="AF69" s="22">
        <f>AF8*Constants!$H66*(1-Constants!$H84)</f>
        <v>483785029.64254838</v>
      </c>
      <c r="AG69" s="22">
        <f>AG8*Constants!$H66*(1-Constants!$H84)</f>
        <v>476282580.9045893</v>
      </c>
      <c r="AH69" s="22">
        <f>AH8*Constants!$H66*(1-Constants!$H84)</f>
        <v>466256339.43839568</v>
      </c>
      <c r="AI69" s="22">
        <f>AI8*Constants!$H66*(1-Constants!$H84)</f>
        <v>458858239.28055906</v>
      </c>
      <c r="AJ69" s="22">
        <f>AJ8*Constants!$H66*(1-Constants!$H84)</f>
        <v>450744104.23272532</v>
      </c>
      <c r="AK69" s="22">
        <f>AK8*Constants!$H66*(1-Constants!$H84)</f>
        <v>442008831.83823764</v>
      </c>
      <c r="AL69" s="22">
        <f>AL8*Constants!$H66*(1-Constants!$H84)</f>
        <v>388710876.44666666</v>
      </c>
      <c r="AM69" s="22">
        <f>AM8*Constants!$H66*(1-Constants!$H84)</f>
        <v>389544344.00316501</v>
      </c>
      <c r="AN69" s="22">
        <f>AN8*Constants!$H66*(1-Constants!$H84)</f>
        <v>389757256.60421252</v>
      </c>
      <c r="AO69" s="22">
        <f>AO8*Constants!$H66*(1-Constants!$H84)</f>
        <v>389905192.64655888</v>
      </c>
      <c r="AP69" s="22">
        <f>AP8*Constants!$H66*(1-Constants!$H84)</f>
        <v>389534249.36272424</v>
      </c>
      <c r="AQ69" s="22">
        <f>AQ8*Constants!$H66*(1-Constants!$H84)</f>
        <v>389420196.98827016</v>
      </c>
      <c r="AR69" s="22">
        <f>AR8*Constants!$H66*(1-Constants!$H84)</f>
        <v>391050028.294007</v>
      </c>
      <c r="AS69" s="22">
        <f>AS8*Constants!$H66*(1-Constants!$H84)</f>
        <v>392323267.72407711</v>
      </c>
      <c r="AT69" s="22">
        <f>AT8*Constants!$H66*(1-Constants!$H84)</f>
        <v>393876369.69505244</v>
      </c>
      <c r="AU69" s="22">
        <f>AU8*Constants!$H66*(1-Constants!$H84)</f>
        <v>395538637.05892509</v>
      </c>
      <c r="AV69" s="22">
        <f>AV8*Constants!$H66*(1-Constants!$H84)</f>
        <v>397323900.74653041</v>
      </c>
      <c r="AW69" s="22">
        <f>AW8*Constants!$H66*(1-Constants!$H84)</f>
        <v>399474504.028826</v>
      </c>
      <c r="AX69" s="22">
        <f>AX8*Constants!$H66*(1-Constants!$H84)</f>
        <v>400561220.77783328</v>
      </c>
      <c r="AY69" s="22">
        <f>AY8*Constants!$H66*(1-Constants!$H84)</f>
        <v>402586169.86138254</v>
      </c>
      <c r="AZ69" s="22">
        <f>AZ8*Constants!$H66*(1-Constants!$H84)</f>
        <v>405052145.48357683</v>
      </c>
      <c r="BA69" s="22">
        <f>BA8*Constants!$H66*(1-Constants!$H84)</f>
        <v>407951496.00091296</v>
      </c>
      <c r="BB69" s="22">
        <f>BB8*Constants!$H66*(1-Constants!$H84)</f>
        <v>410792062.58533049</v>
      </c>
      <c r="BC69" s="22">
        <f>BC8*Constants!$H66*(1-Constants!$H84)</f>
        <v>413682086.35109031</v>
      </c>
      <c r="BD69" s="22">
        <f>BD8*Constants!$H66*(1-Constants!$H84)</f>
        <v>416218671.603109</v>
      </c>
      <c r="BE69" s="22">
        <f>BE8*Constants!$H66*(1-Constants!$H84)</f>
        <v>418767620.84467632</v>
      </c>
      <c r="BF69" s="22">
        <f>BF8*Constants!$H66*(1-Constants!$H84)</f>
        <v>421604974.52704614</v>
      </c>
      <c r="BG69" s="22">
        <f>BG8*Constants!$H66*(1-Constants!$H84)</f>
        <v>433142330.38787425</v>
      </c>
      <c r="BH69" s="22">
        <f>BH8*Constants!$H66*(1-Constants!$H84)</f>
        <v>445151197.39145195</v>
      </c>
      <c r="BI69" s="22">
        <f>BI8*Constants!$H66*(1-Constants!$H84)</f>
        <v>457579089.92906588</v>
      </c>
      <c r="BJ69" s="22">
        <f>BJ8*Constants!$H66*(1-Constants!$H84)</f>
        <v>470504038.18282163</v>
      </c>
      <c r="BK69" s="22">
        <f>BK8*Constants!$H66*(1-Constants!$H84)</f>
        <v>484279196.69775206</v>
      </c>
      <c r="BL69" s="22">
        <f>BL8*Constants!$H66*(1-Constants!$H84)</f>
        <v>498774857.84898531</v>
      </c>
      <c r="BM69" s="22">
        <f>BM8*Constants!$H66*(1-Constants!$H84)</f>
        <v>513932293.53209406</v>
      </c>
      <c r="BN69" s="22">
        <f>BN8*Constants!$H66*(1-Constants!$H84)</f>
        <v>529073114.9811399</v>
      </c>
      <c r="BO69" s="22">
        <f>BO8*Constants!$H66*(1-Constants!$H84)</f>
        <v>544937822.69846904</v>
      </c>
      <c r="BP69" s="22">
        <f>BP8*Constants!$H66*(1-Constants!$H84)</f>
        <v>561584777.3975246</v>
      </c>
    </row>
    <row r="70" spans="1:68" x14ac:dyDescent="0.25">
      <c r="A70" t="str">
        <f t="shared" si="26"/>
        <v>3C Aggregated and non-CO2 emissions on land</v>
      </c>
      <c r="B70" t="str">
        <f t="shared" si="27"/>
        <v>3C4 Direct N2O from managed soils (N2O)</v>
      </c>
      <c r="C70" t="s">
        <v>410</v>
      </c>
      <c r="D70" t="str">
        <f t="shared" si="28"/>
        <v xml:space="preserve"> - Subsistence cattle</v>
      </c>
      <c r="E70" t="str">
        <f t="shared" si="29"/>
        <v>Urine &amp; dung - Subsistence cattle</v>
      </c>
      <c r="F70" t="str">
        <f t="shared" si="30"/>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307179949.71949816</v>
      </c>
      <c r="AE70" s="22">
        <f>AE9*Constants!$H67*(1-Constants!$H85)</f>
        <v>306775220.98679709</v>
      </c>
      <c r="AF70" s="22">
        <f>AF9*Constants!$H67*(1-Constants!$H85)</f>
        <v>304204417.45611221</v>
      </c>
      <c r="AG70" s="22">
        <f>AG9*Constants!$H67*(1-Constants!$H85)</f>
        <v>299486871.6289677</v>
      </c>
      <c r="AH70" s="22">
        <f>AH9*Constants!$H67*(1-Constants!$H85)</f>
        <v>293182362.89550954</v>
      </c>
      <c r="AI70" s="22">
        <f>AI9*Constants!$H67*(1-Constants!$H85)</f>
        <v>288530431.53984219</v>
      </c>
      <c r="AJ70" s="22">
        <f>AJ9*Constants!$H67*(1-Constants!$H85)</f>
        <v>283428256.86690885</v>
      </c>
      <c r="AK70" s="22">
        <f>AK9*Constants!$H67*(1-Constants!$H85)</f>
        <v>277935510.52862519</v>
      </c>
      <c r="AL70" s="22">
        <f>AL9*Constants!$H67*(1-Constants!$H85)</f>
        <v>244421713.12262797</v>
      </c>
      <c r="AM70" s="22">
        <f>AM9*Constants!$H67*(1-Constants!$H85)</f>
        <v>244945798.19545564</v>
      </c>
      <c r="AN70" s="22">
        <f>AN9*Constants!$H67*(1-Constants!$H85)</f>
        <v>245079677.81099179</v>
      </c>
      <c r="AO70" s="22">
        <f>AO9*Constants!$H67*(1-Constants!$H85)</f>
        <v>245172700.11392662</v>
      </c>
      <c r="AP70" s="22">
        <f>AP9*Constants!$H67*(1-Constants!$H85)</f>
        <v>244939450.67739177</v>
      </c>
      <c r="AQ70" s="22">
        <f>AQ9*Constants!$H67*(1-Constants!$H85)</f>
        <v>244867734.45219991</v>
      </c>
      <c r="AR70" s="22">
        <f>AR9*Constants!$H67*(1-Constants!$H85)</f>
        <v>245892573.69387659</v>
      </c>
      <c r="AS70" s="22">
        <f>AS9*Constants!$H67*(1-Constants!$H85)</f>
        <v>246693187.67606783</v>
      </c>
      <c r="AT70" s="22">
        <f>AT9*Constants!$H67*(1-Constants!$H85)</f>
        <v>247669779.45006216</v>
      </c>
      <c r="AU70" s="22">
        <f>AU9*Constants!$H67*(1-Constants!$H85)</f>
        <v>248715014.51129746</v>
      </c>
      <c r="AV70" s="22">
        <f>AV9*Constants!$H67*(1-Constants!$H85)</f>
        <v>249837589.76025638</v>
      </c>
      <c r="AW70" s="22">
        <f>AW9*Constants!$H67*(1-Constants!$H85)</f>
        <v>251189890.84148923</v>
      </c>
      <c r="AX70" s="22">
        <f>AX9*Constants!$H67*(1-Constants!$H85)</f>
        <v>251873219.21114922</v>
      </c>
      <c r="AY70" s="22">
        <f>AY9*Constants!$H67*(1-Constants!$H85)</f>
        <v>253146508.83070305</v>
      </c>
      <c r="AZ70" s="22">
        <f>AZ9*Constants!$H67*(1-Constants!$H85)</f>
        <v>254697116.29403204</v>
      </c>
      <c r="BA70" s="22">
        <f>BA9*Constants!$H67*(1-Constants!$H85)</f>
        <v>256520230.24152023</v>
      </c>
      <c r="BB70" s="22">
        <f>BB9*Constants!$H67*(1-Constants!$H85)</f>
        <v>258306380.80450174</v>
      </c>
      <c r="BC70" s="22">
        <f>BC9*Constants!$H67*(1-Constants!$H85)</f>
        <v>260123630.08306429</v>
      </c>
      <c r="BD70" s="22">
        <f>BD9*Constants!$H67*(1-Constants!$H85)</f>
        <v>261718636.93866751</v>
      </c>
      <c r="BE70" s="22">
        <f>BE9*Constants!$H67*(1-Constants!$H85)</f>
        <v>263321418.28088704</v>
      </c>
      <c r="BF70" s="22">
        <f>BF9*Constants!$H67*(1-Constants!$H85)</f>
        <v>265105548.56846544</v>
      </c>
      <c r="BG70" s="22">
        <f>BG9*Constants!$H67*(1-Constants!$H85)</f>
        <v>272360247.25399584</v>
      </c>
      <c r="BH70" s="22">
        <f>BH9*Constants!$H67*(1-Constants!$H85)</f>
        <v>279911432.52698886</v>
      </c>
      <c r="BI70" s="22">
        <f>BI9*Constants!$H67*(1-Constants!$H85)</f>
        <v>287726101.3942858</v>
      </c>
      <c r="BJ70" s="22">
        <f>BJ9*Constants!$H67*(1-Constants!$H85)</f>
        <v>295853319.29743028</v>
      </c>
      <c r="BK70" s="22">
        <f>BK9*Constants!$H67*(1-Constants!$H85)</f>
        <v>304515150.09962809</v>
      </c>
      <c r="BL70" s="22">
        <f>BL9*Constants!$H67*(1-Constants!$H85)</f>
        <v>313630033.54157794</v>
      </c>
      <c r="BM70" s="22">
        <f>BM9*Constants!$H67*(1-Constants!$H85)</f>
        <v>323161041.3437736</v>
      </c>
      <c r="BN70" s="22">
        <f>BN9*Constants!$H67*(1-Constants!$H85)</f>
        <v>332681602.10216904</v>
      </c>
      <c r="BO70" s="22">
        <f>BO9*Constants!$H67*(1-Constants!$H85)</f>
        <v>342657343.13083917</v>
      </c>
      <c r="BP70" s="22">
        <f>BP9*Constants!$H67*(1-Constants!$H85)</f>
        <v>353124961.6935429</v>
      </c>
    </row>
    <row r="71" spans="1:68" x14ac:dyDescent="0.25">
      <c r="A71" t="str">
        <f t="shared" si="26"/>
        <v>3C Aggregated and non-CO2 emissions on land</v>
      </c>
      <c r="B71" t="str">
        <f t="shared" si="27"/>
        <v>3C4 Direct N2O from managed soils (N2O)</v>
      </c>
      <c r="C71" t="s">
        <v>410</v>
      </c>
      <c r="D71" t="str">
        <f t="shared" si="28"/>
        <v xml:space="preserve"> - Feedlot</v>
      </c>
      <c r="E71" t="str">
        <f t="shared" si="29"/>
        <v>Urine &amp; dung - Feedlot</v>
      </c>
      <c r="F71" t="str">
        <f t="shared" si="30"/>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6"/>
        <v>3C Aggregated and non-CO2 emissions on land</v>
      </c>
      <c r="B72" t="str">
        <f t="shared" si="27"/>
        <v>3C4 Direct N2O from managed soils (N2O)</v>
      </c>
      <c r="C72" t="s">
        <v>410</v>
      </c>
      <c r="D72" t="str">
        <f t="shared" si="28"/>
        <v xml:space="preserve"> - Commercial sheep</v>
      </c>
      <c r="E72" t="str">
        <f t="shared" si="29"/>
        <v>Urine &amp; dung - Commercial sheep</v>
      </c>
      <c r="F72" t="str">
        <f t="shared" si="30"/>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369130981.09917104</v>
      </c>
      <c r="AE72" s="22">
        <f>AE11*Constants!$H69*(1-Constants!$H87)</f>
        <v>369335619.93128937</v>
      </c>
      <c r="AF72" s="22">
        <f>AF11*Constants!$H69*(1-Constants!$H87)</f>
        <v>369790795.38365716</v>
      </c>
      <c r="AG72" s="22">
        <f>AG11*Constants!$H69*(1-Constants!$H87)</f>
        <v>370480000.93627441</v>
      </c>
      <c r="AH72" s="22">
        <f>AH11*Constants!$H69*(1-Constants!$H87)</f>
        <v>371393924.42088008</v>
      </c>
      <c r="AI72" s="22">
        <f>AI11*Constants!$H69*(1-Constants!$H87)</f>
        <v>372545848.91254908</v>
      </c>
      <c r="AJ72" s="22">
        <f>AJ11*Constants!$H69*(1-Constants!$H87)</f>
        <v>373821889.76345885</v>
      </c>
      <c r="AK72" s="22">
        <f>AK11*Constants!$H69*(1-Constants!$H87)</f>
        <v>375224259.54920316</v>
      </c>
      <c r="AL72" s="22">
        <f>AL11*Constants!$H69*(1-Constants!$H87)</f>
        <v>376530107.70778608</v>
      </c>
      <c r="AM72" s="22">
        <f>AM11*Constants!$H69*(1-Constants!$H87)</f>
        <v>377070391.03715318</v>
      </c>
      <c r="AN72" s="22">
        <f>AN11*Constants!$H69*(1-Constants!$H87)</f>
        <v>377701312.54643905</v>
      </c>
      <c r="AO72" s="22">
        <f>AO11*Constants!$H69*(1-Constants!$H87)</f>
        <v>378419994.39325285</v>
      </c>
      <c r="AP72" s="22">
        <f>AP11*Constants!$H69*(1-Constants!$H87)</f>
        <v>379219120.05887491</v>
      </c>
      <c r="AQ72" s="22">
        <f>AQ11*Constants!$H69*(1-Constants!$H87)</f>
        <v>380098380.72169846</v>
      </c>
      <c r="AR72" s="22">
        <f>AR11*Constants!$H69*(1-Constants!$H87)</f>
        <v>380642944.96030992</v>
      </c>
      <c r="AS72" s="22">
        <f>AS11*Constants!$H69*(1-Constants!$H87)</f>
        <v>381252807.83219707</v>
      </c>
      <c r="AT72" s="22">
        <f>AT11*Constants!$H69*(1-Constants!$H87)</f>
        <v>381928238.99787414</v>
      </c>
      <c r="AU72" s="22">
        <f>AU11*Constants!$H69*(1-Constants!$H87)</f>
        <v>382665439.97694516</v>
      </c>
      <c r="AV72" s="22">
        <f>AV11*Constants!$H69*(1-Constants!$H87)</f>
        <v>383461925.10971099</v>
      </c>
      <c r="AW72" s="22">
        <f>AW11*Constants!$H69*(1-Constants!$H87)</f>
        <v>383988876.73827153</v>
      </c>
      <c r="AX72" s="22">
        <f>AX11*Constants!$H69*(1-Constants!$H87)</f>
        <v>384561156.05650222</v>
      </c>
      <c r="AY72" s="22">
        <f>AY11*Constants!$H69*(1-Constants!$H87)</f>
        <v>385188984.99956733</v>
      </c>
      <c r="AZ72" s="22">
        <f>AZ11*Constants!$H69*(1-Constants!$H87)</f>
        <v>385867779.84408873</v>
      </c>
      <c r="BA72" s="22">
        <f>BA11*Constants!$H69*(1-Constants!$H87)</f>
        <v>386596094.61491776</v>
      </c>
      <c r="BB72" s="22">
        <f>BB11*Constants!$H69*(1-Constants!$H87)</f>
        <v>387050049.93453485</v>
      </c>
      <c r="BC72" s="22">
        <f>BC11*Constants!$H69*(1-Constants!$H87)</f>
        <v>387545891.56463265</v>
      </c>
      <c r="BD72" s="22">
        <f>BD11*Constants!$H69*(1-Constants!$H87)</f>
        <v>388079525.56734627</v>
      </c>
      <c r="BE72" s="22">
        <f>BE11*Constants!$H69*(1-Constants!$H87)</f>
        <v>388652317.38495874</v>
      </c>
      <c r="BF72" s="22">
        <f>BF11*Constants!$H69*(1-Constants!$H87)</f>
        <v>389265336.49846244</v>
      </c>
      <c r="BG72" s="22">
        <f>BG11*Constants!$H69*(1-Constants!$H87)</f>
        <v>389618572.47463208</v>
      </c>
      <c r="BH72" s="22">
        <f>BH11*Constants!$H69*(1-Constants!$H87)</f>
        <v>390006372.45580143</v>
      </c>
      <c r="BI72" s="22">
        <f>BI11*Constants!$H69*(1-Constants!$H87)</f>
        <v>390427344.09960181</v>
      </c>
      <c r="BJ72" s="22">
        <f>BJ11*Constants!$H69*(1-Constants!$H87)</f>
        <v>390881158.30626482</v>
      </c>
      <c r="BK72" s="22">
        <f>BK11*Constants!$H69*(1-Constants!$H87)</f>
        <v>391369683.61688471</v>
      </c>
      <c r="BL72" s="22">
        <f>BL11*Constants!$H69*(1-Constants!$H87)</f>
        <v>391590872.08616036</v>
      </c>
      <c r="BM72" s="22">
        <f>BM11*Constants!$H69*(1-Constants!$H87)</f>
        <v>391842438.05879861</v>
      </c>
      <c r="BN72" s="22">
        <f>BN11*Constants!$H69*(1-Constants!$H87)</f>
        <v>392118352.51587689</v>
      </c>
      <c r="BO72" s="22">
        <f>BO11*Constants!$H69*(1-Constants!$H87)</f>
        <v>392423685.02365619</v>
      </c>
      <c r="BP72" s="22">
        <f>BP11*Constants!$H69*(1-Constants!$H87)</f>
        <v>392758276.7330597</v>
      </c>
    </row>
    <row r="73" spans="1:68" x14ac:dyDescent="0.25">
      <c r="A73" t="str">
        <f t="shared" si="26"/>
        <v>3C Aggregated and non-CO2 emissions on land</v>
      </c>
      <c r="B73" t="str">
        <f t="shared" si="27"/>
        <v>3C4 Direct N2O from managed soils (N2O)</v>
      </c>
      <c r="C73" t="s">
        <v>410</v>
      </c>
      <c r="D73" t="str">
        <f t="shared" si="28"/>
        <v xml:space="preserve"> - Subsistence sheep</v>
      </c>
      <c r="E73" t="str">
        <f t="shared" si="29"/>
        <v>Urine &amp; dung - Subsistence sheep</v>
      </c>
      <c r="F73" t="str">
        <f t="shared" si="30"/>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41205916.789560631</v>
      </c>
      <c r="AE73" s="22">
        <f>AE12*Constants!$H70*(1-Constants!$H88)</f>
        <v>41228760.525578327</v>
      </c>
      <c r="AF73" s="22">
        <f>AF12*Constants!$H70*(1-Constants!$H88)</f>
        <v>41279571.5459892</v>
      </c>
      <c r="AG73" s="22">
        <f>AG12*Constants!$H70*(1-Constants!$H88)</f>
        <v>41356507.235774674</v>
      </c>
      <c r="AH73" s="22">
        <f>AH12*Constants!$H70*(1-Constants!$H88)</f>
        <v>41458528.081997186</v>
      </c>
      <c r="AI73" s="22">
        <f>AI12*Constants!$H70*(1-Constants!$H88)</f>
        <v>41587116.868043341</v>
      </c>
      <c r="AJ73" s="22">
        <f>AJ12*Constants!$H70*(1-Constants!$H88)</f>
        <v>41729560.704553887</v>
      </c>
      <c r="AK73" s="22">
        <f>AK12*Constants!$H70*(1-Constants!$H88)</f>
        <v>41886106.580295615</v>
      </c>
      <c r="AL73" s="22">
        <f>AL12*Constants!$H70*(1-Constants!$H88)</f>
        <v>42031877.792460322</v>
      </c>
      <c r="AM73" s="22">
        <f>AM12*Constants!$H70*(1-Constants!$H88)</f>
        <v>42092189.364917323</v>
      </c>
      <c r="AN73" s="22">
        <f>AN12*Constants!$H70*(1-Constants!$H88)</f>
        <v>42162618.834519044</v>
      </c>
      <c r="AO73" s="22">
        <f>AO12*Constants!$H70*(1-Constants!$H88)</f>
        <v>42242844.949080847</v>
      </c>
      <c r="AP73" s="22">
        <f>AP12*Constants!$H70*(1-Constants!$H88)</f>
        <v>42332050.969079435</v>
      </c>
      <c r="AQ73" s="22">
        <f>AQ12*Constants!$H70*(1-Constants!$H88)</f>
        <v>42430202.42090489</v>
      </c>
      <c r="AR73" s="22">
        <f>AR12*Constants!$H70*(1-Constants!$H88)</f>
        <v>42490991.869235605</v>
      </c>
      <c r="AS73" s="22">
        <f>AS12*Constants!$H70*(1-Constants!$H88)</f>
        <v>42559070.573107041</v>
      </c>
      <c r="AT73" s="22">
        <f>AT12*Constants!$H70*(1-Constants!$H88)</f>
        <v>42634468.634594835</v>
      </c>
      <c r="AU73" s="22">
        <f>AU12*Constants!$H70*(1-Constants!$H88)</f>
        <v>42716762.031129397</v>
      </c>
      <c r="AV73" s="22">
        <f>AV12*Constants!$H70*(1-Constants!$H88)</f>
        <v>42805673.289694428</v>
      </c>
      <c r="AW73" s="22">
        <f>AW12*Constants!$H70*(1-Constants!$H88)</f>
        <v>42864496.650697432</v>
      </c>
      <c r="AX73" s="22">
        <f>AX12*Constants!$H70*(1-Constants!$H88)</f>
        <v>42928379.920254424</v>
      </c>
      <c r="AY73" s="22">
        <f>AY12*Constants!$H70*(1-Constants!$H88)</f>
        <v>42998464.168151982</v>
      </c>
      <c r="AZ73" s="22">
        <f>AZ12*Constants!$H70*(1-Constants!$H88)</f>
        <v>43074237.715517856</v>
      </c>
      <c r="BA73" s="22">
        <f>BA12*Constants!$H70*(1-Constants!$H88)</f>
        <v>43155539.148830287</v>
      </c>
      <c r="BB73" s="22">
        <f>BB12*Constants!$H70*(1-Constants!$H88)</f>
        <v>43206213.966399439</v>
      </c>
      <c r="BC73" s="22">
        <f>BC12*Constants!$H70*(1-Constants!$H88)</f>
        <v>43261564.532991737</v>
      </c>
      <c r="BD73" s="22">
        <f>BD12*Constants!$H70*(1-Constants!$H88)</f>
        <v>43321133.844260119</v>
      </c>
      <c r="BE73" s="22">
        <f>BE12*Constants!$H70*(1-Constants!$H88)</f>
        <v>43385074.323880643</v>
      </c>
      <c r="BF73" s="22">
        <f>BF12*Constants!$H70*(1-Constants!$H88)</f>
        <v>43453505.357510567</v>
      </c>
      <c r="BG73" s="22">
        <f>BG12*Constants!$H70*(1-Constants!$H88)</f>
        <v>43492936.922419548</v>
      </c>
      <c r="BH73" s="22">
        <f>BH12*Constants!$H70*(1-Constants!$H88)</f>
        <v>43536226.850854903</v>
      </c>
      <c r="BI73" s="22">
        <f>BI12*Constants!$H70*(1-Constants!$H88)</f>
        <v>43583219.71629674</v>
      </c>
      <c r="BJ73" s="22">
        <f>BJ12*Constants!$H70*(1-Constants!$H88)</f>
        <v>43633878.781493574</v>
      </c>
      <c r="BK73" s="22">
        <f>BK12*Constants!$H70*(1-Constants!$H88)</f>
        <v>43688412.630803794</v>
      </c>
      <c r="BL73" s="22">
        <f>BL12*Constants!$H70*(1-Constants!$H88)</f>
        <v>43713103.794987962</v>
      </c>
      <c r="BM73" s="22">
        <f>BM12*Constants!$H70*(1-Constants!$H88)</f>
        <v>43741185.985501342</v>
      </c>
      <c r="BN73" s="22">
        <f>BN12*Constants!$H70*(1-Constants!$H88)</f>
        <v>43771986.185813852</v>
      </c>
      <c r="BO73" s="22">
        <f>BO12*Constants!$H70*(1-Constants!$H88)</f>
        <v>43806070.309208848</v>
      </c>
      <c r="BP73" s="22">
        <f>BP12*Constants!$H70*(1-Constants!$H88)</f>
        <v>43843420.623439044</v>
      </c>
    </row>
    <row r="74" spans="1:68" x14ac:dyDescent="0.25">
      <c r="A74" t="str">
        <f t="shared" si="26"/>
        <v>3C Aggregated and non-CO2 emissions on land</v>
      </c>
      <c r="B74" t="str">
        <f t="shared" si="27"/>
        <v>3C4 Direct N2O from managed soils (N2O)</v>
      </c>
      <c r="C74" t="s">
        <v>410</v>
      </c>
      <c r="D74" t="str">
        <f t="shared" si="28"/>
        <v xml:space="preserve"> - Commercial goats</v>
      </c>
      <c r="E74" t="str">
        <f t="shared" si="29"/>
        <v>Urine &amp; dung - Commercial goats</v>
      </c>
      <c r="F74" t="str">
        <f t="shared" si="30"/>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45628910.07784266</v>
      </c>
      <c r="AE74" s="22">
        <f>AE13*Constants!$H71*(1-Constants!$H89)</f>
        <v>45748524.47912509</v>
      </c>
      <c r="AF74" s="22">
        <f>AF13*Constants!$H71*(1-Constants!$H89)</f>
        <v>45907861.22470504</v>
      </c>
      <c r="AG74" s="22">
        <f>AG13*Constants!$H71*(1-Constants!$H89)</f>
        <v>46104413.833392762</v>
      </c>
      <c r="AH74" s="22">
        <f>AH13*Constants!$H71*(1-Constants!$H89)</f>
        <v>46336944.942373656</v>
      </c>
      <c r="AI74" s="22">
        <f>AI13*Constants!$H71*(1-Constants!$H89)</f>
        <v>46608475.143041521</v>
      </c>
      <c r="AJ74" s="22">
        <f>AJ13*Constants!$H71*(1-Constants!$H89)</f>
        <v>46897392.256307952</v>
      </c>
      <c r="AK74" s="22">
        <f>AK13*Constants!$H71*(1-Constants!$H89)</f>
        <v>47204552.869014129</v>
      </c>
      <c r="AL74" s="22">
        <f>AL13*Constants!$H71*(1-Constants!$H89)</f>
        <v>47487605.79721915</v>
      </c>
      <c r="AM74" s="22">
        <f>AM13*Constants!$H71*(1-Constants!$H89)</f>
        <v>47619301.830663733</v>
      </c>
      <c r="AN74" s="22">
        <f>AN13*Constants!$H71*(1-Constants!$H89)</f>
        <v>47764397.248736575</v>
      </c>
      <c r="AO74" s="22">
        <f>AO13*Constants!$H71*(1-Constants!$H89)</f>
        <v>47922550.275429659</v>
      </c>
      <c r="AP74" s="22">
        <f>AP13*Constants!$H71*(1-Constants!$H89)</f>
        <v>48092548.917271622</v>
      </c>
      <c r="AQ74" s="22">
        <f>AQ13*Constants!$H71*(1-Constants!$H89)</f>
        <v>48274492.380480133</v>
      </c>
      <c r="AR74" s="22">
        <f>AR13*Constants!$H71*(1-Constants!$H89)</f>
        <v>48390177.63265644</v>
      </c>
      <c r="AS74" s="22">
        <f>AS13*Constants!$H71*(1-Constants!$H89)</f>
        <v>48515610.828612261</v>
      </c>
      <c r="AT74" s="22">
        <f>AT13*Constants!$H71*(1-Constants!$H89)</f>
        <v>48650944.403214276</v>
      </c>
      <c r="AU74" s="22">
        <f>AU13*Constants!$H71*(1-Constants!$H89)</f>
        <v>48795552.13923876</v>
      </c>
      <c r="AV74" s="22">
        <f>AV13*Constants!$H71*(1-Constants!$H89)</f>
        <v>48949046.648101576</v>
      </c>
      <c r="AW74" s="22">
        <f>AW13*Constants!$H71*(1-Constants!$H89)</f>
        <v>49050069.939708322</v>
      </c>
      <c r="AX74" s="22">
        <f>AX13*Constants!$H71*(1-Constants!$H89)</f>
        <v>49157756.877144545</v>
      </c>
      <c r="AY74" s="22">
        <f>AY13*Constants!$H71*(1-Constants!$H89)</f>
        <v>49274068.286498271</v>
      </c>
      <c r="AZ74" s="22">
        <f>AZ13*Constants!$H71*(1-Constants!$H89)</f>
        <v>49398192.940508008</v>
      </c>
      <c r="BA74" s="22">
        <f>BA13*Constants!$H71*(1-Constants!$H89)</f>
        <v>49529901.305021338</v>
      </c>
      <c r="BB74" s="22">
        <f>BB13*Constants!$H71*(1-Constants!$H89)</f>
        <v>49609315.265756123</v>
      </c>
      <c r="BC74" s="22">
        <f>BC13*Constants!$H71*(1-Constants!$H89)</f>
        <v>49695190.920071632</v>
      </c>
      <c r="BD74" s="22">
        <f>BD13*Constants!$H71*(1-Constants!$H89)</f>
        <v>49786800.212162673</v>
      </c>
      <c r="BE74" s="22">
        <f>BE13*Constants!$H71*(1-Constants!$H89)</f>
        <v>49884420.866773218</v>
      </c>
      <c r="BF74" s="22">
        <f>BF13*Constants!$H71*(1-Constants!$H89)</f>
        <v>49988270.752616748</v>
      </c>
      <c r="BG74" s="22">
        <f>BG13*Constants!$H71*(1-Constants!$H89)</f>
        <v>50043372.647679165</v>
      </c>
      <c r="BH74" s="22">
        <f>BH13*Constants!$H71*(1-Constants!$H89)</f>
        <v>50103890.437435545</v>
      </c>
      <c r="BI74" s="22">
        <f>BI13*Constants!$H71*(1-Constants!$H89)</f>
        <v>50169582.499209024</v>
      </c>
      <c r="BJ74" s="22">
        <f>BJ13*Constants!$H71*(1-Constants!$H89)</f>
        <v>50240400.570432954</v>
      </c>
      <c r="BK74" s="22">
        <f>BK13*Constants!$H71*(1-Constants!$H89)</f>
        <v>50316694.820678547</v>
      </c>
      <c r="BL74" s="22">
        <f>BL13*Constants!$H71*(1-Constants!$H89)</f>
        <v>50343571.98868221</v>
      </c>
      <c r="BM74" s="22">
        <f>BM13*Constants!$H71*(1-Constants!$H89)</f>
        <v>50375329.590675585</v>
      </c>
      <c r="BN74" s="22">
        <f>BN13*Constants!$H71*(1-Constants!$H89)</f>
        <v>50410878.864747621</v>
      </c>
      <c r="BO74" s="22">
        <f>BO13*Constants!$H71*(1-Constants!$H89)</f>
        <v>50451144.247355707</v>
      </c>
      <c r="BP74" s="22">
        <f>BP13*Constants!$H71*(1-Constants!$H89)</f>
        <v>50496098.880925946</v>
      </c>
    </row>
    <row r="75" spans="1:68" x14ac:dyDescent="0.25">
      <c r="A75" t="str">
        <f t="shared" si="26"/>
        <v>3C Aggregated and non-CO2 emissions on land</v>
      </c>
      <c r="B75" t="str">
        <f t="shared" si="27"/>
        <v>3C4 Direct N2O from managed soils (N2O)</v>
      </c>
      <c r="C75" t="s">
        <v>410</v>
      </c>
      <c r="D75" t="str">
        <f t="shared" si="28"/>
        <v xml:space="preserve"> - Subsistence goats</v>
      </c>
      <c r="E75" t="str">
        <f t="shared" si="29"/>
        <v>Urine &amp; dung - Subsistence goats</v>
      </c>
      <c r="F75" t="str">
        <f t="shared" si="30"/>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75514919.335952803</v>
      </c>
      <c r="AE75" s="22">
        <f>AE14*Constants!$H72*(1-Constants!$H90)</f>
        <v>75712878.740392894</v>
      </c>
      <c r="AF75" s="22">
        <f>AF14*Constants!$H72*(1-Constants!$H90)</f>
        <v>75976577.817780361</v>
      </c>
      <c r="AG75" s="22">
        <f>AG14*Constants!$H72*(1-Constants!$H90)</f>
        <v>76301868.392659381</v>
      </c>
      <c r="AH75" s="22">
        <f>AH14*Constants!$H72*(1-Constants!$H90)</f>
        <v>76686702.654705867</v>
      </c>
      <c r="AI75" s="22">
        <f>AI14*Constants!$H72*(1-Constants!$H90)</f>
        <v>77136079.621320412</v>
      </c>
      <c r="AJ75" s="22">
        <f>AJ14*Constants!$H72*(1-Constants!$H90)</f>
        <v>77614231.575111777</v>
      </c>
      <c r="AK75" s="22">
        <f>AK14*Constants!$H72*(1-Constants!$H90)</f>
        <v>78122576.149902582</v>
      </c>
      <c r="AL75" s="22">
        <f>AL14*Constants!$H72*(1-Constants!$H90)</f>
        <v>78591022.996534303</v>
      </c>
      <c r="AM75" s="22">
        <f>AM14*Constants!$H72*(1-Constants!$H90)</f>
        <v>78808977.256793126</v>
      </c>
      <c r="AN75" s="22">
        <f>AN14*Constants!$H72*(1-Constants!$H90)</f>
        <v>79049107.226435065</v>
      </c>
      <c r="AO75" s="22">
        <f>AO14*Constants!$H72*(1-Constants!$H90)</f>
        <v>79310847.273109198</v>
      </c>
      <c r="AP75" s="22">
        <f>AP14*Constants!$H72*(1-Constants!$H90)</f>
        <v>79592191.57223922</v>
      </c>
      <c r="AQ75" s="22">
        <f>AQ14*Constants!$H72*(1-Constants!$H90)</f>
        <v>79893304.308100224</v>
      </c>
      <c r="AR75" s="22">
        <f>AR14*Constants!$H72*(1-Constants!$H90)</f>
        <v>80084761.050581038</v>
      </c>
      <c r="AS75" s="22">
        <f>AS14*Constants!$H72*(1-Constants!$H90)</f>
        <v>80292350.442010626</v>
      </c>
      <c r="AT75" s="22">
        <f>AT14*Constants!$H72*(1-Constants!$H90)</f>
        <v>80516324.758996978</v>
      </c>
      <c r="AU75" s="22">
        <f>AU14*Constants!$H72*(1-Constants!$H90)</f>
        <v>80755647.624754965</v>
      </c>
      <c r="AV75" s="22">
        <f>AV14*Constants!$H72*(1-Constants!$H90)</f>
        <v>81009677.919046775</v>
      </c>
      <c r="AW75" s="22">
        <f>AW14*Constants!$H72*(1-Constants!$H90)</f>
        <v>81176869.414607808</v>
      </c>
      <c r="AX75" s="22">
        <f>AX14*Constants!$H72*(1-Constants!$H90)</f>
        <v>81355089.108660534</v>
      </c>
      <c r="AY75" s="22">
        <f>AY14*Constants!$H72*(1-Constants!$H90)</f>
        <v>81547582.128551096</v>
      </c>
      <c r="AZ75" s="22">
        <f>AZ14*Constants!$H72*(1-Constants!$H90)</f>
        <v>81753005.909639806</v>
      </c>
      <c r="BA75" s="22">
        <f>BA14*Constants!$H72*(1-Constants!$H90)</f>
        <v>81970980.577566922</v>
      </c>
      <c r="BB75" s="22">
        <f>BB14*Constants!$H72*(1-Constants!$H90)</f>
        <v>82102409.069477111</v>
      </c>
      <c r="BC75" s="22">
        <f>BC14*Constants!$H72*(1-Constants!$H90)</f>
        <v>82244531.533009425</v>
      </c>
      <c r="BD75" s="22">
        <f>BD14*Constants!$H72*(1-Constants!$H90)</f>
        <v>82396143.05059503</v>
      </c>
      <c r="BE75" s="22">
        <f>BE14*Constants!$H72*(1-Constants!$H90)</f>
        <v>82557703.251043871</v>
      </c>
      <c r="BF75" s="22">
        <f>BF14*Constants!$H72*(1-Constants!$H90)</f>
        <v>82729572.702651262</v>
      </c>
      <c r="BG75" s="22">
        <f>BG14*Constants!$H72*(1-Constants!$H90)</f>
        <v>82820765.219715521</v>
      </c>
      <c r="BH75" s="22">
        <f>BH14*Constants!$H72*(1-Constants!$H90)</f>
        <v>82920920.932487249</v>
      </c>
      <c r="BI75" s="22">
        <f>BI14*Constants!$H72*(1-Constants!$H90)</f>
        <v>83029639.960344225</v>
      </c>
      <c r="BJ75" s="22">
        <f>BJ14*Constants!$H72*(1-Constants!$H90)</f>
        <v>83146842.429719001</v>
      </c>
      <c r="BK75" s="22">
        <f>BK14*Constants!$H72*(1-Constants!$H90)</f>
        <v>83273107.864139065</v>
      </c>
      <c r="BL75" s="22">
        <f>BL14*Constants!$H72*(1-Constants!$H90)</f>
        <v>83317589.031239316</v>
      </c>
      <c r="BM75" s="22">
        <f>BM14*Constants!$H72*(1-Constants!$H90)</f>
        <v>83370147.217458144</v>
      </c>
      <c r="BN75" s="22">
        <f>BN14*Constants!$H72*(1-Constants!$H90)</f>
        <v>83428980.543948323</v>
      </c>
      <c r="BO75" s="22">
        <f>BO14*Constants!$H72*(1-Constants!$H90)</f>
        <v>83495618.934269175</v>
      </c>
      <c r="BP75" s="22">
        <f>BP14*Constants!$H72*(1-Constants!$H90)</f>
        <v>83570017.939681351</v>
      </c>
    </row>
    <row r="76" spans="1:68" x14ac:dyDescent="0.25">
      <c r="A76" t="str">
        <f t="shared" si="26"/>
        <v>3C Aggregated and non-CO2 emissions on land</v>
      </c>
      <c r="B76" t="str">
        <f t="shared" si="27"/>
        <v>3C4 Direct N2O from managed soils (N2O)</v>
      </c>
      <c r="C76" t="s">
        <v>410</v>
      </c>
      <c r="D76" t="str">
        <f t="shared" si="28"/>
        <v xml:space="preserve"> - Horses</v>
      </c>
      <c r="E76" t="str">
        <f t="shared" si="29"/>
        <v>Urine &amp; dung - Horses</v>
      </c>
      <c r="F76" t="str">
        <f t="shared" si="30"/>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12208855.189438462</v>
      </c>
      <c r="AE76" s="22">
        <f>AE15*Constants!$H73*(1-Constants!$H91)</f>
        <v>12290388.116686383</v>
      </c>
      <c r="AF76" s="22">
        <f>AF15*Constants!$H73*(1-Constants!$H91)</f>
        <v>12320065.070297318</v>
      </c>
      <c r="AG76" s="22">
        <f>AG15*Constants!$H73*(1-Constants!$H91)</f>
        <v>12296645.039232219</v>
      </c>
      <c r="AH76" s="22">
        <f>AH15*Constants!$H73*(1-Constants!$H91)</f>
        <v>12231040.428348511</v>
      </c>
      <c r="AI76" s="22">
        <f>AI15*Constants!$H73*(1-Constants!$H91)</f>
        <v>12195185.951831615</v>
      </c>
      <c r="AJ76" s="22">
        <f>AJ15*Constants!$H73*(1-Constants!$H91)</f>
        <v>12145751.45250099</v>
      </c>
      <c r="AK76" s="22">
        <f>AK15*Constants!$H73*(1-Constants!$H91)</f>
        <v>12083719.116171405</v>
      </c>
      <c r="AL76" s="22">
        <f>AL15*Constants!$H73*(1-Constants!$H91)</f>
        <v>11364797.289807504</v>
      </c>
      <c r="AM76" s="22">
        <f>AM15*Constants!$H73*(1-Constants!$H91)</f>
        <v>11444263.225356547</v>
      </c>
      <c r="AN76" s="22">
        <f>AN15*Constants!$H73*(1-Constants!$H91)</f>
        <v>11514362.132478146</v>
      </c>
      <c r="AO76" s="22">
        <f>AO15*Constants!$H73*(1-Constants!$H91)</f>
        <v>11583334.437704667</v>
      </c>
      <c r="AP76" s="22">
        <f>AP15*Constants!$H73*(1-Constants!$H91)</f>
        <v>11644258.728966311</v>
      </c>
      <c r="AQ76" s="22">
        <f>AQ15*Constants!$H73*(1-Constants!$H91)</f>
        <v>11709081.28925135</v>
      </c>
      <c r="AR76" s="22">
        <f>AR15*Constants!$H73*(1-Constants!$H91)</f>
        <v>11813072.573453464</v>
      </c>
      <c r="AS76" s="22">
        <f>AS15*Constants!$H73*(1-Constants!$H91)</f>
        <v>11912539.583655374</v>
      </c>
      <c r="AT76" s="22">
        <f>AT15*Constants!$H73*(1-Constants!$H91)</f>
        <v>12017731.509253856</v>
      </c>
      <c r="AU76" s="22">
        <f>AU15*Constants!$H73*(1-Constants!$H91)</f>
        <v>12126128.35612927</v>
      </c>
      <c r="AV76" s="22">
        <f>AV15*Constants!$H73*(1-Constants!$H91)</f>
        <v>12238149.496086325</v>
      </c>
      <c r="AW76" s="22">
        <f>AW15*Constants!$H73*(1-Constants!$H91)</f>
        <v>12396640.816097192</v>
      </c>
      <c r="AX76" s="22">
        <f>AX15*Constants!$H73*(1-Constants!$H91)</f>
        <v>12541157.362982249</v>
      </c>
      <c r="AY76" s="22">
        <f>AY15*Constants!$H73*(1-Constants!$H91)</f>
        <v>12706411.137414219</v>
      </c>
      <c r="AZ76" s="22">
        <f>AZ15*Constants!$H73*(1-Constants!$H91)</f>
        <v>12884654.738932872</v>
      </c>
      <c r="BA76" s="22">
        <f>BA15*Constants!$H73*(1-Constants!$H91)</f>
        <v>13076529.057265813</v>
      </c>
      <c r="BB76" s="22">
        <f>BB15*Constants!$H73*(1-Constants!$H91)</f>
        <v>13283736.80669735</v>
      </c>
      <c r="BC76" s="22">
        <f>BC15*Constants!$H73*(1-Constants!$H91)</f>
        <v>13499037.685659744</v>
      </c>
      <c r="BD76" s="22">
        <f>BD15*Constants!$H73*(1-Constants!$H91)</f>
        <v>13715012.49222362</v>
      </c>
      <c r="BE76" s="22">
        <f>BE15*Constants!$H73*(1-Constants!$H91)</f>
        <v>13939019.034145655</v>
      </c>
      <c r="BF76" s="22">
        <f>BF15*Constants!$H73*(1-Constants!$H91)</f>
        <v>14177225.445534274</v>
      </c>
      <c r="BG76" s="22">
        <f>BG15*Constants!$H73*(1-Constants!$H91)</f>
        <v>14435845.69089365</v>
      </c>
      <c r="BH76" s="22">
        <f>BH15*Constants!$H73*(1-Constants!$H91)</f>
        <v>14704552.612541202</v>
      </c>
      <c r="BI76" s="22">
        <f>BI15*Constants!$H73*(1-Constants!$H91)</f>
        <v>14982295.043489037</v>
      </c>
      <c r="BJ76" s="22">
        <f>BJ15*Constants!$H73*(1-Constants!$H91)</f>
        <v>15270713.101478053</v>
      </c>
      <c r="BK76" s="22">
        <f>BK15*Constants!$H73*(1-Constants!$H91)</f>
        <v>15577179.665252862</v>
      </c>
      <c r="BL76" s="22">
        <f>BL15*Constants!$H73*(1-Constants!$H91)</f>
        <v>15911222.664190821</v>
      </c>
      <c r="BM76" s="22">
        <f>BM15*Constants!$H73*(1-Constants!$H91)</f>
        <v>16260267.246051628</v>
      </c>
      <c r="BN76" s="22">
        <f>BN15*Constants!$H73*(1-Constants!$H91)</f>
        <v>16610151.113411961</v>
      </c>
      <c r="BO76" s="22">
        <f>BO15*Constants!$H73*(1-Constants!$H91)</f>
        <v>16976420.710991915</v>
      </c>
      <c r="BP76" s="22">
        <f>BP15*Constants!$H73*(1-Constants!$H91)</f>
        <v>17360400.632366281</v>
      </c>
    </row>
    <row r="77" spans="1:68" x14ac:dyDescent="0.25">
      <c r="A77" t="str">
        <f t="shared" si="26"/>
        <v>3C Aggregated and non-CO2 emissions on land</v>
      </c>
      <c r="B77" t="str">
        <f t="shared" si="27"/>
        <v>3C4 Direct N2O from managed soils (N2O)</v>
      </c>
      <c r="C77" t="s">
        <v>410</v>
      </c>
      <c r="D77" t="str">
        <f t="shared" si="28"/>
        <v xml:space="preserve"> - Mules &amp; Asses</v>
      </c>
      <c r="E77" t="str">
        <f t="shared" si="29"/>
        <v>Urine &amp; dung - Mules &amp; Asses</v>
      </c>
      <c r="F77" t="str">
        <f t="shared" si="30"/>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6"/>
        <v>3C Aggregated and non-CO2 emissions on land</v>
      </c>
      <c r="B78" t="str">
        <f t="shared" si="27"/>
        <v>3C4 Direct N2O from managed soils (N2O)</v>
      </c>
      <c r="C78" t="s">
        <v>410</v>
      </c>
      <c r="D78" t="str">
        <f t="shared" si="28"/>
        <v xml:space="preserve"> - Commercial swine</v>
      </c>
      <c r="E78" t="str">
        <f t="shared" si="29"/>
        <v>Urine &amp; dung - Commercial swine</v>
      </c>
      <c r="F78" t="str">
        <f t="shared" si="30"/>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6"/>
        <v>3C Aggregated and non-CO2 emissions on land</v>
      </c>
      <c r="B79" t="str">
        <f t="shared" si="27"/>
        <v>3C4 Direct N2O from managed soils (N2O)</v>
      </c>
      <c r="C79" t="s">
        <v>410</v>
      </c>
      <c r="D79" t="str">
        <f>D63</f>
        <v xml:space="preserve"> - Subsistence swine</v>
      </c>
      <c r="E79" t="str">
        <f t="shared" si="29"/>
        <v>Urine &amp; dung - Subsistence swine</v>
      </c>
      <c r="F79" t="str">
        <f t="shared" si="30"/>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6"/>
        <v>3C Aggregated and non-CO2 emissions on land</v>
      </c>
      <c r="B80" t="str">
        <f t="shared" si="27"/>
        <v>3C4 Direct N2O from managed soils (N2O)</v>
      </c>
      <c r="C80" t="s">
        <v>410</v>
      </c>
      <c r="D80" t="str">
        <f t="shared" si="28"/>
        <v xml:space="preserve"> - Commercial layers</v>
      </c>
      <c r="E80" t="str">
        <f t="shared" ref="E80:E81" si="31">C80&amp;D80</f>
        <v>Urine &amp; dung - Commercial layers</v>
      </c>
      <c r="F80" t="str">
        <f t="shared" ref="F80:F81" si="32">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6"/>
        <v>3C Aggregated and non-CO2 emissions on land</v>
      </c>
      <c r="B81" t="str">
        <f t="shared" si="27"/>
        <v>3C4 Direct N2O from managed soils (N2O)</v>
      </c>
      <c r="C81" t="s">
        <v>410</v>
      </c>
      <c r="D81" t="str">
        <f t="shared" si="28"/>
        <v xml:space="preserve"> - Commercial broilers</v>
      </c>
      <c r="E81" t="str">
        <f t="shared" si="31"/>
        <v>Urine &amp; dung - Commercial broilers</v>
      </c>
      <c r="F81" t="str">
        <f t="shared" si="32"/>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7"/>
        <v>3C4 Direct N2O from managed soils (N2O)</v>
      </c>
      <c r="C82" t="s">
        <v>661</v>
      </c>
      <c r="D82" t="s">
        <v>444</v>
      </c>
      <c r="E82" t="str">
        <f t="shared" ref="E82:E85" si="33">C82&amp;D82</f>
        <v>Crop residue N - maize</v>
      </c>
      <c r="F82" t="str">
        <f t="shared" ref="F82:F85" si="34">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((AD45*Constants!$H$45*Constants!$H$48)*(1+Constants!$H$51))*Constants!$H$54*Constants!$H$42*Constants!$H$57*Constants!$H$58*ttokg</f>
        <v>55336462.769924819</v>
      </c>
      <c r="AE82" s="22">
        <f>((AE45*Constants!$H$45*Constants!$H$48)*(1+Constants!$H$51))*Constants!$H$54*Constants!$H$42*Constants!$H$57*Constants!$H$58*ttokg</f>
        <v>55469038.594296992</v>
      </c>
      <c r="AF82" s="22">
        <f>((AF45*Constants!$H$45*Constants!$H$48)*(1+Constants!$H$51))*Constants!$H$54*Constants!$H$42*Constants!$H$57*Constants!$H$58*ttokg</f>
        <v>55683358.124702461</v>
      </c>
      <c r="AG82" s="22">
        <f>((AG45*Constants!$H$45*Constants!$H$48)*(1+Constants!$H$51))*Constants!$H$54*Constants!$H$42*Constants!$H$57*Constants!$H$58*ttokg</f>
        <v>55844315.414755166</v>
      </c>
      <c r="AH82" s="22">
        <f>((AH45*Constants!$H$45*Constants!$H$48)*(1+Constants!$H$51))*Constants!$H$54*Constants!$H$42*Constants!$H$57*Constants!$H$58*ttokg</f>
        <v>55950281.972807847</v>
      </c>
      <c r="AI82" s="22">
        <f>((AI45*Constants!$H$45*Constants!$H$48)*(1+Constants!$H$51))*Constants!$H$54*Constants!$H$42*Constants!$H$57*Constants!$H$58*ttokg</f>
        <v>56012328.40289554</v>
      </c>
      <c r="AJ82" s="22">
        <f>((AJ45*Constants!$H$45*Constants!$H$48)*(1+Constants!$H$51))*Constants!$H$54*Constants!$H$42*Constants!$H$57*Constants!$H$58*ttokg</f>
        <v>56110295.983092479</v>
      </c>
      <c r="AK82" s="22">
        <f>((AK45*Constants!$H$45*Constants!$H$48)*(1+Constants!$H$51))*Constants!$H$54*Constants!$H$42*Constants!$H$57*Constants!$H$58*ttokg</f>
        <v>56192578.945288822</v>
      </c>
      <c r="AL82" s="22">
        <f>((AL45*Constants!$H$45*Constants!$H$48)*(1+Constants!$H$51))*Constants!$H$54*Constants!$H$42*Constants!$H$57*Constants!$H$58*ttokg</f>
        <v>56260254.840258889</v>
      </c>
      <c r="AM82" s="22">
        <f>((AM45*Constants!$H$45*Constants!$H$48)*(1+Constants!$H$51))*Constants!$H$54*Constants!$H$42*Constants!$H$57*Constants!$H$58*ttokg</f>
        <v>55539671.872669242</v>
      </c>
      <c r="AN82" s="22">
        <f>((AN45*Constants!$H$45*Constants!$H$48)*(1+Constants!$H$51))*Constants!$H$54*Constants!$H$42*Constants!$H$57*Constants!$H$58*ttokg</f>
        <v>55734808.103954032</v>
      </c>
      <c r="AO82" s="22">
        <f>((AO45*Constants!$H$45*Constants!$H$48)*(1+Constants!$H$51))*Constants!$H$54*Constants!$H$42*Constants!$H$57*Constants!$H$58*ttokg</f>
        <v>55918660.894060701</v>
      </c>
      <c r="AP82" s="22">
        <f>((AP45*Constants!$H$45*Constants!$H$48)*(1+Constants!$H$51))*Constants!$H$54*Constants!$H$42*Constants!$H$57*Constants!$H$58*ttokg</f>
        <v>56101441.94364462</v>
      </c>
      <c r="AQ82" s="22">
        <f>((AQ45*Constants!$H$45*Constants!$H$48)*(1+Constants!$H$51))*Constants!$H$54*Constants!$H$42*Constants!$H$57*Constants!$H$58*ttokg</f>
        <v>56274708.74408745</v>
      </c>
      <c r="AR82" s="22">
        <f>((AR45*Constants!$H$45*Constants!$H$48)*(1+Constants!$H$51))*Constants!$H$54*Constants!$H$42*Constants!$H$57*Constants!$H$58*ttokg</f>
        <v>56453083.584438883</v>
      </c>
      <c r="AS82" s="22">
        <f>((AS45*Constants!$H$45*Constants!$H$48)*(1+Constants!$H$51))*Constants!$H$54*Constants!$H$42*Constants!$H$57*Constants!$H$58*ttokg</f>
        <v>56664743.132502615</v>
      </c>
      <c r="AT82" s="22">
        <f>((AT45*Constants!$H$45*Constants!$H$48)*(1+Constants!$H$51))*Constants!$H$54*Constants!$H$42*Constants!$H$57*Constants!$H$58*ttokg</f>
        <v>56870602.378354706</v>
      </c>
      <c r="AU82" s="22">
        <f>((AU45*Constants!$H$45*Constants!$H$48)*(1+Constants!$H$51))*Constants!$H$54*Constants!$H$42*Constants!$H$57*Constants!$H$58*ttokg</f>
        <v>57082980.199444145</v>
      </c>
      <c r="AV82" s="22">
        <f>((AV45*Constants!$H$45*Constants!$H$48)*(1+Constants!$H$51))*Constants!$H$54*Constants!$H$42*Constants!$H$57*Constants!$H$58*ttokg</f>
        <v>57298744.940616153</v>
      </c>
      <c r="AW82" s="22">
        <f>((AW45*Constants!$H$45*Constants!$H$48)*(1+Constants!$H$51))*Constants!$H$54*Constants!$H$42*Constants!$H$57*Constants!$H$58*ttokg</f>
        <v>57518298.808817782</v>
      </c>
      <c r="AX82" s="22">
        <f>((AX45*Constants!$H$45*Constants!$H$48)*(1+Constants!$H$51))*Constants!$H$54*Constants!$H$42*Constants!$H$57*Constants!$H$58*ttokg</f>
        <v>57779397.145009123</v>
      </c>
      <c r="AY82" s="22">
        <f>((AY45*Constants!$H$45*Constants!$H$48)*(1+Constants!$H$51))*Constants!$H$54*Constants!$H$42*Constants!$H$57*Constants!$H$58*ttokg</f>
        <v>58022737.270972587</v>
      </c>
      <c r="AZ82" s="22">
        <f>((AZ45*Constants!$H$45*Constants!$H$48)*(1+Constants!$H$51))*Constants!$H$54*Constants!$H$42*Constants!$H$57*Constants!$H$58*ttokg</f>
        <v>58288102.82443016</v>
      </c>
      <c r="BA82" s="22">
        <f>((BA45*Constants!$H$45*Constants!$H$48)*(1+Constants!$H$51))*Constants!$H$54*Constants!$H$42*Constants!$H$57*Constants!$H$58*ttokg</f>
        <v>58565993.706516989</v>
      </c>
      <c r="BB82" s="22">
        <f>((BB45*Constants!$H$45*Constants!$H$48)*(1+Constants!$H$51))*Constants!$H$54*Constants!$H$42*Constants!$H$57*Constants!$H$58*ttokg</f>
        <v>58856546.486434847</v>
      </c>
      <c r="BC82" s="22">
        <f>((BC45*Constants!$H$45*Constants!$H$48)*(1+Constants!$H$51))*Constants!$H$54*Constants!$H$42*Constants!$H$57*Constants!$H$58*ttokg</f>
        <v>59149673.547711052</v>
      </c>
      <c r="BD82" s="22">
        <f>((BD45*Constants!$H$45*Constants!$H$48)*(1+Constants!$H$51))*Constants!$H$54*Constants!$H$42*Constants!$H$57*Constants!$H$58*ttokg</f>
        <v>59448127.47289703</v>
      </c>
      <c r="BE82" s="22">
        <f>((BE45*Constants!$H$45*Constants!$H$48)*(1+Constants!$H$51))*Constants!$H$54*Constants!$H$42*Constants!$H$57*Constants!$H$58*ttokg</f>
        <v>59743864.98225797</v>
      </c>
      <c r="BF82" s="22">
        <f>((BF45*Constants!$H$45*Constants!$H$48)*(1+Constants!$H$51))*Constants!$H$54*Constants!$H$42*Constants!$H$57*Constants!$H$58*ttokg</f>
        <v>60044483.248025104</v>
      </c>
      <c r="BG82" s="22">
        <f>((BG45*Constants!$H$45*Constants!$H$48)*(1+Constants!$H$51))*Constants!$H$54*Constants!$H$42*Constants!$H$57*Constants!$H$58*ttokg</f>
        <v>60355860.399760477</v>
      </c>
      <c r="BH82" s="22">
        <f>((BH45*Constants!$H$45*Constants!$H$48)*(1+Constants!$H$51))*Constants!$H$54*Constants!$H$42*Constants!$H$57*Constants!$H$58*ttokg</f>
        <v>60672746.592719786</v>
      </c>
      <c r="BI82" s="22">
        <f>((BI45*Constants!$H$45*Constants!$H$48)*(1+Constants!$H$51))*Constants!$H$54*Constants!$H$42*Constants!$H$57*Constants!$H$58*ttokg</f>
        <v>60994742.122146256</v>
      </c>
      <c r="BJ82" s="22">
        <f>((BJ45*Constants!$H$45*Constants!$H$48)*(1+Constants!$H$51))*Constants!$H$54*Constants!$H$42*Constants!$H$57*Constants!$H$58*ttokg</f>
        <v>61320453.673731729</v>
      </c>
      <c r="BK82" s="22">
        <f>((BK45*Constants!$H$45*Constants!$H$48)*(1+Constants!$H$51))*Constants!$H$54*Constants!$H$42*Constants!$H$57*Constants!$H$58*ttokg</f>
        <v>61651071.5413424</v>
      </c>
      <c r="BL82" s="22">
        <f>((BL45*Constants!$H$45*Constants!$H$48)*(1+Constants!$H$51))*Constants!$H$54*Constants!$H$42*Constants!$H$57*Constants!$H$58*ttokg</f>
        <v>61992857.397671618</v>
      </c>
      <c r="BM82" s="22">
        <f>((BM45*Constants!$H$45*Constants!$H$48)*(1+Constants!$H$51))*Constants!$H$54*Constants!$H$42*Constants!$H$57*Constants!$H$58*ttokg</f>
        <v>62342365.311593398</v>
      </c>
      <c r="BN82" s="22">
        <f>((BN45*Constants!$H$45*Constants!$H$48)*(1+Constants!$H$51))*Constants!$H$54*Constants!$H$42*Constants!$H$57*Constants!$H$58*ttokg</f>
        <v>62698222.518851712</v>
      </c>
      <c r="BO82" s="22">
        <f>((BO45*Constants!$H$45*Constants!$H$48)*(1+Constants!$H$51))*Constants!$H$54*Constants!$H$42*Constants!$H$57*Constants!$H$58*ttokg</f>
        <v>63047898.493756443</v>
      </c>
      <c r="BP82" s="22">
        <f>((BP45*Constants!$H$45*Constants!$H$48)*(1+Constants!$H$51))*Constants!$H$54*Constants!$H$42*Constants!$H$57*Constants!$H$58*ttokg</f>
        <v>63404446.205723152</v>
      </c>
    </row>
    <row r="83" spans="1:72" x14ac:dyDescent="0.25">
      <c r="A83" t="str">
        <f>A82</f>
        <v>3C Aggregated and non-CO2 emissions on land</v>
      </c>
      <c r="B83" t="str">
        <f t="shared" ref="B83:C83" si="35">B82</f>
        <v>3C4 Direct N2O from managed soils (N2O)</v>
      </c>
      <c r="C83" t="str">
        <f t="shared" si="35"/>
        <v>Crop residue N</v>
      </c>
      <c r="D83" t="s">
        <v>374</v>
      </c>
      <c r="E83" t="str">
        <f t="shared" si="33"/>
        <v>Crop residue N - wheat</v>
      </c>
      <c r="F83" t="str">
        <f t="shared" si="34"/>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6">B83</f>
        <v>3C4 Direct N2O from managed soils (N2O)</v>
      </c>
      <c r="C84" t="str">
        <f t="shared" ref="C84" si="37">C83</f>
        <v>Crop residue N</v>
      </c>
      <c r="D84" t="s">
        <v>375</v>
      </c>
      <c r="E84" t="str">
        <f t="shared" si="33"/>
        <v>Crop residue N - sorghum</v>
      </c>
      <c r="F84" t="str">
        <f t="shared" si="34"/>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8">B84</f>
        <v>3C4 Direct N2O from managed soils (N2O)</v>
      </c>
      <c r="C85" t="str">
        <f t="shared" ref="C85" si="39">C84</f>
        <v>Crop residue N</v>
      </c>
      <c r="D85" t="s">
        <v>376</v>
      </c>
      <c r="E85" t="str">
        <f t="shared" si="33"/>
        <v>Crop residue N - total</v>
      </c>
      <c r="F85" t="str">
        <f t="shared" si="34"/>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112666780.56487469</v>
      </c>
      <c r="AE85" s="22">
        <f>SUM(AE82:AE84)/Constants!$H$41</f>
        <v>112887740.27216165</v>
      </c>
      <c r="AF85" s="22">
        <f>SUM(AF82:AF84)/Constants!$H$41</f>
        <v>113244939.4895041</v>
      </c>
      <c r="AG85" s="22">
        <f>SUM(AG82:AG84)/Constants!$H$41</f>
        <v>113513201.63959193</v>
      </c>
      <c r="AH85" s="22">
        <f>SUM(AH82:AH84)/Constants!$H$41</f>
        <v>113689812.56967975</v>
      </c>
      <c r="AI85" s="22">
        <f>SUM(AI82:AI84)/Constants!$H$41</f>
        <v>113793223.28649256</v>
      </c>
      <c r="AJ85" s="22">
        <f>SUM(AJ82:AJ84)/Constants!$H$41</f>
        <v>113956502.5868208</v>
      </c>
      <c r="AK85" s="22">
        <f>SUM(AK82:AK84)/Constants!$H$41</f>
        <v>114093640.85714805</v>
      </c>
      <c r="AL85" s="22">
        <f>SUM(AL82:AL84)/Constants!$H$41</f>
        <v>114206434.01543148</v>
      </c>
      <c r="AM85" s="22">
        <f>SUM(AM82:AM84)/Constants!$H$41</f>
        <v>113005462.40278207</v>
      </c>
      <c r="AN85" s="22">
        <f>SUM(AN82:AN84)/Constants!$H$41</f>
        <v>113330689.45492341</v>
      </c>
      <c r="AO85" s="22">
        <f>SUM(AO82:AO84)/Constants!$H$41</f>
        <v>113637110.77176782</v>
      </c>
      <c r="AP85" s="22">
        <f>SUM(AP82:AP84)/Constants!$H$41</f>
        <v>113941745.8544077</v>
      </c>
      <c r="AQ85" s="22">
        <f>SUM(AQ82:AQ84)/Constants!$H$41</f>
        <v>114230523.85514575</v>
      </c>
      <c r="AR85" s="22">
        <f>SUM(AR82:AR84)/Constants!$H$41</f>
        <v>114527815.25573148</v>
      </c>
      <c r="AS85" s="22">
        <f>SUM(AS82:AS84)/Constants!$H$41</f>
        <v>114880581.16917102</v>
      </c>
      <c r="AT85" s="22">
        <f>SUM(AT82:AT84)/Constants!$H$41</f>
        <v>115223679.91225785</v>
      </c>
      <c r="AU85" s="22">
        <f>SUM(AU82:AU84)/Constants!$H$41</f>
        <v>115577642.9474069</v>
      </c>
      <c r="AV85" s="22">
        <f>SUM(AV82:AV84)/Constants!$H$41</f>
        <v>115937250.84936026</v>
      </c>
      <c r="AW85" s="22">
        <f>SUM(AW82:AW84)/Constants!$H$41</f>
        <v>116303173.96302964</v>
      </c>
      <c r="AX85" s="22">
        <f>SUM(AX82:AX84)/Constants!$H$41</f>
        <v>116738337.85668187</v>
      </c>
      <c r="AY85" s="22">
        <f>SUM(AY82:AY84)/Constants!$H$41</f>
        <v>117143904.73328765</v>
      </c>
      <c r="AZ85" s="22">
        <f>SUM(AZ82:AZ84)/Constants!$H$41</f>
        <v>117586180.65571694</v>
      </c>
      <c r="BA85" s="22">
        <f>SUM(BA82:BA84)/Constants!$H$41</f>
        <v>118049332.12586164</v>
      </c>
      <c r="BB85" s="22">
        <f>SUM(BB82:BB84)/Constants!$H$41</f>
        <v>118533586.75905807</v>
      </c>
      <c r="BC85" s="22">
        <f>SUM(BC82:BC84)/Constants!$H$41</f>
        <v>119022131.86118509</v>
      </c>
      <c r="BD85" s="22">
        <f>SUM(BD82:BD84)/Constants!$H$41</f>
        <v>119519555.06982839</v>
      </c>
      <c r="BE85" s="22">
        <f>SUM(BE82:BE84)/Constants!$H$41</f>
        <v>120012450.91876328</v>
      </c>
      <c r="BF85" s="22">
        <f>SUM(BF82:BF84)/Constants!$H$41</f>
        <v>120513481.36170852</v>
      </c>
      <c r="BG85" s="22">
        <f>SUM(BG82:BG84)/Constants!$H$41</f>
        <v>121032443.28126746</v>
      </c>
      <c r="BH85" s="22">
        <f>SUM(BH82:BH84)/Constants!$H$41</f>
        <v>121560586.93619965</v>
      </c>
      <c r="BI85" s="22">
        <f>SUM(BI82:BI84)/Constants!$H$41</f>
        <v>122097246.15191042</v>
      </c>
      <c r="BJ85" s="22">
        <f>SUM(BJ82:BJ84)/Constants!$H$41</f>
        <v>122640098.73788624</v>
      </c>
      <c r="BK85" s="22">
        <f>SUM(BK82:BK84)/Constants!$H$41</f>
        <v>123191128.51723734</v>
      </c>
      <c r="BL85" s="22">
        <f>SUM(BL82:BL84)/Constants!$H$41</f>
        <v>123760771.61111936</v>
      </c>
      <c r="BM85" s="22">
        <f>SUM(BM82:BM84)/Constants!$H$41</f>
        <v>124343284.80098902</v>
      </c>
      <c r="BN85" s="22">
        <f>SUM(BN82:BN84)/Constants!$H$41</f>
        <v>124936380.14641954</v>
      </c>
      <c r="BO85" s="22">
        <f>SUM(BO82:BO84)/Constants!$H$41</f>
        <v>125519173.4379274</v>
      </c>
      <c r="BP85" s="22">
        <f>SUM(BP82:BP84)/Constants!$H$41</f>
        <v>126113419.6245386</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IF('[2]Mitigation summary'!G11*CO2toC*Ggtot&gt;0,'[2]Mitigation summary'!G11*CO2toC*Ggtot,"NO")</f>
        <v>NO</v>
      </c>
      <c r="AE87" s="95" t="str">
        <f>IF('[2]Mitigation summary'!H11*CO2toC*Ggtot&gt;0,'[2]Mitigation summary'!H11*CO2toC*Ggtot,"NO")</f>
        <v>NO</v>
      </c>
      <c r="AF87" s="95" t="str">
        <f>IF('[2]Mitigation summary'!I11*CO2toC*Ggtot&gt;0,'[2]Mitigation summary'!I11*CO2toC*Ggtot,"NO")</f>
        <v>NO</v>
      </c>
      <c r="AG87" s="95" t="str">
        <f>IF('[2]Mitigation summary'!J11*CO2toC*Ggtot&gt;0,'[2]Mitigation summary'!J11*CO2toC*Ggtot,"NO")</f>
        <v>NO</v>
      </c>
      <c r="AH87" s="95" t="str">
        <f>IF('[2]Mitigation summary'!K11*CO2toC*Ggtot&gt;0,'[2]Mitigation summary'!K11*CO2toC*Ggtot,"NO")</f>
        <v>NO</v>
      </c>
      <c r="AI87" s="95" t="str">
        <f>IF('[2]Mitigation summary'!L11*CO2toC*Ggtot&gt;0,'[2]Mitigation summary'!L11*CO2toC*Ggtot,"NO")</f>
        <v>NO</v>
      </c>
      <c r="AJ87" s="95" t="str">
        <f>IF('[2]Mitigation summary'!M11*CO2toC*Ggtot&gt;0,'[2]Mitigation summary'!M11*CO2toC*Ggtot,"NO")</f>
        <v>NO</v>
      </c>
      <c r="AK87" s="95" t="str">
        <f>IF('[2]Mitigation summary'!N11*CO2toC*Ggtot&gt;0,'[2]Mitigation summary'!N11*CO2toC*Ggtot,"NO")</f>
        <v>NO</v>
      </c>
      <c r="AL87" s="95" t="str">
        <f>IF('[2]Mitigation summary'!O11*CO2toC*Ggtot&gt;0,'[2]Mitigation summary'!O11*CO2toC*Ggtot,"NO")</f>
        <v>NO</v>
      </c>
      <c r="AM87" s="95" t="str">
        <f>IF('[2]Mitigation summary'!P11*CO2toC*Ggtot&gt;0,'[2]Mitigation summary'!P11*CO2toC*Ggtot,"NO")</f>
        <v>NO</v>
      </c>
      <c r="AN87" s="95" t="str">
        <f>IF('[2]Mitigation summary'!Q11*CO2toC*Ggtot&gt;0,'[2]Mitigation summary'!Q11*CO2toC*Ggtot,"NO")</f>
        <v>NO</v>
      </c>
      <c r="AO87" s="95" t="str">
        <f>IF('[2]Mitigation summary'!R11*CO2toC*Ggtot&gt;0,'[2]Mitigation summary'!R11*CO2toC*Ggtot,"NO")</f>
        <v>NO</v>
      </c>
      <c r="AP87" s="95" t="str">
        <f>IF('[2]Mitigation summary'!S11*CO2toC*Ggtot&gt;0,'[2]Mitigation summary'!S11*CO2toC*Ggtot,"NO")</f>
        <v>NO</v>
      </c>
      <c r="AQ87" s="95" t="str">
        <f>IF('[2]Mitigation summary'!T11*CO2toC*Ggtot&gt;0,'[2]Mitigation summary'!T11*CO2toC*Ggtot,"NO")</f>
        <v>NO</v>
      </c>
      <c r="AR87" s="95" t="str">
        <f>IF('[2]Mitigation summary'!U11*CO2toC*Ggtot&gt;0,'[2]Mitigation summary'!U11*CO2toC*Ggtot,"NO")</f>
        <v>NO</v>
      </c>
      <c r="AS87" s="95" t="str">
        <f>IF('[2]Mitigation summary'!V11*CO2toC*Ggtot&gt;0,'[2]Mitigation summary'!V11*CO2toC*Ggtot,"NO")</f>
        <v>NO</v>
      </c>
      <c r="AT87" s="95" t="str">
        <f>IF('[2]Mitigation summary'!W11*CO2toC*Ggtot&gt;0,'[2]Mitigation summary'!W11*CO2toC*Ggtot,"NO")</f>
        <v>NO</v>
      </c>
      <c r="AU87" s="95" t="str">
        <f>IF('[2]Mitigation summary'!X11*CO2toC*Ggtot&gt;0,'[2]Mitigation summary'!X11*CO2toC*Ggtot,"NO")</f>
        <v>NO</v>
      </c>
      <c r="AV87" s="95" t="str">
        <f>IF('[2]Mitigation summary'!Y11*CO2toC*Ggtot&gt;0,'[2]Mitigation summary'!Y11*CO2toC*Ggtot,"NO")</f>
        <v>NO</v>
      </c>
      <c r="AW87" s="95" t="str">
        <f>IF('[2]Mitigation summary'!Z11*CO2toC*Ggtot&gt;0,'[2]Mitigation summary'!Z11*CO2toC*Ggtot,"NO")</f>
        <v>NO</v>
      </c>
      <c r="AX87" s="95" t="str">
        <f>IF('[2]Mitigation summary'!AA11*CO2toC*Ggtot&gt;0,'[2]Mitigation summary'!AA11*CO2toC*Ggtot,"NO")</f>
        <v>NO</v>
      </c>
      <c r="AY87" s="95" t="str">
        <f>IF('[2]Mitigation summary'!AB11*CO2toC*Ggtot&gt;0,'[2]Mitigation summary'!AB11*CO2toC*Ggtot,"NO")</f>
        <v>NO</v>
      </c>
      <c r="AZ87" s="95" t="str">
        <f>IF('[2]Mitigation summary'!AC11*CO2toC*Ggtot&gt;0,'[2]Mitigation summary'!AC11*CO2toC*Ggtot,"NO")</f>
        <v>NO</v>
      </c>
      <c r="BA87" s="95" t="str">
        <f>IF('[2]Mitigation summary'!AD11*CO2toC*Ggtot&gt;0,'[2]Mitigation summary'!AD11*CO2toC*Ggtot,"NO")</f>
        <v>NO</v>
      </c>
      <c r="BB87" s="95" t="str">
        <f>IF('[2]Mitigation summary'!AE11*CO2toC*Ggtot&gt;0,'[2]Mitigation summary'!AE11*CO2toC*Ggtot,"NO")</f>
        <v>NO</v>
      </c>
      <c r="BC87" s="95" t="str">
        <f>IF('[2]Mitigation summary'!AF11*CO2toC*Ggtot&gt;0,'[2]Mitigation summary'!AF11*CO2toC*Ggtot,"NO")</f>
        <v>NO</v>
      </c>
      <c r="BD87" s="95" t="str">
        <f>IF('[2]Mitigation summary'!AG11*CO2toC*Ggtot&gt;0,'[2]Mitigation summary'!AG11*CO2toC*Ggtot,"NO")</f>
        <v>NO</v>
      </c>
      <c r="BE87" s="95" t="str">
        <f>IF('[2]Mitigation summary'!AH11*CO2toC*Ggtot&gt;0,'[2]Mitigation summary'!AH11*CO2toC*Ggtot,"NO")</f>
        <v>NO</v>
      </c>
      <c r="BF87" s="95" t="str">
        <f>IF('[2]Mitigation summary'!AI11*CO2toC*Ggtot&gt;0,'[2]Mitigation summary'!AI11*CO2toC*Ggtot,"NO")</f>
        <v>NO</v>
      </c>
      <c r="BG87" s="95" t="str">
        <f>IF('[2]Mitigation summary'!AJ11*CO2toC*Ggtot&gt;0,'[2]Mitigation summary'!AJ11*CO2toC*Ggtot,"NO")</f>
        <v>NO</v>
      </c>
      <c r="BH87" s="95" t="str">
        <f>IF('[2]Mitigation summary'!AK11*CO2toC*Ggtot&gt;0,'[2]Mitigation summary'!AK11*CO2toC*Ggtot,"NO")</f>
        <v>NO</v>
      </c>
      <c r="BI87" s="95" t="str">
        <f>IF('[2]Mitigation summary'!AL11*CO2toC*Ggtot&gt;0,'[2]Mitigation summary'!AL11*CO2toC*Ggtot,"NO")</f>
        <v>NO</v>
      </c>
      <c r="BJ87" s="95" t="str">
        <f>IF('[2]Mitigation summary'!AM11*CO2toC*Ggtot&gt;0,'[2]Mitigation summary'!AM11*CO2toC*Ggtot,"NO")</f>
        <v>NO</v>
      </c>
      <c r="BK87" s="95" t="str">
        <f>IF('[2]Mitigation summary'!AN11*CO2toC*Ggtot&gt;0,'[2]Mitigation summary'!AN11*CO2toC*Ggtot,"NO")</f>
        <v>NO</v>
      </c>
      <c r="BL87" s="95" t="str">
        <f>IF('[2]Mitigation summary'!AO11*CO2toC*Ggtot&gt;0,'[2]Mitigation summary'!AO11*CO2toC*Ggtot,"NO")</f>
        <v>NO</v>
      </c>
      <c r="BM87" s="95" t="str">
        <f>IF('[2]Mitigation summary'!AP11*CO2toC*Ggtot&gt;0,'[2]Mitigation summary'!AP11*CO2toC*Ggtot,"NO")</f>
        <v>NO</v>
      </c>
      <c r="BN87" s="95" t="str">
        <f>IF('[2]Mitigation summary'!AQ11*CO2toC*Ggtot&gt;0,'[2]Mitigation summary'!AQ11*CO2toC*Ggtot,"NO")</f>
        <v>NO</v>
      </c>
      <c r="BO87" s="95" t="str">
        <f>IF('[2]Mitigation summary'!AR11*CO2toC*Ggtot&gt;0,'[2]Mitigation summary'!AR11*CO2toC*Ggtot,"NO")</f>
        <v>NO</v>
      </c>
      <c r="BP87" s="95" t="str">
        <f>IF('[2]Mitigation summary'!AS11*CO2toC*Ggtot&gt;0,'[2]Mitigation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IF('[2]Mitigation summary'!G16*CO2toC*Ggtot&gt;0,'[2]Mitigation summary'!G16*CO2toC*Ggtot,"NO")</f>
        <v>NO</v>
      </c>
      <c r="AE88" s="95" t="str">
        <f>IF('[2]Mitigation summary'!H16*CO2toC*Ggtot&gt;0,'[2]Mitigation summary'!H16*CO2toC*Ggtot,"NO")</f>
        <v>NO</v>
      </c>
      <c r="AF88" s="95" t="str">
        <f>IF('[2]Mitigation summary'!I16*CO2toC*Ggtot&gt;0,'[2]Mitigation summary'!I16*CO2toC*Ggtot,"NO")</f>
        <v>NO</v>
      </c>
      <c r="AG88" s="95" t="str">
        <f>IF('[2]Mitigation summary'!J16*CO2toC*Ggtot&gt;0,'[2]Mitigation summary'!J16*CO2toC*Ggtot,"NO")</f>
        <v>NO</v>
      </c>
      <c r="AH88" s="95" t="str">
        <f>IF('[2]Mitigation summary'!K16*CO2toC*Ggtot&gt;0,'[2]Mitigation summary'!K16*CO2toC*Ggtot,"NO")</f>
        <v>NO</v>
      </c>
      <c r="AI88" s="95" t="str">
        <f>IF('[2]Mitigation summary'!L16*CO2toC*Ggtot&gt;0,'[2]Mitigation summary'!L16*CO2toC*Ggtot,"NO")</f>
        <v>NO</v>
      </c>
      <c r="AJ88" s="95" t="str">
        <f>IF('[2]Mitigation summary'!M16*CO2toC*Ggtot&gt;0,'[2]Mitigation summary'!M16*CO2toC*Ggtot,"NO")</f>
        <v>NO</v>
      </c>
      <c r="AK88" s="95" t="str">
        <f>IF('[2]Mitigation summary'!N16*CO2toC*Ggtot&gt;0,'[2]Mitigation summary'!N16*CO2toC*Ggtot,"NO")</f>
        <v>NO</v>
      </c>
      <c r="AL88" s="95" t="str">
        <f>IF('[2]Mitigation summary'!O16*CO2toC*Ggtot&gt;0,'[2]Mitigation summary'!O16*CO2toC*Ggtot,"NO")</f>
        <v>NO</v>
      </c>
      <c r="AM88" s="95" t="str">
        <f>IF('[2]Mitigation summary'!P16*CO2toC*Ggtot&gt;0,'[2]Mitigation summary'!P16*CO2toC*Ggtot,"NO")</f>
        <v>NO</v>
      </c>
      <c r="AN88" s="95" t="str">
        <f>IF('[2]Mitigation summary'!Q16*CO2toC*Ggtot&gt;0,'[2]Mitigation summary'!Q16*CO2toC*Ggtot,"NO")</f>
        <v>NO</v>
      </c>
      <c r="AO88" s="95" t="str">
        <f>IF('[2]Mitigation summary'!R16*CO2toC*Ggtot&gt;0,'[2]Mitigation summary'!R16*CO2toC*Ggtot,"NO")</f>
        <v>NO</v>
      </c>
      <c r="AP88" s="95" t="str">
        <f>IF('[2]Mitigation summary'!S16*CO2toC*Ggtot&gt;0,'[2]Mitigation summary'!S16*CO2toC*Ggtot,"NO")</f>
        <v>NO</v>
      </c>
      <c r="AQ88" s="95" t="str">
        <f>IF('[2]Mitigation summary'!T16*CO2toC*Ggtot&gt;0,'[2]Mitigation summary'!T16*CO2toC*Ggtot,"NO")</f>
        <v>NO</v>
      </c>
      <c r="AR88" s="95" t="str">
        <f>IF('[2]Mitigation summary'!U16*CO2toC*Ggtot&gt;0,'[2]Mitigation summary'!U16*CO2toC*Ggtot,"NO")</f>
        <v>NO</v>
      </c>
      <c r="AS88" s="95" t="str">
        <f>IF('[2]Mitigation summary'!V16*CO2toC*Ggtot&gt;0,'[2]Mitigation summary'!V16*CO2toC*Ggtot,"NO")</f>
        <v>NO</v>
      </c>
      <c r="AT88" s="95" t="str">
        <f>IF('[2]Mitigation summary'!W16*CO2toC*Ggtot&gt;0,'[2]Mitigation summary'!W16*CO2toC*Ggtot,"NO")</f>
        <v>NO</v>
      </c>
      <c r="AU88" s="95" t="str">
        <f>IF('[2]Mitigation summary'!X16*CO2toC*Ggtot&gt;0,'[2]Mitigation summary'!X16*CO2toC*Ggtot,"NO")</f>
        <v>NO</v>
      </c>
      <c r="AV88" s="95" t="str">
        <f>IF('[2]Mitigation summary'!Y16*CO2toC*Ggtot&gt;0,'[2]Mitigation summary'!Y16*CO2toC*Ggtot,"NO")</f>
        <v>NO</v>
      </c>
      <c r="AW88" s="95" t="str">
        <f>IF('[2]Mitigation summary'!Z16*CO2toC*Ggtot&gt;0,'[2]Mitigation summary'!Z16*CO2toC*Ggtot,"NO")</f>
        <v>NO</v>
      </c>
      <c r="AX88" s="95" t="str">
        <f>IF('[2]Mitigation summary'!AA16*CO2toC*Ggtot&gt;0,'[2]Mitigation summary'!AA16*CO2toC*Ggtot,"NO")</f>
        <v>NO</v>
      </c>
      <c r="AY88" s="95" t="str">
        <f>IF('[2]Mitigation summary'!AB16*CO2toC*Ggtot&gt;0,'[2]Mitigation summary'!AB16*CO2toC*Ggtot,"NO")</f>
        <v>NO</v>
      </c>
      <c r="AZ88" s="95" t="str">
        <f>IF('[2]Mitigation summary'!AC16*CO2toC*Ggtot&gt;0,'[2]Mitigation summary'!AC16*CO2toC*Ggtot,"NO")</f>
        <v>NO</v>
      </c>
      <c r="BA88" s="95" t="str">
        <f>IF('[2]Mitigation summary'!AD16*CO2toC*Ggtot&gt;0,'[2]Mitigation summary'!AD16*CO2toC*Ggtot,"NO")</f>
        <v>NO</v>
      </c>
      <c r="BB88" s="95" t="str">
        <f>IF('[2]Mitigation summary'!AE16*CO2toC*Ggtot&gt;0,'[2]Mitigation summary'!AE16*CO2toC*Ggtot,"NO")</f>
        <v>NO</v>
      </c>
      <c r="BC88" s="95" t="str">
        <f>IF('[2]Mitigation summary'!AF16*CO2toC*Ggtot&gt;0,'[2]Mitigation summary'!AF16*CO2toC*Ggtot,"NO")</f>
        <v>NO</v>
      </c>
      <c r="BD88" s="95" t="str">
        <f>IF('[2]Mitigation summary'!AG16*CO2toC*Ggtot&gt;0,'[2]Mitigation summary'!AG16*CO2toC*Ggtot,"NO")</f>
        <v>NO</v>
      </c>
      <c r="BE88" s="95" t="str">
        <f>IF('[2]Mitigation summary'!AH16*CO2toC*Ggtot&gt;0,'[2]Mitigation summary'!AH16*CO2toC*Ggtot,"NO")</f>
        <v>NO</v>
      </c>
      <c r="BF88" s="95" t="str">
        <f>IF('[2]Mitigation summary'!AI16*CO2toC*Ggtot&gt;0,'[2]Mitigation summary'!AI16*CO2toC*Ggtot,"NO")</f>
        <v>NO</v>
      </c>
      <c r="BG88" s="95" t="str">
        <f>IF('[2]Mitigation summary'!AJ16*CO2toC*Ggtot&gt;0,'[2]Mitigation summary'!AJ16*CO2toC*Ggtot,"NO")</f>
        <v>NO</v>
      </c>
      <c r="BH88" s="95" t="str">
        <f>IF('[2]Mitigation summary'!AK16*CO2toC*Ggtot&gt;0,'[2]Mitigation summary'!AK16*CO2toC*Ggtot,"NO")</f>
        <v>NO</v>
      </c>
      <c r="BI88" s="95" t="str">
        <f>IF('[2]Mitigation summary'!AL16*CO2toC*Ggtot&gt;0,'[2]Mitigation summary'!AL16*CO2toC*Ggtot,"NO")</f>
        <v>NO</v>
      </c>
      <c r="BJ88" s="95" t="str">
        <f>IF('[2]Mitigation summary'!AM16*CO2toC*Ggtot&gt;0,'[2]Mitigation summary'!AM16*CO2toC*Ggtot,"NO")</f>
        <v>NO</v>
      </c>
      <c r="BK88" s="95" t="str">
        <f>IF('[2]Mitigation summary'!AN16*CO2toC*Ggtot&gt;0,'[2]Mitigation summary'!AN16*CO2toC*Ggtot,"NO")</f>
        <v>NO</v>
      </c>
      <c r="BL88" s="95" t="str">
        <f>IF('[2]Mitigation summary'!AO16*CO2toC*Ggtot&gt;0,'[2]Mitigation summary'!AO16*CO2toC*Ggtot,"NO")</f>
        <v>NO</v>
      </c>
      <c r="BM88" s="95" t="str">
        <f>IF('[2]Mitigation summary'!AP16*CO2toC*Ggtot&gt;0,'[2]Mitigation summary'!AP16*CO2toC*Ggtot,"NO")</f>
        <v>NO</v>
      </c>
      <c r="BN88" s="95" t="str">
        <f>IF('[2]Mitigation summary'!AQ16*CO2toC*Ggtot&gt;0,'[2]Mitigation summary'!AQ16*CO2toC*Ggtot,"NO")</f>
        <v>NO</v>
      </c>
      <c r="BO88" s="95" t="str">
        <f>IF('[2]Mitigation summary'!AR16*CO2toC*Ggtot&gt;0,'[2]Mitigation summary'!AR16*CO2toC*Ggtot,"NO")</f>
        <v>NO</v>
      </c>
      <c r="BP88" s="95" t="str">
        <f>IF('[2]Mitigation summary'!AS16*CO2toC*Ggtot&gt;0,'[2]Mitigation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t="s">
        <v>720</v>
      </c>
      <c r="J89" s="21" t="s">
        <v>720</v>
      </c>
      <c r="K89" s="21" t="s">
        <v>720</v>
      </c>
      <c r="L89" s="21" t="s">
        <v>720</v>
      </c>
      <c r="M89" s="21" t="s">
        <v>720</v>
      </c>
      <c r="N89" s="21" t="s">
        <v>720</v>
      </c>
      <c r="O89" s="21" t="s">
        <v>720</v>
      </c>
      <c r="P89" s="21" t="s">
        <v>720</v>
      </c>
      <c r="Q89" s="21" t="s">
        <v>720</v>
      </c>
      <c r="R89" s="21" t="s">
        <v>720</v>
      </c>
      <c r="S89" s="21" t="s">
        <v>720</v>
      </c>
      <c r="T89" s="21" t="s">
        <v>720</v>
      </c>
      <c r="U89" s="21" t="s">
        <v>720</v>
      </c>
      <c r="V89" s="21" t="s">
        <v>720</v>
      </c>
      <c r="W89" s="21" t="s">
        <v>720</v>
      </c>
      <c r="X89" s="21" t="s">
        <v>720</v>
      </c>
      <c r="Y89" s="21" t="s">
        <v>720</v>
      </c>
      <c r="Z89" s="21" t="s">
        <v>720</v>
      </c>
      <c r="AA89" s="21" t="s">
        <v>720</v>
      </c>
      <c r="AB89" s="43" t="s">
        <v>720</v>
      </c>
      <c r="AC89" s="43" t="s">
        <v>720</v>
      </c>
      <c r="AD89" s="95">
        <f>IF('[2]Mitigation summary'!G24*CO2toC*Ggtot&gt;0,'[2]Mitigation summary'!G24*CO2toC*Ggtot,"NO")</f>
        <v>3283.5231445314134</v>
      </c>
      <c r="AE89" s="95">
        <f>IF('[2]Mitigation summary'!H24*CO2toC*Ggtot&gt;0,'[2]Mitigation summary'!H24*CO2toC*Ggtot,"NO")</f>
        <v>3279.6568877269606</v>
      </c>
      <c r="AF89" s="95">
        <f>IF('[2]Mitigation summary'!I24*CO2toC*Ggtot&gt;0,'[2]Mitigation summary'!I24*CO2toC*Ggtot,"NO")</f>
        <v>3275.7906309225073</v>
      </c>
      <c r="AG89" s="95">
        <f>IF('[2]Mitigation summary'!J24*CO2toC*Ggtot&gt;0,'[2]Mitigation summary'!J24*CO2toC*Ggtot,"NO")</f>
        <v>3271.9243741180535</v>
      </c>
      <c r="AH89" s="95">
        <f>IF('[2]Mitigation summary'!K24*CO2toC*Ggtot&gt;0,'[2]Mitigation summary'!K24*CO2toC*Ggtot,"NO")</f>
        <v>3268.0581173136006</v>
      </c>
      <c r="AI89" s="95">
        <f>IF('[2]Mitigation summary'!L24*CO2toC*Ggtot&gt;0,'[2]Mitigation summary'!L24*CO2toC*Ggtot,"NO")</f>
        <v>3264.1918605091473</v>
      </c>
      <c r="AJ89" s="95">
        <f>IF('[2]Mitigation summary'!M24*CO2toC*Ggtot&gt;0,'[2]Mitigation summary'!M24*CO2toC*Ggtot,"NO")</f>
        <v>3260.325603704694</v>
      </c>
      <c r="AK89" s="95">
        <f>IF('[2]Mitigation summary'!N24*CO2toC*Ggtot&gt;0,'[2]Mitigation summary'!N24*CO2toC*Ggtot,"NO")</f>
        <v>3256.4593469002416</v>
      </c>
      <c r="AL89" s="95">
        <f>IF('[2]Mitigation summary'!O24*CO2toC*Ggtot&gt;0,'[2]Mitigation summary'!O24*CO2toC*Ggtot,"NO")</f>
        <v>3252.5930900957883</v>
      </c>
      <c r="AM89" s="95">
        <f>IF('[2]Mitigation summary'!P24*CO2toC*Ggtot&gt;0,'[2]Mitigation summary'!P24*CO2toC*Ggtot,"NO")</f>
        <v>3248.7268332913354</v>
      </c>
      <c r="AN89" s="95">
        <f>IF('[2]Mitigation summary'!Q24*CO2toC*Ggtot&gt;0,'[2]Mitigation summary'!Q24*CO2toC*Ggtot,"NO")</f>
        <v>3244.8605764868817</v>
      </c>
      <c r="AO89" s="95">
        <f>IF('[2]Mitigation summary'!R24*CO2toC*Ggtot&gt;0,'[2]Mitigation summary'!R24*CO2toC*Ggtot,"NO")</f>
        <v>3240.9943196824288</v>
      </c>
      <c r="AP89" s="95">
        <f>IF('[2]Mitigation summary'!S24*CO2toC*Ggtot&gt;0,'[2]Mitigation summary'!S24*CO2toC*Ggtot,"NO")</f>
        <v>3237.1280628779759</v>
      </c>
      <c r="AQ89" s="95">
        <f>IF('[2]Mitigation summary'!T24*CO2toC*Ggtot&gt;0,'[2]Mitigation summary'!T24*CO2toC*Ggtot,"NO")</f>
        <v>3233.2618060735231</v>
      </c>
      <c r="AR89" s="95">
        <f>IF('[2]Mitigation summary'!U24*CO2toC*Ggtot&gt;0,'[2]Mitigation summary'!U24*CO2toC*Ggtot,"NO")</f>
        <v>3229.3955492690707</v>
      </c>
      <c r="AS89" s="95">
        <f>IF('[2]Mitigation summary'!V24*CO2toC*Ggtot&gt;0,'[2]Mitigation summary'!V24*CO2toC*Ggtot,"NO")</f>
        <v>3225.5292924646164</v>
      </c>
      <c r="AT89" s="95">
        <f>IF('[2]Mitigation summary'!W24*CO2toC*Ggtot&gt;0,'[2]Mitigation summary'!W24*CO2toC*Ggtot,"NO")</f>
        <v>3221.6630356601645</v>
      </c>
      <c r="AU89" s="95">
        <f>IF('[2]Mitigation summary'!X24*CO2toC*Ggtot&gt;0,'[2]Mitigation summary'!X24*CO2toC*Ggtot,"NO")</f>
        <v>3217.7967788557107</v>
      </c>
      <c r="AV89" s="95">
        <f>IF('[2]Mitigation summary'!Y24*CO2toC*Ggtot&gt;0,'[2]Mitigation summary'!Y24*CO2toC*Ggtot,"NO")</f>
        <v>3213.9305220512579</v>
      </c>
      <c r="AW89" s="95">
        <f>IF('[2]Mitigation summary'!Z24*CO2toC*Ggtot&gt;0,'[2]Mitigation summary'!Z24*CO2toC*Ggtot,"NO")</f>
        <v>3210.0642652468041</v>
      </c>
      <c r="AX89" s="95">
        <f>IF('[2]Mitigation summary'!AA24*CO2toC*Ggtot&gt;0,'[2]Mitigation summary'!AA24*CO2toC*Ggtot,"NO")</f>
        <v>3206.1980084423521</v>
      </c>
      <c r="AY89" s="95">
        <f>IF('[2]Mitigation summary'!AB24*CO2toC*Ggtot&gt;0,'[2]Mitigation summary'!AB24*CO2toC*Ggtot,"NO")</f>
        <v>3202.3317516378988</v>
      </c>
      <c r="AZ89" s="95">
        <f>IF('[2]Mitigation summary'!AC24*CO2toC*Ggtot&gt;0,'[2]Mitigation summary'!AC24*CO2toC*Ggtot,"NO")</f>
        <v>3198.4654948334455</v>
      </c>
      <c r="BA89" s="95">
        <f>IF('[2]Mitigation summary'!AD24*CO2toC*Ggtot&gt;0,'[2]Mitigation summary'!AD24*CO2toC*Ggtot,"NO")</f>
        <v>3194.5992380289917</v>
      </c>
      <c r="BB89" s="95">
        <f>IF('[2]Mitigation summary'!AE24*CO2toC*Ggtot&gt;0,'[2]Mitigation summary'!AE24*CO2toC*Ggtot,"NO")</f>
        <v>3190.7329812245389</v>
      </c>
      <c r="BC89" s="95">
        <f>IF('[2]Mitigation summary'!AF24*CO2toC*Ggtot&gt;0,'[2]Mitigation summary'!AF24*CO2toC*Ggtot,"NO")</f>
        <v>3186.866724420086</v>
      </c>
      <c r="BD89" s="95">
        <f>IF('[2]Mitigation summary'!AG24*CO2toC*Ggtot&gt;0,'[2]Mitigation summary'!AG24*CO2toC*Ggtot,"NO")</f>
        <v>3183.0004676156332</v>
      </c>
      <c r="BE89" s="95">
        <f>IF('[2]Mitigation summary'!AH24*CO2toC*Ggtot&gt;0,'[2]Mitigation summary'!AH24*CO2toC*Ggtot,"NO")</f>
        <v>3179.1342108111803</v>
      </c>
      <c r="BF89" s="95">
        <f>IF('[2]Mitigation summary'!AI24*CO2toC*Ggtot&gt;0,'[2]Mitigation summary'!AI24*CO2toC*Ggtot,"NO")</f>
        <v>3175.2679540067279</v>
      </c>
      <c r="BG89" s="95">
        <f>IF('[2]Mitigation summary'!AJ24*CO2toC*Ggtot&gt;0,'[2]Mitigation summary'!AJ24*CO2toC*Ggtot,"NO")</f>
        <v>3171.4016972022737</v>
      </c>
      <c r="BH89" s="95">
        <f>IF('[2]Mitigation summary'!AK24*CO2toC*Ggtot&gt;0,'[2]Mitigation summary'!AK24*CO2toC*Ggtot,"NO")</f>
        <v>3167.5354403978208</v>
      </c>
      <c r="BI89" s="95">
        <f>IF('[2]Mitigation summary'!AL24*CO2toC*Ggtot&gt;0,'[2]Mitigation summary'!AL24*CO2toC*Ggtot,"NO")</f>
        <v>3163.669183593368</v>
      </c>
      <c r="BJ89" s="95">
        <f>IF('[2]Mitigation summary'!AM24*CO2toC*Ggtot&gt;0,'[2]Mitigation summary'!AM24*CO2toC*Ggtot,"NO")</f>
        <v>3159.802926788916</v>
      </c>
      <c r="BK89" s="95">
        <f>IF('[2]Mitigation summary'!AN24*CO2toC*Ggtot&gt;0,'[2]Mitigation summary'!AN24*CO2toC*Ggtot,"NO")</f>
        <v>3155.9366699844613</v>
      </c>
      <c r="BL89" s="95">
        <f>IF('[2]Mitigation summary'!AO24*CO2toC*Ggtot&gt;0,'[2]Mitigation summary'!AO24*CO2toC*Ggtot,"NO")</f>
        <v>3152.0704131800094</v>
      </c>
      <c r="BM89" s="95">
        <f>IF('[2]Mitigation summary'!AP24*CO2toC*Ggtot&gt;0,'[2]Mitigation summary'!AP24*CO2toC*Ggtot,"NO")</f>
        <v>3148.2041563755556</v>
      </c>
      <c r="BN89" s="95">
        <f>IF('[2]Mitigation summary'!AQ24*CO2toC*Ggtot&gt;0,'[2]Mitigation summary'!AQ24*CO2toC*Ggtot,"NO")</f>
        <v>3144.3378995711018</v>
      </c>
      <c r="BO89" s="95">
        <f>IF('[2]Mitigation summary'!AR24*CO2toC*Ggtot&gt;0,'[2]Mitigation summary'!AR24*CO2toC*Ggtot,"NO")</f>
        <v>3140.471642766649</v>
      </c>
      <c r="BP89" s="95">
        <f>IF('[2]Mitigation summary'!AS24*CO2toC*Ggtot&gt;0,'[2]Mitigation summary'!AS24*CO2toC*Ggtot,"NO")</f>
        <v>3136.6053859621961</v>
      </c>
      <c r="BQ89" s="82"/>
    </row>
    <row r="90" spans="1:72" x14ac:dyDescent="0.25">
      <c r="C90" t="s">
        <v>60</v>
      </c>
      <c r="D90" t="s">
        <v>103</v>
      </c>
      <c r="F90" t="s">
        <v>719</v>
      </c>
      <c r="H90" s="21" t="s">
        <v>720</v>
      </c>
      <c r="I90" s="21">
        <v>201943.5408761205</v>
      </c>
      <c r="J90" s="21">
        <v>201943.5408761205</v>
      </c>
      <c r="K90" s="21">
        <v>201943.5408761205</v>
      </c>
      <c r="L90" s="21">
        <v>201943.5408761205</v>
      </c>
      <c r="M90" s="21">
        <v>201943.5408761205</v>
      </c>
      <c r="N90" s="21">
        <v>201943.5408761205</v>
      </c>
      <c r="O90" s="21">
        <v>201943.5408761205</v>
      </c>
      <c r="P90" s="21">
        <v>201943.5408761205</v>
      </c>
      <c r="Q90" s="21">
        <v>201943.5408761205</v>
      </c>
      <c r="R90" s="21">
        <v>201943.5408761205</v>
      </c>
      <c r="S90" s="21">
        <v>201943.5408761205</v>
      </c>
      <c r="T90" s="21">
        <v>201943.5408761205</v>
      </c>
      <c r="U90" s="21">
        <v>201943.5408761205</v>
      </c>
      <c r="V90" s="21">
        <v>201943.5408761205</v>
      </c>
      <c r="W90" s="21">
        <v>201943.5408761205</v>
      </c>
      <c r="X90" s="21">
        <v>201943.5408761205</v>
      </c>
      <c r="Y90" s="21">
        <v>201943.5408761205</v>
      </c>
      <c r="Z90" s="21">
        <v>201943.5408761205</v>
      </c>
      <c r="AA90" s="21">
        <v>201943.5408761205</v>
      </c>
      <c r="AB90" s="43">
        <v>201943.5408761205</v>
      </c>
      <c r="AC90" s="43">
        <v>201943.5408761205</v>
      </c>
      <c r="AD90" s="95">
        <f>IF('[2]Mitigation summary'!G29*CO2toC*Ggtot&gt;0,'[2]Mitigation summary'!G29*CO2toC*Ggtot,"NO")</f>
        <v>467927.3506762968</v>
      </c>
      <c r="AE90" s="95">
        <f>IF('[2]Mitigation summary'!H29*CO2toC*Ggtot&gt;0,'[2]Mitigation summary'!H29*CO2toC*Ggtot,"NO")</f>
        <v>469011.62465508078</v>
      </c>
      <c r="AF90" s="95">
        <f>IF('[2]Mitigation summary'!I29*CO2toC*Ggtot&gt;0,'[2]Mitigation summary'!I29*CO2toC*Ggtot,"NO")</f>
        <v>470095.89863386494</v>
      </c>
      <c r="AG90" s="95">
        <f>IF('[2]Mitigation summary'!J29*CO2toC*Ggtot&gt;0,'[2]Mitigation summary'!J29*CO2toC*Ggtot,"NO")</f>
        <v>471180.17261264892</v>
      </c>
      <c r="AH90" s="95">
        <f>IF('[2]Mitigation summary'!K29*CO2toC*Ggtot&gt;0,'[2]Mitigation summary'!K29*CO2toC*Ggtot,"NO")</f>
        <v>472264.44659143296</v>
      </c>
      <c r="AI90" s="95">
        <f>IF('[2]Mitigation summary'!L29*CO2toC*Ggtot&gt;0,'[2]Mitigation summary'!L29*CO2toC*Ggtot,"NO")</f>
        <v>473348.72057021694</v>
      </c>
      <c r="AJ90" s="95">
        <f>IF('[2]Mitigation summary'!M29*CO2toC*Ggtot&gt;0,'[2]Mitigation summary'!M29*CO2toC*Ggtot,"NO")</f>
        <v>474432.9945490011</v>
      </c>
      <c r="AK90" s="95">
        <f>IF('[2]Mitigation summary'!N29*CO2toC*Ggtot&gt;0,'[2]Mitigation summary'!N29*CO2toC*Ggtot,"NO")</f>
        <v>475517.26852778508</v>
      </c>
      <c r="AL90" s="95">
        <f>IF('[2]Mitigation summary'!O29*CO2toC*Ggtot&gt;0,'[2]Mitigation summary'!O29*CO2toC*Ggtot,"NO")</f>
        <v>476601.54250656907</v>
      </c>
      <c r="AM90" s="95">
        <f>IF('[2]Mitigation summary'!P29*CO2toC*Ggtot&gt;0,'[2]Mitigation summary'!P29*CO2toC*Ggtot,"NO")</f>
        <v>477685.81648535322</v>
      </c>
      <c r="AN90" s="95">
        <f>IF('[2]Mitigation summary'!Q29*CO2toC*Ggtot&gt;0,'[2]Mitigation summary'!Q29*CO2toC*Ggtot,"NO")</f>
        <v>478770.09046413715</v>
      </c>
      <c r="AO90" s="95">
        <f>IF('[2]Mitigation summary'!R29*CO2toC*Ggtot&gt;0,'[2]Mitigation summary'!R29*CO2toC*Ggtot,"NO")</f>
        <v>479854.36444292124</v>
      </c>
      <c r="AP90" s="95">
        <f>IF('[2]Mitigation summary'!S29*CO2toC*Ggtot&gt;0,'[2]Mitigation summary'!S29*CO2toC*Ggtot,"NO")</f>
        <v>480938.63842170528</v>
      </c>
      <c r="AQ90" s="95">
        <f>IF('[2]Mitigation summary'!T29*CO2toC*Ggtot&gt;0,'[2]Mitigation summary'!T29*CO2toC*Ggtot,"NO")</f>
        <v>482022.91240048944</v>
      </c>
      <c r="AR90" s="95">
        <f>IF('[2]Mitigation summary'!U29*CO2toC*Ggtot&gt;0,'[2]Mitigation summary'!U29*CO2toC*Ggtot,"NO")</f>
        <v>483107.18637927336</v>
      </c>
      <c r="AS90" s="95">
        <f>IF('[2]Mitigation summary'!V29*CO2toC*Ggtot&gt;0,'[2]Mitigation summary'!V29*CO2toC*Ggtot,"NO")</f>
        <v>484191.46035805752</v>
      </c>
      <c r="AT90" s="95">
        <f>IF('[2]Mitigation summary'!W29*CO2toC*Ggtot&gt;0,'[2]Mitigation summary'!W29*CO2toC*Ggtot,"NO")</f>
        <v>485275.73433684139</v>
      </c>
      <c r="AU90" s="95">
        <f>IF('[2]Mitigation summary'!X29*CO2toC*Ggtot&gt;0,'[2]Mitigation summary'!X29*CO2toC*Ggtot,"NO")</f>
        <v>486360.00831562548</v>
      </c>
      <c r="AV90" s="95">
        <f>IF('[2]Mitigation summary'!Y29*CO2toC*Ggtot&gt;0,'[2]Mitigation summary'!Y29*CO2toC*Ggtot,"NO")</f>
        <v>487444.28229440958</v>
      </c>
      <c r="AW90" s="95">
        <f>IF('[2]Mitigation summary'!Z29*CO2toC*Ggtot&gt;0,'[2]Mitigation summary'!Z29*CO2toC*Ggtot,"NO")</f>
        <v>488528.55627319368</v>
      </c>
      <c r="AX90" s="95">
        <f>IF('[2]Mitigation summary'!AA29*CO2toC*Ggtot&gt;0,'[2]Mitigation summary'!AA29*CO2toC*Ggtot,"NO")</f>
        <v>489612.83025197766</v>
      </c>
      <c r="AY90" s="95">
        <f>IF('[2]Mitigation summary'!AB29*CO2toC*Ggtot&gt;0,'[2]Mitigation summary'!AB29*CO2toC*Ggtot,"NO")</f>
        <v>490697.1042307617</v>
      </c>
      <c r="AZ90" s="95">
        <f>IF('[2]Mitigation summary'!AC29*CO2toC*Ggtot&gt;0,'[2]Mitigation summary'!AC29*CO2toC*Ggtot,"NO")</f>
        <v>491781.3782095458</v>
      </c>
      <c r="BA90" s="95">
        <f>IF('[2]Mitigation summary'!AD29*CO2toC*Ggtot&gt;0,'[2]Mitigation summary'!AD29*CO2toC*Ggtot,"NO")</f>
        <v>492865.65218832978</v>
      </c>
      <c r="BB90" s="95">
        <f>IF('[2]Mitigation summary'!AE29*CO2toC*Ggtot&gt;0,'[2]Mitigation summary'!AE29*CO2toC*Ggtot,"NO")</f>
        <v>493949.92616711388</v>
      </c>
      <c r="BC90" s="95">
        <f>IF('[2]Mitigation summary'!AF29*CO2toC*Ggtot&gt;0,'[2]Mitigation summary'!AF29*CO2toC*Ggtot,"NO")</f>
        <v>495034.20014589792</v>
      </c>
      <c r="BD90" s="95">
        <f>IF('[2]Mitigation summary'!AG29*CO2toC*Ggtot&gt;0,'[2]Mitigation summary'!AG29*CO2toC*Ggtot,"NO")</f>
        <v>496118.4741246819</v>
      </c>
      <c r="BE90" s="95">
        <f>IF('[2]Mitigation summary'!AH29*CO2toC*Ggtot&gt;0,'[2]Mitigation summary'!AH29*CO2toC*Ggtot,"NO")</f>
        <v>497202.74810346606</v>
      </c>
      <c r="BF90" s="95">
        <f>IF('[2]Mitigation summary'!AI29*CO2toC*Ggtot&gt;0,'[2]Mitigation summary'!AI29*CO2toC*Ggtot,"NO")</f>
        <v>498287.02208225004</v>
      </c>
      <c r="BG90" s="95">
        <f>IF('[2]Mitigation summary'!AJ29*CO2toC*Ggtot&gt;0,'[2]Mitigation summary'!AJ29*CO2toC*Ggtot,"NO")</f>
        <v>499371.29606103408</v>
      </c>
      <c r="BH90" s="95">
        <f>IF('[2]Mitigation summary'!AK29*CO2toC*Ggtot&gt;0,'[2]Mitigation summary'!AK29*CO2toC*Ggtot,"NO")</f>
        <v>500455.57003981812</v>
      </c>
      <c r="BI90" s="95">
        <f>IF('[2]Mitigation summary'!AL29*CO2toC*Ggtot&gt;0,'[2]Mitigation summary'!AL29*CO2toC*Ggtot,"NO")</f>
        <v>501539.84401860222</v>
      </c>
      <c r="BJ90" s="95">
        <f>IF('[2]Mitigation summary'!AM29*CO2toC*Ggtot&gt;0,'[2]Mitigation summary'!AM29*CO2toC*Ggtot,"NO")</f>
        <v>502624.1179973862</v>
      </c>
      <c r="BK90" s="95">
        <f>IF('[2]Mitigation summary'!AN29*CO2toC*Ggtot&gt;0,'[2]Mitigation summary'!AN29*CO2toC*Ggtot,"NO")</f>
        <v>503708.39197617036</v>
      </c>
      <c r="BL90" s="95">
        <f>IF('[2]Mitigation summary'!AO29*CO2toC*Ggtot&gt;0,'[2]Mitigation summary'!AO29*CO2toC*Ggtot,"NO")</f>
        <v>504792.66595495434</v>
      </c>
      <c r="BM90" s="95">
        <f>IF('[2]Mitigation summary'!AP29*CO2toC*Ggtot&gt;0,'[2]Mitigation summary'!AP29*CO2toC*Ggtot,"NO")</f>
        <v>505876.93993373832</v>
      </c>
      <c r="BN90" s="95">
        <f>IF('[2]Mitigation summary'!AQ29*CO2toC*Ggtot&gt;0,'[2]Mitigation summary'!AQ29*CO2toC*Ggtot,"NO")</f>
        <v>506961.21391252236</v>
      </c>
      <c r="BO90" s="95">
        <f>IF('[2]Mitigation summary'!AR29*CO2toC*Ggtot&gt;0,'[2]Mitigation summary'!AR29*CO2toC*Ggtot,"NO")</f>
        <v>508045.4878913064</v>
      </c>
      <c r="BP90" s="95">
        <f>IF('[2]Mitigation summary'!AS29*CO2toC*Ggtot&gt;0,'[2]Mitigation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4806.5146545713069</v>
      </c>
      <c r="J91" s="21">
        <v>4806.5146545713069</v>
      </c>
      <c r="K91" s="21">
        <v>4806.5146545713069</v>
      </c>
      <c r="L91" s="21">
        <v>4806.5146545713069</v>
      </c>
      <c r="M91" s="21">
        <v>4806.5146545713069</v>
      </c>
      <c r="N91" s="21">
        <v>4806.5146545713069</v>
      </c>
      <c r="O91" s="21">
        <v>4806.5146545713069</v>
      </c>
      <c r="P91" s="21">
        <v>4806.5146545713069</v>
      </c>
      <c r="Q91" s="21">
        <v>4806.5146545713069</v>
      </c>
      <c r="R91" s="21">
        <v>4806.5146545713069</v>
      </c>
      <c r="S91" s="21">
        <v>4806.5146545713069</v>
      </c>
      <c r="T91" s="21">
        <v>4806.5146545713069</v>
      </c>
      <c r="U91" s="21">
        <v>4806.5146545713069</v>
      </c>
      <c r="V91" s="21">
        <v>4806.5146545713069</v>
      </c>
      <c r="W91" s="21">
        <v>4806.5146545713069</v>
      </c>
      <c r="X91" s="21">
        <v>4806.5146545713069</v>
      </c>
      <c r="Y91" s="21">
        <v>4806.5146545713069</v>
      </c>
      <c r="Z91" s="21">
        <v>4806.5146545713069</v>
      </c>
      <c r="AA91" s="21">
        <v>4806.5146545713069</v>
      </c>
      <c r="AB91" s="43">
        <v>4806.5146545713069</v>
      </c>
      <c r="AC91" s="43">
        <v>4806.5146545713069</v>
      </c>
      <c r="AD91" s="95" t="str">
        <f>IF('[2]Mitigation summary'!G37*CO2toC*Ggtot&gt;0,'[2]Mitigation summary'!G37*CO2toC*Ggtot,"NO")</f>
        <v>NO</v>
      </c>
      <c r="AE91" s="95" t="str">
        <f>IF('[2]Mitigation summary'!H37*CO2toC*Ggtot&gt;0,'[2]Mitigation summary'!H37*CO2toC*Ggtot,"NO")</f>
        <v>NO</v>
      </c>
      <c r="AF91" s="95" t="str">
        <f>IF('[2]Mitigation summary'!I37*CO2toC*Ggtot&gt;0,'[2]Mitigation summary'!I37*CO2toC*Ggtot,"NO")</f>
        <v>NO</v>
      </c>
      <c r="AG91" s="95" t="str">
        <f>IF('[2]Mitigation summary'!J37*CO2toC*Ggtot&gt;0,'[2]Mitigation summary'!J37*CO2toC*Ggtot,"NO")</f>
        <v>NO</v>
      </c>
      <c r="AH91" s="95" t="str">
        <f>IF('[2]Mitigation summary'!K37*CO2toC*Ggtot&gt;0,'[2]Mitigation summary'!K37*CO2toC*Ggtot,"NO")</f>
        <v>NO</v>
      </c>
      <c r="AI91" s="95" t="str">
        <f>IF('[2]Mitigation summary'!L37*CO2toC*Ggtot&gt;0,'[2]Mitigation summary'!L37*CO2toC*Ggtot,"NO")</f>
        <v>NO</v>
      </c>
      <c r="AJ91" s="95" t="str">
        <f>IF('[2]Mitigation summary'!M37*CO2toC*Ggtot&gt;0,'[2]Mitigation summary'!M37*CO2toC*Ggtot,"NO")</f>
        <v>NO</v>
      </c>
      <c r="AK91" s="95" t="str">
        <f>IF('[2]Mitigation summary'!N37*CO2toC*Ggtot&gt;0,'[2]Mitigation summary'!N37*CO2toC*Ggtot,"NO")</f>
        <v>NO</v>
      </c>
      <c r="AL91" s="95" t="str">
        <f>IF('[2]Mitigation summary'!O37*CO2toC*Ggtot&gt;0,'[2]Mitigation summary'!O37*CO2toC*Ggtot,"NO")</f>
        <v>NO</v>
      </c>
      <c r="AM91" s="95" t="str">
        <f>IF('[2]Mitigation summary'!P37*CO2toC*Ggtot&gt;0,'[2]Mitigation summary'!P37*CO2toC*Ggtot,"NO")</f>
        <v>NO</v>
      </c>
      <c r="AN91" s="95" t="str">
        <f>IF('[2]Mitigation summary'!Q37*CO2toC*Ggtot&gt;0,'[2]Mitigation summary'!Q37*CO2toC*Ggtot,"NO")</f>
        <v>NO</v>
      </c>
      <c r="AO91" s="95" t="str">
        <f>IF('[2]Mitigation summary'!R37*CO2toC*Ggtot&gt;0,'[2]Mitigation summary'!R37*CO2toC*Ggtot,"NO")</f>
        <v>NO</v>
      </c>
      <c r="AP91" s="95" t="str">
        <f>IF('[2]Mitigation summary'!S37*CO2toC*Ggtot&gt;0,'[2]Mitigation summary'!S37*CO2toC*Ggtot,"NO")</f>
        <v>NO</v>
      </c>
      <c r="AQ91" s="95" t="str">
        <f>IF('[2]Mitigation summary'!T37*CO2toC*Ggtot&gt;0,'[2]Mitigation summary'!T37*CO2toC*Ggtot,"NO")</f>
        <v>NO</v>
      </c>
      <c r="AR91" s="95" t="str">
        <f>IF('[2]Mitigation summary'!U37*CO2toC*Ggtot&gt;0,'[2]Mitigation summary'!U37*CO2toC*Ggtot,"NO")</f>
        <v>NO</v>
      </c>
      <c r="AS91" s="95" t="str">
        <f>IF('[2]Mitigation summary'!V37*CO2toC*Ggtot&gt;0,'[2]Mitigation summary'!V37*CO2toC*Ggtot,"NO")</f>
        <v>NO</v>
      </c>
      <c r="AT91" s="95" t="str">
        <f>IF('[2]Mitigation summary'!W37*CO2toC*Ggtot&gt;0,'[2]Mitigation summary'!W37*CO2toC*Ggtot,"NO")</f>
        <v>NO</v>
      </c>
      <c r="AU91" s="95" t="str">
        <f>IF('[2]Mitigation summary'!X37*CO2toC*Ggtot&gt;0,'[2]Mitigation summary'!X37*CO2toC*Ggtot,"NO")</f>
        <v>NO</v>
      </c>
      <c r="AV91" s="95" t="str">
        <f>IF('[2]Mitigation summary'!Y37*CO2toC*Ggtot&gt;0,'[2]Mitigation summary'!Y37*CO2toC*Ggtot,"NO")</f>
        <v>NO</v>
      </c>
      <c r="AW91" s="95" t="str">
        <f>IF('[2]Mitigation summary'!Z37*CO2toC*Ggtot&gt;0,'[2]Mitigation summary'!Z37*CO2toC*Ggtot,"NO")</f>
        <v>NO</v>
      </c>
      <c r="AX91" s="95" t="str">
        <f>IF('[2]Mitigation summary'!AA37*CO2toC*Ggtot&gt;0,'[2]Mitigation summary'!AA37*CO2toC*Ggtot,"NO")</f>
        <v>NO</v>
      </c>
      <c r="AY91" s="95" t="str">
        <f>IF('[2]Mitigation summary'!AB37*CO2toC*Ggtot&gt;0,'[2]Mitigation summary'!AB37*CO2toC*Ggtot,"NO")</f>
        <v>NO</v>
      </c>
      <c r="AZ91" s="95" t="str">
        <f>IF('[2]Mitigation summary'!AC37*CO2toC*Ggtot&gt;0,'[2]Mitigation summary'!AC37*CO2toC*Ggtot,"NO")</f>
        <v>NO</v>
      </c>
      <c r="BA91" s="95" t="str">
        <f>IF('[2]Mitigation summary'!AD37*CO2toC*Ggtot&gt;0,'[2]Mitigation summary'!AD37*CO2toC*Ggtot,"NO")</f>
        <v>NO</v>
      </c>
      <c r="BB91" s="95" t="str">
        <f>IF('[2]Mitigation summary'!AE37*CO2toC*Ggtot&gt;0,'[2]Mitigation summary'!AE37*CO2toC*Ggtot,"NO")</f>
        <v>NO</v>
      </c>
      <c r="BC91" s="95" t="str">
        <f>IF('[2]Mitigation summary'!AF37*CO2toC*Ggtot&gt;0,'[2]Mitigation summary'!AF37*CO2toC*Ggtot,"NO")</f>
        <v>NO</v>
      </c>
      <c r="BD91" s="95" t="str">
        <f>IF('[2]Mitigation summary'!AG37*CO2toC*Ggtot&gt;0,'[2]Mitigation summary'!AG37*CO2toC*Ggtot,"NO")</f>
        <v>NO</v>
      </c>
      <c r="BE91" s="95" t="str">
        <f>IF('[2]Mitigation summary'!AH37*CO2toC*Ggtot&gt;0,'[2]Mitigation summary'!AH37*CO2toC*Ggtot,"NO")</f>
        <v>NO</v>
      </c>
      <c r="BF91" s="95" t="str">
        <f>IF('[2]Mitigation summary'!AI37*CO2toC*Ggtot&gt;0,'[2]Mitigation summary'!AI37*CO2toC*Ggtot,"NO")</f>
        <v>NO</v>
      </c>
      <c r="BG91" s="95" t="str">
        <f>IF('[2]Mitigation summary'!AJ37*CO2toC*Ggtot&gt;0,'[2]Mitigation summary'!AJ37*CO2toC*Ggtot,"NO")</f>
        <v>NO</v>
      </c>
      <c r="BH91" s="95" t="str">
        <f>IF('[2]Mitigation summary'!AK37*CO2toC*Ggtot&gt;0,'[2]Mitigation summary'!AK37*CO2toC*Ggtot,"NO")</f>
        <v>NO</v>
      </c>
      <c r="BI91" s="95" t="str">
        <f>IF('[2]Mitigation summary'!AL37*CO2toC*Ggtot&gt;0,'[2]Mitigation summary'!AL37*CO2toC*Ggtot,"NO")</f>
        <v>NO</v>
      </c>
      <c r="BJ91" s="95" t="str">
        <f>IF('[2]Mitigation summary'!AM37*CO2toC*Ggtot&gt;0,'[2]Mitigation summary'!AM37*CO2toC*Ggtot,"NO")</f>
        <v>NO</v>
      </c>
      <c r="BK91" s="95" t="str">
        <f>IF('[2]Mitigation summary'!AN37*CO2toC*Ggtot&gt;0,'[2]Mitigation summary'!AN37*CO2toC*Ggtot,"NO")</f>
        <v>NO</v>
      </c>
      <c r="BL91" s="95" t="str">
        <f>IF('[2]Mitigation summary'!AO37*CO2toC*Ggtot&gt;0,'[2]Mitigation summary'!AO37*CO2toC*Ggtot,"NO")</f>
        <v>NO</v>
      </c>
      <c r="BM91" s="95" t="str">
        <f>IF('[2]Mitigation summary'!AP37*CO2toC*Ggtot&gt;0,'[2]Mitigation summary'!AP37*CO2toC*Ggtot,"NO")</f>
        <v>NO</v>
      </c>
      <c r="BN91" s="95" t="str">
        <f>IF('[2]Mitigation summary'!AQ37*CO2toC*Ggtot&gt;0,'[2]Mitigation summary'!AQ37*CO2toC*Ggtot,"NO")</f>
        <v>NO</v>
      </c>
      <c r="BO91" s="95" t="str">
        <f>IF('[2]Mitigation summary'!AR37*CO2toC*Ggtot&gt;0,'[2]Mitigation summary'!AR37*CO2toC*Ggtot,"NO")</f>
        <v>NO</v>
      </c>
      <c r="BP91" s="95" t="str">
        <f>IF('[2]Mitigation summary'!AS37*CO2toC*Ggtot&gt;0,'[2]Mitigation summary'!AS37*CO2toC*Ggtot,"NO")</f>
        <v>NO</v>
      </c>
      <c r="BQ91" s="82"/>
    </row>
    <row r="92" spans="1:72" x14ac:dyDescent="0.25">
      <c r="C92" t="s">
        <v>60</v>
      </c>
      <c r="D92" t="s">
        <v>105</v>
      </c>
      <c r="F92" t="s">
        <v>719</v>
      </c>
      <c r="H92" s="21">
        <v>0</v>
      </c>
      <c r="I92" s="21">
        <v>255884.38123831482</v>
      </c>
      <c r="J92" s="21">
        <v>255884.38123831482</v>
      </c>
      <c r="K92" s="21">
        <v>255884.38123831482</v>
      </c>
      <c r="L92" s="21">
        <v>255884.38123831482</v>
      </c>
      <c r="M92" s="21">
        <v>255884.38123831482</v>
      </c>
      <c r="N92" s="21">
        <v>255884.38123831482</v>
      </c>
      <c r="O92" s="21">
        <v>255884.38123831482</v>
      </c>
      <c r="P92" s="21">
        <v>255884.38123831482</v>
      </c>
      <c r="Q92" s="21">
        <v>255884.38123831482</v>
      </c>
      <c r="R92" s="21">
        <v>255884.38123831482</v>
      </c>
      <c r="S92" s="21">
        <v>255884.38123831482</v>
      </c>
      <c r="T92" s="21">
        <v>255884.38123831482</v>
      </c>
      <c r="U92" s="21">
        <v>255884.38123831482</v>
      </c>
      <c r="V92" s="21">
        <v>255884.38123831482</v>
      </c>
      <c r="W92" s="21">
        <v>255884.38123831482</v>
      </c>
      <c r="X92" s="21">
        <v>255884.38123831482</v>
      </c>
      <c r="Y92" s="21">
        <v>255884.38123831482</v>
      </c>
      <c r="Z92" s="21">
        <v>255884.38123831482</v>
      </c>
      <c r="AA92" s="21">
        <v>255884.38123831482</v>
      </c>
      <c r="AB92" s="43">
        <v>255884.38123831482</v>
      </c>
      <c r="AC92" s="43">
        <v>255884.38123831482</v>
      </c>
      <c r="AD92" s="95" t="str">
        <f>IF('[2]Mitigation summary'!G42*CO2toC*Ggtot&gt;0,'[2]Mitigation summary'!G42*CO2toC*Ggtot,"NO")</f>
        <v>NO</v>
      </c>
      <c r="AE92" s="95" t="str">
        <f>IF('[2]Mitigation summary'!H42*CO2toC*Ggtot&gt;0,'[2]Mitigation summary'!H42*CO2toC*Ggtot,"NO")</f>
        <v>NO</v>
      </c>
      <c r="AF92" s="95" t="str">
        <f>IF('[2]Mitigation summary'!I42*CO2toC*Ggtot&gt;0,'[2]Mitigation summary'!I42*CO2toC*Ggtot,"NO")</f>
        <v>NO</v>
      </c>
      <c r="AG92" s="95" t="str">
        <f>IF('[2]Mitigation summary'!J42*CO2toC*Ggtot&gt;0,'[2]Mitigation summary'!J42*CO2toC*Ggtot,"NO")</f>
        <v>NO</v>
      </c>
      <c r="AH92" s="95" t="str">
        <f>IF('[2]Mitigation summary'!K42*CO2toC*Ggtot&gt;0,'[2]Mitigation summary'!K42*CO2toC*Ggtot,"NO")</f>
        <v>NO</v>
      </c>
      <c r="AI92" s="95" t="str">
        <f>IF('[2]Mitigation summary'!L42*CO2toC*Ggtot&gt;0,'[2]Mitigation summary'!L42*CO2toC*Ggtot,"NO")</f>
        <v>NO</v>
      </c>
      <c r="AJ92" s="95" t="str">
        <f>IF('[2]Mitigation summary'!M42*CO2toC*Ggtot&gt;0,'[2]Mitigation summary'!M42*CO2toC*Ggtot,"NO")</f>
        <v>NO</v>
      </c>
      <c r="AK92" s="95" t="str">
        <f>IF('[2]Mitigation summary'!N42*CO2toC*Ggtot&gt;0,'[2]Mitigation summary'!N42*CO2toC*Ggtot,"NO")</f>
        <v>NO</v>
      </c>
      <c r="AL92" s="95" t="str">
        <f>IF('[2]Mitigation summary'!O42*CO2toC*Ggtot&gt;0,'[2]Mitigation summary'!O42*CO2toC*Ggtot,"NO")</f>
        <v>NO</v>
      </c>
      <c r="AM92" s="95" t="str">
        <f>IF('[2]Mitigation summary'!P42*CO2toC*Ggtot&gt;0,'[2]Mitigation summary'!P42*CO2toC*Ggtot,"NO")</f>
        <v>NO</v>
      </c>
      <c r="AN92" s="95" t="str">
        <f>IF('[2]Mitigation summary'!Q42*CO2toC*Ggtot&gt;0,'[2]Mitigation summary'!Q42*CO2toC*Ggtot,"NO")</f>
        <v>NO</v>
      </c>
      <c r="AO92" s="95" t="str">
        <f>IF('[2]Mitigation summary'!R42*CO2toC*Ggtot&gt;0,'[2]Mitigation summary'!R42*CO2toC*Ggtot,"NO")</f>
        <v>NO</v>
      </c>
      <c r="AP92" s="95" t="str">
        <f>IF('[2]Mitigation summary'!S42*CO2toC*Ggtot&gt;0,'[2]Mitigation summary'!S42*CO2toC*Ggtot,"NO")</f>
        <v>NO</v>
      </c>
      <c r="AQ92" s="95" t="str">
        <f>IF('[2]Mitigation summary'!T42*CO2toC*Ggtot&gt;0,'[2]Mitigation summary'!T42*CO2toC*Ggtot,"NO")</f>
        <v>NO</v>
      </c>
      <c r="AR92" s="95" t="str">
        <f>IF('[2]Mitigation summary'!U42*CO2toC*Ggtot&gt;0,'[2]Mitigation summary'!U42*CO2toC*Ggtot,"NO")</f>
        <v>NO</v>
      </c>
      <c r="AS92" s="95" t="str">
        <f>IF('[2]Mitigation summary'!V42*CO2toC*Ggtot&gt;0,'[2]Mitigation summary'!V42*CO2toC*Ggtot,"NO")</f>
        <v>NO</v>
      </c>
      <c r="AT92" s="95" t="str">
        <f>IF('[2]Mitigation summary'!W42*CO2toC*Ggtot&gt;0,'[2]Mitigation summary'!W42*CO2toC*Ggtot,"NO")</f>
        <v>NO</v>
      </c>
      <c r="AU92" s="95" t="str">
        <f>IF('[2]Mitigation summary'!X42*CO2toC*Ggtot&gt;0,'[2]Mitigation summary'!X42*CO2toC*Ggtot,"NO")</f>
        <v>NO</v>
      </c>
      <c r="AV92" s="95" t="str">
        <f>IF('[2]Mitigation summary'!Y42*CO2toC*Ggtot&gt;0,'[2]Mitigation summary'!Y42*CO2toC*Ggtot,"NO")</f>
        <v>NO</v>
      </c>
      <c r="AW92" s="95" t="str">
        <f>IF('[2]Mitigation summary'!Z42*CO2toC*Ggtot&gt;0,'[2]Mitigation summary'!Z42*CO2toC*Ggtot,"NO")</f>
        <v>NO</v>
      </c>
      <c r="AX92" s="95" t="str">
        <f>IF('[2]Mitigation summary'!AA42*CO2toC*Ggtot&gt;0,'[2]Mitigation summary'!AA42*CO2toC*Ggtot,"NO")</f>
        <v>NO</v>
      </c>
      <c r="AY92" s="95" t="str">
        <f>IF('[2]Mitigation summary'!AB42*CO2toC*Ggtot&gt;0,'[2]Mitigation summary'!AB42*CO2toC*Ggtot,"NO")</f>
        <v>NO</v>
      </c>
      <c r="AZ92" s="95" t="str">
        <f>IF('[2]Mitigation summary'!AC42*CO2toC*Ggtot&gt;0,'[2]Mitigation summary'!AC42*CO2toC*Ggtot,"NO")</f>
        <v>NO</v>
      </c>
      <c r="BA92" s="95" t="str">
        <f>IF('[2]Mitigation summary'!AD42*CO2toC*Ggtot&gt;0,'[2]Mitigation summary'!AD42*CO2toC*Ggtot,"NO")</f>
        <v>NO</v>
      </c>
      <c r="BB92" s="95" t="str">
        <f>IF('[2]Mitigation summary'!AE42*CO2toC*Ggtot&gt;0,'[2]Mitigation summary'!AE42*CO2toC*Ggtot,"NO")</f>
        <v>NO</v>
      </c>
      <c r="BC92" s="95" t="str">
        <f>IF('[2]Mitigation summary'!AF42*CO2toC*Ggtot&gt;0,'[2]Mitigation summary'!AF42*CO2toC*Ggtot,"NO")</f>
        <v>NO</v>
      </c>
      <c r="BD92" s="95" t="str">
        <f>IF('[2]Mitigation summary'!AG42*CO2toC*Ggtot&gt;0,'[2]Mitigation summary'!AG42*CO2toC*Ggtot,"NO")</f>
        <v>NO</v>
      </c>
      <c r="BE92" s="95" t="str">
        <f>IF('[2]Mitigation summary'!AH42*CO2toC*Ggtot&gt;0,'[2]Mitigation summary'!AH42*CO2toC*Ggtot,"NO")</f>
        <v>NO</v>
      </c>
      <c r="BF92" s="95" t="str">
        <f>IF('[2]Mitigation summary'!AI42*CO2toC*Ggtot&gt;0,'[2]Mitigation summary'!AI42*CO2toC*Ggtot,"NO")</f>
        <v>NO</v>
      </c>
      <c r="BG92" s="95" t="str">
        <f>IF('[2]Mitigation summary'!AJ42*CO2toC*Ggtot&gt;0,'[2]Mitigation summary'!AJ42*CO2toC*Ggtot,"NO")</f>
        <v>NO</v>
      </c>
      <c r="BH92" s="95" t="str">
        <f>IF('[2]Mitigation summary'!AK42*CO2toC*Ggtot&gt;0,'[2]Mitigation summary'!AK42*CO2toC*Ggtot,"NO")</f>
        <v>NO</v>
      </c>
      <c r="BI92" s="95" t="str">
        <f>IF('[2]Mitigation summary'!AL42*CO2toC*Ggtot&gt;0,'[2]Mitigation summary'!AL42*CO2toC*Ggtot,"NO")</f>
        <v>NO</v>
      </c>
      <c r="BJ92" s="95" t="str">
        <f>IF('[2]Mitigation summary'!AM42*CO2toC*Ggtot&gt;0,'[2]Mitigation summary'!AM42*CO2toC*Ggtot,"NO")</f>
        <v>NO</v>
      </c>
      <c r="BK92" s="95" t="str">
        <f>IF('[2]Mitigation summary'!AN42*CO2toC*Ggtot&gt;0,'[2]Mitigation summary'!AN42*CO2toC*Ggtot,"NO")</f>
        <v>NO</v>
      </c>
      <c r="BL92" s="95" t="str">
        <f>IF('[2]Mitigation summary'!AO42*CO2toC*Ggtot&gt;0,'[2]Mitigation summary'!AO42*CO2toC*Ggtot,"NO")</f>
        <v>NO</v>
      </c>
      <c r="BM92" s="95" t="str">
        <f>IF('[2]Mitigation summary'!AP42*CO2toC*Ggtot&gt;0,'[2]Mitigation summary'!AP42*CO2toC*Ggtot,"NO")</f>
        <v>NO</v>
      </c>
      <c r="BN92" s="95" t="str">
        <f>IF('[2]Mitigation summary'!AQ42*CO2toC*Ggtot&gt;0,'[2]Mitigation summary'!AQ42*CO2toC*Ggtot,"NO")</f>
        <v>NO</v>
      </c>
      <c r="BO92" s="95" t="str">
        <f>IF('[2]Mitigation summary'!AR42*CO2toC*Ggtot&gt;0,'[2]Mitigation summary'!AR42*CO2toC*Ggtot,"NO")</f>
        <v>NO</v>
      </c>
      <c r="BP92" s="95" t="str">
        <f>IF('[2]Mitigation summary'!AS42*CO2toC*Ggtot&gt;0,'[2]Mitigation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407.67139168710514</v>
      </c>
      <c r="J95" s="21">
        <v>407.67139168710514</v>
      </c>
      <c r="K95" s="21">
        <v>407.67139168710514</v>
      </c>
      <c r="L95" s="21">
        <v>407.67139168710514</v>
      </c>
      <c r="M95" s="21">
        <v>407.67139168710514</v>
      </c>
      <c r="N95" s="21">
        <v>407.67139168710514</v>
      </c>
      <c r="O95" s="21">
        <v>407.67139168710514</v>
      </c>
      <c r="P95" s="21">
        <v>407.67139168710514</v>
      </c>
      <c r="Q95" s="21">
        <v>407.67139168710514</v>
      </c>
      <c r="R95" s="21">
        <v>407.67139168710514</v>
      </c>
      <c r="S95" s="21">
        <v>407.67139168710514</v>
      </c>
      <c r="T95" s="21">
        <v>407.67139168710514</v>
      </c>
      <c r="U95" s="21">
        <v>407.67139168710514</v>
      </c>
      <c r="V95" s="21">
        <v>407.67139168710514</v>
      </c>
      <c r="W95" s="21">
        <v>407.67139168710514</v>
      </c>
      <c r="X95" s="21">
        <v>407.67139168710514</v>
      </c>
      <c r="Y95" s="21">
        <v>407.67139168710514</v>
      </c>
      <c r="Z95" s="21">
        <v>407.67139168710514</v>
      </c>
      <c r="AA95" s="21">
        <v>407.67139168710514</v>
      </c>
      <c r="AB95" s="43">
        <v>407.67139168710514</v>
      </c>
      <c r="AC95" s="43">
        <v>407.67139168710514</v>
      </c>
      <c r="AD95" s="95">
        <f>IF('[2]Mitigation summary'!G53*CO2toC*Ggtot&gt;0,'[2]Mitigation summary'!G53*CO2toC*Ggtot,"NO")</f>
        <v>53.492906065199229</v>
      </c>
      <c r="AE95" s="95">
        <f>IF('[2]Mitigation summary'!H53*CO2toC*Ggtot&gt;0,'[2]Mitigation summary'!H53*CO2toC*Ggtot,"NO")</f>
        <v>53.492906065199229</v>
      </c>
      <c r="AF95" s="95">
        <f>IF('[2]Mitigation summary'!I53*CO2toC*Ggtot&gt;0,'[2]Mitigation summary'!I53*CO2toC*Ggtot,"NO")</f>
        <v>53.492906065199229</v>
      </c>
      <c r="AG95" s="95">
        <f>IF('[2]Mitigation summary'!J53*CO2toC*Ggtot&gt;0,'[2]Mitigation summary'!J53*CO2toC*Ggtot,"NO")</f>
        <v>53.492906065199229</v>
      </c>
      <c r="AH95" s="95">
        <f>IF('[2]Mitigation summary'!K53*CO2toC*Ggtot&gt;0,'[2]Mitigation summary'!K53*CO2toC*Ggtot,"NO")</f>
        <v>53.492906065199229</v>
      </c>
      <c r="AI95" s="95">
        <f>IF('[2]Mitigation summary'!L53*CO2toC*Ggtot&gt;0,'[2]Mitigation summary'!L53*CO2toC*Ggtot,"NO")</f>
        <v>53.492906065199229</v>
      </c>
      <c r="AJ95" s="95">
        <f>IF('[2]Mitigation summary'!M53*CO2toC*Ggtot&gt;0,'[2]Mitigation summary'!M53*CO2toC*Ggtot,"NO")</f>
        <v>53.492906065199229</v>
      </c>
      <c r="AK95" s="95">
        <f>IF('[2]Mitigation summary'!N53*CO2toC*Ggtot&gt;0,'[2]Mitigation summary'!N53*CO2toC*Ggtot,"NO")</f>
        <v>53.492906065199229</v>
      </c>
      <c r="AL95" s="95">
        <f>IF('[2]Mitigation summary'!O53*CO2toC*Ggtot&gt;0,'[2]Mitigation summary'!O53*CO2toC*Ggtot,"NO")</f>
        <v>53.492906065199229</v>
      </c>
      <c r="AM95" s="95">
        <f>IF('[2]Mitigation summary'!P53*CO2toC*Ggtot&gt;0,'[2]Mitigation summary'!P53*CO2toC*Ggtot,"NO")</f>
        <v>53.492906065199229</v>
      </c>
      <c r="AN95" s="95">
        <f>IF('[2]Mitigation summary'!Q53*CO2toC*Ggtot&gt;0,'[2]Mitigation summary'!Q53*CO2toC*Ggtot,"NO")</f>
        <v>53.492906065199229</v>
      </c>
      <c r="AO95" s="95">
        <f>IF('[2]Mitigation summary'!R53*CO2toC*Ggtot&gt;0,'[2]Mitigation summary'!R53*CO2toC*Ggtot,"NO")</f>
        <v>53.492906065199229</v>
      </c>
      <c r="AP95" s="95">
        <f>IF('[2]Mitigation summary'!S53*CO2toC*Ggtot&gt;0,'[2]Mitigation summary'!S53*CO2toC*Ggtot,"NO")</f>
        <v>53.492906065199229</v>
      </c>
      <c r="AQ95" s="95">
        <f>IF('[2]Mitigation summary'!T53*CO2toC*Ggtot&gt;0,'[2]Mitigation summary'!T53*CO2toC*Ggtot,"NO")</f>
        <v>53.492906065199229</v>
      </c>
      <c r="AR95" s="95">
        <f>IF('[2]Mitigation summary'!U53*CO2toC*Ggtot&gt;0,'[2]Mitigation summary'!U53*CO2toC*Ggtot,"NO")</f>
        <v>53.492906065199229</v>
      </c>
      <c r="AS95" s="95">
        <f>IF('[2]Mitigation summary'!V53*CO2toC*Ggtot&gt;0,'[2]Mitigation summary'!V53*CO2toC*Ggtot,"NO")</f>
        <v>53.492906065199229</v>
      </c>
      <c r="AT95" s="95">
        <f>IF('[2]Mitigation summary'!W53*CO2toC*Ggtot&gt;0,'[2]Mitigation summary'!W53*CO2toC*Ggtot,"NO")</f>
        <v>53.492906065199229</v>
      </c>
      <c r="AU95" s="95">
        <f>IF('[2]Mitigation summary'!X53*CO2toC*Ggtot&gt;0,'[2]Mitigation summary'!X53*CO2toC*Ggtot,"NO")</f>
        <v>53.492906065199229</v>
      </c>
      <c r="AV95" s="95">
        <f>IF('[2]Mitigation summary'!Y53*CO2toC*Ggtot&gt;0,'[2]Mitigation summary'!Y53*CO2toC*Ggtot,"NO")</f>
        <v>53.492906065199229</v>
      </c>
      <c r="AW95" s="95">
        <f>IF('[2]Mitigation summary'!Z53*CO2toC*Ggtot&gt;0,'[2]Mitigation summary'!Z53*CO2toC*Ggtot,"NO")</f>
        <v>53.492906065199229</v>
      </c>
      <c r="AX95" s="95">
        <f>IF('[2]Mitigation summary'!AA53*CO2toC*Ggtot&gt;0,'[2]Mitigation summary'!AA53*CO2toC*Ggtot,"NO")</f>
        <v>53.492906065199229</v>
      </c>
      <c r="AY95" s="95">
        <f>IF('[2]Mitigation summary'!AB53*CO2toC*Ggtot&gt;0,'[2]Mitigation summary'!AB53*CO2toC*Ggtot,"NO")</f>
        <v>53.492906065199229</v>
      </c>
      <c r="AZ95" s="95">
        <f>IF('[2]Mitigation summary'!AC53*CO2toC*Ggtot&gt;0,'[2]Mitigation summary'!AC53*CO2toC*Ggtot,"NO")</f>
        <v>53.492906065199229</v>
      </c>
      <c r="BA95" s="95">
        <f>IF('[2]Mitigation summary'!AD53*CO2toC*Ggtot&gt;0,'[2]Mitigation summary'!AD53*CO2toC*Ggtot,"NO")</f>
        <v>53.492906065199229</v>
      </c>
      <c r="BB95" s="95">
        <f>IF('[2]Mitigation summary'!AE53*CO2toC*Ggtot&gt;0,'[2]Mitigation summary'!AE53*CO2toC*Ggtot,"NO")</f>
        <v>53.492906065199229</v>
      </c>
      <c r="BC95" s="95">
        <f>IF('[2]Mitigation summary'!AF53*CO2toC*Ggtot&gt;0,'[2]Mitigation summary'!AF53*CO2toC*Ggtot,"NO")</f>
        <v>53.492906065199229</v>
      </c>
      <c r="BD95" s="95">
        <f>IF('[2]Mitigation summary'!AG53*CO2toC*Ggtot&gt;0,'[2]Mitigation summary'!AG53*CO2toC*Ggtot,"NO")</f>
        <v>53.492906065199229</v>
      </c>
      <c r="BE95" s="95">
        <f>IF('[2]Mitigation summary'!AH53*CO2toC*Ggtot&gt;0,'[2]Mitigation summary'!AH53*CO2toC*Ggtot,"NO")</f>
        <v>53.492906065199229</v>
      </c>
      <c r="BF95" s="95">
        <f>IF('[2]Mitigation summary'!AI53*CO2toC*Ggtot&gt;0,'[2]Mitigation summary'!AI53*CO2toC*Ggtot,"NO")</f>
        <v>53.492906065199229</v>
      </c>
      <c r="BG95" s="95">
        <f>IF('[2]Mitigation summary'!AJ53*CO2toC*Ggtot&gt;0,'[2]Mitigation summary'!AJ53*CO2toC*Ggtot,"NO")</f>
        <v>53.492906065199229</v>
      </c>
      <c r="BH95" s="95">
        <f>IF('[2]Mitigation summary'!AK53*CO2toC*Ggtot&gt;0,'[2]Mitigation summary'!AK53*CO2toC*Ggtot,"NO")</f>
        <v>53.492906065199229</v>
      </c>
      <c r="BI95" s="95">
        <f>IF('[2]Mitigation summary'!AL53*CO2toC*Ggtot&gt;0,'[2]Mitigation summary'!AL53*CO2toC*Ggtot,"NO")</f>
        <v>53.492906065199229</v>
      </c>
      <c r="BJ95" s="95">
        <f>IF('[2]Mitigation summary'!AM53*CO2toC*Ggtot&gt;0,'[2]Mitigation summary'!AM53*CO2toC*Ggtot,"NO")</f>
        <v>53.492906065199229</v>
      </c>
      <c r="BK95" s="95">
        <f>IF('[2]Mitigation summary'!AN53*CO2toC*Ggtot&gt;0,'[2]Mitigation summary'!AN53*CO2toC*Ggtot,"NO")</f>
        <v>53.492906065199229</v>
      </c>
      <c r="BL95" s="95">
        <f>IF('[2]Mitigation summary'!AO53*CO2toC*Ggtot&gt;0,'[2]Mitigation summary'!AO53*CO2toC*Ggtot,"NO")</f>
        <v>53.492906065199229</v>
      </c>
      <c r="BM95" s="95">
        <f>IF('[2]Mitigation summary'!AP53*CO2toC*Ggtot&gt;0,'[2]Mitigation summary'!AP53*CO2toC*Ggtot,"NO")</f>
        <v>53.492906065199229</v>
      </c>
      <c r="BN95" s="95">
        <f>IF('[2]Mitigation summary'!AQ53*CO2toC*Ggtot&gt;0,'[2]Mitigation summary'!AQ53*CO2toC*Ggtot,"NO")</f>
        <v>53.492906065199229</v>
      </c>
      <c r="BO95" s="95">
        <f>IF('[2]Mitigation summary'!AR53*CO2toC*Ggtot&gt;0,'[2]Mitigation summary'!AR53*CO2toC*Ggtot,"NO")</f>
        <v>53.492906065199229</v>
      </c>
      <c r="BP95" s="95">
        <f>IF('[2]Mitigation summary'!AS53*CO2toC*Ggtot&gt;0,'[2]Mitigation summary'!AS53*CO2toC*Ggtot,"NO")</f>
        <v>53.492906065199229</v>
      </c>
      <c r="BQ95" s="82"/>
    </row>
    <row r="96" spans="1:72" x14ac:dyDescent="0.25">
      <c r="C96" t="s">
        <v>60</v>
      </c>
      <c r="D96" t="s">
        <v>108</v>
      </c>
      <c r="F96" t="s">
        <v>719</v>
      </c>
      <c r="H96" s="21">
        <v>0</v>
      </c>
      <c r="I96" s="21">
        <v>229513.74484724633</v>
      </c>
      <c r="J96" s="21">
        <v>229513.74484724633</v>
      </c>
      <c r="K96" s="21">
        <v>229513.74484724633</v>
      </c>
      <c r="L96" s="21">
        <v>229513.74484724633</v>
      </c>
      <c r="M96" s="21">
        <v>229513.74484724633</v>
      </c>
      <c r="N96" s="21">
        <v>229513.74484724633</v>
      </c>
      <c r="O96" s="21">
        <v>229513.74484724633</v>
      </c>
      <c r="P96" s="21">
        <v>229513.74484724633</v>
      </c>
      <c r="Q96" s="21">
        <v>229513.74484724633</v>
      </c>
      <c r="R96" s="21">
        <v>229513.74484724633</v>
      </c>
      <c r="S96" s="21">
        <v>229513.74484724633</v>
      </c>
      <c r="T96" s="21">
        <v>229513.74484724633</v>
      </c>
      <c r="U96" s="21">
        <v>229513.74484724633</v>
      </c>
      <c r="V96" s="21">
        <v>229513.74484724633</v>
      </c>
      <c r="W96" s="21">
        <v>229513.74484724633</v>
      </c>
      <c r="X96" s="21">
        <v>229513.74484724633</v>
      </c>
      <c r="Y96" s="21">
        <v>229513.74484724633</v>
      </c>
      <c r="Z96" s="21">
        <v>229513.74484724633</v>
      </c>
      <c r="AA96" s="21">
        <v>229513.74484724633</v>
      </c>
      <c r="AB96" s="43">
        <v>229513.74484724633</v>
      </c>
      <c r="AC96" s="43">
        <v>229513.74484724633</v>
      </c>
      <c r="AD96" s="95">
        <f>IF('[2]Mitigation summary'!G58*CO2toC*Ggtot&gt;0,'[2]Mitigation summary'!G58*CO2toC*Ggtot,"NO")</f>
        <v>58330.916309538901</v>
      </c>
      <c r="AE96" s="95">
        <f>IF('[2]Mitigation summary'!H58*CO2toC*Ggtot&gt;0,'[2]Mitigation summary'!H58*CO2toC*Ggtot,"NO")</f>
        <v>58330.916309538901</v>
      </c>
      <c r="AF96" s="95">
        <f>IF('[2]Mitigation summary'!I58*CO2toC*Ggtot&gt;0,'[2]Mitigation summary'!I58*CO2toC*Ggtot,"NO")</f>
        <v>58330.916309538901</v>
      </c>
      <c r="AG96" s="95">
        <f>IF('[2]Mitigation summary'!J58*CO2toC*Ggtot&gt;0,'[2]Mitigation summary'!J58*CO2toC*Ggtot,"NO")</f>
        <v>58330.916309538901</v>
      </c>
      <c r="AH96" s="95">
        <f>IF('[2]Mitigation summary'!K58*CO2toC*Ggtot&gt;0,'[2]Mitigation summary'!K58*CO2toC*Ggtot,"NO")</f>
        <v>58330.916309538901</v>
      </c>
      <c r="AI96" s="95">
        <f>IF('[2]Mitigation summary'!L58*CO2toC*Ggtot&gt;0,'[2]Mitigation summary'!L58*CO2toC*Ggtot,"NO")</f>
        <v>58330.916309538901</v>
      </c>
      <c r="AJ96" s="95">
        <f>IF('[2]Mitigation summary'!M58*CO2toC*Ggtot&gt;0,'[2]Mitigation summary'!M58*CO2toC*Ggtot,"NO")</f>
        <v>58330.916309538901</v>
      </c>
      <c r="AK96" s="95">
        <f>IF('[2]Mitigation summary'!N58*CO2toC*Ggtot&gt;0,'[2]Mitigation summary'!N58*CO2toC*Ggtot,"NO")</f>
        <v>58330.916309538901</v>
      </c>
      <c r="AL96" s="95">
        <f>IF('[2]Mitigation summary'!O58*CO2toC*Ggtot&gt;0,'[2]Mitigation summary'!O58*CO2toC*Ggtot,"NO")</f>
        <v>58330.916309538901</v>
      </c>
      <c r="AM96" s="95">
        <f>IF('[2]Mitigation summary'!P58*CO2toC*Ggtot&gt;0,'[2]Mitigation summary'!P58*CO2toC*Ggtot,"NO")</f>
        <v>58330.916309538901</v>
      </c>
      <c r="AN96" s="95">
        <f>IF('[2]Mitigation summary'!Q58*CO2toC*Ggtot&gt;0,'[2]Mitigation summary'!Q58*CO2toC*Ggtot,"NO")</f>
        <v>58330.916309538901</v>
      </c>
      <c r="AO96" s="95">
        <f>IF('[2]Mitigation summary'!R58*CO2toC*Ggtot&gt;0,'[2]Mitigation summary'!R58*CO2toC*Ggtot,"NO")</f>
        <v>58330.916309538901</v>
      </c>
      <c r="AP96" s="95">
        <f>IF('[2]Mitigation summary'!S58*CO2toC*Ggtot&gt;0,'[2]Mitigation summary'!S58*CO2toC*Ggtot,"NO")</f>
        <v>58330.916309538901</v>
      </c>
      <c r="AQ96" s="95">
        <f>IF('[2]Mitigation summary'!T58*CO2toC*Ggtot&gt;0,'[2]Mitigation summary'!T58*CO2toC*Ggtot,"NO")</f>
        <v>58330.916309538901</v>
      </c>
      <c r="AR96" s="95">
        <f>IF('[2]Mitigation summary'!U58*CO2toC*Ggtot&gt;0,'[2]Mitigation summary'!U58*CO2toC*Ggtot,"NO")</f>
        <v>58330.916309538901</v>
      </c>
      <c r="AS96" s="95">
        <f>IF('[2]Mitigation summary'!V58*CO2toC*Ggtot&gt;0,'[2]Mitigation summary'!V58*CO2toC*Ggtot,"NO")</f>
        <v>58330.916309538901</v>
      </c>
      <c r="AT96" s="95">
        <f>IF('[2]Mitigation summary'!W58*CO2toC*Ggtot&gt;0,'[2]Mitigation summary'!W58*CO2toC*Ggtot,"NO")</f>
        <v>58330.916309538901</v>
      </c>
      <c r="AU96" s="95">
        <f>IF('[2]Mitigation summary'!X58*CO2toC*Ggtot&gt;0,'[2]Mitigation summary'!X58*CO2toC*Ggtot,"NO")</f>
        <v>58330.916309538901</v>
      </c>
      <c r="AV96" s="95">
        <f>IF('[2]Mitigation summary'!Y58*CO2toC*Ggtot&gt;0,'[2]Mitigation summary'!Y58*CO2toC*Ggtot,"NO")</f>
        <v>58330.916309538901</v>
      </c>
      <c r="AW96" s="95">
        <f>IF('[2]Mitigation summary'!Z58*CO2toC*Ggtot&gt;0,'[2]Mitigation summary'!Z58*CO2toC*Ggtot,"NO")</f>
        <v>58330.916309538901</v>
      </c>
      <c r="AX96" s="95">
        <f>IF('[2]Mitigation summary'!AA58*CO2toC*Ggtot&gt;0,'[2]Mitigation summary'!AA58*CO2toC*Ggtot,"NO")</f>
        <v>58330.916309538901</v>
      </c>
      <c r="AY96" s="95">
        <f>IF('[2]Mitigation summary'!AB58*CO2toC*Ggtot&gt;0,'[2]Mitigation summary'!AB58*CO2toC*Ggtot,"NO")</f>
        <v>58330.916309538901</v>
      </c>
      <c r="AZ96" s="95">
        <f>IF('[2]Mitigation summary'!AC58*CO2toC*Ggtot&gt;0,'[2]Mitigation summary'!AC58*CO2toC*Ggtot,"NO")</f>
        <v>58330.916309538901</v>
      </c>
      <c r="BA96" s="95">
        <f>IF('[2]Mitigation summary'!AD58*CO2toC*Ggtot&gt;0,'[2]Mitigation summary'!AD58*CO2toC*Ggtot,"NO")</f>
        <v>58330.916309538901</v>
      </c>
      <c r="BB96" s="95">
        <f>IF('[2]Mitigation summary'!AE58*CO2toC*Ggtot&gt;0,'[2]Mitigation summary'!AE58*CO2toC*Ggtot,"NO")</f>
        <v>58330.916309538901</v>
      </c>
      <c r="BC96" s="95">
        <f>IF('[2]Mitigation summary'!AF58*CO2toC*Ggtot&gt;0,'[2]Mitigation summary'!AF58*CO2toC*Ggtot,"NO")</f>
        <v>58330.916309538901</v>
      </c>
      <c r="BD96" s="95">
        <f>IF('[2]Mitigation summary'!AG58*CO2toC*Ggtot&gt;0,'[2]Mitigation summary'!AG58*CO2toC*Ggtot,"NO")</f>
        <v>58330.916309538901</v>
      </c>
      <c r="BE96" s="95">
        <f>IF('[2]Mitigation summary'!AH58*CO2toC*Ggtot&gt;0,'[2]Mitigation summary'!AH58*CO2toC*Ggtot,"NO")</f>
        <v>58330.916309538901</v>
      </c>
      <c r="BF96" s="95">
        <f>IF('[2]Mitigation summary'!AI58*CO2toC*Ggtot&gt;0,'[2]Mitigation summary'!AI58*CO2toC*Ggtot,"NO")</f>
        <v>58330.916309538901</v>
      </c>
      <c r="BG96" s="95">
        <f>IF('[2]Mitigation summary'!AJ58*CO2toC*Ggtot&gt;0,'[2]Mitigation summary'!AJ58*CO2toC*Ggtot,"NO")</f>
        <v>58330.916309538901</v>
      </c>
      <c r="BH96" s="95">
        <f>IF('[2]Mitigation summary'!AK58*CO2toC*Ggtot&gt;0,'[2]Mitigation summary'!AK58*CO2toC*Ggtot,"NO")</f>
        <v>58330.916309538901</v>
      </c>
      <c r="BI96" s="95">
        <f>IF('[2]Mitigation summary'!AL58*CO2toC*Ggtot&gt;0,'[2]Mitigation summary'!AL58*CO2toC*Ggtot,"NO")</f>
        <v>58330.916309538901</v>
      </c>
      <c r="BJ96" s="95">
        <f>IF('[2]Mitigation summary'!AM58*CO2toC*Ggtot&gt;0,'[2]Mitigation summary'!AM58*CO2toC*Ggtot,"NO")</f>
        <v>58330.916309538901</v>
      </c>
      <c r="BK96" s="95">
        <f>IF('[2]Mitigation summary'!AN58*CO2toC*Ggtot&gt;0,'[2]Mitigation summary'!AN58*CO2toC*Ggtot,"NO")</f>
        <v>58330.916309538901</v>
      </c>
      <c r="BL96" s="95">
        <f>IF('[2]Mitigation summary'!AO58*CO2toC*Ggtot&gt;0,'[2]Mitigation summary'!AO58*CO2toC*Ggtot,"NO")</f>
        <v>58330.916309538901</v>
      </c>
      <c r="BM96" s="95">
        <f>IF('[2]Mitigation summary'!AP58*CO2toC*Ggtot&gt;0,'[2]Mitigation summary'!AP58*CO2toC*Ggtot,"NO")</f>
        <v>58330.916309538901</v>
      </c>
      <c r="BN96" s="95">
        <f>IF('[2]Mitigation summary'!AQ58*CO2toC*Ggtot&gt;0,'[2]Mitigation summary'!AQ58*CO2toC*Ggtot,"NO")</f>
        <v>58330.916309538901</v>
      </c>
      <c r="BO96" s="95">
        <f>IF('[2]Mitigation summary'!AR58*CO2toC*Ggtot&gt;0,'[2]Mitigation summary'!AR58*CO2toC*Ggtot,"NO")</f>
        <v>58330.916309538901</v>
      </c>
      <c r="BP96" s="95">
        <f>IF('[2]Mitigation summary'!AS58*CO2toC*Ggtot&gt;0,'[2]Mitigation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IF('[2]Mitigation summary'!G66*CO2toC*Ggtot&gt;0,'[2]Mitigation summary'!G66*CO2toC*Ggtot,"NO")</f>
        <v>NO</v>
      </c>
      <c r="AE97" s="95" t="str">
        <f>IF('[2]Mitigation summary'!H66*CO2toC*Ggtot&gt;0,'[2]Mitigation summary'!H66*CO2toC*Ggtot,"NO")</f>
        <v>NO</v>
      </c>
      <c r="AF97" s="95" t="str">
        <f>IF('[2]Mitigation summary'!I66*CO2toC*Ggtot&gt;0,'[2]Mitigation summary'!I66*CO2toC*Ggtot,"NO")</f>
        <v>NO</v>
      </c>
      <c r="AG97" s="95" t="str">
        <f>IF('[2]Mitigation summary'!J66*CO2toC*Ggtot&gt;0,'[2]Mitigation summary'!J66*CO2toC*Ggtot,"NO")</f>
        <v>NO</v>
      </c>
      <c r="AH97" s="95" t="str">
        <f>IF('[2]Mitigation summary'!K66*CO2toC*Ggtot&gt;0,'[2]Mitigation summary'!K66*CO2toC*Ggtot,"NO")</f>
        <v>NO</v>
      </c>
      <c r="AI97" s="95" t="str">
        <f>IF('[2]Mitigation summary'!L66*CO2toC*Ggtot&gt;0,'[2]Mitigation summary'!L66*CO2toC*Ggtot,"NO")</f>
        <v>NO</v>
      </c>
      <c r="AJ97" s="95" t="str">
        <f>IF('[2]Mitigation summary'!M66*CO2toC*Ggtot&gt;0,'[2]Mitigation summary'!M66*CO2toC*Ggtot,"NO")</f>
        <v>NO</v>
      </c>
      <c r="AK97" s="95" t="str">
        <f>IF('[2]Mitigation summary'!N66*CO2toC*Ggtot&gt;0,'[2]Mitigation summary'!N66*CO2toC*Ggtot,"NO")</f>
        <v>NO</v>
      </c>
      <c r="AL97" s="95" t="str">
        <f>IF('[2]Mitigation summary'!O66*CO2toC*Ggtot&gt;0,'[2]Mitigation summary'!O66*CO2toC*Ggtot,"NO")</f>
        <v>NO</v>
      </c>
      <c r="AM97" s="95" t="str">
        <f>IF('[2]Mitigation summary'!P66*CO2toC*Ggtot&gt;0,'[2]Mitigation summary'!P66*CO2toC*Ggtot,"NO")</f>
        <v>NO</v>
      </c>
      <c r="AN97" s="95" t="str">
        <f>IF('[2]Mitigation summary'!Q66*CO2toC*Ggtot&gt;0,'[2]Mitigation summary'!Q66*CO2toC*Ggtot,"NO")</f>
        <v>NO</v>
      </c>
      <c r="AO97" s="95" t="str">
        <f>IF('[2]Mitigation summary'!R66*CO2toC*Ggtot&gt;0,'[2]Mitigation summary'!R66*CO2toC*Ggtot,"NO")</f>
        <v>NO</v>
      </c>
      <c r="AP97" s="95" t="str">
        <f>IF('[2]Mitigation summary'!S66*CO2toC*Ggtot&gt;0,'[2]Mitigation summary'!S66*CO2toC*Ggtot,"NO")</f>
        <v>NO</v>
      </c>
      <c r="AQ97" s="95" t="str">
        <f>IF('[2]Mitigation summary'!T66*CO2toC*Ggtot&gt;0,'[2]Mitigation summary'!T66*CO2toC*Ggtot,"NO")</f>
        <v>NO</v>
      </c>
      <c r="AR97" s="95" t="str">
        <f>IF('[2]Mitigation summary'!U66*CO2toC*Ggtot&gt;0,'[2]Mitigation summary'!U66*CO2toC*Ggtot,"NO")</f>
        <v>NO</v>
      </c>
      <c r="AS97" s="95" t="str">
        <f>IF('[2]Mitigation summary'!V66*CO2toC*Ggtot&gt;0,'[2]Mitigation summary'!V66*CO2toC*Ggtot,"NO")</f>
        <v>NO</v>
      </c>
      <c r="AT97" s="95" t="str">
        <f>IF('[2]Mitigation summary'!W66*CO2toC*Ggtot&gt;0,'[2]Mitigation summary'!W66*CO2toC*Ggtot,"NO")</f>
        <v>NO</v>
      </c>
      <c r="AU97" s="95" t="str">
        <f>IF('[2]Mitigation summary'!X66*CO2toC*Ggtot&gt;0,'[2]Mitigation summary'!X66*CO2toC*Ggtot,"NO")</f>
        <v>NO</v>
      </c>
      <c r="AV97" s="95" t="str">
        <f>IF('[2]Mitigation summary'!Y66*CO2toC*Ggtot&gt;0,'[2]Mitigation summary'!Y66*CO2toC*Ggtot,"NO")</f>
        <v>NO</v>
      </c>
      <c r="AW97" s="95" t="str">
        <f>IF('[2]Mitigation summary'!Z66*CO2toC*Ggtot&gt;0,'[2]Mitigation summary'!Z66*CO2toC*Ggtot,"NO")</f>
        <v>NO</v>
      </c>
      <c r="AX97" s="95" t="str">
        <f>IF('[2]Mitigation summary'!AA66*CO2toC*Ggtot&gt;0,'[2]Mitigation summary'!AA66*CO2toC*Ggtot,"NO")</f>
        <v>NO</v>
      </c>
      <c r="AY97" s="95" t="str">
        <f>IF('[2]Mitigation summary'!AB66*CO2toC*Ggtot&gt;0,'[2]Mitigation summary'!AB66*CO2toC*Ggtot,"NO")</f>
        <v>NO</v>
      </c>
      <c r="AZ97" s="95" t="str">
        <f>IF('[2]Mitigation summary'!AC66*CO2toC*Ggtot&gt;0,'[2]Mitigation summary'!AC66*CO2toC*Ggtot,"NO")</f>
        <v>NO</v>
      </c>
      <c r="BA97" s="95" t="str">
        <f>IF('[2]Mitigation summary'!AD66*CO2toC*Ggtot&gt;0,'[2]Mitigation summary'!AD66*CO2toC*Ggtot,"NO")</f>
        <v>NO</v>
      </c>
      <c r="BB97" s="95" t="str">
        <f>IF('[2]Mitigation summary'!AE66*CO2toC*Ggtot&gt;0,'[2]Mitigation summary'!AE66*CO2toC*Ggtot,"NO")</f>
        <v>NO</v>
      </c>
      <c r="BC97" s="95" t="str">
        <f>IF('[2]Mitigation summary'!AF66*CO2toC*Ggtot&gt;0,'[2]Mitigation summary'!AF66*CO2toC*Ggtot,"NO")</f>
        <v>NO</v>
      </c>
      <c r="BD97" s="95" t="str">
        <f>IF('[2]Mitigation summary'!AG66*CO2toC*Ggtot&gt;0,'[2]Mitigation summary'!AG66*CO2toC*Ggtot,"NO")</f>
        <v>NO</v>
      </c>
      <c r="BE97" s="95" t="str">
        <f>IF('[2]Mitigation summary'!AH66*CO2toC*Ggtot&gt;0,'[2]Mitigation summary'!AH66*CO2toC*Ggtot,"NO")</f>
        <v>NO</v>
      </c>
      <c r="BF97" s="95" t="str">
        <f>IF('[2]Mitigation summary'!AI66*CO2toC*Ggtot&gt;0,'[2]Mitigation summary'!AI66*CO2toC*Ggtot,"NO")</f>
        <v>NO</v>
      </c>
      <c r="BG97" s="95" t="str">
        <f>IF('[2]Mitigation summary'!AJ66*CO2toC*Ggtot&gt;0,'[2]Mitigation summary'!AJ66*CO2toC*Ggtot,"NO")</f>
        <v>NO</v>
      </c>
      <c r="BH97" s="95" t="str">
        <f>IF('[2]Mitigation summary'!AK66*CO2toC*Ggtot&gt;0,'[2]Mitigation summary'!AK66*CO2toC*Ggtot,"NO")</f>
        <v>NO</v>
      </c>
      <c r="BI97" s="95" t="str">
        <f>IF('[2]Mitigation summary'!AL66*CO2toC*Ggtot&gt;0,'[2]Mitigation summary'!AL66*CO2toC*Ggtot,"NO")</f>
        <v>NO</v>
      </c>
      <c r="BJ97" s="95" t="str">
        <f>IF('[2]Mitigation summary'!AM66*CO2toC*Ggtot&gt;0,'[2]Mitigation summary'!AM66*CO2toC*Ggtot,"NO")</f>
        <v>NO</v>
      </c>
      <c r="BK97" s="95" t="str">
        <f>IF('[2]Mitigation summary'!AN66*CO2toC*Ggtot&gt;0,'[2]Mitigation summary'!AN66*CO2toC*Ggtot,"NO")</f>
        <v>NO</v>
      </c>
      <c r="BL97" s="95" t="str">
        <f>IF('[2]Mitigation summary'!AO66*CO2toC*Ggtot&gt;0,'[2]Mitigation summary'!AO66*CO2toC*Ggtot,"NO")</f>
        <v>NO</v>
      </c>
      <c r="BM97" s="95" t="str">
        <f>IF('[2]Mitigation summary'!AP66*CO2toC*Ggtot&gt;0,'[2]Mitigation summary'!AP66*CO2toC*Ggtot,"NO")</f>
        <v>NO</v>
      </c>
      <c r="BN97" s="95" t="str">
        <f>IF('[2]Mitigation summary'!AQ66*CO2toC*Ggtot&gt;0,'[2]Mitigation summary'!AQ66*CO2toC*Ggtot,"NO")</f>
        <v>NO</v>
      </c>
      <c r="BO97" s="95" t="str">
        <f>IF('[2]Mitigation summary'!AR66*CO2toC*Ggtot&gt;0,'[2]Mitigation summary'!AR66*CO2toC*Ggtot,"NO")</f>
        <v>NO</v>
      </c>
      <c r="BP97" s="95" t="str">
        <f>IF('[2]Mitigation summary'!AS66*CO2toC*Ggtot&gt;0,'[2]Mitigation summary'!AS66*CO2toC*Ggtot,"NO")</f>
        <v>NO</v>
      </c>
      <c r="BQ97" s="82"/>
    </row>
    <row r="98" spans="1:69" x14ac:dyDescent="0.25">
      <c r="C98" t="s">
        <v>60</v>
      </c>
      <c r="D98" t="s">
        <v>793</v>
      </c>
      <c r="F98" t="s">
        <v>719</v>
      </c>
      <c r="H98" s="21">
        <v>0</v>
      </c>
      <c r="I98" s="21">
        <v>3670187.5070967684</v>
      </c>
      <c r="J98" s="21">
        <v>3670187.5070967684</v>
      </c>
      <c r="K98" s="21">
        <v>3670187.5070967684</v>
      </c>
      <c r="L98" s="21">
        <v>3670187.5070967684</v>
      </c>
      <c r="M98" s="21">
        <v>3670187.5070967684</v>
      </c>
      <c r="N98" s="21">
        <v>3670187.5070967684</v>
      </c>
      <c r="O98" s="21">
        <v>3670187.5070967684</v>
      </c>
      <c r="P98" s="21">
        <v>3670187.5070967684</v>
      </c>
      <c r="Q98" s="21">
        <v>3670187.5070967684</v>
      </c>
      <c r="R98" s="21">
        <v>3670187.5070967684</v>
      </c>
      <c r="S98" s="21">
        <v>3670187.5070967684</v>
      </c>
      <c r="T98" s="21">
        <v>3670187.5070967684</v>
      </c>
      <c r="U98" s="21">
        <v>3670187.5070967684</v>
      </c>
      <c r="V98" s="21">
        <v>3670187.5070967684</v>
      </c>
      <c r="W98" s="21">
        <v>3670187.5070967684</v>
      </c>
      <c r="X98" s="21">
        <v>3670187.5070967684</v>
      </c>
      <c r="Y98" s="21">
        <v>3670187.5070967684</v>
      </c>
      <c r="Z98" s="21">
        <v>3670187.5070967684</v>
      </c>
      <c r="AA98" s="21">
        <v>3670187.5070967684</v>
      </c>
      <c r="AB98" s="43">
        <v>3670187.5070967684</v>
      </c>
      <c r="AC98" s="43">
        <v>3670187.5070967684</v>
      </c>
      <c r="AD98" s="95">
        <f>IF('[2]Mitigation summary'!G71*CO2toC*Ggtot&gt;0,'[2]Mitigation summary'!G71*CO2toC*Ggtot,"NO")</f>
        <v>3050891.1887046536</v>
      </c>
      <c r="AE98" s="95">
        <f>IF('[2]Mitigation summary'!H71*CO2toC*Ggtot&gt;0,'[2]Mitigation summary'!H71*CO2toC*Ggtot,"NO")</f>
        <v>3050891.1887046532</v>
      </c>
      <c r="AF98" s="95">
        <f>IF('[2]Mitigation summary'!I71*CO2toC*Ggtot&gt;0,'[2]Mitigation summary'!I71*CO2toC*Ggtot,"NO")</f>
        <v>3050891.1887046532</v>
      </c>
      <c r="AG98" s="95">
        <f>IF('[2]Mitigation summary'!J71*CO2toC*Ggtot&gt;0,'[2]Mitigation summary'!J71*CO2toC*Ggtot,"NO")</f>
        <v>3050891.1887046532</v>
      </c>
      <c r="AH98" s="95">
        <f>IF('[2]Mitigation summary'!K71*CO2toC*Ggtot&gt;0,'[2]Mitigation summary'!K71*CO2toC*Ggtot,"NO")</f>
        <v>3050891.1887046532</v>
      </c>
      <c r="AI98" s="95">
        <f>IF('[2]Mitigation summary'!L71*CO2toC*Ggtot&gt;0,'[2]Mitigation summary'!L71*CO2toC*Ggtot,"NO")</f>
        <v>3050891.1887046532</v>
      </c>
      <c r="AJ98" s="95">
        <f>IF('[2]Mitigation summary'!M71*CO2toC*Ggtot&gt;0,'[2]Mitigation summary'!M71*CO2toC*Ggtot,"NO")</f>
        <v>3050891.1887046532</v>
      </c>
      <c r="AK98" s="95">
        <f>IF('[2]Mitigation summary'!N71*CO2toC*Ggtot&gt;0,'[2]Mitigation summary'!N71*CO2toC*Ggtot,"NO")</f>
        <v>3050891.1887046532</v>
      </c>
      <c r="AL98" s="95">
        <f>IF('[2]Mitigation summary'!O71*CO2toC*Ggtot&gt;0,'[2]Mitigation summary'!O71*CO2toC*Ggtot,"NO")</f>
        <v>3050891.1887046532</v>
      </c>
      <c r="AM98" s="95">
        <f>IF('[2]Mitigation summary'!P71*CO2toC*Ggtot&gt;0,'[2]Mitigation summary'!P71*CO2toC*Ggtot,"NO")</f>
        <v>3050891.1887046532</v>
      </c>
      <c r="AN98" s="95">
        <f>IF('[2]Mitigation summary'!Q71*CO2toC*Ggtot&gt;0,'[2]Mitigation summary'!Q71*CO2toC*Ggtot,"NO")</f>
        <v>3050891.1887046532</v>
      </c>
      <c r="AO98" s="95">
        <f>IF('[2]Mitigation summary'!R71*CO2toC*Ggtot&gt;0,'[2]Mitigation summary'!R71*CO2toC*Ggtot,"NO")</f>
        <v>3050891.1887046532</v>
      </c>
      <c r="AP98" s="95">
        <f>IF('[2]Mitigation summary'!S71*CO2toC*Ggtot&gt;0,'[2]Mitigation summary'!S71*CO2toC*Ggtot,"NO")</f>
        <v>3050891.1887046532</v>
      </c>
      <c r="AQ98" s="95">
        <f>IF('[2]Mitigation summary'!T71*CO2toC*Ggtot&gt;0,'[2]Mitigation summary'!T71*CO2toC*Ggtot,"NO")</f>
        <v>3050891.1887046532</v>
      </c>
      <c r="AR98" s="95">
        <f>IF('[2]Mitigation summary'!U71*CO2toC*Ggtot&gt;0,'[2]Mitigation summary'!U71*CO2toC*Ggtot,"NO")</f>
        <v>3050891.1887046532</v>
      </c>
      <c r="AS98" s="95">
        <f>IF('[2]Mitigation summary'!V71*CO2toC*Ggtot&gt;0,'[2]Mitigation summary'!V71*CO2toC*Ggtot,"NO")</f>
        <v>3050891.1887046532</v>
      </c>
      <c r="AT98" s="95">
        <f>IF('[2]Mitigation summary'!W71*CO2toC*Ggtot&gt;0,'[2]Mitigation summary'!W71*CO2toC*Ggtot,"NO")</f>
        <v>3050891.1887046532</v>
      </c>
      <c r="AU98" s="95">
        <f>IF('[2]Mitigation summary'!X71*CO2toC*Ggtot&gt;0,'[2]Mitigation summary'!X71*CO2toC*Ggtot,"NO")</f>
        <v>3050891.1887046532</v>
      </c>
      <c r="AV98" s="95">
        <f>IF('[2]Mitigation summary'!Y71*CO2toC*Ggtot&gt;0,'[2]Mitigation summary'!Y71*CO2toC*Ggtot,"NO")</f>
        <v>3050891.1887046532</v>
      </c>
      <c r="AW98" s="95">
        <f>IF('[2]Mitigation summary'!Z71*CO2toC*Ggtot&gt;0,'[2]Mitigation summary'!Z71*CO2toC*Ggtot,"NO")</f>
        <v>3050891.1887046532</v>
      </c>
      <c r="AX98" s="95">
        <f>IF('[2]Mitigation summary'!AA71*CO2toC*Ggtot&gt;0,'[2]Mitigation summary'!AA71*CO2toC*Ggtot,"NO")</f>
        <v>3050891.1887046532</v>
      </c>
      <c r="AY98" s="95">
        <f>IF('[2]Mitigation summary'!AB71*CO2toC*Ggtot&gt;0,'[2]Mitigation summary'!AB71*CO2toC*Ggtot,"NO")</f>
        <v>3050891.1887046532</v>
      </c>
      <c r="AZ98" s="95">
        <f>IF('[2]Mitigation summary'!AC71*CO2toC*Ggtot&gt;0,'[2]Mitigation summary'!AC71*CO2toC*Ggtot,"NO")</f>
        <v>3050891.1887046532</v>
      </c>
      <c r="BA98" s="95">
        <f>IF('[2]Mitigation summary'!AD71*CO2toC*Ggtot&gt;0,'[2]Mitigation summary'!AD71*CO2toC*Ggtot,"NO")</f>
        <v>3050891.1887046532</v>
      </c>
      <c r="BB98" s="95">
        <f>IF('[2]Mitigation summary'!AE71*CO2toC*Ggtot&gt;0,'[2]Mitigation summary'!AE71*CO2toC*Ggtot,"NO")</f>
        <v>3050891.1887046532</v>
      </c>
      <c r="BC98" s="95">
        <f>IF('[2]Mitigation summary'!AF71*CO2toC*Ggtot&gt;0,'[2]Mitigation summary'!AF71*CO2toC*Ggtot,"NO")</f>
        <v>3050891.1887046532</v>
      </c>
      <c r="BD98" s="95">
        <f>IF('[2]Mitigation summary'!AG71*CO2toC*Ggtot&gt;0,'[2]Mitigation summary'!AG71*CO2toC*Ggtot,"NO")</f>
        <v>3050891.1887046532</v>
      </c>
      <c r="BE98" s="95">
        <f>IF('[2]Mitigation summary'!AH71*CO2toC*Ggtot&gt;0,'[2]Mitigation summary'!AH71*CO2toC*Ggtot,"NO")</f>
        <v>3050891.1887046532</v>
      </c>
      <c r="BF98" s="95">
        <f>IF('[2]Mitigation summary'!AI71*CO2toC*Ggtot&gt;0,'[2]Mitigation summary'!AI71*CO2toC*Ggtot,"NO")</f>
        <v>3050891.1887046532</v>
      </c>
      <c r="BG98" s="95">
        <f>IF('[2]Mitigation summary'!AJ71*CO2toC*Ggtot&gt;0,'[2]Mitigation summary'!AJ71*CO2toC*Ggtot,"NO")</f>
        <v>3050891.1887046532</v>
      </c>
      <c r="BH98" s="95">
        <f>IF('[2]Mitigation summary'!AK71*CO2toC*Ggtot&gt;0,'[2]Mitigation summary'!AK71*CO2toC*Ggtot,"NO")</f>
        <v>3050891.1887046532</v>
      </c>
      <c r="BI98" s="95">
        <f>IF('[2]Mitigation summary'!AL71*CO2toC*Ggtot&gt;0,'[2]Mitigation summary'!AL71*CO2toC*Ggtot,"NO")</f>
        <v>3050891.1887046532</v>
      </c>
      <c r="BJ98" s="95">
        <f>IF('[2]Mitigation summary'!AM71*CO2toC*Ggtot&gt;0,'[2]Mitigation summary'!AM71*CO2toC*Ggtot,"NO")</f>
        <v>3050891.1887046532</v>
      </c>
      <c r="BK98" s="95">
        <f>IF('[2]Mitigation summary'!AN71*CO2toC*Ggtot&gt;0,'[2]Mitigation summary'!AN71*CO2toC*Ggtot,"NO")</f>
        <v>3050891.1887046532</v>
      </c>
      <c r="BL98" s="95">
        <f>IF('[2]Mitigation summary'!AO71*CO2toC*Ggtot&gt;0,'[2]Mitigation summary'!AO71*CO2toC*Ggtot,"NO")</f>
        <v>3050891.1887046532</v>
      </c>
      <c r="BM98" s="95">
        <f>IF('[2]Mitigation summary'!AP71*CO2toC*Ggtot&gt;0,'[2]Mitigation summary'!AP71*CO2toC*Ggtot,"NO")</f>
        <v>3050891.1887046532</v>
      </c>
      <c r="BN98" s="95">
        <f>IF('[2]Mitigation summary'!AQ71*CO2toC*Ggtot&gt;0,'[2]Mitigation summary'!AQ71*CO2toC*Ggtot,"NO")</f>
        <v>3050891.1887046532</v>
      </c>
      <c r="BO98" s="95">
        <f>IF('[2]Mitigation summary'!AR71*CO2toC*Ggtot&gt;0,'[2]Mitigation summary'!AR71*CO2toC*Ggtot,"NO")</f>
        <v>3050891.1887046532</v>
      </c>
      <c r="BP98" s="95">
        <f>IF('[2]Mitigation summary'!AS71*CO2toC*Ggtot&gt;0,'[2]Mitigation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D00-000002000000}">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 displayEmptyCellsAs="gap" xr2:uid="{00000000-0003-0000-0D00-000003000000}">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r2:uid="{00000000-0003-0000-0D00-000004000000}">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r2:uid="{00000000-0003-0000-0D00-000005000000}">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72.329032713116504</v>
      </c>
      <c r="AE4" s="28">
        <f>IF(('Activity data'!AE5*EF!$H4)*kgtoGg=0,"NO",('Activity data'!AE5*EF!$H4)*kgtoGg)</f>
        <v>72.815115235581231</v>
      </c>
      <c r="AF4" s="28">
        <f>IF(('Activity data'!AF5*EF!$H4)*kgtoGg=0,"NO",('Activity data'!AF5*EF!$H4)*kgtoGg)</f>
        <v>73.168742870769691</v>
      </c>
      <c r="AG4" s="28">
        <f>IF(('Activity data'!AG5*EF!$H4)*kgtoGg=0,"NO",('Activity data'!AG5*EF!$H4)*kgtoGg)</f>
        <v>73.378870304625167</v>
      </c>
      <c r="AH4" s="28">
        <f>IF(('Activity data'!AH5*EF!$H4)*kgtoGg=0,"NO",('Activity data'!AH5*EF!$H4)*kgtoGg)</f>
        <v>73.479394257645495</v>
      </c>
      <c r="AI4" s="28">
        <f>IF(('Activity data'!AI5*EF!$H4)*kgtoGg=0,"NO",('Activity data'!AI5*EF!$H4)*kgtoGg)</f>
        <v>73.735219841211901</v>
      </c>
      <c r="AJ4" s="28">
        <f>IF(('Activity data'!AJ5*EF!$H4)*kgtoGg=0,"NO",('Activity data'!AJ5*EF!$H4)*kgtoGg)</f>
        <v>73.961673994724677</v>
      </c>
      <c r="AK4" s="28">
        <f>IF(('Activity data'!AK5*EF!$H4)*kgtoGg=0,"NO",('Activity data'!AK5*EF!$H4)*kgtoGg)</f>
        <v>74.161865395474322</v>
      </c>
      <c r="AL4" s="28">
        <f>IF(('Activity data'!AL5*EF!$H4)*kgtoGg=0,"NO",('Activity data'!AL5*EF!$H4)*kgtoGg)</f>
        <v>71.834392894627968</v>
      </c>
      <c r="AM4" s="28">
        <f>IF(('Activity data'!AM5*EF!$H4)*kgtoGg=0,"NO",('Activity data'!AM5*EF!$H4)*kgtoGg)</f>
        <v>72.346492344514544</v>
      </c>
      <c r="AN4" s="28">
        <f>IF(('Activity data'!AN5*EF!$H4)*kgtoGg=0,"NO",('Activity data'!AN5*EF!$H4)*kgtoGg)</f>
        <v>72.842757615181597</v>
      </c>
      <c r="AO4" s="28">
        <f>IF(('Activity data'!AO5*EF!$H4)*kgtoGg=0,"NO",('Activity data'!AO5*EF!$H4)*kgtoGg)</f>
        <v>73.354281342179007</v>
      </c>
      <c r="AP4" s="28">
        <f>IF(('Activity data'!AP5*EF!$H4)*kgtoGg=0,"NO",('Activity data'!AP5*EF!$H4)*kgtoGg)</f>
        <v>73.852829147115429</v>
      </c>
      <c r="AQ4" s="28">
        <f>IF(('Activity data'!AQ5*EF!$H4)*kgtoGg=0,"NO",('Activity data'!AQ5*EF!$H4)*kgtoGg)</f>
        <v>74.38492736943472</v>
      </c>
      <c r="AR4" s="28">
        <f>IF(('Activity data'!AR5*EF!$H4)*kgtoGg=0,"NO",('Activity data'!AR5*EF!$H4)*kgtoGg)</f>
        <v>74.995768624500627</v>
      </c>
      <c r="AS4" s="28">
        <f>IF(('Activity data'!AS5*EF!$H4)*kgtoGg=0,"NO",('Activity data'!AS5*EF!$H4)*kgtoGg)</f>
        <v>75.605145247935866</v>
      </c>
      <c r="AT4" s="28">
        <f>IF(('Activity data'!AT5*EF!$H4)*kgtoGg=0,"NO",('Activity data'!AT5*EF!$H4)*kgtoGg)</f>
        <v>76.253952469377325</v>
      </c>
      <c r="AU4" s="28">
        <f>IF(('Activity data'!AU5*EF!$H4)*kgtoGg=0,"NO",('Activity data'!AU5*EF!$H4)*kgtoGg)</f>
        <v>76.931948743008888</v>
      </c>
      <c r="AV4" s="28">
        <f>IF(('Activity data'!AV5*EF!$H4)*kgtoGg=0,"NO",('Activity data'!AV5*EF!$H4)*kgtoGg)</f>
        <v>77.640781010046979</v>
      </c>
      <c r="AW4" s="28">
        <f>IF(('Activity data'!AW5*EF!$H4)*kgtoGg=0,"NO",('Activity data'!AW5*EF!$H4)*kgtoGg)</f>
        <v>78.475999961159971</v>
      </c>
      <c r="AX4" s="28">
        <f>IF(('Activity data'!AX5*EF!$H4)*kgtoGg=0,"NO",('Activity data'!AX5*EF!$H4)*kgtoGg)</f>
        <v>79.268830413038245</v>
      </c>
      <c r="AY4" s="28">
        <f>IF(('Activity data'!AY5*EF!$H4)*kgtoGg=0,"NO",('Activity data'!AY5*EF!$H4)*kgtoGg)</f>
        <v>80.162408209064722</v>
      </c>
      <c r="AZ4" s="28">
        <f>IF(('Activity data'!AZ5*EF!$H4)*kgtoGg=0,"NO",('Activity data'!AZ5*EF!$H4)*kgtoGg)</f>
        <v>81.125451902305798</v>
      </c>
      <c r="BA4" s="28">
        <f>IF(('Activity data'!BA5*EF!$H4)*kgtoGg=0,"NO",('Activity data'!BA5*EF!$H4)*kgtoGg)</f>
        <v>82.161294248363561</v>
      </c>
      <c r="BB4" s="28">
        <f>IF(('Activity data'!BB5*EF!$H4)*kgtoGg=0,"NO",('Activity data'!BB5*EF!$H4)*kgtoGg)</f>
        <v>83.196830526320667</v>
      </c>
      <c r="BC4" s="28">
        <f>IF(('Activity data'!BC5*EF!$H4)*kgtoGg=0,"NO",('Activity data'!BC5*EF!$H4)*kgtoGg)</f>
        <v>84.280511408159612</v>
      </c>
      <c r="BD4" s="28">
        <f>IF(('Activity data'!BD5*EF!$H4)*kgtoGg=0,"NO",('Activity data'!BD5*EF!$H4)*kgtoGg)</f>
        <v>85.381279314750856</v>
      </c>
      <c r="BE4" s="28">
        <f>IF(('Activity data'!BE5*EF!$H4)*kgtoGg=0,"NO",('Activity data'!BE5*EF!$H4)*kgtoGg)</f>
        <v>86.530399515934064</v>
      </c>
      <c r="BF4" s="28">
        <f>IF(('Activity data'!BF5*EF!$H4)*kgtoGg=0,"NO",('Activity data'!BF5*EF!$H4)*kgtoGg)</f>
        <v>87.754546029576616</v>
      </c>
      <c r="BG4" s="28">
        <f>IF(('Activity data'!BG5*EF!$H4)*kgtoGg=0,"NO",('Activity data'!BG5*EF!$H4)*kgtoGg)</f>
        <v>89.000077437082737</v>
      </c>
      <c r="BH4" s="28">
        <f>IF(('Activity data'!BH5*EF!$H4)*kgtoGg=0,"NO",('Activity data'!BH5*EF!$H4)*kgtoGg)</f>
        <v>90.301550192508074</v>
      </c>
      <c r="BI4" s="28">
        <f>IF(('Activity data'!BI5*EF!$H4)*kgtoGg=0,"NO",('Activity data'!BI5*EF!$H4)*kgtoGg)</f>
        <v>91.654840228527277</v>
      </c>
      <c r="BJ4" s="28">
        <f>IF(('Activity data'!BJ5*EF!$H4)*kgtoGg=0,"NO",('Activity data'!BJ5*EF!$H4)*kgtoGg)</f>
        <v>93.06739585930471</v>
      </c>
      <c r="BK4" s="28">
        <f>IF(('Activity data'!BK5*EF!$H4)*kgtoGg=0,"NO",('Activity data'!BK5*EF!$H4)*kgtoGg)</f>
        <v>94.571554001942943</v>
      </c>
      <c r="BL4" s="28">
        <f>IF(('Activity data'!BL5*EF!$H4)*kgtoGg=0,"NO",('Activity data'!BL5*EF!$H4)*kgtoGg)</f>
        <v>96.120558963124907</v>
      </c>
      <c r="BM4" s="28">
        <f>IF(('Activity data'!BM5*EF!$H4)*kgtoGg=0,"NO",('Activity data'!BM5*EF!$H4)*kgtoGg)</f>
        <v>97.74596284141272</v>
      </c>
      <c r="BN4" s="28">
        <f>IF(('Activity data'!BN5*EF!$H4)*kgtoGg=0,"NO",('Activity data'!BN5*EF!$H4)*kgtoGg)</f>
        <v>99.386641844607809</v>
      </c>
      <c r="BO4" s="28">
        <f>IF(('Activity data'!BO5*EF!$H4)*kgtoGg=0,"NO",('Activity data'!BO5*EF!$H4)*kgtoGg)</f>
        <v>101.11044986698887</v>
      </c>
      <c r="BP4" s="28">
        <f>IF(('Activity data'!BP5*EF!$H4)*kgtoGg=0,"NO",('Activity data'!BP5*EF!$H4)*kgtoGg)</f>
        <v>102.92370976883612</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57.849957746474239</v>
      </c>
      <c r="AE5" s="28">
        <f>IF(('Activity data'!AE6*EF!$H5)*kgtoGg=0,"NO",('Activity data'!AE6*EF!$H5)*kgtoGg)</f>
        <v>58.23873459487227</v>
      </c>
      <c r="AF5" s="28">
        <f>IF(('Activity data'!AF6*EF!$H5)*kgtoGg=0,"NO",('Activity data'!AF6*EF!$H5)*kgtoGg)</f>
        <v>58.521571831681158</v>
      </c>
      <c r="AG5" s="28">
        <f>IF(('Activity data'!AG6*EF!$H5)*kgtoGg=0,"NO",('Activity data'!AG6*EF!$H5)*kgtoGg)</f>
        <v>58.68963523186693</v>
      </c>
      <c r="AH5" s="28">
        <f>IF(('Activity data'!AH6*EF!$H5)*kgtoGg=0,"NO",('Activity data'!AH6*EF!$H5)*kgtoGg)</f>
        <v>58.77003595363243</v>
      </c>
      <c r="AI5" s="28">
        <f>IF(('Activity data'!AI6*EF!$H5)*kgtoGg=0,"NO",('Activity data'!AI6*EF!$H5)*kgtoGg)</f>
        <v>58.974649490474327</v>
      </c>
      <c r="AJ5" s="28">
        <f>IF(('Activity data'!AJ6*EF!$H5)*kgtoGg=0,"NO",('Activity data'!AJ6*EF!$H5)*kgtoGg)</f>
        <v>59.155771271325293</v>
      </c>
      <c r="AK5" s="28">
        <f>IF(('Activity data'!AK6*EF!$H5)*kgtoGg=0,"NO",('Activity data'!AK6*EF!$H5)*kgtoGg)</f>
        <v>59.315887667745379</v>
      </c>
      <c r="AL5" s="28">
        <f>IF(('Activity data'!AL6*EF!$H5)*kgtoGg=0,"NO",('Activity data'!AL6*EF!$H5)*kgtoGg)</f>
        <v>57.454336631053224</v>
      </c>
      <c r="AM5" s="28">
        <f>IF(('Activity data'!AM6*EF!$H5)*kgtoGg=0,"NO",('Activity data'!AM6*EF!$H5)*kgtoGg)</f>
        <v>57.86392224870464</v>
      </c>
      <c r="AN5" s="28">
        <f>IF(('Activity data'!AN6*EF!$H5)*kgtoGg=0,"NO",('Activity data'!AN6*EF!$H5)*kgtoGg)</f>
        <v>58.260843427686822</v>
      </c>
      <c r="AO5" s="28">
        <f>IF(('Activity data'!AO6*EF!$H5)*kgtoGg=0,"NO",('Activity data'!AO6*EF!$H5)*kgtoGg)</f>
        <v>58.669968572640592</v>
      </c>
      <c r="AP5" s="28">
        <f>IF(('Activity data'!AP6*EF!$H5)*kgtoGg=0,"NO",('Activity data'!AP6*EF!$H5)*kgtoGg)</f>
        <v>59.068715360318002</v>
      </c>
      <c r="AQ5" s="28">
        <f>IF(('Activity data'!AQ6*EF!$H5)*kgtoGg=0,"NO",('Activity data'!AQ6*EF!$H5)*kgtoGg)</f>
        <v>59.494296327233975</v>
      </c>
      <c r="AR5" s="28">
        <f>IF(('Activity data'!AR6*EF!$H5)*kgtoGg=0,"NO",('Activity data'!AR6*EF!$H5)*kgtoGg)</f>
        <v>59.982857275304795</v>
      </c>
      <c r="AS5" s="28">
        <f>IF(('Activity data'!AS6*EF!$H5)*kgtoGg=0,"NO",('Activity data'!AS6*EF!$H5)*kgtoGg)</f>
        <v>60.470246786750941</v>
      </c>
      <c r="AT5" s="28">
        <f>IF(('Activity data'!AT6*EF!$H5)*kgtoGg=0,"NO",('Activity data'!AT6*EF!$H5)*kgtoGg)</f>
        <v>60.989173543242579</v>
      </c>
      <c r="AU5" s="28">
        <f>IF(('Activity data'!AU6*EF!$H5)*kgtoGg=0,"NO",('Activity data'!AU6*EF!$H5)*kgtoGg)</f>
        <v>61.531446186890705</v>
      </c>
      <c r="AV5" s="28">
        <f>IF(('Activity data'!AV6*EF!$H5)*kgtoGg=0,"NO",('Activity data'!AV6*EF!$H5)*kgtoGg)</f>
        <v>62.098381968544743</v>
      </c>
      <c r="AW5" s="28">
        <f>IF(('Activity data'!AW6*EF!$H5)*kgtoGg=0,"NO",('Activity data'!AW6*EF!$H5)*kgtoGg)</f>
        <v>62.766403912410425</v>
      </c>
      <c r="AX5" s="28">
        <f>IF(('Activity data'!AX6*EF!$H5)*kgtoGg=0,"NO",('Activity data'!AX6*EF!$H5)*kgtoGg)</f>
        <v>63.400522832861022</v>
      </c>
      <c r="AY5" s="28">
        <f>IF(('Activity data'!AY6*EF!$H5)*kgtoGg=0,"NO",('Activity data'!AY6*EF!$H5)*kgtoGg)</f>
        <v>64.115221146999318</v>
      </c>
      <c r="AZ5" s="28">
        <f>IF(('Activity data'!AZ6*EF!$H5)*kgtoGg=0,"NO",('Activity data'!AZ6*EF!$H5)*kgtoGg)</f>
        <v>64.88547943571416</v>
      </c>
      <c r="BA5" s="28">
        <f>IF(('Activity data'!BA6*EF!$H5)*kgtoGg=0,"NO",('Activity data'!BA6*EF!$H5)*kgtoGg)</f>
        <v>65.713963292108716</v>
      </c>
      <c r="BB5" s="28">
        <f>IF(('Activity data'!BB6*EF!$H5)*kgtoGg=0,"NO",('Activity data'!BB6*EF!$H5)*kgtoGg)</f>
        <v>66.542202350169504</v>
      </c>
      <c r="BC5" s="28">
        <f>IF(('Activity data'!BC6*EF!$H5)*kgtoGg=0,"NO",('Activity data'!BC6*EF!$H5)*kgtoGg)</f>
        <v>67.40894825943252</v>
      </c>
      <c r="BD5" s="28">
        <f>IF(('Activity data'!BD6*EF!$H5)*kgtoGg=0,"NO",('Activity data'!BD6*EF!$H5)*kgtoGg)</f>
        <v>68.289360653962319</v>
      </c>
      <c r="BE5" s="28">
        <f>IF(('Activity data'!BE6*EF!$H5)*kgtoGg=0,"NO",('Activity data'!BE6*EF!$H5)*kgtoGg)</f>
        <v>69.208446014162533</v>
      </c>
      <c r="BF5" s="28">
        <f>IF(('Activity data'!BF6*EF!$H5)*kgtoGg=0,"NO",('Activity data'!BF6*EF!$H5)*kgtoGg)</f>
        <v>70.187538661102806</v>
      </c>
      <c r="BG5" s="28">
        <f>IF(('Activity data'!BG6*EF!$H5)*kgtoGg=0,"NO",('Activity data'!BG6*EF!$H5)*kgtoGg)</f>
        <v>71.183735300174831</v>
      </c>
      <c r="BH5" s="28">
        <f>IF(('Activity data'!BH6*EF!$H5)*kgtoGg=0,"NO",('Activity data'!BH6*EF!$H5)*kgtoGg)</f>
        <v>72.224674755402589</v>
      </c>
      <c r="BI5" s="28">
        <f>IF(('Activity data'!BI6*EF!$H5)*kgtoGg=0,"NO",('Activity data'!BI6*EF!$H5)*kgtoGg)</f>
        <v>73.307058529466786</v>
      </c>
      <c r="BJ5" s="28">
        <f>IF(('Activity data'!BJ6*EF!$H5)*kgtoGg=0,"NO",('Activity data'!BJ6*EF!$H5)*kgtoGg)</f>
        <v>74.436843907340361</v>
      </c>
      <c r="BK5" s="28">
        <f>IF(('Activity data'!BK6*EF!$H5)*kgtoGg=0,"NO",('Activity data'!BK6*EF!$H5)*kgtoGg)</f>
        <v>75.639894490648643</v>
      </c>
      <c r="BL5" s="28">
        <f>IF(('Activity data'!BL6*EF!$H5)*kgtoGg=0,"NO",('Activity data'!BL6*EF!$H5)*kgtoGg)</f>
        <v>76.878814301851975</v>
      </c>
      <c r="BM5" s="28">
        <f>IF(('Activity data'!BM6*EF!$H5)*kgtoGg=0,"NO",('Activity data'!BM6*EF!$H5)*kgtoGg)</f>
        <v>78.178839231714662</v>
      </c>
      <c r="BN5" s="28">
        <f>IF(('Activity data'!BN6*EF!$H5)*kgtoGg=0,"NO",('Activity data'!BN6*EF!$H5)*kgtoGg)</f>
        <v>79.491081459352685</v>
      </c>
      <c r="BO5" s="28">
        <f>IF(('Activity data'!BO6*EF!$H5)*kgtoGg=0,"NO",('Activity data'!BO6*EF!$H5)*kgtoGg)</f>
        <v>80.869811652708279</v>
      </c>
      <c r="BP5" s="28">
        <f>IF(('Activity data'!BP6*EF!$H5)*kgtoGg=0,"NO",('Activity data'!BP6*EF!$H5)*kgtoGg)</f>
        <v>82.32008694010635</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26.156195200495382</v>
      </c>
      <c r="AE6" s="28">
        <f>IF(('Activity data'!AE7*EF!$H6)*kgtoGg=0,"NO",('Activity data'!AE7*EF!$H6)*kgtoGg)</f>
        <v>26.331976195542907</v>
      </c>
      <c r="AF6" s="28">
        <f>IF(('Activity data'!AF7*EF!$H6)*kgtoGg=0,"NO",('Activity data'!AF7*EF!$H6)*kgtoGg)</f>
        <v>26.459857809706975</v>
      </c>
      <c r="AG6" s="28">
        <f>IF(('Activity data'!AG7*EF!$H6)*kgtoGg=0,"NO",('Activity data'!AG7*EF!$H6)*kgtoGg)</f>
        <v>26.535845749414431</v>
      </c>
      <c r="AH6" s="28">
        <f>IF(('Activity data'!AH7*EF!$H6)*kgtoGg=0,"NO",('Activity data'!AH7*EF!$H6)*kgtoGg)</f>
        <v>26.572198014043128</v>
      </c>
      <c r="AI6" s="28">
        <f>IF(('Activity data'!AI7*EF!$H6)*kgtoGg=0,"NO",('Activity data'!AI7*EF!$H6)*kgtoGg)</f>
        <v>26.66471167902721</v>
      </c>
      <c r="AJ6" s="28">
        <f>IF(('Activity data'!AJ7*EF!$H6)*kgtoGg=0,"NO",('Activity data'!AJ7*EF!$H6)*kgtoGg)</f>
        <v>26.746603815850559</v>
      </c>
      <c r="AK6" s="28">
        <f>IF(('Activity data'!AK7*EF!$H6)*kgtoGg=0,"NO",('Activity data'!AK7*EF!$H6)*kgtoGg)</f>
        <v>26.818998608910174</v>
      </c>
      <c r="AL6" s="28">
        <f>IF(('Activity data'!AL7*EF!$H6)*kgtoGg=0,"NO",('Activity data'!AL7*EF!$H6)*kgtoGg)</f>
        <v>25.977319648576415</v>
      </c>
      <c r="AM6" s="28">
        <f>IF(('Activity data'!AM7*EF!$H6)*kgtoGg=0,"NO",('Activity data'!AM7*EF!$H6)*kgtoGg)</f>
        <v>26.162509090089163</v>
      </c>
      <c r="AN6" s="28">
        <f>IF(('Activity data'!AN7*EF!$H6)*kgtoGg=0,"NO",('Activity data'!AN7*EF!$H6)*kgtoGg)</f>
        <v>26.341972450843329</v>
      </c>
      <c r="AO6" s="28">
        <f>IF(('Activity data'!AO7*EF!$H6)*kgtoGg=0,"NO",('Activity data'!AO7*EF!$H6)*kgtoGg)</f>
        <v>26.526953694904726</v>
      </c>
      <c r="AP6" s="28">
        <f>IF(('Activity data'!AP7*EF!$H6)*kgtoGg=0,"NO",('Activity data'!AP7*EF!$H6)*kgtoGg)</f>
        <v>26.707242483701577</v>
      </c>
      <c r="AQ6" s="28">
        <f>IF(('Activity data'!AQ7*EF!$H6)*kgtoGg=0,"NO",('Activity data'!AQ7*EF!$H6)*kgtoGg)</f>
        <v>26.89966403901288</v>
      </c>
      <c r="AR6" s="28">
        <f>IF(('Activity data'!AR7*EF!$H6)*kgtoGg=0,"NO",('Activity data'!AR7*EF!$H6)*kgtoGg)</f>
        <v>27.12056127079795</v>
      </c>
      <c r="AS6" s="28">
        <f>IF(('Activity data'!AS7*EF!$H6)*kgtoGg=0,"NO",('Activity data'!AS7*EF!$H6)*kgtoGg)</f>
        <v>27.340928850942575</v>
      </c>
      <c r="AT6" s="28">
        <f>IF(('Activity data'!AT7*EF!$H6)*kgtoGg=0,"NO",('Activity data'!AT7*EF!$H6)*kgtoGg)</f>
        <v>27.575555634890097</v>
      </c>
      <c r="AU6" s="28">
        <f>IF(('Activity data'!AU7*EF!$H6)*kgtoGg=0,"NO",('Activity data'!AU7*EF!$H6)*kgtoGg)</f>
        <v>27.820737994077099</v>
      </c>
      <c r="AV6" s="28">
        <f>IF(('Activity data'!AV7*EF!$H6)*kgtoGg=0,"NO",('Activity data'!AV7*EF!$H6)*kgtoGg)</f>
        <v>28.077071508374132</v>
      </c>
      <c r="AW6" s="28">
        <f>IF(('Activity data'!AW7*EF!$H6)*kgtoGg=0,"NO",('Activity data'!AW7*EF!$H6)*kgtoGg)</f>
        <v>28.379109972058753</v>
      </c>
      <c r="AX6" s="28">
        <f>IF(('Activity data'!AX7*EF!$H6)*kgtoGg=0,"NO",('Activity data'!AX7*EF!$H6)*kgtoGg)</f>
        <v>28.665819572372055</v>
      </c>
      <c r="AY6" s="28">
        <f>IF(('Activity data'!AY7*EF!$H6)*kgtoGg=0,"NO",('Activity data'!AY7*EF!$H6)*kgtoGg)</f>
        <v>28.988962221775381</v>
      </c>
      <c r="AZ6" s="28">
        <f>IF(('Activity data'!AZ7*EF!$H6)*kgtoGg=0,"NO",('Activity data'!AZ7*EF!$H6)*kgtoGg)</f>
        <v>29.33722567674139</v>
      </c>
      <c r="BA6" s="28">
        <f>IF(('Activity data'!BA7*EF!$H6)*kgtoGg=0,"NO",('Activity data'!BA7*EF!$H6)*kgtoGg)</f>
        <v>29.711815154633207</v>
      </c>
      <c r="BB6" s="28">
        <f>IF(('Activity data'!BB7*EF!$H6)*kgtoGg=0,"NO",('Activity data'!BB7*EF!$H6)*kgtoGg)</f>
        <v>30.086293949764784</v>
      </c>
      <c r="BC6" s="28">
        <f>IF(('Activity data'!BC7*EF!$H6)*kgtoGg=0,"NO",('Activity data'!BC7*EF!$H6)*kgtoGg)</f>
        <v>30.478183176223141</v>
      </c>
      <c r="BD6" s="28">
        <f>IF(('Activity data'!BD7*EF!$H6)*kgtoGg=0,"NO",('Activity data'!BD7*EF!$H6)*kgtoGg)</f>
        <v>30.876251547321658</v>
      </c>
      <c r="BE6" s="28">
        <f>IF(('Activity data'!BE7*EF!$H6)*kgtoGg=0,"NO",('Activity data'!BE7*EF!$H6)*kgtoGg)</f>
        <v>31.291805456499397</v>
      </c>
      <c r="BF6" s="28">
        <f>IF(('Activity data'!BF7*EF!$H6)*kgtoGg=0,"NO",('Activity data'!BF7*EF!$H6)*kgtoGg)</f>
        <v>31.734490972450367</v>
      </c>
      <c r="BG6" s="28">
        <f>IF(('Activity data'!BG7*EF!$H6)*kgtoGg=0,"NO",('Activity data'!BG7*EF!$H6)*kgtoGg)</f>
        <v>32.184909862362744</v>
      </c>
      <c r="BH6" s="28">
        <f>IF(('Activity data'!BH7*EF!$H6)*kgtoGg=0,"NO",('Activity data'!BH7*EF!$H6)*kgtoGg)</f>
        <v>32.655558703666244</v>
      </c>
      <c r="BI6" s="28">
        <f>IF(('Activity data'!BI7*EF!$H6)*kgtoGg=0,"NO",('Activity data'!BI7*EF!$H6)*kgtoGg)</f>
        <v>33.144946118612069</v>
      </c>
      <c r="BJ6" s="28">
        <f>IF(('Activity data'!BJ7*EF!$H6)*kgtoGg=0,"NO",('Activity data'!BJ7*EF!$H6)*kgtoGg)</f>
        <v>33.655765625306138</v>
      </c>
      <c r="BK6" s="28">
        <f>IF(('Activity data'!BK7*EF!$H6)*kgtoGg=0,"NO",('Activity data'!BK7*EF!$H6)*kgtoGg)</f>
        <v>34.199711154721818</v>
      </c>
      <c r="BL6" s="28">
        <f>IF(('Activity data'!BL7*EF!$H6)*kgtoGg=0,"NO",('Activity data'!BL7*EF!$H6)*kgtoGg)</f>
        <v>34.759874544323793</v>
      </c>
      <c r="BM6" s="28">
        <f>IF(('Activity data'!BM7*EF!$H6)*kgtoGg=0,"NO",('Activity data'!BM7*EF!$H6)*kgtoGg)</f>
        <v>35.347665912815685</v>
      </c>
      <c r="BN6" s="28">
        <f>IF(('Activity data'!BN7*EF!$H6)*kgtoGg=0,"NO",('Activity data'!BN7*EF!$H6)*kgtoGg)</f>
        <v>35.940981192437043</v>
      </c>
      <c r="BO6" s="28">
        <f>IF(('Activity data'!BO7*EF!$H6)*kgtoGg=0,"NO",('Activity data'!BO7*EF!$H6)*kgtoGg)</f>
        <v>36.56435824353651</v>
      </c>
      <c r="BP6" s="28">
        <f>IF(('Activity data'!BP7*EF!$H6)*kgtoGg=0,"NO",('Activity data'!BP7*EF!$H6)*kgtoGg)</f>
        <v>37.220083588711027</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463.23098549869604</v>
      </c>
      <c r="AE7" s="28">
        <f>IF(('Activity data'!AE8*EF!$H7)*kgtoGg=0,"NO",('Activity data'!AE8*EF!$H7)*kgtoGg)</f>
        <v>462.62064979846576</v>
      </c>
      <c r="AF7" s="28">
        <f>IF(('Activity data'!AF8*EF!$H7)*kgtoGg=0,"NO",('Activity data'!AF8*EF!$H7)*kgtoGg)</f>
        <v>458.74384776718045</v>
      </c>
      <c r="AG7" s="28">
        <f>IF(('Activity data'!AG8*EF!$H7)*kgtoGg=0,"NO",('Activity data'!AG8*EF!$H7)*kgtoGg)</f>
        <v>451.629733045048</v>
      </c>
      <c r="AH7" s="28">
        <f>IF(('Activity data'!AH8*EF!$H7)*kgtoGg=0,"NO",('Activity data'!AH8*EF!$H7)*kgtoGg)</f>
        <v>442.12245955160614</v>
      </c>
      <c r="AI7" s="28">
        <f>IF(('Activity data'!AI8*EF!$H7)*kgtoGg=0,"NO",('Activity data'!AI8*EF!$H7)*kgtoGg)</f>
        <v>435.1072922259853</v>
      </c>
      <c r="AJ7" s="28">
        <f>IF(('Activity data'!AJ8*EF!$H7)*kgtoGg=0,"NO",('Activity data'!AJ8*EF!$H7)*kgtoGg)</f>
        <v>427.41315267004228</v>
      </c>
      <c r="AK7" s="28">
        <f>IF(('Activity data'!AK8*EF!$H7)*kgtoGg=0,"NO",('Activity data'!AK8*EF!$H7)*kgtoGg)</f>
        <v>419.13002643833033</v>
      </c>
      <c r="AL7" s="28">
        <f>IF(('Activity data'!AL8*EF!$H7)*kgtoGg=0,"NO",('Activity data'!AL8*EF!$H7)*kgtoGg)</f>
        <v>368.59082485840941</v>
      </c>
      <c r="AM7" s="28">
        <f>IF(('Activity data'!AM8*EF!$H7)*kgtoGg=0,"NO",('Activity data'!AM8*EF!$H7)*kgtoGg)</f>
        <v>369.38115132663364</v>
      </c>
      <c r="AN7" s="28">
        <f>IF(('Activity data'!AN8*EF!$H7)*kgtoGg=0,"NO",('Activity data'!AN8*EF!$H7)*kgtoGg)</f>
        <v>369.58304336515909</v>
      </c>
      <c r="AO7" s="28">
        <f>IF(('Activity data'!AO8*EF!$H7)*kgtoGg=0,"NO",('Activity data'!AO8*EF!$H7)*kgtoGg)</f>
        <v>369.7233220946178</v>
      </c>
      <c r="AP7" s="28">
        <f>IF(('Activity data'!AP8*EF!$H7)*kgtoGg=0,"NO",('Activity data'!AP8*EF!$H7)*kgtoGg)</f>
        <v>369.37157919456286</v>
      </c>
      <c r="AQ7" s="28">
        <f>IF(('Activity data'!AQ8*EF!$H7)*kgtoGg=0,"NO",('Activity data'!AQ8*EF!$H7)*kgtoGg)</f>
        <v>369.26343028151626</v>
      </c>
      <c r="AR7" s="28">
        <f>IF(('Activity data'!AR8*EF!$H7)*kgtoGg=0,"NO",('Activity data'!AR8*EF!$H7)*kgtoGg)</f>
        <v>370.80889993971869</v>
      </c>
      <c r="AS7" s="28">
        <f>IF(('Activity data'!AS8*EF!$H7)*kgtoGg=0,"NO",('Activity data'!AS8*EF!$H7)*kgtoGg)</f>
        <v>372.01623526324204</v>
      </c>
      <c r="AT7" s="28">
        <f>IF(('Activity data'!AT8*EF!$H7)*kgtoGg=0,"NO",('Activity data'!AT8*EF!$H7)*kgtoGg)</f>
        <v>373.48894717139359</v>
      </c>
      <c r="AU7" s="28">
        <f>IF(('Activity data'!AU8*EF!$H7)*kgtoGg=0,"NO",('Activity data'!AU8*EF!$H7)*kgtoGg)</f>
        <v>375.06517396593529</v>
      </c>
      <c r="AV7" s="28">
        <f>IF(('Activity data'!AV8*EF!$H7)*kgtoGg=0,"NO",('Activity data'!AV8*EF!$H7)*kgtoGg)</f>
        <v>376.75803067532172</v>
      </c>
      <c r="AW7" s="28">
        <f>IF(('Activity data'!AW8*EF!$H7)*kgtoGg=0,"NO",('Activity data'!AW8*EF!$H7)*kgtoGg)</f>
        <v>378.79731664799834</v>
      </c>
      <c r="AX7" s="28">
        <f>IF(('Activity data'!AX8*EF!$H7)*kgtoGg=0,"NO",('Activity data'!AX8*EF!$H7)*kgtoGg)</f>
        <v>379.82778388515322</v>
      </c>
      <c r="AY7" s="28">
        <f>IF(('Activity data'!AY8*EF!$H7)*kgtoGg=0,"NO",('Activity data'!AY8*EF!$H7)*kgtoGg)</f>
        <v>381.74791964215746</v>
      </c>
      <c r="AZ7" s="28">
        <f>IF(('Activity data'!AZ8*EF!$H7)*kgtoGg=0,"NO",('Activity data'!AZ8*EF!$H7)*kgtoGg)</f>
        <v>384.08625397685427</v>
      </c>
      <c r="BA7" s="28">
        <f>IF(('Activity data'!BA8*EF!$H7)*kgtoGg=0,"NO",('Activity data'!BA8*EF!$H7)*kgtoGg)</f>
        <v>386.8355313022218</v>
      </c>
      <c r="BB7" s="28">
        <f>IF(('Activity data'!BB8*EF!$H7)*kgtoGg=0,"NO",('Activity data'!BB8*EF!$H7)*kgtoGg)</f>
        <v>389.52906740799466</v>
      </c>
      <c r="BC7" s="28">
        <f>IF(('Activity data'!BC8*EF!$H7)*kgtoGg=0,"NO",('Activity data'!BC8*EF!$H7)*kgtoGg)</f>
        <v>392.26950074348423</v>
      </c>
      <c r="BD7" s="28">
        <f>IF(('Activity data'!BD8*EF!$H7)*kgtoGg=0,"NO",('Activity data'!BD8*EF!$H7)*kgtoGg)</f>
        <v>394.67478988515171</v>
      </c>
      <c r="BE7" s="28">
        <f>IF(('Activity data'!BE8*EF!$H7)*kgtoGg=0,"NO",('Activity data'!BE8*EF!$H7)*kgtoGg)</f>
        <v>397.09180304428941</v>
      </c>
      <c r="BF7" s="28">
        <f>IF(('Activity data'!BF8*EF!$H7)*kgtoGg=0,"NO",('Activity data'!BF8*EF!$H7)*kgtoGg)</f>
        <v>399.78229255093748</v>
      </c>
      <c r="BG7" s="28">
        <f>IF(('Activity data'!BG8*EF!$H7)*kgtoGg=0,"NO",('Activity data'!BG8*EF!$H7)*kgtoGg)</f>
        <v>410.72246369382322</v>
      </c>
      <c r="BH7" s="28">
        <f>IF(('Activity data'!BH8*EF!$H7)*kgtoGg=0,"NO",('Activity data'!BH8*EF!$H7)*kgtoGg)</f>
        <v>422.10974010586091</v>
      </c>
      <c r="BI7" s="28">
        <f>IF(('Activity data'!BI8*EF!$H7)*kgtoGg=0,"NO",('Activity data'!BI8*EF!$H7)*kgtoGg)</f>
        <v>433.8943528842978</v>
      </c>
      <c r="BJ7" s="28">
        <f>IF(('Activity data'!BJ8*EF!$H7)*kgtoGg=0,"NO",('Activity data'!BJ8*EF!$H7)*kgtoGg)</f>
        <v>446.1502932934099</v>
      </c>
      <c r="BK7" s="28">
        <f>IF(('Activity data'!BK8*EF!$H7)*kgtoGg=0,"NO",('Activity data'!BK8*EF!$H7)*kgtoGg)</f>
        <v>459.21243625680654</v>
      </c>
      <c r="BL7" s="28">
        <f>IF(('Activity data'!BL8*EF!$H7)*kgtoGg=0,"NO",('Activity data'!BL8*EF!$H7)*kgtoGg)</f>
        <v>472.95778794195326</v>
      </c>
      <c r="BM7" s="28">
        <f>IF(('Activity data'!BM8*EF!$H7)*kgtoGg=0,"NO",('Activity data'!BM8*EF!$H7)*kgtoGg)</f>
        <v>487.33066006800988</v>
      </c>
      <c r="BN7" s="28">
        <f>IF(('Activity data'!BN8*EF!$H7)*kgtoGg=0,"NO",('Activity data'!BN8*EF!$H7)*kgtoGg)</f>
        <v>501.68777792885635</v>
      </c>
      <c r="BO7" s="28">
        <f>IF(('Activity data'!BO8*EF!$H7)*kgtoGg=0,"NO",('Activity data'!BO8*EF!$H7)*kgtoGg)</f>
        <v>516.73131300336365</v>
      </c>
      <c r="BP7" s="28">
        <f>IF(('Activity data'!BP8*EF!$H7)*kgtoGg=0,"NO",('Activity data'!BP8*EF!$H7)*kgtoGg)</f>
        <v>532.5166051979013</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326.19759233453408</v>
      </c>
      <c r="AE8" s="28">
        <f>IF(('Activity data'!AE9*EF!$H8)*kgtoGg=0,"NO",('Activity data'!AE9*EF!$H8)*kgtoGg)</f>
        <v>325.76780667216832</v>
      </c>
      <c r="AF8" s="28">
        <f>IF(('Activity data'!AF9*EF!$H8)*kgtoGg=0,"NO",('Activity data'!AF9*EF!$H8)*kgtoGg)</f>
        <v>323.03784359078787</v>
      </c>
      <c r="AG8" s="28">
        <f>IF(('Activity data'!AG9*EF!$H8)*kgtoGg=0,"NO",('Activity data'!AG9*EF!$H8)*kgtoGg)</f>
        <v>318.02823247538936</v>
      </c>
      <c r="AH8" s="28">
        <f>IF(('Activity data'!AH9*EF!$H8)*kgtoGg=0,"NO",('Activity data'!AH9*EF!$H8)*kgtoGg)</f>
        <v>311.33340889857709</v>
      </c>
      <c r="AI8" s="28">
        <f>IF(('Activity data'!AI9*EF!$H8)*kgtoGg=0,"NO",('Activity data'!AI9*EF!$H8)*kgtoGg)</f>
        <v>306.39347447476496</v>
      </c>
      <c r="AJ8" s="28">
        <f>IF(('Activity data'!AJ9*EF!$H8)*kgtoGg=0,"NO",('Activity data'!AJ9*EF!$H8)*kgtoGg)</f>
        <v>300.97542197654411</v>
      </c>
      <c r="AK8" s="28">
        <f>IF(('Activity data'!AK9*EF!$H8)*kgtoGg=0,"NO",('Activity data'!AK9*EF!$H8)*kgtoGg)</f>
        <v>295.14261735342797</v>
      </c>
      <c r="AL8" s="28">
        <f>IF(('Activity data'!AL9*EF!$H8)*kgtoGg=0,"NO",('Activity data'!AL9*EF!$H8)*kgtoGg)</f>
        <v>259.55396635649174</v>
      </c>
      <c r="AM8" s="28">
        <f>IF(('Activity data'!AM9*EF!$H8)*kgtoGg=0,"NO",('Activity data'!AM9*EF!$H8)*kgtoGg)</f>
        <v>260.11049776126265</v>
      </c>
      <c r="AN8" s="28">
        <f>IF(('Activity data'!AN9*EF!$H8)*kgtoGg=0,"NO",('Activity data'!AN9*EF!$H8)*kgtoGg)</f>
        <v>260.25266592129543</v>
      </c>
      <c r="AO8" s="28">
        <f>IF(('Activity data'!AO9*EF!$H8)*kgtoGg=0,"NO",('Activity data'!AO9*EF!$H8)*kgtoGg)</f>
        <v>260.35144727495623</v>
      </c>
      <c r="AP8" s="28">
        <f>IF(('Activity data'!AP9*EF!$H8)*kgtoGg=0,"NO",('Activity data'!AP9*EF!$H8)*kgtoGg)</f>
        <v>260.10375726562933</v>
      </c>
      <c r="AQ8" s="28">
        <f>IF(('Activity data'!AQ9*EF!$H8)*kgtoGg=0,"NO",('Activity data'!AQ9*EF!$H8)*kgtoGg)</f>
        <v>260.02760105813513</v>
      </c>
      <c r="AR8" s="28">
        <f>IF(('Activity data'!AR9*EF!$H8)*kgtoGg=0,"NO",('Activity data'!AR9*EF!$H8)*kgtoGg)</f>
        <v>261.11588853741273</v>
      </c>
      <c r="AS8" s="28">
        <f>IF(('Activity data'!AS9*EF!$H8)*kgtoGg=0,"NO",('Activity data'!AS9*EF!$H8)*kgtoGg)</f>
        <v>261.96606887508983</v>
      </c>
      <c r="AT8" s="28">
        <f>IF(('Activity data'!AT9*EF!$H8)*kgtoGg=0,"NO",('Activity data'!AT9*EF!$H8)*kgtoGg)</f>
        <v>263.00312186523962</v>
      </c>
      <c r="AU8" s="28">
        <f>IF(('Activity data'!AU9*EF!$H8)*kgtoGg=0,"NO",('Activity data'!AU9*EF!$H8)*kgtoGg)</f>
        <v>264.11306787802442</v>
      </c>
      <c r="AV8" s="28">
        <f>IF(('Activity data'!AV9*EF!$H8)*kgtoGg=0,"NO",('Activity data'!AV9*EF!$H8)*kgtoGg)</f>
        <v>265.30514224277096</v>
      </c>
      <c r="AW8" s="28">
        <f>IF(('Activity data'!AW9*EF!$H8)*kgtoGg=0,"NO",('Activity data'!AW9*EF!$H8)*kgtoGg)</f>
        <v>266.74116486473031</v>
      </c>
      <c r="AX8" s="28">
        <f>IF(('Activity data'!AX9*EF!$H8)*kgtoGg=0,"NO",('Activity data'!AX9*EF!$H8)*kgtoGg)</f>
        <v>267.46679838723236</v>
      </c>
      <c r="AY8" s="28">
        <f>IF(('Activity data'!AY9*EF!$H8)*kgtoGg=0,"NO",('Activity data'!AY9*EF!$H8)*kgtoGg)</f>
        <v>268.8189179139863</v>
      </c>
      <c r="AZ8" s="28">
        <f>IF(('Activity data'!AZ9*EF!$H8)*kgtoGg=0,"NO",('Activity data'!AZ9*EF!$H8)*kgtoGg)</f>
        <v>270.46552415132624</v>
      </c>
      <c r="BA8" s="28">
        <f>IF(('Activity data'!BA9*EF!$H8)*kgtoGg=0,"NO",('Activity data'!BA9*EF!$H8)*kgtoGg)</f>
        <v>272.40150786629584</v>
      </c>
      <c r="BB8" s="28">
        <f>IF(('Activity data'!BB9*EF!$H8)*kgtoGg=0,"NO",('Activity data'!BB9*EF!$H8)*kgtoGg)</f>
        <v>274.29823977774902</v>
      </c>
      <c r="BC8" s="28">
        <f>IF(('Activity data'!BC9*EF!$H8)*kgtoGg=0,"NO",('Activity data'!BC9*EF!$H8)*kgtoGg)</f>
        <v>276.22799573962106</v>
      </c>
      <c r="BD8" s="28">
        <f>IF(('Activity data'!BD9*EF!$H8)*kgtoGg=0,"NO",('Activity data'!BD9*EF!$H8)*kgtoGg)</f>
        <v>277.92175015467956</v>
      </c>
      <c r="BE8" s="28">
        <f>IF(('Activity data'!BE9*EF!$H8)*kgtoGg=0,"NO",('Activity data'!BE9*EF!$H8)*kgtoGg)</f>
        <v>279.62376037815983</v>
      </c>
      <c r="BF8" s="28">
        <f>IF(('Activity data'!BF9*EF!$H8)*kgtoGg=0,"NO",('Activity data'!BF9*EF!$H8)*kgtoGg)</f>
        <v>281.51834693809201</v>
      </c>
      <c r="BG8" s="28">
        <f>IF(('Activity data'!BG9*EF!$H8)*kgtoGg=0,"NO",('Activity data'!BG9*EF!$H8)*kgtoGg)</f>
        <v>289.22218713499757</v>
      </c>
      <c r="BH8" s="28">
        <f>IF(('Activity data'!BH9*EF!$H8)*kgtoGg=0,"NO",('Activity data'!BH9*EF!$H8)*kgtoGg)</f>
        <v>297.24086953133099</v>
      </c>
      <c r="BI8" s="28">
        <f>IF(('Activity data'!BI9*EF!$H8)*kgtoGg=0,"NO",('Activity data'!BI9*EF!$H8)*kgtoGg)</f>
        <v>305.53934790445282</v>
      </c>
      <c r="BJ8" s="28">
        <f>IF(('Activity data'!BJ9*EF!$H8)*kgtoGg=0,"NO",('Activity data'!BJ9*EF!$H8)*kgtoGg)</f>
        <v>314.16972535846531</v>
      </c>
      <c r="BK8" s="28">
        <f>IF(('Activity data'!BK9*EF!$H8)*kgtoGg=0,"NO",('Activity data'!BK9*EF!$H8)*kgtoGg)</f>
        <v>323.36781382571758</v>
      </c>
      <c r="BL8" s="28">
        <f>IF(('Activity data'!BL9*EF!$H8)*kgtoGg=0,"NO",('Activity data'!BL9*EF!$H8)*kgtoGg)</f>
        <v>333.04700361622628</v>
      </c>
      <c r="BM8" s="28">
        <f>IF(('Activity data'!BM9*EF!$H8)*kgtoGg=0,"NO",('Activity data'!BM9*EF!$H8)*kgtoGg)</f>
        <v>343.16808020484115</v>
      </c>
      <c r="BN8" s="28">
        <f>IF(('Activity data'!BN9*EF!$H8)*kgtoGg=0,"NO",('Activity data'!BN9*EF!$H8)*kgtoGg)</f>
        <v>353.27806296868715</v>
      </c>
      <c r="BO8" s="28">
        <f>IF(('Activity data'!BO9*EF!$H8)*kgtoGg=0,"NO",('Activity data'!BO9*EF!$H8)*kgtoGg)</f>
        <v>363.87140640883189</v>
      </c>
      <c r="BP8" s="28">
        <f>IF(('Activity data'!BP9*EF!$H8)*kgtoGg=0,"NO",('Activity data'!BP9*EF!$H8)*kgtoGg)</f>
        <v>374.98707973239414</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37.336844047556127</v>
      </c>
      <c r="AE9" s="28">
        <f>IF(('Activity data'!AE10*EF!$H9)*kgtoGg=0,"NO",('Activity data'!AE10*EF!$H9)*kgtoGg)</f>
        <v>38.312925086095518</v>
      </c>
      <c r="AF9" s="28">
        <f>IF(('Activity data'!AF10*EF!$H9)*kgtoGg=0,"NO",('Activity data'!AF10*EF!$H9)*kgtoGg)</f>
        <v>39.007417464292203</v>
      </c>
      <c r="AG9" s="28">
        <f>IF(('Activity data'!AG10*EF!$H9)*kgtoGg=0,"NO",('Activity data'!AG10*EF!$H9)*kgtoGg)</f>
        <v>39.403072703618292</v>
      </c>
      <c r="AH9" s="28">
        <f>IF(('Activity data'!AH10*EF!$H9)*kgtoGg=0,"NO",('Activity data'!AH10*EF!$H9)*kgtoGg)</f>
        <v>39.555493191578599</v>
      </c>
      <c r="AI9" s="28">
        <f>IF(('Activity data'!AI10*EF!$H9)*kgtoGg=0,"NO",('Activity data'!AI10*EF!$H9)*kgtoGg)</f>
        <v>39.897982837034405</v>
      </c>
      <c r="AJ9" s="28">
        <f>IF(('Activity data'!AJ10*EF!$H9)*kgtoGg=0,"NO",('Activity data'!AJ10*EF!$H9)*kgtoGg)</f>
        <v>40.150463262300228</v>
      </c>
      <c r="AK9" s="28">
        <f>IF(('Activity data'!AK10*EF!$H9)*kgtoGg=0,"NO",('Activity data'!AK10*EF!$H9)*kgtoGg)</f>
        <v>40.31794972801584</v>
      </c>
      <c r="AL9" s="28">
        <f>IF(('Activity data'!AL10*EF!$H9)*kgtoGg=0,"NO",('Activity data'!AL10*EF!$H9)*kgtoGg)</f>
        <v>36.294329634348493</v>
      </c>
      <c r="AM9" s="28">
        <f>IF(('Activity data'!AM10*EF!$H9)*kgtoGg=0,"NO",('Activity data'!AM10*EF!$H9)*kgtoGg)</f>
        <v>37.148784003750372</v>
      </c>
      <c r="AN9" s="28">
        <f>IF(('Activity data'!AN10*EF!$H9)*kgtoGg=0,"NO",('Activity data'!AN10*EF!$H9)*kgtoGg)</f>
        <v>37.950236014025116</v>
      </c>
      <c r="AO9" s="28">
        <f>IF(('Activity data'!AO10*EF!$H9)*kgtoGg=0,"NO",('Activity data'!AO10*EF!$H9)*kgtoGg)</f>
        <v>38.750881077638731</v>
      </c>
      <c r="AP9" s="28">
        <f>IF(('Activity data'!AP10*EF!$H9)*kgtoGg=0,"NO",('Activity data'!AP10*EF!$H9)*kgtoGg)</f>
        <v>39.504971037409454</v>
      </c>
      <c r="AQ9" s="28">
        <f>IF(('Activity data'!AQ10*EF!$H9)*kgtoGg=0,"NO",('Activity data'!AQ10*EF!$H9)*kgtoGg)</f>
        <v>40.290237285704983</v>
      </c>
      <c r="AR9" s="28">
        <f>IF(('Activity data'!AR10*EF!$H9)*kgtoGg=0,"NO",('Activity data'!AR10*EF!$H9)*kgtoGg)</f>
        <v>41.265794462169545</v>
      </c>
      <c r="AS9" s="28">
        <f>IF(('Activity data'!AS10*EF!$H9)*kgtoGg=0,"NO",('Activity data'!AS10*EF!$H9)*kgtoGg)</f>
        <v>42.217115511479847</v>
      </c>
      <c r="AT9" s="28">
        <f>IF(('Activity data'!AT10*EF!$H9)*kgtoGg=0,"NO",('Activity data'!AT10*EF!$H9)*kgtoGg)</f>
        <v>43.212480096768367</v>
      </c>
      <c r="AU9" s="28">
        <f>IF(('Activity data'!AU10*EF!$H9)*kgtoGg=0,"NO",('Activity data'!AU10*EF!$H9)*kgtoGg)</f>
        <v>44.235266489694084</v>
      </c>
      <c r="AV9" s="28">
        <f>IF(('Activity data'!AV10*EF!$H9)*kgtoGg=0,"NO",('Activity data'!AV10*EF!$H9)*kgtoGg)</f>
        <v>45.288464872212003</v>
      </c>
      <c r="AW9" s="28">
        <f>IF(('Activity data'!AW10*EF!$H9)*kgtoGg=0,"NO",('Activity data'!AW10*EF!$H9)*kgtoGg)</f>
        <v>46.659446756918705</v>
      </c>
      <c r="AX9" s="28">
        <f>IF(('Activity data'!AX10*EF!$H9)*kgtoGg=0,"NO",('Activity data'!AX10*EF!$H9)*kgtoGg)</f>
        <v>47.942698858763166</v>
      </c>
      <c r="AY9" s="28">
        <f>IF(('Activity data'!AY10*EF!$H9)*kgtoGg=0,"NO",('Activity data'!AY10*EF!$H9)*kgtoGg)</f>
        <v>49.376396622288709</v>
      </c>
      <c r="AZ9" s="28">
        <f>IF(('Activity data'!AZ10*EF!$H9)*kgtoGg=0,"NO",('Activity data'!AZ10*EF!$H9)*kgtoGg)</f>
        <v>50.908544129972071</v>
      </c>
      <c r="BA9" s="28">
        <f>IF(('Activity data'!BA10*EF!$H9)*kgtoGg=0,"NO",('Activity data'!BA10*EF!$H9)*kgtoGg)</f>
        <v>52.544582716912188</v>
      </c>
      <c r="BB9" s="28">
        <f>IF(('Activity data'!BB10*EF!$H9)*kgtoGg=0,"NO",('Activity data'!BB10*EF!$H9)*kgtoGg)</f>
        <v>54.2262818286138</v>
      </c>
      <c r="BC9" s="28">
        <f>IF(('Activity data'!BC10*EF!$H9)*kgtoGg=0,"NO",('Activity data'!BC10*EF!$H9)*kgtoGg)</f>
        <v>55.970576302289999</v>
      </c>
      <c r="BD9" s="28">
        <f>IF(('Activity data'!BD10*EF!$H9)*kgtoGg=0,"NO",('Activity data'!BD10*EF!$H9)*kgtoGg)</f>
        <v>57.725154060490297</v>
      </c>
      <c r="BE9" s="28">
        <f>IF(('Activity data'!BE10*EF!$H9)*kgtoGg=0,"NO",('Activity data'!BE10*EF!$H9)*kgtoGg)</f>
        <v>59.541627380967682</v>
      </c>
      <c r="BF9" s="28">
        <f>IF(('Activity data'!BF10*EF!$H9)*kgtoGg=0,"NO",('Activity data'!BF10*EF!$H9)*kgtoGg)</f>
        <v>61.463815709664296</v>
      </c>
      <c r="BG9" s="28">
        <f>IF(('Activity data'!BG10*EF!$H9)*kgtoGg=0,"NO",('Activity data'!BG10*EF!$H9)*kgtoGg)</f>
        <v>63.145363897864769</v>
      </c>
      <c r="BH9" s="28">
        <f>IF(('Activity data'!BH10*EF!$H9)*kgtoGg=0,"NO",('Activity data'!BH10*EF!$H9)*kgtoGg)</f>
        <v>64.88212834505191</v>
      </c>
      <c r="BI9" s="28">
        <f>IF(('Activity data'!BI10*EF!$H9)*kgtoGg=0,"NO",('Activity data'!BI10*EF!$H9)*kgtoGg)</f>
        <v>66.665569469929522</v>
      </c>
      <c r="BJ9" s="28">
        <f>IF(('Activity data'!BJ10*EF!$H9)*kgtoGg=0,"NO",('Activity data'!BJ10*EF!$H9)*kgtoGg)</f>
        <v>68.506096011907019</v>
      </c>
      <c r="BK9" s="28">
        <f>IF(('Activity data'!BK10*EF!$H9)*kgtoGg=0,"NO",('Activity data'!BK10*EF!$H9)*kgtoGg)</f>
        <v>70.454041808163836</v>
      </c>
      <c r="BL9" s="28">
        <f>IF(('Activity data'!BL10*EF!$H9)*kgtoGg=0,"NO",('Activity data'!BL10*EF!$H9)*kgtoGg)</f>
        <v>72.489279955716128</v>
      </c>
      <c r="BM9" s="28">
        <f>IF(('Activity data'!BM10*EF!$H9)*kgtoGg=0,"NO",('Activity data'!BM10*EF!$H9)*kgtoGg)</f>
        <v>74.601944389023046</v>
      </c>
      <c r="BN9" s="28">
        <f>IF(('Activity data'!BN10*EF!$H9)*kgtoGg=0,"NO",('Activity data'!BN10*EF!$H9)*kgtoGg)</f>
        <v>76.69228370528954</v>
      </c>
      <c r="BO9" s="28">
        <f>IF(('Activity data'!BO10*EF!$H9)*kgtoGg=0,"NO",('Activity data'!BO10*EF!$H9)*kgtoGg)</f>
        <v>78.866423014934185</v>
      </c>
      <c r="BP9" s="28">
        <f>IF(('Activity data'!BP10*EF!$H9)*kgtoGg=0,"NO",('Activity data'!BP10*EF!$H9)*kgtoGg)</f>
        <v>81.13119053537568</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132.58595263221653</v>
      </c>
      <c r="AE10" s="28">
        <f>IF(('Activity data'!AE11*EF!$H10)*kgtoGg=0,"NO",('Activity data'!AE11*EF!$H10)*kgtoGg)</f>
        <v>132.65945563221172</v>
      </c>
      <c r="AF10" s="28">
        <f>IF(('Activity data'!AF11*EF!$H10)*kgtoGg=0,"NO",('Activity data'!AF11*EF!$H10)*kgtoGg)</f>
        <v>132.82294738461698</v>
      </c>
      <c r="AG10" s="28">
        <f>IF(('Activity data'!AG11*EF!$H10)*kgtoGg=0,"NO",('Activity data'!AG11*EF!$H10)*kgtoGg)</f>
        <v>133.07049901109136</v>
      </c>
      <c r="AH10" s="28">
        <f>IF(('Activity data'!AH11*EF!$H10)*kgtoGg=0,"NO",('Activity data'!AH11*EF!$H10)*kgtoGg)</f>
        <v>133.3987657295298</v>
      </c>
      <c r="AI10" s="28">
        <f>IF(('Activity data'!AI11*EF!$H10)*kgtoGg=0,"NO",('Activity data'!AI11*EF!$H10)*kgtoGg)</f>
        <v>133.81251860834138</v>
      </c>
      <c r="AJ10" s="28">
        <f>IF(('Activity data'!AJ11*EF!$H10)*kgtoGg=0,"NO",('Activity data'!AJ11*EF!$H10)*kgtoGg)</f>
        <v>134.27085210099946</v>
      </c>
      <c r="AK10" s="28">
        <f>IF(('Activity data'!AK11*EF!$H10)*kgtoGg=0,"NO",('Activity data'!AK11*EF!$H10)*kgtoGg)</f>
        <v>134.77456092931803</v>
      </c>
      <c r="AL10" s="28">
        <f>IF(('Activity data'!AL11*EF!$H10)*kgtoGg=0,"NO",('Activity data'!AL11*EF!$H10)*kgtoGg)</f>
        <v>135.24360073080851</v>
      </c>
      <c r="AM10" s="28">
        <f>IF(('Activity data'!AM11*EF!$H10)*kgtoGg=0,"NO",('Activity data'!AM11*EF!$H10)*kgtoGg)</f>
        <v>135.43766187328467</v>
      </c>
      <c r="AN10" s="28">
        <f>IF(('Activity data'!AN11*EF!$H10)*kgtoGg=0,"NO",('Activity data'!AN11*EF!$H10)*kgtoGg)</f>
        <v>135.66427880231004</v>
      </c>
      <c r="AO10" s="28">
        <f>IF(('Activity data'!AO11*EF!$H10)*kgtoGg=0,"NO",('Activity data'!AO11*EF!$H10)*kgtoGg)</f>
        <v>135.92241784286296</v>
      </c>
      <c r="AP10" s="28">
        <f>IF(('Activity data'!AP11*EF!$H10)*kgtoGg=0,"NO",('Activity data'!AP11*EF!$H10)*kgtoGg)</f>
        <v>136.20945101827908</v>
      </c>
      <c r="AQ10" s="28">
        <f>IF(('Activity data'!AQ11*EF!$H10)*kgtoGg=0,"NO",('Activity data'!AQ11*EF!$H10)*kgtoGg)</f>
        <v>136.52526740476972</v>
      </c>
      <c r="AR10" s="28">
        <f>IF(('Activity data'!AR11*EF!$H10)*kgtoGg=0,"NO",('Activity data'!AR11*EF!$H10)*kgtoGg)</f>
        <v>136.72086618147151</v>
      </c>
      <c r="AS10" s="28">
        <f>IF(('Activity data'!AS11*EF!$H10)*kgtoGg=0,"NO",('Activity data'!AS11*EF!$H10)*kgtoGg)</f>
        <v>136.9399191842929</v>
      </c>
      <c r="AT10" s="28">
        <f>IF(('Activity data'!AT11*EF!$H10)*kgtoGg=0,"NO",('Activity data'!AT11*EF!$H10)*kgtoGg)</f>
        <v>137.18252327098355</v>
      </c>
      <c r="AU10" s="28">
        <f>IF(('Activity data'!AU11*EF!$H10)*kgtoGg=0,"NO",('Activity data'!AU11*EF!$H10)*kgtoGg)</f>
        <v>137.44731408805475</v>
      </c>
      <c r="AV10" s="28">
        <f>IF(('Activity data'!AV11*EF!$H10)*kgtoGg=0,"NO",('Activity data'!AV11*EF!$H10)*kgtoGg)</f>
        <v>137.73339882624362</v>
      </c>
      <c r="AW10" s="28">
        <f>IF(('Activity data'!AW11*EF!$H10)*kgtoGg=0,"NO",('Activity data'!AW11*EF!$H10)*kgtoGg)</f>
        <v>137.92267143472461</v>
      </c>
      <c r="AX10" s="28">
        <f>IF(('Activity data'!AX11*EF!$H10)*kgtoGg=0,"NO",('Activity data'!AX11*EF!$H10)*kgtoGg)</f>
        <v>138.128225025359</v>
      </c>
      <c r="AY10" s="28">
        <f>IF(('Activity data'!AY11*EF!$H10)*kgtoGg=0,"NO",('Activity data'!AY11*EF!$H10)*kgtoGg)</f>
        <v>138.35373115399253</v>
      </c>
      <c r="AZ10" s="28">
        <f>IF(('Activity data'!AZ11*EF!$H10)*kgtoGg=0,"NO",('Activity data'!AZ11*EF!$H10)*kgtoGg)</f>
        <v>138.59754342039918</v>
      </c>
      <c r="BA10" s="28">
        <f>IF(('Activity data'!BA11*EF!$H10)*kgtoGg=0,"NO",('Activity data'!BA11*EF!$H10)*kgtoGg)</f>
        <v>138.85914245340078</v>
      </c>
      <c r="BB10" s="28">
        <f>IF(('Activity data'!BB11*EF!$H10)*kgtoGg=0,"NO",('Activity data'!BB11*EF!$H10)*kgtoGg)</f>
        <v>139.02219595361007</v>
      </c>
      <c r="BC10" s="28">
        <f>IF(('Activity data'!BC11*EF!$H10)*kgtoGg=0,"NO",('Activity data'!BC11*EF!$H10)*kgtoGg)</f>
        <v>139.20029434753368</v>
      </c>
      <c r="BD10" s="28">
        <f>IF(('Activity data'!BD11*EF!$H10)*kgtoGg=0,"NO",('Activity data'!BD11*EF!$H10)*kgtoGg)</f>
        <v>139.39196715807932</v>
      </c>
      <c r="BE10" s="28">
        <f>IF(('Activity data'!BE11*EF!$H10)*kgtoGg=0,"NO",('Activity data'!BE11*EF!$H10)*kgtoGg)</f>
        <v>139.59770483030596</v>
      </c>
      <c r="BF10" s="28">
        <f>IF(('Activity data'!BF11*EF!$H10)*kgtoGg=0,"NO",('Activity data'!BF11*EF!$H10)*kgtoGg)</f>
        <v>139.81789150470436</v>
      </c>
      <c r="BG10" s="28">
        <f>IF(('Activity data'!BG11*EF!$H10)*kgtoGg=0,"NO",('Activity data'!BG11*EF!$H10)*kgtoGg)</f>
        <v>139.94476822544172</v>
      </c>
      <c r="BH10" s="28">
        <f>IF(('Activity data'!BH11*EF!$H10)*kgtoGg=0,"NO",('Activity data'!BH11*EF!$H10)*kgtoGg)</f>
        <v>140.08405978471691</v>
      </c>
      <c r="BI10" s="28">
        <f>IF(('Activity data'!BI11*EF!$H10)*kgtoGg=0,"NO",('Activity data'!BI11*EF!$H10)*kgtoGg)</f>
        <v>140.23526607538975</v>
      </c>
      <c r="BJ10" s="28">
        <f>IF(('Activity data'!BJ11*EF!$H10)*kgtoGg=0,"NO",('Activity data'!BJ11*EF!$H10)*kgtoGg)</f>
        <v>140.39826889007972</v>
      </c>
      <c r="BK10" s="28">
        <f>IF(('Activity data'!BK11*EF!$H10)*kgtoGg=0,"NO",('Activity data'!BK11*EF!$H10)*kgtoGg)</f>
        <v>140.57373937890355</v>
      </c>
      <c r="BL10" s="28">
        <f>IF(('Activity data'!BL11*EF!$H10)*kgtoGg=0,"NO",('Activity data'!BL11*EF!$H10)*kgtoGg)</f>
        <v>140.65318674423401</v>
      </c>
      <c r="BM10" s="28">
        <f>IF(('Activity data'!BM11*EF!$H10)*kgtoGg=0,"NO",('Activity data'!BM11*EF!$H10)*kgtoGg)</f>
        <v>140.74354522358132</v>
      </c>
      <c r="BN10" s="28">
        <f>IF(('Activity data'!BN11*EF!$H10)*kgtoGg=0,"NO",('Activity data'!BN11*EF!$H10)*kgtoGg)</f>
        <v>140.84264928964424</v>
      </c>
      <c r="BO10" s="28">
        <f>IF(('Activity data'!BO11*EF!$H10)*kgtoGg=0,"NO",('Activity data'!BO11*EF!$H10)*kgtoGg)</f>
        <v>140.95231984965238</v>
      </c>
      <c r="BP10" s="28">
        <f>IF(('Activity data'!BP11*EF!$H10)*kgtoGg=0,"NO",('Activity data'!BP11*EF!$H10)*kgtoGg)</f>
        <v>141.0724998475545</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14.36884565698251</v>
      </c>
      <c r="AE11" s="28">
        <f>IF(('Activity data'!AE12*EF!$H11)*kgtoGg=0,"NO",('Activity data'!AE12*EF!$H11)*kgtoGg)</f>
        <v>14.37681145759176</v>
      </c>
      <c r="AF11" s="28">
        <f>IF(('Activity data'!AF12*EF!$H11)*kgtoGg=0,"NO",('Activity data'!AF12*EF!$H11)*kgtoGg)</f>
        <v>14.394529682711863</v>
      </c>
      <c r="AG11" s="28">
        <f>IF(('Activity data'!AG12*EF!$H11)*kgtoGg=0,"NO",('Activity data'!AG12*EF!$H11)*kgtoGg)</f>
        <v>14.42135779717141</v>
      </c>
      <c r="AH11" s="28">
        <f>IF(('Activity data'!AH12*EF!$H11)*kgtoGg=0,"NO",('Activity data'!AH12*EF!$H11)*kgtoGg)</f>
        <v>14.456933314169431</v>
      </c>
      <c r="AI11" s="28">
        <f>IF(('Activity data'!AI12*EF!$H11)*kgtoGg=0,"NO",('Activity data'!AI12*EF!$H11)*kgtoGg)</f>
        <v>14.50177329259661</v>
      </c>
      <c r="AJ11" s="28">
        <f>IF(('Activity data'!AJ12*EF!$H11)*kgtoGg=0,"NO",('Activity data'!AJ12*EF!$H11)*kgtoGg)</f>
        <v>14.551444642273433</v>
      </c>
      <c r="AK11" s="28">
        <f>IF(('Activity data'!AK12*EF!$H11)*kgtoGg=0,"NO",('Activity data'!AK12*EF!$H11)*kgtoGg)</f>
        <v>14.606033490235674</v>
      </c>
      <c r="AL11" s="28">
        <f>IF(('Activity data'!AL12*EF!$H11)*kgtoGg=0,"NO",('Activity data'!AL12*EF!$H11)*kgtoGg)</f>
        <v>14.65686512345774</v>
      </c>
      <c r="AM11" s="28">
        <f>IF(('Activity data'!AM12*EF!$H11)*kgtoGg=0,"NO",('Activity data'!AM12*EF!$H11)*kgtoGg)</f>
        <v>14.67789627003774</v>
      </c>
      <c r="AN11" s="28">
        <f>IF(('Activity data'!AN12*EF!$H11)*kgtoGg=0,"NO",('Activity data'!AN12*EF!$H11)*kgtoGg)</f>
        <v>14.702455611444426</v>
      </c>
      <c r="AO11" s="28">
        <f>IF(('Activity data'!AO12*EF!$H11)*kgtoGg=0,"NO",('Activity data'!AO12*EF!$H11)*kgtoGg)</f>
        <v>14.730431124371011</v>
      </c>
      <c r="AP11" s="28">
        <f>IF(('Activity data'!AP12*EF!$H11)*kgtoGg=0,"NO",('Activity data'!AP12*EF!$H11)*kgtoGg)</f>
        <v>14.761538004957588</v>
      </c>
      <c r="AQ11" s="28">
        <f>IF(('Activity data'!AQ12*EF!$H11)*kgtoGg=0,"NO",('Activity data'!AQ12*EF!$H11)*kgtoGg)</f>
        <v>14.795764231969869</v>
      </c>
      <c r="AR11" s="28">
        <f>IF(('Activity data'!AR12*EF!$H11)*kgtoGg=0,"NO",('Activity data'!AR12*EF!$H11)*kgtoGg)</f>
        <v>14.816962017838778</v>
      </c>
      <c r="AS11" s="28">
        <f>IF(('Activity data'!AS12*EF!$H11)*kgtoGg=0,"NO",('Activity data'!AS12*EF!$H11)*kgtoGg)</f>
        <v>14.840701627697523</v>
      </c>
      <c r="AT11" s="28">
        <f>IF(('Activity data'!AT12*EF!$H11)*kgtoGg=0,"NO",('Activity data'!AT12*EF!$H11)*kgtoGg)</f>
        <v>14.866993558390066</v>
      </c>
      <c r="AU11" s="28">
        <f>IF(('Activity data'!AU12*EF!$H11)*kgtoGg=0,"NO",('Activity data'!AU12*EF!$H11)*kgtoGg)</f>
        <v>14.895689949722234</v>
      </c>
      <c r="AV11" s="28">
        <f>IF(('Activity data'!AV12*EF!$H11)*kgtoGg=0,"NO",('Activity data'!AV12*EF!$H11)*kgtoGg)</f>
        <v>14.926694044547094</v>
      </c>
      <c r="AW11" s="28">
        <f>IF(('Activity data'!AW12*EF!$H11)*kgtoGg=0,"NO",('Activity data'!AW12*EF!$H11)*kgtoGg)</f>
        <v>14.947206239424197</v>
      </c>
      <c r="AX11" s="28">
        <f>IF(('Activity data'!AX12*EF!$H11)*kgtoGg=0,"NO",('Activity data'!AX12*EF!$H11)*kgtoGg)</f>
        <v>14.969482866468217</v>
      </c>
      <c r="AY11" s="28">
        <f>IF(('Activity data'!AY12*EF!$H11)*kgtoGg=0,"NO",('Activity data'!AY12*EF!$H11)*kgtoGg)</f>
        <v>14.993921826197438</v>
      </c>
      <c r="AZ11" s="28">
        <f>IF(('Activity data'!AZ12*EF!$H11)*kgtoGg=0,"NO",('Activity data'!AZ12*EF!$H11)*kgtoGg)</f>
        <v>15.020344691936421</v>
      </c>
      <c r="BA11" s="28">
        <f>IF(('Activity data'!BA12*EF!$H11)*kgtoGg=0,"NO",('Activity data'!BA12*EF!$H11)*kgtoGg)</f>
        <v>15.048695177448582</v>
      </c>
      <c r="BB11" s="28">
        <f>IF(('Activity data'!BB12*EF!$H11)*kgtoGg=0,"NO",('Activity data'!BB12*EF!$H11)*kgtoGg)</f>
        <v>15.066365907505761</v>
      </c>
      <c r="BC11" s="28">
        <f>IF(('Activity data'!BC12*EF!$H11)*kgtoGg=0,"NO",('Activity data'!BC12*EF!$H11)*kgtoGg)</f>
        <v>15.085667110108606</v>
      </c>
      <c r="BD11" s="28">
        <f>IF(('Activity data'!BD12*EF!$H11)*kgtoGg=0,"NO",('Activity data'!BD12*EF!$H11)*kgtoGg)</f>
        <v>15.106439424043019</v>
      </c>
      <c r="BE11" s="28">
        <f>IF(('Activity data'!BE12*EF!$H11)*kgtoGg=0,"NO",('Activity data'!BE12*EF!$H11)*kgtoGg)</f>
        <v>15.12873600071168</v>
      </c>
      <c r="BF11" s="28">
        <f>IF(('Activity data'!BF12*EF!$H11)*kgtoGg=0,"NO",('Activity data'!BF12*EF!$H11)*kgtoGg)</f>
        <v>15.152598470885506</v>
      </c>
      <c r="BG11" s="28">
        <f>IF(('Activity data'!BG12*EF!$H11)*kgtoGg=0,"NO",('Activity data'!BG12*EF!$H11)*kgtoGg)</f>
        <v>15.166348585294658</v>
      </c>
      <c r="BH11" s="28">
        <f>IF(('Activity data'!BH12*EF!$H11)*kgtoGg=0,"NO",('Activity data'!BH12*EF!$H11)*kgtoGg)</f>
        <v>15.181444143133259</v>
      </c>
      <c r="BI11" s="28">
        <f>IF(('Activity data'!BI12*EF!$H11)*kgtoGg=0,"NO",('Activity data'!BI12*EF!$H11)*kgtoGg)</f>
        <v>15.197830945882039</v>
      </c>
      <c r="BJ11" s="28">
        <f>IF(('Activity data'!BJ12*EF!$H11)*kgtoGg=0,"NO",('Activity data'!BJ12*EF!$H11)*kgtoGg)</f>
        <v>15.215496182956068</v>
      </c>
      <c r="BK11" s="28">
        <f>IF(('Activity data'!BK12*EF!$H11)*kgtoGg=0,"NO",('Activity data'!BK12*EF!$H11)*kgtoGg)</f>
        <v>15.234512589454715</v>
      </c>
      <c r="BL11" s="28">
        <f>IF(('Activity data'!BL12*EF!$H11)*kgtoGg=0,"NO",('Activity data'!BL12*EF!$H11)*kgtoGg)</f>
        <v>15.243122603620044</v>
      </c>
      <c r="BM11" s="28">
        <f>IF(('Activity data'!BM12*EF!$H11)*kgtoGg=0,"NO",('Activity data'!BM12*EF!$H11)*kgtoGg)</f>
        <v>15.252915096850019</v>
      </c>
      <c r="BN11" s="28">
        <f>IF(('Activity data'!BN12*EF!$H11)*kgtoGg=0,"NO",('Activity data'!BN12*EF!$H11)*kgtoGg)</f>
        <v>15.263655382686997</v>
      </c>
      <c r="BO11" s="28">
        <f>IF(('Activity data'!BO12*EF!$H11)*kgtoGg=0,"NO",('Activity data'!BO12*EF!$H11)*kgtoGg)</f>
        <v>15.275540799796326</v>
      </c>
      <c r="BP11" s="28">
        <f>IF(('Activity data'!BP12*EF!$H11)*kgtoGg=0,"NO",('Activity data'!BP12*EF!$H11)*kgtoGg)</f>
        <v>15.288565164796003</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15.122618970378165</v>
      </c>
      <c r="AE12" s="28">
        <f>IF(('Activity data'!AE13*EF!$H12)*kgtoGg=0,"NO",('Activity data'!AE13*EF!$H12)*kgtoGg)</f>
        <v>15.162262323920428</v>
      </c>
      <c r="AF12" s="28">
        <f>IF(('Activity data'!AF13*EF!$H12)*kgtoGg=0,"NO",('Activity data'!AF13*EF!$H12)*kgtoGg)</f>
        <v>15.215070705432828</v>
      </c>
      <c r="AG12" s="28">
        <f>IF(('Activity data'!AG13*EF!$H12)*kgtoGg=0,"NO",('Activity data'!AG13*EF!$H12)*kgtoGg)</f>
        <v>15.280213401231332</v>
      </c>
      <c r="AH12" s="28">
        <f>IF(('Activity data'!AH13*EF!$H12)*kgtoGg=0,"NO",('Activity data'!AH13*EF!$H12)*kgtoGg)</f>
        <v>15.35728031678725</v>
      </c>
      <c r="AI12" s="28">
        <f>IF(('Activity data'!AI13*EF!$H12)*kgtoGg=0,"NO",('Activity data'!AI13*EF!$H12)*kgtoGg)</f>
        <v>15.447272555406256</v>
      </c>
      <c r="AJ12" s="28">
        <f>IF(('Activity data'!AJ13*EF!$H12)*kgtoGg=0,"NO",('Activity data'!AJ13*EF!$H12)*kgtoGg)</f>
        <v>15.543027273423759</v>
      </c>
      <c r="AK12" s="28">
        <f>IF(('Activity data'!AK13*EF!$H12)*kgtoGg=0,"NO",('Activity data'!AK13*EF!$H12)*kgtoGg)</f>
        <v>15.64482836621206</v>
      </c>
      <c r="AL12" s="28">
        <f>IF(('Activity data'!AL13*EF!$H12)*kgtoGg=0,"NO",('Activity data'!AL13*EF!$H12)*kgtoGg)</f>
        <v>15.738639539312443</v>
      </c>
      <c r="AM12" s="28">
        <f>IF(('Activity data'!AM13*EF!$H12)*kgtoGg=0,"NO",('Activity data'!AM13*EF!$H12)*kgtoGg)</f>
        <v>15.782287063005095</v>
      </c>
      <c r="AN12" s="28">
        <f>IF(('Activity data'!AN13*EF!$H12)*kgtoGg=0,"NO",('Activity data'!AN13*EF!$H12)*kgtoGg)</f>
        <v>15.8303754946183</v>
      </c>
      <c r="AO12" s="28">
        <f>IF(('Activity data'!AO13*EF!$H12)*kgtoGg=0,"NO",('Activity data'!AO13*EF!$H12)*kgtoGg)</f>
        <v>15.882791560608291</v>
      </c>
      <c r="AP12" s="28">
        <f>IF(('Activity data'!AP13*EF!$H12)*kgtoGg=0,"NO",('Activity data'!AP13*EF!$H12)*kgtoGg)</f>
        <v>15.939133574512894</v>
      </c>
      <c r="AQ12" s="28">
        <f>IF(('Activity data'!AQ13*EF!$H12)*kgtoGg=0,"NO",('Activity data'!AQ13*EF!$H12)*kgtoGg)</f>
        <v>15.999434415877708</v>
      </c>
      <c r="AR12" s="28">
        <f>IF(('Activity data'!AR13*EF!$H12)*kgtoGg=0,"NO",('Activity data'!AR13*EF!$H12)*kgtoGg)</f>
        <v>16.037775546230588</v>
      </c>
      <c r="AS12" s="28">
        <f>IF(('Activity data'!AS13*EF!$H12)*kgtoGg=0,"NO",('Activity data'!AS13*EF!$H12)*kgtoGg)</f>
        <v>16.079347401123478</v>
      </c>
      <c r="AT12" s="28">
        <f>IF(('Activity data'!AT13*EF!$H12)*kgtoGg=0,"NO",('Activity data'!AT13*EF!$H12)*kgtoGg)</f>
        <v>16.124200501473979</v>
      </c>
      <c r="AU12" s="28">
        <f>IF(('Activity data'!AU13*EF!$H12)*kgtoGg=0,"NO",('Activity data'!AU13*EF!$H12)*kgtoGg)</f>
        <v>16.172127302450299</v>
      </c>
      <c r="AV12" s="28">
        <f>IF(('Activity data'!AV13*EF!$H12)*kgtoGg=0,"NO",('Activity data'!AV13*EF!$H12)*kgtoGg)</f>
        <v>16.222999413303214</v>
      </c>
      <c r="AW12" s="28">
        <f>IF(('Activity data'!AW13*EF!$H12)*kgtoGg=0,"NO",('Activity data'!AW13*EF!$H12)*kgtoGg)</f>
        <v>16.256481184914588</v>
      </c>
      <c r="AX12" s="28">
        <f>IF(('Activity data'!AX13*EF!$H12)*kgtoGg=0,"NO",('Activity data'!AX13*EF!$H12)*kgtoGg)</f>
        <v>16.292171463734679</v>
      </c>
      <c r="AY12" s="28">
        <f>IF(('Activity data'!AY13*EF!$H12)*kgtoGg=0,"NO",('Activity data'!AY13*EF!$H12)*kgtoGg)</f>
        <v>16.33072011901843</v>
      </c>
      <c r="AZ12" s="28">
        <f>IF(('Activity data'!AZ13*EF!$H12)*kgtoGg=0,"NO",('Activity data'!AZ13*EF!$H12)*kgtoGg)</f>
        <v>16.371858288749351</v>
      </c>
      <c r="BA12" s="28">
        <f>IF(('Activity data'!BA13*EF!$H12)*kgtoGg=0,"NO",('Activity data'!BA13*EF!$H12)*kgtoGg)</f>
        <v>16.415509899281989</v>
      </c>
      <c r="BB12" s="28">
        <f>IF(('Activity data'!BB13*EF!$H12)*kgtoGg=0,"NO",('Activity data'!BB13*EF!$H12)*kgtoGg)</f>
        <v>16.441829771202489</v>
      </c>
      <c r="BC12" s="28">
        <f>IF(('Activity data'!BC13*EF!$H12)*kgtoGg=0,"NO",('Activity data'!BC13*EF!$H12)*kgtoGg)</f>
        <v>16.470291218053394</v>
      </c>
      <c r="BD12" s="28">
        <f>IF(('Activity data'!BD13*EF!$H12)*kgtoGg=0,"NO",('Activity data'!BD13*EF!$H12)*kgtoGg)</f>
        <v>16.500652943022835</v>
      </c>
      <c r="BE12" s="28">
        <f>IF(('Activity data'!BE13*EF!$H12)*kgtoGg=0,"NO",('Activity data'!BE13*EF!$H12)*kgtoGg)</f>
        <v>16.533006991383747</v>
      </c>
      <c r="BF12" s="28">
        <f>IF(('Activity data'!BF13*EF!$H12)*kgtoGg=0,"NO",('Activity data'!BF13*EF!$H12)*kgtoGg)</f>
        <v>16.567425570548792</v>
      </c>
      <c r="BG12" s="28">
        <f>IF(('Activity data'!BG13*EF!$H12)*kgtoGg=0,"NO",('Activity data'!BG13*EF!$H12)*kgtoGg)</f>
        <v>16.58568778549439</v>
      </c>
      <c r="BH12" s="28">
        <f>IF(('Activity data'!BH13*EF!$H12)*kgtoGg=0,"NO",('Activity data'!BH13*EF!$H12)*kgtoGg)</f>
        <v>16.605744970157659</v>
      </c>
      <c r="BI12" s="28">
        <f>IF(('Activity data'!BI13*EF!$H12)*kgtoGg=0,"NO",('Activity data'!BI13*EF!$H12)*kgtoGg)</f>
        <v>16.627517044438726</v>
      </c>
      <c r="BJ12" s="28">
        <f>IF(('Activity data'!BJ13*EF!$H12)*kgtoGg=0,"NO",('Activity data'!BJ13*EF!$H12)*kgtoGg)</f>
        <v>16.65098801285567</v>
      </c>
      <c r="BK12" s="28">
        <f>IF(('Activity data'!BK13*EF!$H12)*kgtoGg=0,"NO",('Activity data'!BK13*EF!$H12)*kgtoGg)</f>
        <v>16.676273930799503</v>
      </c>
      <c r="BL12" s="28">
        <f>IF(('Activity data'!BL13*EF!$H12)*kgtoGg=0,"NO",('Activity data'!BL13*EF!$H12)*kgtoGg)</f>
        <v>16.685181730044079</v>
      </c>
      <c r="BM12" s="28">
        <f>IF(('Activity data'!BM13*EF!$H12)*kgtoGg=0,"NO",('Activity data'!BM13*EF!$H12)*kgtoGg)</f>
        <v>16.69570703326827</v>
      </c>
      <c r="BN12" s="28">
        <f>IF(('Activity data'!BN13*EF!$H12)*kgtoGg=0,"NO",('Activity data'!BN13*EF!$H12)*kgtoGg)</f>
        <v>16.707488996184932</v>
      </c>
      <c r="BO12" s="28">
        <f>IF(('Activity data'!BO13*EF!$H12)*kgtoGg=0,"NO",('Activity data'!BO13*EF!$H12)*kgtoGg)</f>
        <v>16.720834001310848</v>
      </c>
      <c r="BP12" s="28">
        <f>IF(('Activity data'!BP13*EF!$H12)*kgtoGg=0,"NO",('Activity data'!BP13*EF!$H12)*kgtoGg)</f>
        <v>16.735733147340763</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22.379924832833453</v>
      </c>
      <c r="AE13" s="28">
        <f>IF(('Activity data'!AE14*EF!$H13)*kgtoGg=0,"NO",('Activity data'!AE14*EF!$H13)*kgtoGg)</f>
        <v>22.438592929552357</v>
      </c>
      <c r="AF13" s="28">
        <f>IF(('Activity data'!AF14*EF!$H13)*kgtoGg=0,"NO",('Activity data'!AF14*EF!$H13)*kgtoGg)</f>
        <v>22.516743917228897</v>
      </c>
      <c r="AG13" s="28">
        <f>IF(('Activity data'!AG14*EF!$H13)*kgtoGg=0,"NO",('Activity data'!AG14*EF!$H13)*kgtoGg)</f>
        <v>22.613148424823411</v>
      </c>
      <c r="AH13" s="28">
        <f>IF(('Activity data'!AH14*EF!$H13)*kgtoGg=0,"NO",('Activity data'!AH14*EF!$H13)*kgtoGg)</f>
        <v>22.727199554499961</v>
      </c>
      <c r="AI13" s="28">
        <f>IF(('Activity data'!AI14*EF!$H13)*kgtoGg=0,"NO",('Activity data'!AI14*EF!$H13)*kgtoGg)</f>
        <v>22.860378836460104</v>
      </c>
      <c r="AJ13" s="28">
        <f>IF(('Activity data'!AJ14*EF!$H13)*kgtoGg=0,"NO",('Activity data'!AJ14*EF!$H13)*kgtoGg)</f>
        <v>23.002085996828193</v>
      </c>
      <c r="AK13" s="28">
        <f>IF(('Activity data'!AK14*EF!$H13)*kgtoGg=0,"NO",('Activity data'!AK14*EF!$H13)*kgtoGg)</f>
        <v>23.152741171633902</v>
      </c>
      <c r="AL13" s="28">
        <f>IF(('Activity data'!AL14*EF!$H13)*kgtoGg=0,"NO",('Activity data'!AL14*EF!$H13)*kgtoGg)</f>
        <v>23.291572084889001</v>
      </c>
      <c r="AM13" s="28">
        <f>IF(('Activity data'!AM14*EF!$H13)*kgtoGg=0,"NO",('Activity data'!AM14*EF!$H13)*kgtoGg)</f>
        <v>23.356165942691959</v>
      </c>
      <c r="AN13" s="28">
        <f>IF(('Activity data'!AN14*EF!$H13)*kgtoGg=0,"NO",('Activity data'!AN14*EF!$H13)*kgtoGg)</f>
        <v>23.427331888679255</v>
      </c>
      <c r="AO13" s="28">
        <f>IF(('Activity data'!AO14*EF!$H13)*kgtoGg=0,"NO",('Activity data'!AO14*EF!$H13)*kgtoGg)</f>
        <v>23.504902289625448</v>
      </c>
      <c r="AP13" s="28">
        <f>IF(('Activity data'!AP14*EF!$H13)*kgtoGg=0,"NO",('Activity data'!AP14*EF!$H13)*kgtoGg)</f>
        <v>23.588282690770605</v>
      </c>
      <c r="AQ13" s="28">
        <f>IF(('Activity data'!AQ14*EF!$H13)*kgtoGg=0,"NO",('Activity data'!AQ14*EF!$H13)*kgtoGg)</f>
        <v>23.677521750469499</v>
      </c>
      <c r="AR13" s="28">
        <f>IF(('Activity data'!AR14*EF!$H13)*kgtoGg=0,"NO",('Activity data'!AR14*EF!$H13)*kgtoGg)</f>
        <v>23.734262690447171</v>
      </c>
      <c r="AS13" s="28">
        <f>IF(('Activity data'!AS14*EF!$H13)*kgtoGg=0,"NO",('Activity data'!AS14*EF!$H13)*kgtoGg)</f>
        <v>23.795784771343783</v>
      </c>
      <c r="AT13" s="28">
        <f>IF(('Activity data'!AT14*EF!$H13)*kgtoGg=0,"NO",('Activity data'!AT14*EF!$H13)*kgtoGg)</f>
        <v>23.862162758935082</v>
      </c>
      <c r="AU13" s="28">
        <f>IF(('Activity data'!AU14*EF!$H13)*kgtoGg=0,"NO",('Activity data'!AU14*EF!$H13)*kgtoGg)</f>
        <v>23.933089508159483</v>
      </c>
      <c r="AV13" s="28">
        <f>IF(('Activity data'!AV14*EF!$H13)*kgtoGg=0,"NO",('Activity data'!AV14*EF!$H13)*kgtoGg)</f>
        <v>24.008375013878169</v>
      </c>
      <c r="AW13" s="28">
        <f>IF(('Activity data'!AW14*EF!$H13)*kgtoGg=0,"NO",('Activity data'!AW14*EF!$H13)*kgtoGg)</f>
        <v>24.057924601380197</v>
      </c>
      <c r="AX13" s="28">
        <f>IF(('Activity data'!AX14*EF!$H13)*kgtoGg=0,"NO",('Activity data'!AX14*EF!$H13)*kgtoGg)</f>
        <v>24.110742553007558</v>
      </c>
      <c r="AY13" s="28">
        <f>IF(('Activity data'!AY14*EF!$H13)*kgtoGg=0,"NO",('Activity data'!AY14*EF!$H13)*kgtoGg)</f>
        <v>24.167790608595492</v>
      </c>
      <c r="AZ13" s="28">
        <f>IF(('Activity data'!AZ14*EF!$H13)*kgtoGg=0,"NO",('Activity data'!AZ14*EF!$H13)*kgtoGg)</f>
        <v>24.228670879938814</v>
      </c>
      <c r="BA13" s="28">
        <f>IF(('Activity data'!BA14*EF!$H13)*kgtoGg=0,"NO",('Activity data'!BA14*EF!$H13)*kgtoGg)</f>
        <v>24.293270785845728</v>
      </c>
      <c r="BB13" s="28">
        <f>IF(('Activity data'!BB14*EF!$H13)*kgtoGg=0,"NO",('Activity data'!BB14*EF!$H13)*kgtoGg)</f>
        <v>24.332221496456395</v>
      </c>
      <c r="BC13" s="28">
        <f>IF(('Activity data'!BC14*EF!$H13)*kgtoGg=0,"NO",('Activity data'!BC14*EF!$H13)*kgtoGg)</f>
        <v>24.374341518286258</v>
      </c>
      <c r="BD13" s="28">
        <f>IF(('Activity data'!BD14*EF!$H13)*kgtoGg=0,"NO",('Activity data'!BD14*EF!$H13)*kgtoGg)</f>
        <v>24.419273756805406</v>
      </c>
      <c r="BE13" s="28">
        <f>IF(('Activity data'!BE14*EF!$H13)*kgtoGg=0,"NO",('Activity data'!BE14*EF!$H13)*kgtoGg)</f>
        <v>24.467154429576002</v>
      </c>
      <c r="BF13" s="28">
        <f>IF(('Activity data'!BF14*EF!$H13)*kgtoGg=0,"NO",('Activity data'!BF14*EF!$H13)*kgtoGg)</f>
        <v>24.518090396161909</v>
      </c>
      <c r="BG13" s="28">
        <f>IF(('Activity data'!BG14*EF!$H13)*kgtoGg=0,"NO",('Activity data'!BG14*EF!$H13)*kgtoGg)</f>
        <v>24.545116600985562</v>
      </c>
      <c r="BH13" s="28">
        <f>IF(('Activity data'!BH14*EF!$H13)*kgtoGg=0,"NO",('Activity data'!BH14*EF!$H13)*kgtoGg)</f>
        <v>24.574799176867529</v>
      </c>
      <c r="BI13" s="28">
        <f>IF(('Activity data'!BI14*EF!$H13)*kgtoGg=0,"NO",('Activity data'!BI14*EF!$H13)*kgtoGg)</f>
        <v>24.607019613474414</v>
      </c>
      <c r="BJ13" s="28">
        <f>IF(('Activity data'!BJ14*EF!$H13)*kgtoGg=0,"NO",('Activity data'!BJ14*EF!$H13)*kgtoGg)</f>
        <v>24.641754239133761</v>
      </c>
      <c r="BK13" s="28">
        <f>IF(('Activity data'!BK14*EF!$H13)*kgtoGg=0,"NO",('Activity data'!BK14*EF!$H13)*kgtoGg)</f>
        <v>24.679174803919565</v>
      </c>
      <c r="BL13" s="28">
        <f>IF(('Activity data'!BL14*EF!$H13)*kgtoGg=0,"NO",('Activity data'!BL14*EF!$H13)*kgtoGg)</f>
        <v>24.692357433060064</v>
      </c>
      <c r="BM13" s="28">
        <f>IF(('Activity data'!BM14*EF!$H13)*kgtoGg=0,"NO",('Activity data'!BM14*EF!$H13)*kgtoGg)</f>
        <v>24.707933802170576</v>
      </c>
      <c r="BN13" s="28">
        <f>IF(('Activity data'!BN14*EF!$H13)*kgtoGg=0,"NO",('Activity data'!BN14*EF!$H13)*kgtoGg)</f>
        <v>24.72536989872069</v>
      </c>
      <c r="BO13" s="28">
        <f>IF(('Activity data'!BO14*EF!$H13)*kgtoGg=0,"NO",('Activity data'!BO14*EF!$H13)*kgtoGg)</f>
        <v>24.745119137407244</v>
      </c>
      <c r="BP13" s="28">
        <f>IF(('Activity data'!BP14*EF!$H13)*kgtoGg=0,"NO",('Activity data'!BP14*EF!$H13)*kgtoGg)</f>
        <v>24.767168345211527</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5.5635289470858815</v>
      </c>
      <c r="AE14" s="28">
        <f>IF(('Activity data'!AE15*EF!$H14)*kgtoGg=0,"NO",('Activity data'!AE15*EF!$H14)*kgtoGg)</f>
        <v>5.6006831924140474</v>
      </c>
      <c r="AF14" s="28">
        <f>IF(('Activity data'!AF15*EF!$H14)*kgtoGg=0,"NO",('Activity data'!AF15*EF!$H14)*kgtoGg)</f>
        <v>5.6142068674772583</v>
      </c>
      <c r="AG14" s="28">
        <f>IF(('Activity data'!AG15*EF!$H14)*kgtoGg=0,"NO",('Activity data'!AG15*EF!$H14)*kgtoGg)</f>
        <v>5.6035344482577196</v>
      </c>
      <c r="AH14" s="28">
        <f>IF(('Activity data'!AH15*EF!$H14)*kgtoGg=0,"NO",('Activity data'!AH15*EF!$H14)*kgtoGg)</f>
        <v>5.5736386762094483</v>
      </c>
      <c r="AI14" s="28">
        <f>IF(('Activity data'!AI15*EF!$H14)*kgtoGg=0,"NO",('Activity data'!AI15*EF!$H14)*kgtoGg)</f>
        <v>5.5572999274169383</v>
      </c>
      <c r="AJ14" s="28">
        <f>IF(('Activity data'!AJ15*EF!$H14)*kgtoGg=0,"NO",('Activity data'!AJ15*EF!$H14)*kgtoGg)</f>
        <v>5.5347728137979191</v>
      </c>
      <c r="AK14" s="28">
        <f>IF(('Activity data'!AK15*EF!$H14)*kgtoGg=0,"NO",('Activity data'!AK15*EF!$H14)*kgtoGg)</f>
        <v>5.506504913698361</v>
      </c>
      <c r="AL14" s="28">
        <f>IF(('Activity data'!AL15*EF!$H14)*kgtoGg=0,"NO",('Activity data'!AL15*EF!$H14)*kgtoGg)</f>
        <v>5.1788949675072171</v>
      </c>
      <c r="AM14" s="28">
        <f>IF(('Activity data'!AM15*EF!$H14)*kgtoGg=0,"NO",('Activity data'!AM15*EF!$H14)*kgtoGg)</f>
        <v>5.2151072925675397</v>
      </c>
      <c r="AN14" s="28">
        <f>IF(('Activity data'!AN15*EF!$H14)*kgtoGg=0,"NO",('Activity data'!AN15*EF!$H14)*kgtoGg)</f>
        <v>5.2470510983444711</v>
      </c>
      <c r="AO14" s="28">
        <f>IF(('Activity data'!AO15*EF!$H14)*kgtoGg=0,"NO",('Activity data'!AO15*EF!$H14)*kgtoGg)</f>
        <v>5.2784815159160505</v>
      </c>
      <c r="AP14" s="28">
        <f>IF(('Activity data'!AP15*EF!$H14)*kgtoGg=0,"NO",('Activity data'!AP15*EF!$H14)*kgtoGg)</f>
        <v>5.3062444840859131</v>
      </c>
      <c r="AQ14" s="28">
        <f>IF(('Activity data'!AQ15*EF!$H14)*kgtoGg=0,"NO",('Activity data'!AQ15*EF!$H14)*kgtoGg)</f>
        <v>5.3357838786461844</v>
      </c>
      <c r="AR14" s="28">
        <f>IF(('Activity data'!AR15*EF!$H14)*kgtoGg=0,"NO",('Activity data'!AR15*EF!$H14)*kgtoGg)</f>
        <v>5.3831723119534773</v>
      </c>
      <c r="AS14" s="28">
        <f>IF(('Activity data'!AS15*EF!$H14)*kgtoGg=0,"NO",('Activity data'!AS15*EF!$H14)*kgtoGg)</f>
        <v>5.4284990507796644</v>
      </c>
      <c r="AT14" s="28">
        <f>IF(('Activity data'!AT15*EF!$H14)*kgtoGg=0,"NO",('Activity data'!AT15*EF!$H14)*kgtoGg)</f>
        <v>5.4764346118118832</v>
      </c>
      <c r="AU14" s="28">
        <f>IF(('Activity data'!AU15*EF!$H14)*kgtoGg=0,"NO",('Activity data'!AU15*EF!$H14)*kgtoGg)</f>
        <v>5.5258306432994146</v>
      </c>
      <c r="AV14" s="28">
        <f>IF(('Activity data'!AV15*EF!$H14)*kgtoGg=0,"NO",('Activity data'!AV15*EF!$H14)*kgtoGg)</f>
        <v>5.5768782513811104</v>
      </c>
      <c r="AW14" s="28">
        <f>IF(('Activity data'!AW15*EF!$H14)*kgtoGg=0,"NO",('Activity data'!AW15*EF!$H14)*kgtoGg)</f>
        <v>5.6491021440442903</v>
      </c>
      <c r="AX14" s="28">
        <f>IF(('Activity data'!AX15*EF!$H14)*kgtoGg=0,"NO",('Activity data'!AX15*EF!$H14)*kgtoGg)</f>
        <v>5.7149577856627971</v>
      </c>
      <c r="AY14" s="28">
        <f>IF(('Activity data'!AY15*EF!$H14)*kgtoGg=0,"NO",('Activity data'!AY15*EF!$H14)*kgtoGg)</f>
        <v>5.7902633031254656</v>
      </c>
      <c r="AZ14" s="28">
        <f>IF(('Activity data'!AZ15*EF!$H14)*kgtoGg=0,"NO",('Activity data'!AZ15*EF!$H14)*kgtoGg)</f>
        <v>5.8714882354630804</v>
      </c>
      <c r="BA14" s="28">
        <f>IF(('Activity data'!BA15*EF!$H14)*kgtoGg=0,"NO",('Activity data'!BA15*EF!$H14)*kgtoGg)</f>
        <v>5.9589246336907502</v>
      </c>
      <c r="BB14" s="28">
        <f>IF(('Activity data'!BB15*EF!$H14)*kgtoGg=0,"NO",('Activity data'!BB15*EF!$H14)*kgtoGg)</f>
        <v>6.0533484182418302</v>
      </c>
      <c r="BC14" s="28">
        <f>IF(('Activity data'!BC15*EF!$H14)*kgtoGg=0,"NO",('Activity data'!BC15*EF!$H14)*kgtoGg)</f>
        <v>6.151460211186718</v>
      </c>
      <c r="BD14" s="28">
        <f>IF(('Activity data'!BD15*EF!$H14)*kgtoGg=0,"NO",('Activity data'!BD15*EF!$H14)*kgtoGg)</f>
        <v>6.2498791103803839</v>
      </c>
      <c r="BE14" s="28">
        <f>IF(('Activity data'!BE15*EF!$H14)*kgtoGg=0,"NO",('Activity data'!BE15*EF!$H14)*kgtoGg)</f>
        <v>6.3519580408765011</v>
      </c>
      <c r="BF14" s="28">
        <f>IF(('Activity data'!BF15*EF!$H14)*kgtoGg=0,"NO",('Activity data'!BF15*EF!$H14)*kgtoGg)</f>
        <v>6.4605077979649854</v>
      </c>
      <c r="BG14" s="28">
        <f>IF(('Activity data'!BG15*EF!$H14)*kgtoGg=0,"NO",('Activity data'!BG15*EF!$H14)*kgtoGg)</f>
        <v>6.5783600616730551</v>
      </c>
      <c r="BH14" s="28">
        <f>IF(('Activity data'!BH15*EF!$H14)*kgtoGg=0,"NO",('Activity data'!BH15*EF!$H14)*kgtoGg)</f>
        <v>6.7008087854618141</v>
      </c>
      <c r="BI14" s="28">
        <f>IF(('Activity data'!BI15*EF!$H14)*kgtoGg=0,"NO",('Activity data'!BI15*EF!$H14)*kgtoGg)</f>
        <v>6.8273749565266497</v>
      </c>
      <c r="BJ14" s="28">
        <f>IF(('Activity data'!BJ15*EF!$H14)*kgtoGg=0,"NO",('Activity data'!BJ15*EF!$H14)*kgtoGg)</f>
        <v>6.9588059702937954</v>
      </c>
      <c r="BK14" s="28">
        <f>IF(('Activity data'!BK15*EF!$H14)*kgtoGg=0,"NO",('Activity data'!BK15*EF!$H14)*kgtoGg)</f>
        <v>7.0984616196088997</v>
      </c>
      <c r="BL14" s="28">
        <f>IF(('Activity data'!BL15*EF!$H14)*kgtoGg=0,"NO",('Activity data'!BL15*EF!$H14)*kgtoGg)</f>
        <v>7.2506837457072102</v>
      </c>
      <c r="BM14" s="28">
        <f>IF(('Activity data'!BM15*EF!$H14)*kgtoGg=0,"NO",('Activity data'!BM15*EF!$H14)*kgtoGg)</f>
        <v>7.4097420361754249</v>
      </c>
      <c r="BN14" s="28">
        <f>IF(('Activity data'!BN15*EF!$H14)*kgtoGg=0,"NO",('Activity data'!BN15*EF!$H14)*kgtoGg)</f>
        <v>7.5691827858586151</v>
      </c>
      <c r="BO14" s="28">
        <f>IF(('Activity data'!BO15*EF!$H14)*kgtoGg=0,"NO",('Activity data'!BO15*EF!$H14)*kgtoGg)</f>
        <v>7.7360904505785939</v>
      </c>
      <c r="BP14" s="28">
        <f>IF(('Activity data'!BP15*EF!$H14)*kgtoGg=0,"NO",('Activity data'!BP15*EF!$H14)*kgtoGg)</f>
        <v>7.911068642597292</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1.8492272086647115</v>
      </c>
      <c r="AE16" s="28">
        <f>IF(('Activity data'!AE17*EF!$H16)*kgtoGg=0,"NO",('Activity data'!AE17*EF!$H16)*kgtoGg)</f>
        <v>1.8461103467030435</v>
      </c>
      <c r="AF16" s="28">
        <f>IF(('Activity data'!AF17*EF!$H16)*kgtoGg=0,"NO",('Activity data'!AF17*EF!$H16)*kgtoGg)</f>
        <v>1.830190746862572</v>
      </c>
      <c r="AG16" s="28">
        <f>IF(('Activity data'!AG17*EF!$H16)*kgtoGg=0,"NO",('Activity data'!AG17*EF!$H16)*kgtoGg)</f>
        <v>1.8014287090348231</v>
      </c>
      <c r="AH16" s="28">
        <f>IF(('Activity data'!AH17*EF!$H16)*kgtoGg=0,"NO",('Activity data'!AH17*EF!$H16)*kgtoGg)</f>
        <v>1.763148148875628</v>
      </c>
      <c r="AI16" s="28">
        <f>IF(('Activity data'!AI17*EF!$H16)*kgtoGg=0,"NO",('Activity data'!AI17*EF!$H16)*kgtoGg)</f>
        <v>1.7355169498427523</v>
      </c>
      <c r="AJ16" s="28">
        <f>IF(('Activity data'!AJ17*EF!$H16)*kgtoGg=0,"NO",('Activity data'!AJ17*EF!$H16)*kgtoGg)</f>
        <v>1.7055086813080034</v>
      </c>
      <c r="AK16" s="28">
        <f>IF(('Activity data'!AK17*EF!$H16)*kgtoGg=0,"NO",('Activity data'!AK17*EF!$H16)*kgtoGg)</f>
        <v>1.6734048143309204</v>
      </c>
      <c r="AL16" s="28">
        <f>IF(('Activity data'!AL17*EF!$H16)*kgtoGg=0,"NO",('Activity data'!AL17*EF!$H16)*kgtoGg)</f>
        <v>1.4636933130347014</v>
      </c>
      <c r="AM16" s="28">
        <f>IF(('Activity data'!AM17*EF!$H16)*kgtoGg=0,"NO",('Activity data'!AM17*EF!$H16)*kgtoGg)</f>
        <v>1.4671795030340713</v>
      </c>
      <c r="AN16" s="28">
        <f>IF(('Activity data'!AN17*EF!$H16)*kgtoGg=0,"NO",('Activity data'!AN17*EF!$H16)*kgtoGg)</f>
        <v>1.468541948231582</v>
      </c>
      <c r="AO16" s="28">
        <f>IF(('Activity data'!AO17*EF!$H16)*kgtoGg=0,"NO",('Activity data'!AO17*EF!$H16)*kgtoGg)</f>
        <v>1.4699877713292426</v>
      </c>
      <c r="AP16" s="28">
        <f>IF(('Activity data'!AP17*EF!$H16)*kgtoGg=0,"NO",('Activity data'!AP17*EF!$H16)*kgtoGg)</f>
        <v>1.4696807552440776</v>
      </c>
      <c r="AQ16" s="28">
        <f>IF(('Activity data'!AQ17*EF!$H16)*kgtoGg=0,"NO",('Activity data'!AQ17*EF!$H16)*kgtoGg)</f>
        <v>1.4707285576917981</v>
      </c>
      <c r="AR16" s="28">
        <f>IF(('Activity data'!AR17*EF!$H16)*kgtoGg=0,"NO",('Activity data'!AR17*EF!$H16)*kgtoGg)</f>
        <v>1.4797652876174836</v>
      </c>
      <c r="AS16" s="28">
        <f>IF(('Activity data'!AS17*EF!$H16)*kgtoGg=0,"NO",('Activity data'!AS17*EF!$H16)*kgtoGg)</f>
        <v>1.487694486387068</v>
      </c>
      <c r="AT16" s="28">
        <f>IF(('Activity data'!AT17*EF!$H16)*kgtoGg=0,"NO",('Activity data'!AT17*EF!$H16)*kgtoGg)</f>
        <v>1.4970924982535796</v>
      </c>
      <c r="AU16" s="28">
        <f>IF(('Activity data'!AU17*EF!$H16)*kgtoGg=0,"NO",('Activity data'!AU17*EF!$H16)*kgtoGg)</f>
        <v>1.5072742237495533</v>
      </c>
      <c r="AV16" s="28">
        <f>IF(('Activity data'!AV17*EF!$H16)*kgtoGg=0,"NO",('Activity data'!AV17*EF!$H16)*kgtoGg)</f>
        <v>1.5183027580477844</v>
      </c>
      <c r="AW16" s="28">
        <f>IF(('Activity data'!AW17*EF!$H16)*kgtoGg=0,"NO",('Activity data'!AW17*EF!$H16)*kgtoGg)</f>
        <v>1.538592033438458</v>
      </c>
      <c r="AX16" s="28">
        <f>IF(('Activity data'!AX17*EF!$H16)*kgtoGg=0,"NO",('Activity data'!AX17*EF!$H16)*kgtoGg)</f>
        <v>1.5551811368611625</v>
      </c>
      <c r="AY16" s="28">
        <f>IF(('Activity data'!AY17*EF!$H16)*kgtoGg=0,"NO",('Activity data'!AY17*EF!$H16)*kgtoGg)</f>
        <v>1.5763784636589593</v>
      </c>
      <c r="AZ16" s="28">
        <f>IF(('Activity data'!AZ17*EF!$H16)*kgtoGg=0,"NO",('Activity data'!AZ17*EF!$H16)*kgtoGg)</f>
        <v>1.6002108417580594</v>
      </c>
      <c r="BA16" s="28">
        <f>IF(('Activity data'!BA17*EF!$H16)*kgtoGg=0,"NO",('Activity data'!BA17*EF!$H16)*kgtoGg)</f>
        <v>1.6267290334354785</v>
      </c>
      <c r="BB16" s="28">
        <f>IF(('Activity data'!BB17*EF!$H16)*kgtoGg=0,"NO",('Activity data'!BB17*EF!$H16)*kgtoGg)</f>
        <v>1.6543110484495909</v>
      </c>
      <c r="BC16" s="28">
        <f>IF(('Activity data'!BC17*EF!$H16)*kgtoGg=0,"NO",('Activity data'!BC17*EF!$H16)*kgtoGg)</f>
        <v>1.683051633756937</v>
      </c>
      <c r="BD16" s="28">
        <f>IF(('Activity data'!BD17*EF!$H16)*kgtoGg=0,"NO",('Activity data'!BD17*EF!$H16)*kgtoGg)</f>
        <v>1.7112408057872717</v>
      </c>
      <c r="BE16" s="28">
        <f>IF(('Activity data'!BE17*EF!$H16)*kgtoGg=0,"NO",('Activity data'!BE17*EF!$H16)*kgtoGg)</f>
        <v>1.7405042236240971</v>
      </c>
      <c r="BF16" s="28">
        <f>IF(('Activity data'!BF17*EF!$H16)*kgtoGg=0,"NO",('Activity data'!BF17*EF!$H16)*kgtoGg)</f>
        <v>1.772133514436834</v>
      </c>
      <c r="BG16" s="28">
        <f>IF(('Activity data'!BG17*EF!$H16)*kgtoGg=0,"NO",('Activity data'!BG17*EF!$H16)*kgtoGg)</f>
        <v>1.8054444366637625</v>
      </c>
      <c r="BH16" s="28">
        <f>IF(('Activity data'!BH17*EF!$H16)*kgtoGg=0,"NO",('Activity data'!BH17*EF!$H16)*kgtoGg)</f>
        <v>1.8399427852777723</v>
      </c>
      <c r="BI16" s="28">
        <f>IF(('Activity data'!BI17*EF!$H16)*kgtoGg=0,"NO",('Activity data'!BI17*EF!$H16)*kgtoGg)</f>
        <v>1.8753425519225528</v>
      </c>
      <c r="BJ16" s="28">
        <f>IF(('Activity data'!BJ17*EF!$H16)*kgtoGg=0,"NO",('Activity data'!BJ17*EF!$H16)*kgtoGg)</f>
        <v>1.9119282519929139</v>
      </c>
      <c r="BK16" s="28">
        <f>IF(('Activity data'!BK17*EF!$H16)*kgtoGg=0,"NO",('Activity data'!BK17*EF!$H16)*kgtoGg)</f>
        <v>1.9511436179257311</v>
      </c>
      <c r="BL16" s="28">
        <f>IF(('Activity data'!BL17*EF!$H16)*kgtoGg=0,"NO",('Activity data'!BL17*EF!$H16)*kgtoGg)</f>
        <v>1.9926637746447469</v>
      </c>
      <c r="BM16" s="28">
        <f>IF(('Activity data'!BM17*EF!$H16)*kgtoGg=0,"NO",('Activity data'!BM17*EF!$H16)*kgtoGg)</f>
        <v>2.0358198943887289</v>
      </c>
      <c r="BN16" s="28">
        <f>IF(('Activity data'!BN17*EF!$H16)*kgtoGg=0,"NO",('Activity data'!BN17*EF!$H16)*kgtoGg)</f>
        <v>2.0777258435009296</v>
      </c>
      <c r="BO16" s="28">
        <f>IF(('Activity data'!BO17*EF!$H16)*kgtoGg=0,"NO",('Activity data'!BO17*EF!$H16)*kgtoGg)</f>
        <v>2.1214173711641506</v>
      </c>
      <c r="BP16" s="28">
        <f>IF(('Activity data'!BP17*EF!$H16)*kgtoGg=0,"NO",('Activity data'!BP17*EF!$H16)*kgtoGg)</f>
        <v>2.1670430398628939</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0.25623192641744991</v>
      </c>
      <c r="AE17" s="28">
        <f>IF(('Activity data'!AE18*EF!$H17)*kgtoGg=0,"NO",('Activity data'!AE18*EF!$H17)*kgtoGg)</f>
        <v>0.25580004896016756</v>
      </c>
      <c r="AF17" s="28">
        <f>IF(('Activity data'!AF18*EF!$H17)*kgtoGg=0,"NO",('Activity data'!AF18*EF!$H17)*kgtoGg)</f>
        <v>0.25359420334216781</v>
      </c>
      <c r="AG17" s="28">
        <f>IF(('Activity data'!AG18*EF!$H17)*kgtoGg=0,"NO",('Activity data'!AG18*EF!$H17)*kgtoGg)</f>
        <v>0.24960888865192096</v>
      </c>
      <c r="AH17" s="28">
        <f>IF(('Activity data'!AH18*EF!$H17)*kgtoGg=0,"NO",('Activity data'!AH18*EF!$H17)*kgtoGg)</f>
        <v>0.2443046720429666</v>
      </c>
      <c r="AI17" s="28">
        <f>IF(('Activity data'!AI18*EF!$H17)*kgtoGg=0,"NO",('Activity data'!AI18*EF!$H17)*kgtoGg)</f>
        <v>0.24047604821337779</v>
      </c>
      <c r="AJ17" s="28">
        <f>IF(('Activity data'!AJ18*EF!$H17)*kgtoGg=0,"NO",('Activity data'!AJ18*EF!$H17)*kgtoGg)</f>
        <v>0.23631805377165474</v>
      </c>
      <c r="AK17" s="28">
        <f>IF(('Activity data'!AK18*EF!$H17)*kgtoGg=0,"NO",('Activity data'!AK18*EF!$H17)*kgtoGg)</f>
        <v>0.231869689805105</v>
      </c>
      <c r="AL17" s="28">
        <f>IF(('Activity data'!AL18*EF!$H17)*kgtoGg=0,"NO",('Activity data'!AL18*EF!$H17)*kgtoGg)</f>
        <v>0.20281172347341422</v>
      </c>
      <c r="AM17" s="28">
        <f>IF(('Activity data'!AM18*EF!$H17)*kgtoGg=0,"NO",('Activity data'!AM18*EF!$H17)*kgtoGg)</f>
        <v>0.20329477562363693</v>
      </c>
      <c r="AN17" s="28">
        <f>IF(('Activity data'!AN18*EF!$H17)*kgtoGg=0,"NO",('Activity data'!AN18*EF!$H17)*kgtoGg)</f>
        <v>0.20348355824372852</v>
      </c>
      <c r="AO17" s="28">
        <f>IF(('Activity data'!AO18*EF!$H17)*kgtoGg=0,"NO",('Activity data'!AO18*EF!$H17)*kgtoGg)</f>
        <v>0.20368389384112648</v>
      </c>
      <c r="AP17" s="28">
        <f>IF(('Activity data'!AP18*EF!$H17)*kgtoGg=0,"NO",('Activity data'!AP18*EF!$H17)*kgtoGg)</f>
        <v>0.20364135319356599</v>
      </c>
      <c r="AQ17" s="28">
        <f>IF(('Activity data'!AQ18*EF!$H17)*kgtoGg=0,"NO",('Activity data'!AQ18*EF!$H17)*kgtoGg)</f>
        <v>0.20378653840305586</v>
      </c>
      <c r="AR17" s="28">
        <f>IF(('Activity data'!AR18*EF!$H17)*kgtoGg=0,"NO",('Activity data'!AR18*EF!$H17)*kgtoGg)</f>
        <v>0.20503868238326722</v>
      </c>
      <c r="AS17" s="28">
        <f>IF(('Activity data'!AS18*EF!$H17)*kgtoGg=0,"NO",('Activity data'!AS18*EF!$H17)*kgtoGg)</f>
        <v>0.20613736504711608</v>
      </c>
      <c r="AT17" s="28">
        <f>IF(('Activity data'!AT18*EF!$H17)*kgtoGg=0,"NO",('Activity data'!AT18*EF!$H17)*kgtoGg)</f>
        <v>0.20743956884001244</v>
      </c>
      <c r="AU17" s="28">
        <f>IF(('Activity data'!AU18*EF!$H17)*kgtoGg=0,"NO",('Activity data'!AU18*EF!$H17)*kgtoGg)</f>
        <v>0.20885036526668341</v>
      </c>
      <c r="AV17" s="28">
        <f>IF(('Activity data'!AV18*EF!$H17)*kgtoGg=0,"NO",('Activity data'!AV18*EF!$H17)*kgtoGg)</f>
        <v>0.21037849689678056</v>
      </c>
      <c r="AW17" s="28">
        <f>IF(('Activity data'!AW18*EF!$H17)*kgtoGg=0,"NO",('Activity data'!AW18*EF!$H17)*kgtoGg)</f>
        <v>0.21318981185829922</v>
      </c>
      <c r="AX17" s="28">
        <f>IF(('Activity data'!AX18*EF!$H17)*kgtoGg=0,"NO",('Activity data'!AX18*EF!$H17)*kgtoGg)</f>
        <v>0.21548842498037582</v>
      </c>
      <c r="AY17" s="28">
        <f>IF(('Activity data'!AY18*EF!$H17)*kgtoGg=0,"NO",('Activity data'!AY18*EF!$H17)*kgtoGg)</f>
        <v>0.21842556102014979</v>
      </c>
      <c r="AZ17" s="28">
        <f>IF(('Activity data'!AZ18*EF!$H17)*kgtoGg=0,"NO",('Activity data'!AZ18*EF!$H17)*kgtoGg)</f>
        <v>0.2217278140493224</v>
      </c>
      <c r="BA17" s="28">
        <f>IF(('Activity data'!BA18*EF!$H17)*kgtoGg=0,"NO",('Activity data'!BA18*EF!$H17)*kgtoGg)</f>
        <v>0.22540221777146893</v>
      </c>
      <c r="BB17" s="28">
        <f>IF(('Activity data'!BB18*EF!$H17)*kgtoGg=0,"NO",('Activity data'!BB18*EF!$H17)*kgtoGg)</f>
        <v>0.22922402658351013</v>
      </c>
      <c r="BC17" s="28">
        <f>IF(('Activity data'!BC18*EF!$H17)*kgtoGg=0,"NO",('Activity data'!BC18*EF!$H17)*kgtoGg)</f>
        <v>0.23320636877767664</v>
      </c>
      <c r="BD17" s="28">
        <f>IF(('Activity data'!BD18*EF!$H17)*kgtoGg=0,"NO",('Activity data'!BD18*EF!$H17)*kgtoGg)</f>
        <v>0.23711230625231566</v>
      </c>
      <c r="BE17" s="28">
        <f>IF(('Activity data'!BE18*EF!$H17)*kgtoGg=0,"NO",('Activity data'!BE18*EF!$H17)*kgtoGg)</f>
        <v>0.24116709297119743</v>
      </c>
      <c r="BF17" s="28">
        <f>IF(('Activity data'!BF18*EF!$H17)*kgtoGg=0,"NO",('Activity data'!BF18*EF!$H17)*kgtoGg)</f>
        <v>0.24554969889338554</v>
      </c>
      <c r="BG17" s="28">
        <f>IF(('Activity data'!BG18*EF!$H17)*kgtoGg=0,"NO",('Activity data'!BG18*EF!$H17)*kgtoGg)</f>
        <v>0.25016531439642098</v>
      </c>
      <c r="BH17" s="28">
        <f>IF(('Activity data'!BH18*EF!$H17)*kgtoGg=0,"NO",('Activity data'!BH18*EF!$H17)*kgtoGg)</f>
        <v>0.25494546162882697</v>
      </c>
      <c r="BI17" s="28">
        <f>IF(('Activity data'!BI18*EF!$H17)*kgtoGg=0,"NO",('Activity data'!BI18*EF!$H17)*kgtoGg)</f>
        <v>0.25985051080808386</v>
      </c>
      <c r="BJ17" s="28">
        <f>IF(('Activity data'!BJ18*EF!$H17)*kgtoGg=0,"NO",('Activity data'!BJ18*EF!$H17)*kgtoGg)</f>
        <v>0.26491988484954015</v>
      </c>
      <c r="BK17" s="28">
        <f>IF(('Activity data'!BK18*EF!$H17)*kgtoGg=0,"NO",('Activity data'!BK18*EF!$H17)*kgtoGg)</f>
        <v>0.27035362966523896</v>
      </c>
      <c r="BL17" s="28">
        <f>IF(('Activity data'!BL18*EF!$H17)*kgtoGg=0,"NO",('Activity data'!BL18*EF!$H17)*kgtoGg)</f>
        <v>0.27610673003679892</v>
      </c>
      <c r="BM17" s="28">
        <f>IF(('Activity data'!BM18*EF!$H17)*kgtoGg=0,"NO",('Activity data'!BM18*EF!$H17)*kgtoGg)</f>
        <v>0.28208651210299907</v>
      </c>
      <c r="BN17" s="28">
        <f>IF(('Activity data'!BN18*EF!$H17)*kgtoGg=0,"NO",('Activity data'!BN18*EF!$H17)*kgtoGg)</f>
        <v>0.28789306849534435</v>
      </c>
      <c r="BO17" s="28">
        <f>IF(('Activity data'!BO18*EF!$H17)*kgtoGg=0,"NO",('Activity data'!BO18*EF!$H17)*kgtoGg)</f>
        <v>0.29394703755269574</v>
      </c>
      <c r="BP17" s="28">
        <f>IF(('Activity data'!BP18*EF!$H17)*kgtoGg=0,"NO",('Activity data'!BP18*EF!$H17)*kgtoGg)</f>
        <v>0.30026900433427095</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7.3597729402458398</v>
      </c>
      <c r="AE18" s="28">
        <f>IF(('Activity data'!AE5*EF!$H18)*kgtoGg=0,"NO",('Activity data'!AE5*EF!$H18)*kgtoGg)</f>
        <v>7.409233811784822</v>
      </c>
      <c r="AF18" s="28">
        <f>IF(('Activity data'!AF5*EF!$H18)*kgtoGg=0,"NO",('Activity data'!AF5*EF!$H18)*kgtoGg)</f>
        <v>7.4452168603996993</v>
      </c>
      <c r="AG18" s="28">
        <f>IF(('Activity data'!AG5*EF!$H18)*kgtoGg=0,"NO",('Activity data'!AG5*EF!$H18)*kgtoGg)</f>
        <v>7.4665981805097958</v>
      </c>
      <c r="AH18" s="28">
        <f>IF(('Activity data'!AH5*EF!$H18)*kgtoGg=0,"NO",('Activity data'!AH5*EF!$H18)*kgtoGg)</f>
        <v>7.476826901142906</v>
      </c>
      <c r="AI18" s="28">
        <f>IF(('Activity data'!AI5*EF!$H18)*kgtoGg=0,"NO",('Activity data'!AI5*EF!$H18)*kgtoGg)</f>
        <v>7.5028581936506136</v>
      </c>
      <c r="AJ18" s="28">
        <f>IF(('Activity data'!AJ5*EF!$H18)*kgtoGg=0,"NO",('Activity data'!AJ5*EF!$H18)*kgtoGg)</f>
        <v>7.5259008238187812</v>
      </c>
      <c r="AK18" s="28">
        <f>IF(('Activity data'!AK5*EF!$H18)*kgtoGg=0,"NO",('Activity data'!AK5*EF!$H18)*kgtoGg)</f>
        <v>7.5462711121917918</v>
      </c>
      <c r="AL18" s="28">
        <f>IF(('Activity data'!AL5*EF!$H18)*kgtoGg=0,"NO",('Activity data'!AL5*EF!$H18)*kgtoGg)</f>
        <v>7.309441329069462</v>
      </c>
      <c r="AM18" s="28">
        <f>IF(('Activity data'!AM5*EF!$H18)*kgtoGg=0,"NO",('Activity data'!AM5*EF!$H18)*kgtoGg)</f>
        <v>7.3615495286763748</v>
      </c>
      <c r="AN18" s="28">
        <f>IF(('Activity data'!AN5*EF!$H18)*kgtoGg=0,"NO",('Activity data'!AN5*EF!$H18)*kgtoGg)</f>
        <v>7.4120465362158763</v>
      </c>
      <c r="AO18" s="28">
        <f>IF(('Activity data'!AO5*EF!$H18)*kgtoGg=0,"NO",('Activity data'!AO5*EF!$H18)*kgtoGg)</f>
        <v>7.464096153679745</v>
      </c>
      <c r="AP18" s="28">
        <f>IF(('Activity data'!AP5*EF!$H18)*kgtoGg=0,"NO",('Activity data'!AP5*EF!$H18)*kgtoGg)</f>
        <v>7.5148254183547403</v>
      </c>
      <c r="AQ18" s="28">
        <f>IF(('Activity data'!AQ5*EF!$H18)*kgtoGg=0,"NO",('Activity data'!AQ5*EF!$H18)*kgtoGg)</f>
        <v>7.5689685743086041</v>
      </c>
      <c r="AR18" s="28">
        <f>IF(('Activity data'!AR5*EF!$H18)*kgtoGg=0,"NO",('Activity data'!AR5*EF!$H18)*kgtoGg)</f>
        <v>7.6311241537652137</v>
      </c>
      <c r="AS18" s="28">
        <f>IF(('Activity data'!AS5*EF!$H18)*kgtoGg=0,"NO",('Activity data'!AS5*EF!$H18)*kgtoGg)</f>
        <v>7.6931307010028309</v>
      </c>
      <c r="AT18" s="28">
        <f>IF(('Activity data'!AT5*EF!$H18)*kgtoGg=0,"NO",('Activity data'!AT5*EF!$H18)*kgtoGg)</f>
        <v>7.7591494717880094</v>
      </c>
      <c r="AU18" s="28">
        <f>IF(('Activity data'!AU5*EF!$H18)*kgtoGg=0,"NO",('Activity data'!AU5*EF!$H18)*kgtoGg)</f>
        <v>7.8281383472241419</v>
      </c>
      <c r="AV18" s="28">
        <f>IF(('Activity data'!AV5*EF!$H18)*kgtoGg=0,"NO",('Activity data'!AV5*EF!$H18)*kgtoGg)</f>
        <v>7.9002649102712654</v>
      </c>
      <c r="AW18" s="28">
        <f>IF(('Activity data'!AW5*EF!$H18)*kgtoGg=0,"NO",('Activity data'!AW5*EF!$H18)*kgtoGg)</f>
        <v>7.9852518319125823</v>
      </c>
      <c r="AX18" s="28">
        <f>IF(('Activity data'!AX5*EF!$H18)*kgtoGg=0,"NO",('Activity data'!AX5*EF!$H18)*kgtoGg)</f>
        <v>8.0659255515388448</v>
      </c>
      <c r="AY18" s="28">
        <f>IF(('Activity data'!AY5*EF!$H18)*kgtoGg=0,"NO",('Activity data'!AY5*EF!$H18)*kgtoGg)</f>
        <v>8.1568507227530791</v>
      </c>
      <c r="AZ18" s="28">
        <f>IF(('Activity data'!AZ5*EF!$H18)*kgtoGg=0,"NO",('Activity data'!AZ5*EF!$H18)*kgtoGg)</f>
        <v>8.2548443312381075</v>
      </c>
      <c r="BA18" s="28">
        <f>IF(('Activity data'!BA5*EF!$H18)*kgtoGg=0,"NO",('Activity data'!BA5*EF!$H18)*kgtoGg)</f>
        <v>8.3602454984169174</v>
      </c>
      <c r="BB18" s="28">
        <f>IF(('Activity data'!BB5*EF!$H18)*kgtoGg=0,"NO",('Activity data'!BB5*EF!$H18)*kgtoGg)</f>
        <v>8.4656155219229774</v>
      </c>
      <c r="BC18" s="28">
        <f>IF(('Activity data'!BC5*EF!$H18)*kgtoGg=0,"NO",('Activity data'!BC5*EF!$H18)*kgtoGg)</f>
        <v>8.5758844544781017</v>
      </c>
      <c r="BD18" s="28">
        <f>IF(('Activity data'!BD5*EF!$H18)*kgtoGg=0,"NO",('Activity data'!BD5*EF!$H18)*kgtoGg)</f>
        <v>8.6878920612237156</v>
      </c>
      <c r="BE18" s="28">
        <f>IF(('Activity data'!BE5*EF!$H18)*kgtoGg=0,"NO",('Activity data'!BE5*EF!$H18)*kgtoGg)</f>
        <v>8.8048197103919605</v>
      </c>
      <c r="BF18" s="28">
        <f>IF(('Activity data'!BF5*EF!$H18)*kgtoGg=0,"NO",('Activity data'!BF5*EF!$H18)*kgtoGg)</f>
        <v>8.9293815916732662</v>
      </c>
      <c r="BG18" s="28">
        <f>IF(('Activity data'!BG5*EF!$H18)*kgtoGg=0,"NO",('Activity data'!BG5*EF!$H18)*kgtoGg)</f>
        <v>9.0561194727887067</v>
      </c>
      <c r="BH18" s="28">
        <f>IF(('Activity data'!BH5*EF!$H18)*kgtoGg=0,"NO",('Activity data'!BH5*EF!$H18)*kgtoGg)</f>
        <v>9.188549613335983</v>
      </c>
      <c r="BI18" s="28">
        <f>IF(('Activity data'!BI5*EF!$H18)*kgtoGg=0,"NO",('Activity data'!BI5*EF!$H18)*kgtoGg)</f>
        <v>9.326252372709293</v>
      </c>
      <c r="BJ18" s="28">
        <f>IF(('Activity data'!BJ5*EF!$H18)*kgtoGg=0,"NO",('Activity data'!BJ5*EF!$H18)*kgtoGg)</f>
        <v>9.4699856471362054</v>
      </c>
      <c r="BK18" s="28">
        <f>IF(('Activity data'!BK5*EF!$H18)*kgtoGg=0,"NO",('Activity data'!BK5*EF!$H18)*kgtoGg)</f>
        <v>9.6230398493118141</v>
      </c>
      <c r="BL18" s="28">
        <f>IF(('Activity data'!BL5*EF!$H18)*kgtoGg=0,"NO",('Activity data'!BL5*EF!$H18)*kgtoGg)</f>
        <v>9.7806573974799385</v>
      </c>
      <c r="BM18" s="28">
        <f>IF(('Activity data'!BM5*EF!$H18)*kgtoGg=0,"NO",('Activity data'!BM5*EF!$H18)*kgtoGg)</f>
        <v>9.9460488458605791</v>
      </c>
      <c r="BN18" s="28">
        <f>IF(('Activity data'!BN5*EF!$H18)*kgtoGg=0,"NO",('Activity data'!BN5*EF!$H18)*kgtoGg)</f>
        <v>10.112994600261011</v>
      </c>
      <c r="BO18" s="28">
        <f>IF(('Activity data'!BO5*EF!$H18)*kgtoGg=0,"NO",('Activity data'!BO5*EF!$H18)*kgtoGg)</f>
        <v>10.28839907010398</v>
      </c>
      <c r="BP18" s="28">
        <f>IF(('Activity data'!BP5*EF!$H18)*kgtoGg=0,"NO",('Activity data'!BP5*EF!$H18)*kgtoGg)</f>
        <v>10.472905632111798</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2.0968543598207572</v>
      </c>
      <c r="AE19" s="28">
        <f>IF(('Activity data'!AE6*EF!$H19)*kgtoGg=0,"NO",('Activity data'!AE6*EF!$H19)*kgtoGg)</f>
        <v>2.1109461320763812</v>
      </c>
      <c r="AF19" s="28">
        <f>IF(('Activity data'!AF6*EF!$H19)*kgtoGg=0,"NO",('Activity data'!AF6*EF!$H19)*kgtoGg)</f>
        <v>2.1211979717703957</v>
      </c>
      <c r="AG19" s="28">
        <f>IF(('Activity data'!AG6*EF!$H19)*kgtoGg=0,"NO",('Activity data'!AG6*EF!$H19)*kgtoGg)</f>
        <v>2.1272896697963519</v>
      </c>
      <c r="AH19" s="28">
        <f>IF(('Activity data'!AH6*EF!$H19)*kgtoGg=0,"NO",('Activity data'!AH6*EF!$H19)*kgtoGg)</f>
        <v>2.1302039088128355</v>
      </c>
      <c r="AI19" s="28">
        <f>IF(('Activity data'!AI6*EF!$H19)*kgtoGg=0,"NO",('Activity data'!AI6*EF!$H19)*kgtoGg)</f>
        <v>2.1376204187554282</v>
      </c>
      <c r="AJ19" s="28">
        <f>IF(('Activity data'!AJ6*EF!$H19)*kgtoGg=0,"NO",('Activity data'!AJ6*EF!$H19)*kgtoGg)</f>
        <v>2.1441854364430859</v>
      </c>
      <c r="AK19" s="28">
        <f>IF(('Activity data'!AK6*EF!$H19)*kgtoGg=0,"NO",('Activity data'!AK6*EF!$H19)*kgtoGg)</f>
        <v>2.1499890839648979</v>
      </c>
      <c r="AL19" s="28">
        <f>IF(('Activity data'!AL6*EF!$H19)*kgtoGg=0,"NO",('Activity data'!AL6*EF!$H19)*kgtoGg)</f>
        <v>2.0825145073295377</v>
      </c>
      <c r="AM19" s="28">
        <f>IF(('Activity data'!AM6*EF!$H19)*kgtoGg=0,"NO",('Activity data'!AM6*EF!$H19)*kgtoGg)</f>
        <v>2.0973605231530255</v>
      </c>
      <c r="AN19" s="28">
        <f>IF(('Activity data'!AN6*EF!$H19)*kgtoGg=0,"NO",('Activity data'!AN6*EF!$H19)*kgtoGg)</f>
        <v>2.1117474983052196</v>
      </c>
      <c r="AO19" s="28">
        <f>IF(('Activity data'!AO6*EF!$H19)*kgtoGg=0,"NO",('Activity data'!AO6*EF!$H19)*kgtoGg)</f>
        <v>2.1265768236379747</v>
      </c>
      <c r="AP19" s="28">
        <f>IF(('Activity data'!AP6*EF!$H19)*kgtoGg=0,"NO",('Activity data'!AP6*EF!$H19)*kgtoGg)</f>
        <v>2.1410299705852922</v>
      </c>
      <c r="AQ19" s="28">
        <f>IF(('Activity data'!AQ6*EF!$H19)*kgtoGg=0,"NO",('Activity data'!AQ6*EF!$H19)*kgtoGg)</f>
        <v>2.1564557606929586</v>
      </c>
      <c r="AR19" s="28">
        <f>IF(('Activity data'!AR6*EF!$H19)*kgtoGg=0,"NO",('Activity data'!AR6*EF!$H19)*kgtoGg)</f>
        <v>2.1741643501873544</v>
      </c>
      <c r="AS19" s="28">
        <f>IF(('Activity data'!AS6*EF!$H19)*kgtoGg=0,"NO",('Activity data'!AS6*EF!$H19)*kgtoGg)</f>
        <v>2.1918304792878383</v>
      </c>
      <c r="AT19" s="28">
        <f>IF(('Activity data'!AT6*EF!$H19)*kgtoGg=0,"NO",('Activity data'!AT6*EF!$H19)*kgtoGg)</f>
        <v>2.2106397208873876</v>
      </c>
      <c r="AU19" s="28">
        <f>IF(('Activity data'!AU6*EF!$H19)*kgtoGg=0,"NO",('Activity data'!AU6*EF!$H19)*kgtoGg)</f>
        <v>2.2302951675175868</v>
      </c>
      <c r="AV19" s="28">
        <f>IF(('Activity data'!AV6*EF!$H19)*kgtoGg=0,"NO",('Activity data'!AV6*EF!$H19)*kgtoGg)</f>
        <v>2.2508445648172266</v>
      </c>
      <c r="AW19" s="28">
        <f>IF(('Activity data'!AW6*EF!$H19)*kgtoGg=0,"NO",('Activity data'!AW6*EF!$H19)*kgtoGg)</f>
        <v>2.2750579744724142</v>
      </c>
      <c r="AX19" s="28">
        <f>IF(('Activity data'!AX6*EF!$H19)*kgtoGg=0,"NO",('Activity data'!AX6*EF!$H19)*kgtoGg)</f>
        <v>2.2980425206119093</v>
      </c>
      <c r="AY19" s="28">
        <f>IF(('Activity data'!AY6*EF!$H19)*kgtoGg=0,"NO",('Activity data'!AY6*EF!$H19)*kgtoGg)</f>
        <v>2.323947781986949</v>
      </c>
      <c r="AZ19" s="28">
        <f>IF(('Activity data'!AZ6*EF!$H19)*kgtoGg=0,"NO",('Activity data'!AZ6*EF!$H19)*kgtoGg)</f>
        <v>2.3518668940104703</v>
      </c>
      <c r="BA19" s="28">
        <f>IF(('Activity data'!BA6*EF!$H19)*kgtoGg=0,"NO",('Activity data'!BA6*EF!$H19)*kgtoGg)</f>
        <v>2.381896474912419</v>
      </c>
      <c r="BB19" s="28">
        <f>IF(('Activity data'!BB6*EF!$H19)*kgtoGg=0,"NO",('Activity data'!BB6*EF!$H19)*kgtoGg)</f>
        <v>2.411917182749054</v>
      </c>
      <c r="BC19" s="28">
        <f>IF(('Activity data'!BC6*EF!$H19)*kgtoGg=0,"NO",('Activity data'!BC6*EF!$H19)*kgtoGg)</f>
        <v>2.4433336264163055</v>
      </c>
      <c r="BD19" s="28">
        <f>IF(('Activity data'!BD6*EF!$H19)*kgtoGg=0,"NO",('Activity data'!BD6*EF!$H19)*kgtoGg)</f>
        <v>2.4752454313652472</v>
      </c>
      <c r="BE19" s="28">
        <f>IF(('Activity data'!BE6*EF!$H19)*kgtoGg=0,"NO",('Activity data'!BE6*EF!$H19)*kgtoGg)</f>
        <v>2.5085589932010071</v>
      </c>
      <c r="BF19" s="28">
        <f>IF(('Activity data'!BF6*EF!$H19)*kgtoGg=0,"NO",('Activity data'!BF6*EF!$H19)*kgtoGg)</f>
        <v>2.5440476048678029</v>
      </c>
      <c r="BG19" s="28">
        <f>IF(('Activity data'!BG6*EF!$H19)*kgtoGg=0,"NO",('Activity data'!BG6*EF!$H19)*kgtoGg)</f>
        <v>2.5801561751632454</v>
      </c>
      <c r="BH19" s="28">
        <f>IF(('Activity data'!BH6*EF!$H19)*kgtoGg=0,"NO",('Activity data'!BH6*EF!$H19)*kgtoGg)</f>
        <v>2.6178865127474036</v>
      </c>
      <c r="BI19" s="28">
        <f>IF(('Activity data'!BI6*EF!$H19)*kgtoGg=0,"NO",('Activity data'!BI6*EF!$H19)*kgtoGg)</f>
        <v>2.6571190588728859</v>
      </c>
      <c r="BJ19" s="28">
        <f>IF(('Activity data'!BJ6*EF!$H19)*kgtoGg=0,"NO",('Activity data'!BJ6*EF!$H19)*kgtoGg)</f>
        <v>2.6980697438437895</v>
      </c>
      <c r="BK19" s="28">
        <f>IF(('Activity data'!BK6*EF!$H19)*kgtoGg=0,"NO",('Activity data'!BK6*EF!$H19)*kgtoGg)</f>
        <v>2.7416760308483572</v>
      </c>
      <c r="BL19" s="28">
        <f>IF(('Activity data'!BL6*EF!$H19)*kgtoGg=0,"NO",('Activity data'!BL6*EF!$H19)*kgtoGg)</f>
        <v>2.7865824492588072</v>
      </c>
      <c r="BM19" s="28">
        <f>IF(('Activity data'!BM6*EF!$H19)*kgtoGg=0,"NO",('Activity data'!BM6*EF!$H19)*kgtoGg)</f>
        <v>2.8337037099865112</v>
      </c>
      <c r="BN19" s="28">
        <f>IF(('Activity data'!BN6*EF!$H19)*kgtoGg=0,"NO",('Activity data'!BN6*EF!$H19)*kgtoGg)</f>
        <v>2.8812678041250477</v>
      </c>
      <c r="BO19" s="28">
        <f>IF(('Activity data'!BO6*EF!$H19)*kgtoGg=0,"NO",('Activity data'!BO6*EF!$H19)*kgtoGg)</f>
        <v>2.9312418495621055</v>
      </c>
      <c r="BP19" s="28">
        <f>IF(('Activity data'!BP6*EF!$H19)*kgtoGg=0,"NO",('Activity data'!BP6*EF!$H19)*kgtoGg)</f>
        <v>2.9838091491381591</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0.43308055231187442</v>
      </c>
      <c r="AE20" s="28">
        <f>IF(('Activity data'!AE7*EF!$H20)*kgtoGg=0,"NO",('Activity data'!AE7*EF!$H20)*kgtoGg)</f>
        <v>0.43599104177097098</v>
      </c>
      <c r="AF20" s="28">
        <f>IF(('Activity data'!AF7*EF!$H20)*kgtoGg=0,"NO",('Activity data'!AF7*EF!$H20)*kgtoGg)</f>
        <v>0.43810843842091102</v>
      </c>
      <c r="AG20" s="28">
        <f>IF(('Activity data'!AG7*EF!$H20)*kgtoGg=0,"NO",('Activity data'!AG7*EF!$H20)*kgtoGg)</f>
        <v>0.43936660684507556</v>
      </c>
      <c r="AH20" s="28">
        <f>IF(('Activity data'!AH7*EF!$H20)*kgtoGg=0,"NO",('Activity data'!AH7*EF!$H20)*kgtoGg)</f>
        <v>0.43996850856367431</v>
      </c>
      <c r="AI20" s="28">
        <f>IF(('Activity data'!AI7*EF!$H20)*kgtoGg=0,"NO",('Activity data'!AI7*EF!$H20)*kgtoGg)</f>
        <v>0.44150030127360729</v>
      </c>
      <c r="AJ20" s="28">
        <f>IF(('Activity data'!AJ7*EF!$H20)*kgtoGg=0,"NO",('Activity data'!AJ7*EF!$H20)*kgtoGg)</f>
        <v>0.44285622829485782</v>
      </c>
      <c r="AK20" s="28">
        <f>IF(('Activity data'!AK7*EF!$H20)*kgtoGg=0,"NO",('Activity data'!AK7*EF!$H20)*kgtoGg)</f>
        <v>0.44405490328265451</v>
      </c>
      <c r="AL20" s="28">
        <f>IF(('Activity data'!AL7*EF!$H20)*kgtoGg=0,"NO",('Activity data'!AL7*EF!$H20)*kgtoGg)</f>
        <v>0.43011882480424779</v>
      </c>
      <c r="AM20" s="28">
        <f>IF(('Activity data'!AM7*EF!$H20)*kgtoGg=0,"NO",('Activity data'!AM7*EF!$H20)*kgtoGg)</f>
        <v>0.43318509438198632</v>
      </c>
      <c r="AN20" s="28">
        <f>IF(('Activity data'!AN7*EF!$H20)*kgtoGg=0,"NO",('Activity data'!AN7*EF!$H20)*kgtoGg)</f>
        <v>0.43615655451980057</v>
      </c>
      <c r="AO20" s="28">
        <f>IF(('Activity data'!AO7*EF!$H20)*kgtoGg=0,"NO",('Activity data'!AO7*EF!$H20)*kgtoGg)</f>
        <v>0.43921937687340989</v>
      </c>
      <c r="AP20" s="28">
        <f>IF(('Activity data'!AP7*EF!$H20)*kgtoGg=0,"NO",('Activity data'!AP7*EF!$H20)*kgtoGg)</f>
        <v>0.44220450401553724</v>
      </c>
      <c r="AQ20" s="28">
        <f>IF(('Activity data'!AQ7*EF!$H20)*kgtoGg=0,"NO",('Activity data'!AQ7*EF!$H20)*kgtoGg)</f>
        <v>0.44539051913784944</v>
      </c>
      <c r="AR20" s="28">
        <f>IF(('Activity data'!AR7*EF!$H20)*kgtoGg=0,"NO",('Activity data'!AR7*EF!$H20)*kgtoGg)</f>
        <v>0.44904801956603979</v>
      </c>
      <c r="AS20" s="28">
        <f>IF(('Activity data'!AS7*EF!$H20)*kgtoGg=0,"NO",('Activity data'!AS7*EF!$H20)*kgtoGg)</f>
        <v>0.45269675030035</v>
      </c>
      <c r="AT20" s="28">
        <f>IF(('Activity data'!AT7*EF!$H20)*kgtoGg=0,"NO",('Activity data'!AT7*EF!$H20)*kgtoGg)</f>
        <v>0.45658157744742789</v>
      </c>
      <c r="AU20" s="28">
        <f>IF(('Activity data'!AU7*EF!$H20)*kgtoGg=0,"NO",('Activity data'!AU7*EF!$H20)*kgtoGg)</f>
        <v>0.46064117826933271</v>
      </c>
      <c r="AV20" s="28">
        <f>IF(('Activity data'!AV7*EF!$H20)*kgtoGg=0,"NO",('Activity data'!AV7*EF!$H20)*kgtoGg)</f>
        <v>0.46488541406497708</v>
      </c>
      <c r="AW20" s="28">
        <f>IF(('Activity data'!AW7*EF!$H20)*kgtoGg=0,"NO",('Activity data'!AW7*EF!$H20)*kgtoGg)</f>
        <v>0.46988640842479468</v>
      </c>
      <c r="AX20" s="28">
        <f>IF(('Activity data'!AX7*EF!$H20)*kgtoGg=0,"NO",('Activity data'!AX7*EF!$H20)*kgtoGg)</f>
        <v>0.47463359551011086</v>
      </c>
      <c r="AY20" s="28">
        <f>IF(('Activity data'!AY7*EF!$H20)*kgtoGg=0,"NO",('Activity data'!AY7*EF!$H20)*kgtoGg)</f>
        <v>0.47998402190073763</v>
      </c>
      <c r="AZ20" s="28">
        <f>IF(('Activity data'!AZ7*EF!$H20)*kgtoGg=0,"NO",('Activity data'!AZ7*EF!$H20)*kgtoGg)</f>
        <v>0.48575038540546722</v>
      </c>
      <c r="BA20" s="28">
        <f>IF(('Activity data'!BA7*EF!$H20)*kgtoGg=0,"NO",('Activity data'!BA7*EF!$H20)*kgtoGg)</f>
        <v>0.49195264138085204</v>
      </c>
      <c r="BB20" s="28">
        <f>IF(('Activity data'!BB7*EF!$H20)*kgtoGg=0,"NO",('Activity data'!BB7*EF!$H20)*kgtoGg)</f>
        <v>0.49815306472918358</v>
      </c>
      <c r="BC20" s="28">
        <f>IF(('Activity data'!BC7*EF!$H20)*kgtoGg=0,"NO",('Activity data'!BC7*EF!$H20)*kgtoGg)</f>
        <v>0.50464176086173285</v>
      </c>
      <c r="BD20" s="28">
        <f>IF(('Activity data'!BD7*EF!$H20)*kgtoGg=0,"NO",('Activity data'!BD7*EF!$H20)*kgtoGg)</f>
        <v>0.51123276802817164</v>
      </c>
      <c r="BE20" s="28">
        <f>IF(('Activity data'!BE7*EF!$H20)*kgtoGg=0,"NO",('Activity data'!BE7*EF!$H20)*kgtoGg)</f>
        <v>0.5181132915570158</v>
      </c>
      <c r="BF20" s="28">
        <f>IF(('Activity data'!BF7*EF!$H20)*kgtoGg=0,"NO",('Activity data'!BF7*EF!$H20)*kgtoGg)</f>
        <v>0.5254430459910584</v>
      </c>
      <c r="BG20" s="28">
        <f>IF(('Activity data'!BG7*EF!$H20)*kgtoGg=0,"NO",('Activity data'!BG7*EF!$H20)*kgtoGg)</f>
        <v>0.53290084557236972</v>
      </c>
      <c r="BH20" s="28">
        <f>IF(('Activity data'!BH7*EF!$H20)*kgtoGg=0,"NO",('Activity data'!BH7*EF!$H20)*kgtoGg)</f>
        <v>0.54069360207132733</v>
      </c>
      <c r="BI20" s="28">
        <f>IF(('Activity data'!BI7*EF!$H20)*kgtoGg=0,"NO",('Activity data'!BI7*EF!$H20)*kgtoGg)</f>
        <v>0.54879662203790125</v>
      </c>
      <c r="BJ20" s="28">
        <f>IF(('Activity data'!BJ7*EF!$H20)*kgtoGg=0,"NO",('Activity data'!BJ7*EF!$H20)*kgtoGg)</f>
        <v>0.55725450333122328</v>
      </c>
      <c r="BK20" s="28">
        <f>IF(('Activity data'!BK7*EF!$H20)*kgtoGg=0,"NO",('Activity data'!BK7*EF!$H20)*kgtoGg)</f>
        <v>0.56626086792290731</v>
      </c>
      <c r="BL20" s="28">
        <f>IF(('Activity data'!BL7*EF!$H20)*kgtoGg=0,"NO",('Activity data'!BL7*EF!$H20)*kgtoGg)</f>
        <v>0.57553575933177392</v>
      </c>
      <c r="BM20" s="28">
        <f>IF(('Activity data'!BM7*EF!$H20)*kgtoGg=0,"NO",('Activity data'!BM7*EF!$H20)*kgtoGg)</f>
        <v>0.58526810031483101</v>
      </c>
      <c r="BN20" s="28">
        <f>IF(('Activity data'!BN7*EF!$H20)*kgtoGg=0,"NO",('Activity data'!BN7*EF!$H20)*kgtoGg)</f>
        <v>0.59509190331920014</v>
      </c>
      <c r="BO20" s="28">
        <f>IF(('Activity data'!BO7*EF!$H20)*kgtoGg=0,"NO",('Activity data'!BO7*EF!$H20)*kgtoGg)</f>
        <v>0.60541345335808316</v>
      </c>
      <c r="BP20" s="28">
        <f>IF(('Activity data'!BP7*EF!$H20)*kgtoGg=0,"NO",('Activity data'!BP7*EF!$H20)*kgtoGg)</f>
        <v>0.61627060947258161</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9.4870817897778514E-2</v>
      </c>
      <c r="AE21" s="28">
        <f>IF(('Activity data'!AE8*EF!$H21)*kgtoGg=0,"NO",('Activity data'!AE8*EF!$H21)*kgtoGg)</f>
        <v>9.4745819681152907E-2</v>
      </c>
      <c r="AF21" s="28">
        <f>IF(('Activity data'!AF8*EF!$H21)*kgtoGg=0,"NO",('Activity data'!AF8*EF!$H21)*kgtoGg)</f>
        <v>9.3951841318198948E-2</v>
      </c>
      <c r="AG21" s="28">
        <f>IF(('Activity data'!AG8*EF!$H21)*kgtoGg=0,"NO",('Activity data'!AG8*EF!$H21)*kgtoGg)</f>
        <v>9.2494853544419622E-2</v>
      </c>
      <c r="AH21" s="28">
        <f>IF(('Activity data'!AH8*EF!$H21)*kgtoGg=0,"NO",('Activity data'!AH8*EF!$H21)*kgtoGg)</f>
        <v>9.0547741109076652E-2</v>
      </c>
      <c r="AI21" s="28">
        <f>IF(('Activity data'!AI8*EF!$H21)*kgtoGg=0,"NO",('Activity data'!AI8*EF!$H21)*kgtoGg)</f>
        <v>8.9111017999643605E-2</v>
      </c>
      <c r="AJ21" s="28">
        <f>IF(('Activity data'!AJ8*EF!$H21)*kgtoGg=0,"NO",('Activity data'!AJ8*EF!$H21)*kgtoGg)</f>
        <v>8.7535239747448035E-2</v>
      </c>
      <c r="AK21" s="28">
        <f>IF(('Activity data'!AK8*EF!$H21)*kgtoGg=0,"NO",('Activity data'!AK8*EF!$H21)*kgtoGg)</f>
        <v>8.5838835610088662E-2</v>
      </c>
      <c r="AL21" s="28">
        <f>IF(('Activity data'!AL8*EF!$H21)*kgtoGg=0,"NO",('Activity data'!AL8*EF!$H21)*kgtoGg)</f>
        <v>7.5488285798257684E-2</v>
      </c>
      <c r="AM21" s="28">
        <f>IF(('Activity data'!AM8*EF!$H21)*kgtoGg=0,"NO",('Activity data'!AM8*EF!$H21)*kgtoGg)</f>
        <v>7.5650146556268019E-2</v>
      </c>
      <c r="AN21" s="28">
        <f>IF(('Activity data'!AN8*EF!$H21)*kgtoGg=0,"NO",('Activity data'!AN8*EF!$H21)*kgtoGg)</f>
        <v>7.5691494530435471E-2</v>
      </c>
      <c r="AO21" s="28">
        <f>IF(('Activity data'!AO8*EF!$H21)*kgtoGg=0,"NO",('Activity data'!AO8*EF!$H21)*kgtoGg)</f>
        <v>7.5720223950992441E-2</v>
      </c>
      <c r="AP21" s="28">
        <f>IF(('Activity data'!AP8*EF!$H21)*kgtoGg=0,"NO",('Activity data'!AP8*EF!$H21)*kgtoGg)</f>
        <v>7.5648186160640341E-2</v>
      </c>
      <c r="AQ21" s="28">
        <f>IF(('Activity data'!AQ8*EF!$H21)*kgtoGg=0,"NO",('Activity data'!AQ8*EF!$H21)*kgtoGg)</f>
        <v>7.5626037003617863E-2</v>
      </c>
      <c r="AR21" s="28">
        <f>IF(('Activity data'!AR8*EF!$H21)*kgtoGg=0,"NO",('Activity data'!AR8*EF!$H21)*kgtoGg)</f>
        <v>7.59425528997901E-2</v>
      </c>
      <c r="AS21" s="28">
        <f>IF(('Activity data'!AS8*EF!$H21)*kgtoGg=0,"NO",('Activity data'!AS8*EF!$H21)*kgtoGg)</f>
        <v>7.6189818072468968E-2</v>
      </c>
      <c r="AT21" s="28">
        <f>IF(('Activity data'!AT8*EF!$H21)*kgtoGg=0,"NO",('Activity data'!AT8*EF!$H21)*kgtoGg)</f>
        <v>7.6491433006762977E-2</v>
      </c>
      <c r="AU21" s="28">
        <f>IF(('Activity data'!AU8*EF!$H21)*kgtoGg=0,"NO",('Activity data'!AU8*EF!$H21)*kgtoGg)</f>
        <v>7.681424803829541E-2</v>
      </c>
      <c r="AV21" s="28">
        <f>IF(('Activity data'!AV8*EF!$H21)*kgtoGg=0,"NO",('Activity data'!AV8*EF!$H21)*kgtoGg)</f>
        <v>7.7160949156378722E-2</v>
      </c>
      <c r="AW21" s="28">
        <f>IF(('Activity data'!AW8*EF!$H21)*kgtoGg=0,"NO",('Activity data'!AW8*EF!$H21)*kgtoGg)</f>
        <v>7.7578599819248376E-2</v>
      </c>
      <c r="AX21" s="28">
        <f>IF(('Activity data'!AX8*EF!$H21)*kgtoGg=0,"NO",('Activity data'!AX8*EF!$H21)*kgtoGg)</f>
        <v>7.7789641983235985E-2</v>
      </c>
      <c r="AY21" s="28">
        <f>IF(('Activity data'!AY8*EF!$H21)*kgtoGg=0,"NO",('Activity data'!AY8*EF!$H21)*kgtoGg)</f>
        <v>7.8182890395894836E-2</v>
      </c>
      <c r="AZ21" s="28">
        <f>IF(('Activity data'!AZ8*EF!$H21)*kgtoGg=0,"NO",('Activity data'!AZ8*EF!$H21)*kgtoGg)</f>
        <v>7.8661786881224549E-2</v>
      </c>
      <c r="BA21" s="28">
        <f>IF(('Activity data'!BA8*EF!$H21)*kgtoGg=0,"NO",('Activity data'!BA8*EF!$H21)*kgtoGg)</f>
        <v>7.922484547758471E-2</v>
      </c>
      <c r="BB21" s="28">
        <f>IF(('Activity data'!BB8*EF!$H21)*kgtoGg=0,"NO",('Activity data'!BB8*EF!$H21)*kgtoGg)</f>
        <v>7.9776488138355278E-2</v>
      </c>
      <c r="BC21" s="28">
        <f>IF(('Activity data'!BC8*EF!$H21)*kgtoGg=0,"NO",('Activity data'!BC8*EF!$H21)*kgtoGg)</f>
        <v>8.0337735464356894E-2</v>
      </c>
      <c r="BD21" s="28">
        <f>IF(('Activity data'!BD8*EF!$H21)*kgtoGg=0,"NO",('Activity data'!BD8*EF!$H21)*kgtoGg)</f>
        <v>8.0830344454891012E-2</v>
      </c>
      <c r="BE21" s="28">
        <f>IF(('Activity data'!BE8*EF!$H21)*kgtoGg=0,"NO",('Activity data'!BE8*EF!$H21)*kgtoGg)</f>
        <v>8.1325354552348586E-2</v>
      </c>
      <c r="BF21" s="28">
        <f>IF(('Activity data'!BF8*EF!$H21)*kgtoGg=0,"NO",('Activity data'!BF8*EF!$H21)*kgtoGg)</f>
        <v>8.18763732623045E-2</v>
      </c>
      <c r="BG21" s="28">
        <f>IF(('Activity data'!BG8*EF!$H21)*kgtoGg=0,"NO",('Activity data'!BG8*EF!$H21)*kgtoGg)</f>
        <v>8.4116946576177007E-2</v>
      </c>
      <c r="BH21" s="28">
        <f>IF(('Activity data'!BH8*EF!$H21)*kgtoGg=0,"NO",('Activity data'!BH8*EF!$H21)*kgtoGg)</f>
        <v>8.6449088122526885E-2</v>
      </c>
      <c r="BI21" s="28">
        <f>IF(('Activity data'!BI8*EF!$H21)*kgtoGg=0,"NO",('Activity data'!BI8*EF!$H21)*kgtoGg)</f>
        <v>8.8862605110591283E-2</v>
      </c>
      <c r="BJ21" s="28">
        <f>IF(('Activity data'!BJ8*EF!$H21)*kgtoGg=0,"NO",('Activity data'!BJ8*EF!$H21)*kgtoGg)</f>
        <v>9.1372651128923052E-2</v>
      </c>
      <c r="BK21" s="28">
        <f>IF(('Activity data'!BK8*EF!$H21)*kgtoGg=0,"NO",('Activity data'!BK8*EF!$H21)*kgtoGg)</f>
        <v>9.4047809365803633E-2</v>
      </c>
      <c r="BL21" s="28">
        <f>IF(('Activity data'!BL8*EF!$H21)*kgtoGg=0,"NO",('Activity data'!BL8*EF!$H21)*kgtoGg)</f>
        <v>9.6862890389061637E-2</v>
      </c>
      <c r="BM21" s="28">
        <f>IF(('Activity data'!BM8*EF!$H21)*kgtoGg=0,"NO",('Activity data'!BM8*EF!$H21)*kgtoGg)</f>
        <v>9.9806489105091406E-2</v>
      </c>
      <c r="BN21" s="28">
        <f>IF(('Activity data'!BN8*EF!$H21)*kgtoGg=0,"NO",('Activity data'!BN8*EF!$H21)*kgtoGg)</f>
        <v>0.10274686130978528</v>
      </c>
      <c r="BO21" s="28">
        <f>IF(('Activity data'!BO8*EF!$H21)*kgtoGg=0,"NO",('Activity data'!BO8*EF!$H21)*kgtoGg)</f>
        <v>0.10582781340770239</v>
      </c>
      <c r="BP21" s="28">
        <f>IF(('Activity data'!BP8*EF!$H21)*kgtoGg=0,"NO",('Activity data'!BP8*EF!$H21)*kgtoGg)</f>
        <v>0.10906067914452049</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6.9688847905737289E-2</v>
      </c>
      <c r="AE22" s="28">
        <f>IF(('Activity data'!AE9*EF!$H22)*kgtoGg=0,"NO",('Activity data'!AE9*EF!$H22)*kgtoGg)</f>
        <v>6.959702850436672E-2</v>
      </c>
      <c r="AF22" s="28">
        <f>IF(('Activity data'!AF9*EF!$H22)*kgtoGg=0,"NO",('Activity data'!AF9*EF!$H22)*kgtoGg)</f>
        <v>6.9013799239536683E-2</v>
      </c>
      <c r="AG22" s="28">
        <f>IF(('Activity data'!AG9*EF!$H22)*kgtoGg=0,"NO",('Activity data'!AG9*EF!$H22)*kgtoGg)</f>
        <v>6.7943546008697814E-2</v>
      </c>
      <c r="AH22" s="28">
        <f>IF(('Activity data'!AH9*EF!$H22)*kgtoGg=0,"NO",('Activity data'!AH9*EF!$H22)*kgtoGg)</f>
        <v>6.6513264017156515E-2</v>
      </c>
      <c r="AI22" s="28">
        <f>IF(('Activity data'!AI9*EF!$H22)*kgtoGg=0,"NO",('Activity data'!AI9*EF!$H22)*kgtoGg)</f>
        <v>6.54578965134862E-2</v>
      </c>
      <c r="AJ22" s="28">
        <f>IF(('Activity data'!AJ9*EF!$H22)*kgtoGg=0,"NO",('Activity data'!AJ9*EF!$H22)*kgtoGg)</f>
        <v>6.4300383872784111E-2</v>
      </c>
      <c r="AK22" s="28">
        <f>IF(('Activity data'!AK9*EF!$H22)*kgtoGg=0,"NO",('Activity data'!AK9*EF!$H22)*kgtoGg)</f>
        <v>6.3054263595392998E-2</v>
      </c>
      <c r="AL22" s="28">
        <f>IF(('Activity data'!AL9*EF!$H22)*kgtoGg=0,"NO",('Activity data'!AL9*EF!$H22)*kgtoGg)</f>
        <v>5.5451104820535037E-2</v>
      </c>
      <c r="AM22" s="28">
        <f>IF(('Activity data'!AM9*EF!$H22)*kgtoGg=0,"NO",('Activity data'!AM9*EF!$H22)*kgtoGg)</f>
        <v>5.5570002180090255E-2</v>
      </c>
      <c r="AN22" s="28">
        <f>IF(('Activity data'!AN9*EF!$H22)*kgtoGg=0,"NO",('Activity data'!AN9*EF!$H22)*kgtoGg)</f>
        <v>5.5600374983306416E-2</v>
      </c>
      <c r="AO22" s="28">
        <f>IF(('Activity data'!AO9*EF!$H22)*kgtoGg=0,"NO",('Activity data'!AO9*EF!$H22)*kgtoGg)</f>
        <v>5.5621478629970154E-2</v>
      </c>
      <c r="AP22" s="28">
        <f>IF(('Activity data'!AP9*EF!$H22)*kgtoGg=0,"NO",('Activity data'!AP9*EF!$H22)*kgtoGg)</f>
        <v>5.5568562140721367E-2</v>
      </c>
      <c r="AQ22" s="28">
        <f>IF(('Activity data'!AQ9*EF!$H22)*kgtoGg=0,"NO",('Activity data'!AQ9*EF!$H22)*kgtoGg)</f>
        <v>5.5552292129887867E-2</v>
      </c>
      <c r="AR22" s="28">
        <f>IF(('Activity data'!AR9*EF!$H22)*kgtoGg=0,"NO",('Activity data'!AR9*EF!$H22)*kgtoGg)</f>
        <v>5.5784793847875165E-2</v>
      </c>
      <c r="AS22" s="28">
        <f>IF(('Activity data'!AS9*EF!$H22)*kgtoGg=0,"NO",('Activity data'!AS9*EF!$H22)*kgtoGg)</f>
        <v>5.5966426360306659E-2</v>
      </c>
      <c r="AT22" s="28">
        <f>IF(('Activity data'!AT9*EF!$H22)*kgtoGg=0,"NO",('Activity data'!AT9*EF!$H22)*kgtoGg)</f>
        <v>5.6187982342935192E-2</v>
      </c>
      <c r="AU22" s="28">
        <f>IF(('Activity data'!AU9*EF!$H22)*kgtoGg=0,"NO",('Activity data'!AU9*EF!$H22)*kgtoGg)</f>
        <v>5.6425111189641122E-2</v>
      </c>
      <c r="AV22" s="28">
        <f>IF(('Activity data'!AV9*EF!$H22)*kgtoGg=0,"NO",('Activity data'!AV9*EF!$H22)*kgtoGg)</f>
        <v>5.6679785936019848E-2</v>
      </c>
      <c r="AW22" s="28">
        <f>IF(('Activity data'!AW9*EF!$H22)*kgtoGg=0,"NO",('Activity data'!AW9*EF!$H22)*kgtoGg)</f>
        <v>5.6986577783791348E-2</v>
      </c>
      <c r="AX22" s="28">
        <f>IF(('Activity data'!AX9*EF!$H22)*kgtoGg=0,"NO",('Activity data'!AX9*EF!$H22)*kgtoGg)</f>
        <v>5.7141602116813059E-2</v>
      </c>
      <c r="AY22" s="28">
        <f>IF(('Activity data'!AY9*EF!$H22)*kgtoGg=0,"NO",('Activity data'!AY9*EF!$H22)*kgtoGg)</f>
        <v>5.7430468908796294E-2</v>
      </c>
      <c r="AZ22" s="28">
        <f>IF(('Activity data'!AZ9*EF!$H22)*kgtoGg=0,"NO",('Activity data'!AZ9*EF!$H22)*kgtoGg)</f>
        <v>5.7782249836464621E-2</v>
      </c>
      <c r="BA22" s="28">
        <f>IF(('Activity data'!BA9*EF!$H22)*kgtoGg=0,"NO",('Activity data'!BA9*EF!$H22)*kgtoGg)</f>
        <v>5.8195853363378888E-2</v>
      </c>
      <c r="BB22" s="28">
        <f>IF(('Activity data'!BB9*EF!$H22)*kgtoGg=0,"NO",('Activity data'!BB9*EF!$H22)*kgtoGg)</f>
        <v>5.8601071135678251E-2</v>
      </c>
      <c r="BC22" s="28">
        <f>IF(('Activity data'!BC9*EF!$H22)*kgtoGg=0,"NO",('Activity data'!BC9*EF!$H22)*kgtoGg)</f>
        <v>5.9013344165529967E-2</v>
      </c>
      <c r="BD22" s="28">
        <f>IF(('Activity data'!BD9*EF!$H22)*kgtoGg=0,"NO",('Activity data'!BD9*EF!$H22)*kgtoGg)</f>
        <v>5.9375197829059256E-2</v>
      </c>
      <c r="BE22" s="28">
        <f>IF(('Activity data'!BE9*EF!$H22)*kgtoGg=0,"NO",('Activity data'!BE9*EF!$H22)*kgtoGg)</f>
        <v>5.9738815263354964E-2</v>
      </c>
      <c r="BF22" s="28">
        <f>IF(('Activity data'!BF9*EF!$H22)*kgtoGg=0,"NO",('Activity data'!BF9*EF!$H22)*kgtoGg)</f>
        <v>6.0143574702793016E-2</v>
      </c>
      <c r="BG22" s="28">
        <f>IF(('Activity data'!BG9*EF!$H22)*kgtoGg=0,"NO",('Activity data'!BG9*EF!$H22)*kgtoGg)</f>
        <v>6.1789422987355673E-2</v>
      </c>
      <c r="BH22" s="28">
        <f>IF(('Activity data'!BH9*EF!$H22)*kgtoGg=0,"NO",('Activity data'!BH9*EF!$H22)*kgtoGg)</f>
        <v>6.35025341538826E-2</v>
      </c>
      <c r="BI22" s="28">
        <f>IF(('Activity data'!BI9*EF!$H22)*kgtoGg=0,"NO",('Activity data'!BI9*EF!$H22)*kgtoGg)</f>
        <v>6.5275420927983774E-2</v>
      </c>
      <c r="BJ22" s="28">
        <f>IF(('Activity data'!BJ9*EF!$H22)*kgtoGg=0,"NO",('Activity data'!BJ9*EF!$H22)*kgtoGg)</f>
        <v>6.7119214615905795E-2</v>
      </c>
      <c r="BK22" s="28">
        <f>IF(('Activity data'!BK9*EF!$H22)*kgtoGg=0,"NO",('Activity data'!BK9*EF!$H22)*kgtoGg)</f>
        <v>6.9084294074740288E-2</v>
      </c>
      <c r="BL22" s="28">
        <f>IF(('Activity data'!BL9*EF!$H22)*kgtoGg=0,"NO",('Activity data'!BL9*EF!$H22)*kgtoGg)</f>
        <v>7.115215601183808E-2</v>
      </c>
      <c r="BM22" s="28">
        <f>IF(('Activity data'!BM9*EF!$H22)*kgtoGg=0,"NO",('Activity data'!BM9*EF!$H22)*kgtoGg)</f>
        <v>7.3314422636733795E-2</v>
      </c>
      <c r="BN22" s="28">
        <f>IF(('Activity data'!BN9*EF!$H22)*kgtoGg=0,"NO",('Activity data'!BN9*EF!$H22)*kgtoGg)</f>
        <v>7.5474319177100443E-2</v>
      </c>
      <c r="BO22" s="28">
        <f>IF(('Activity data'!BO9*EF!$H22)*kgtoGg=0,"NO",('Activity data'!BO9*EF!$H22)*kgtoGg)</f>
        <v>7.7737480883874721E-2</v>
      </c>
      <c r="BP22" s="28">
        <f>IF(('Activity data'!BP9*EF!$H22)*kgtoGg=0,"NO",('Activity data'!BP9*EF!$H22)*kgtoGg)</f>
        <v>8.011223313778211E-2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0.55149497998936903</v>
      </c>
      <c r="AE23" s="28">
        <f>IF(('Activity data'!AE10*EF!$H23)*kgtoGg=0,"NO",('Activity data'!AE10*EF!$H23)*kgtoGg)</f>
        <v>0.56591247580480653</v>
      </c>
      <c r="AF23" s="28">
        <f>IF(('Activity data'!AF10*EF!$H23)*kgtoGg=0,"NO",('Activity data'!AF10*EF!$H23)*kgtoGg)</f>
        <v>0.576170682409749</v>
      </c>
      <c r="AG23" s="28">
        <f>IF(('Activity data'!AG10*EF!$H23)*kgtoGg=0,"NO",('Activity data'!AG10*EF!$H23)*kgtoGg)</f>
        <v>0.58201482601269794</v>
      </c>
      <c r="AH23" s="28">
        <f>IF(('Activity data'!AH10*EF!$H23)*kgtoGg=0,"NO",('Activity data'!AH10*EF!$H23)*kgtoGg)</f>
        <v>0.58426619824572801</v>
      </c>
      <c r="AI23" s="28">
        <f>IF(('Activity data'!AI10*EF!$H23)*kgtoGg=0,"NO",('Activity data'!AI10*EF!$H23)*kgtoGg)</f>
        <v>0.58932504360305493</v>
      </c>
      <c r="AJ23" s="28">
        <f>IF(('Activity data'!AJ10*EF!$H23)*kgtoGg=0,"NO",('Activity data'!AJ10*EF!$H23)*kgtoGg)</f>
        <v>0.59305438095417995</v>
      </c>
      <c r="AK23" s="28">
        <f>IF(('Activity data'!AK10*EF!$H23)*kgtoGg=0,"NO",('Activity data'!AK10*EF!$H23)*kgtoGg)</f>
        <v>0.59552828970074334</v>
      </c>
      <c r="AL23" s="28">
        <f>IF(('Activity data'!AL10*EF!$H23)*kgtoGg=0,"NO",('Activity data'!AL10*EF!$H23)*kgtoGg)</f>
        <v>0.53609621021872988</v>
      </c>
      <c r="AM23" s="28">
        <f>IF(('Activity data'!AM10*EF!$H23)*kgtoGg=0,"NO",('Activity data'!AM10*EF!$H23)*kgtoGg)</f>
        <v>0.54871718307746731</v>
      </c>
      <c r="AN23" s="28">
        <f>IF(('Activity data'!AN10*EF!$H23)*kgtoGg=0,"NO",('Activity data'!AN10*EF!$H23)*kgtoGg)</f>
        <v>0.56055526879799411</v>
      </c>
      <c r="AO23" s="28">
        <f>IF(('Activity data'!AO10*EF!$H23)*kgtoGg=0,"NO",('Activity data'!AO10*EF!$H23)*kgtoGg)</f>
        <v>0.57238143527242258</v>
      </c>
      <c r="AP23" s="28">
        <f>IF(('Activity data'!AP10*EF!$H23)*kgtoGg=0,"NO",('Activity data'!AP10*EF!$H23)*kgtoGg)</f>
        <v>0.58351994571385779</v>
      </c>
      <c r="AQ23" s="28">
        <f>IF(('Activity data'!AQ10*EF!$H23)*kgtoGg=0,"NO",('Activity data'!AQ10*EF!$H23)*kgtoGg)</f>
        <v>0.59511895481431809</v>
      </c>
      <c r="AR23" s="28">
        <f>IF(('Activity data'!AR10*EF!$H23)*kgtoGg=0,"NO",('Activity data'!AR10*EF!$H23)*kgtoGg)</f>
        <v>0.60952871276888809</v>
      </c>
      <c r="AS23" s="28">
        <f>IF(('Activity data'!AS10*EF!$H23)*kgtoGg=0,"NO",('Activity data'!AS10*EF!$H23)*kgtoGg)</f>
        <v>0.62358048378586528</v>
      </c>
      <c r="AT23" s="28">
        <f>IF(('Activity data'!AT10*EF!$H23)*kgtoGg=0,"NO",('Activity data'!AT10*EF!$H23)*kgtoGg)</f>
        <v>0.63828281297433742</v>
      </c>
      <c r="AU23" s="28">
        <f>IF(('Activity data'!AU10*EF!$H23)*kgtoGg=0,"NO",('Activity data'!AU10*EF!$H23)*kgtoGg)</f>
        <v>0.65339018414318939</v>
      </c>
      <c r="AV23" s="28">
        <f>IF(('Activity data'!AV10*EF!$H23)*kgtoGg=0,"NO",('Activity data'!AV10*EF!$H23)*kgtoGg)</f>
        <v>0.66894676466594993</v>
      </c>
      <c r="AW23" s="28">
        <f>IF(('Activity data'!AW10*EF!$H23)*kgtoGg=0,"NO",('Activity data'!AW10*EF!$H23)*kgtoGg)</f>
        <v>0.68919726109540369</v>
      </c>
      <c r="AX23" s="28">
        <f>IF(('Activity data'!AX10*EF!$H23)*kgtoGg=0,"NO",('Activity data'!AX10*EF!$H23)*kgtoGg)</f>
        <v>0.70815191862689231</v>
      </c>
      <c r="AY23" s="28">
        <f>IF(('Activity data'!AY10*EF!$H23)*kgtoGg=0,"NO",('Activity data'!AY10*EF!$H23)*kgtoGg)</f>
        <v>0.7293287786314292</v>
      </c>
      <c r="AZ23" s="28">
        <f>IF(('Activity data'!AZ10*EF!$H23)*kgtoGg=0,"NO",('Activity data'!AZ10*EF!$H23)*kgtoGg)</f>
        <v>0.7519598199163956</v>
      </c>
      <c r="BA23" s="28">
        <f>IF(('Activity data'!BA10*EF!$H23)*kgtoGg=0,"NO",('Activity data'!BA10*EF!$H23)*kgtoGg)</f>
        <v>0.77612541534318502</v>
      </c>
      <c r="BB23" s="28">
        <f>IF(('Activity data'!BB10*EF!$H23)*kgtoGg=0,"NO",('Activity data'!BB10*EF!$H23)*kgtoGg)</f>
        <v>0.80096545315609524</v>
      </c>
      <c r="BC23" s="28">
        <f>IF(('Activity data'!BC10*EF!$H23)*kgtoGg=0,"NO",('Activity data'!BC10*EF!$H23)*kgtoGg)</f>
        <v>0.8267300744141306</v>
      </c>
      <c r="BD23" s="28">
        <f>IF(('Activity data'!BD10*EF!$H23)*kgtoGg=0,"NO",('Activity data'!BD10*EF!$H23)*kgtoGg)</f>
        <v>0.85264658799026427</v>
      </c>
      <c r="BE23" s="28">
        <f>IF(('Activity data'!BE10*EF!$H23)*kgtoGg=0,"NO",('Activity data'!BE10*EF!$H23)*kgtoGg)</f>
        <v>0.87947734841157699</v>
      </c>
      <c r="BF23" s="28">
        <f>IF(('Activity data'!BF10*EF!$H23)*kgtoGg=0,"NO",('Activity data'!BF10*EF!$H23)*kgtoGg)</f>
        <v>0.90786960386091586</v>
      </c>
      <c r="BG23" s="28">
        <f>IF(('Activity data'!BG10*EF!$H23)*kgtoGg=0,"NO",('Activity data'!BG10*EF!$H23)*kgtoGg)</f>
        <v>0.9327074124132827</v>
      </c>
      <c r="BH23" s="28">
        <f>IF(('Activity data'!BH10*EF!$H23)*kgtoGg=0,"NO",('Activity data'!BH10*EF!$H23)*kgtoGg)</f>
        <v>0.95836080917139499</v>
      </c>
      <c r="BI23" s="28">
        <f>IF(('Activity data'!BI10*EF!$H23)*kgtoGg=0,"NO",('Activity data'!BI10*EF!$H23)*kgtoGg)</f>
        <v>0.98470365770524082</v>
      </c>
      <c r="BJ23" s="28">
        <f>IF(('Activity data'!BJ10*EF!$H23)*kgtoGg=0,"NO",('Activity data'!BJ10*EF!$H23)*kgtoGg)</f>
        <v>1.0118897034016827</v>
      </c>
      <c r="BK23" s="28">
        <f>IF(('Activity data'!BK10*EF!$H23)*kgtoGg=0,"NO",('Activity data'!BK10*EF!$H23)*kgtoGg)</f>
        <v>1.0406624172003827</v>
      </c>
      <c r="BL23" s="28">
        <f>IF(('Activity data'!BL10*EF!$H23)*kgtoGg=0,"NO",('Activity data'!BL10*EF!$H23)*kgtoGg)</f>
        <v>1.0707245086837527</v>
      </c>
      <c r="BM23" s="28">
        <f>IF(('Activity data'!BM10*EF!$H23)*kgtoGg=0,"NO",('Activity data'!BM10*EF!$H23)*kgtoGg)</f>
        <v>1.1019302481910025</v>
      </c>
      <c r="BN23" s="28">
        <f>IF(('Activity data'!BN10*EF!$H23)*kgtoGg=0,"NO",('Activity data'!BN10*EF!$H23)*kgtoGg)</f>
        <v>1.132806227904956</v>
      </c>
      <c r="BO23" s="28">
        <f>IF(('Activity data'!BO10*EF!$H23)*kgtoGg=0,"NO",('Activity data'!BO10*EF!$H23)*kgtoGg)</f>
        <v>1.164920000390369</v>
      </c>
      <c r="BP23" s="28">
        <f>IF(('Activity data'!BP10*EF!$H23)*kgtoGg=0,"NO",('Activity data'!BP10*EF!$H23)*kgtoGg)</f>
        <v>1.1983724238671791</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3.6053481517487378E-2</v>
      </c>
      <c r="AE24" s="28">
        <f>IF(('Activity data'!AE11*EF!$H24)*kgtoGg=0,"NO",('Activity data'!AE11*EF!$H24)*kgtoGg)</f>
        <v>3.6073468846455452E-2</v>
      </c>
      <c r="AF24" s="28">
        <f>IF(('Activity data'!AF11*EF!$H24)*kgtoGg=0,"NO",('Activity data'!AF11*EF!$H24)*kgtoGg)</f>
        <v>3.6117926398379942E-2</v>
      </c>
      <c r="AG24" s="28">
        <f>IF(('Activity data'!AG11*EF!$H24)*kgtoGg=0,"NO",('Activity data'!AG11*EF!$H24)*kgtoGg)</f>
        <v>3.618524196094542E-2</v>
      </c>
      <c r="AH24" s="28">
        <f>IF(('Activity data'!AH11*EF!$H24)*kgtoGg=0,"NO",('Activity data'!AH11*EF!$H24)*kgtoGg)</f>
        <v>3.6274506003108747E-2</v>
      </c>
      <c r="AI24" s="28">
        <f>IF(('Activity data'!AI11*EF!$H24)*kgtoGg=0,"NO",('Activity data'!AI11*EF!$H24)*kgtoGg)</f>
        <v>3.6387015899314874E-2</v>
      </c>
      <c r="AJ24" s="28">
        <f>IF(('Activity data'!AJ11*EF!$H24)*kgtoGg=0,"NO",('Activity data'!AJ11*EF!$H24)*kgtoGg)</f>
        <v>3.6511648394525219E-2</v>
      </c>
      <c r="AK24" s="28">
        <f>IF(('Activity data'!AK11*EF!$H24)*kgtoGg=0,"NO",('Activity data'!AK11*EF!$H24)*kgtoGg)</f>
        <v>3.6648619593746858E-2</v>
      </c>
      <c r="AL24" s="28">
        <f>IF(('Activity data'!AL11*EF!$H24)*kgtoGg=0,"NO",('Activity data'!AL11*EF!$H24)*kgtoGg)</f>
        <v>3.6776163405729055E-2</v>
      </c>
      <c r="AM24" s="28">
        <f>IF(('Activity data'!AM11*EF!$H24)*kgtoGg=0,"NO",('Activity data'!AM11*EF!$H24)*kgtoGg)</f>
        <v>3.6828933549734683E-2</v>
      </c>
      <c r="AN24" s="28">
        <f>IF(('Activity data'!AN11*EF!$H24)*kgtoGg=0,"NO",('Activity data'!AN11*EF!$H24)*kgtoGg)</f>
        <v>3.6890556437378222E-2</v>
      </c>
      <c r="AO24" s="28">
        <f>IF(('Activity data'!AO11*EF!$H24)*kgtoGg=0,"NO",('Activity data'!AO11*EF!$H24)*kgtoGg)</f>
        <v>3.6960750986218038E-2</v>
      </c>
      <c r="AP24" s="28">
        <f>IF(('Activity data'!AP11*EF!$H24)*kgtoGg=0,"NO",('Activity data'!AP11*EF!$H24)*kgtoGg)</f>
        <v>3.7038802582781041E-2</v>
      </c>
      <c r="AQ24" s="28">
        <f>IF(('Activity data'!AQ11*EF!$H24)*kgtoGg=0,"NO",('Activity data'!AQ11*EF!$H24)*kgtoGg)</f>
        <v>3.7124681064077208E-2</v>
      </c>
      <c r="AR24" s="28">
        <f>IF(('Activity data'!AR11*EF!$H24)*kgtoGg=0,"NO",('Activity data'!AR11*EF!$H24)*kgtoGg)</f>
        <v>3.7177869329807163E-2</v>
      </c>
      <c r="AS24" s="28">
        <f>IF(('Activity data'!AS11*EF!$H24)*kgtoGg=0,"NO",('Activity data'!AS11*EF!$H24)*kgtoGg)</f>
        <v>3.7237435394173561E-2</v>
      </c>
      <c r="AT24" s="28">
        <f>IF(('Activity data'!AT11*EF!$H24)*kgtoGg=0,"NO",('Activity data'!AT11*EF!$H24)*kgtoGg)</f>
        <v>3.7303405595253837E-2</v>
      </c>
      <c r="AU24" s="28">
        <f>IF(('Activity data'!AU11*EF!$H24)*kgtoGg=0,"NO",('Activity data'!AU11*EF!$H24)*kgtoGg)</f>
        <v>3.7375408930748651E-2</v>
      </c>
      <c r="AV24" s="28">
        <f>IF(('Activity data'!AV11*EF!$H24)*kgtoGg=0,"NO",('Activity data'!AV11*EF!$H24)*kgtoGg)</f>
        <v>3.7453202623187083E-2</v>
      </c>
      <c r="AW24" s="28">
        <f>IF(('Activity data'!AW11*EF!$H24)*kgtoGg=0,"NO",('Activity data'!AW11*EF!$H24)*kgtoGg)</f>
        <v>3.7504670643412168E-2</v>
      </c>
      <c r="AX24" s="28">
        <f>IF(('Activity data'!AX11*EF!$H24)*kgtoGg=0,"NO",('Activity data'!AX11*EF!$H24)*kgtoGg)</f>
        <v>3.7560565875400638E-2</v>
      </c>
      <c r="AY24" s="28">
        <f>IF(('Activity data'!AY11*EF!$H24)*kgtoGg=0,"NO",('Activity data'!AY11*EF!$H24)*kgtoGg)</f>
        <v>3.7621886708259319E-2</v>
      </c>
      <c r="AZ24" s="28">
        <f>IF(('Activity data'!AZ11*EF!$H24)*kgtoGg=0,"NO",('Activity data'!AZ11*EF!$H24)*kgtoGg)</f>
        <v>3.7688185444031214E-2</v>
      </c>
      <c r="BA24" s="28">
        <f>IF(('Activity data'!BA11*EF!$H24)*kgtoGg=0,"NO",('Activity data'!BA11*EF!$H24)*kgtoGg)</f>
        <v>3.7759320852527159E-2</v>
      </c>
      <c r="BB24" s="28">
        <f>IF(('Activity data'!BB11*EF!$H24)*kgtoGg=0,"NO",('Activity data'!BB11*EF!$H24)*kgtoGg)</f>
        <v>3.780365923257005E-2</v>
      </c>
      <c r="BC24" s="28">
        <f>IF(('Activity data'!BC11*EF!$H24)*kgtoGg=0,"NO",('Activity data'!BC11*EF!$H24)*kgtoGg)</f>
        <v>3.7852088700595463E-2</v>
      </c>
      <c r="BD24" s="28">
        <f>IF(('Activity data'!BD11*EF!$H24)*kgtoGg=0,"NO",('Activity data'!BD11*EF!$H24)*kgtoGg)</f>
        <v>3.7904209396605999E-2</v>
      </c>
      <c r="BE24" s="28">
        <f>IF(('Activity data'!BE11*EF!$H24)*kgtoGg=0,"NO",('Activity data'!BE11*EF!$H24)*kgtoGg)</f>
        <v>3.7960154685045787E-2</v>
      </c>
      <c r="BF24" s="28">
        <f>IF(('Activity data'!BF11*EF!$H24)*kgtoGg=0,"NO",('Activity data'!BF11*EF!$H24)*kgtoGg)</f>
        <v>3.8020029023452064E-2</v>
      </c>
      <c r="BG24" s="28">
        <f>IF(('Activity data'!BG11*EF!$H24)*kgtoGg=0,"NO",('Activity data'!BG11*EF!$H24)*kgtoGg)</f>
        <v>3.8054530020090772E-2</v>
      </c>
      <c r="BH24" s="28">
        <f>IF(('Activity data'!BH11*EF!$H24)*kgtoGg=0,"NO",('Activity data'!BH11*EF!$H24)*kgtoGg)</f>
        <v>3.8092406926038734E-2</v>
      </c>
      <c r="BI24" s="28">
        <f>IF(('Activity data'!BI11*EF!$H24)*kgtoGg=0,"NO",('Activity data'!BI11*EF!$H24)*kgtoGg)</f>
        <v>3.813352374948701E-2</v>
      </c>
      <c r="BJ24" s="28">
        <f>IF(('Activity data'!BJ11*EF!$H24)*kgtoGg=0,"NO",('Activity data'!BJ11*EF!$H24)*kgtoGg)</f>
        <v>3.8177848346852353E-2</v>
      </c>
      <c r="BK24" s="28">
        <f>IF(('Activity data'!BK11*EF!$H24)*kgtoGg=0,"NO",('Activity data'!BK11*EF!$H24)*kgtoGg)</f>
        <v>3.8225563220864858E-2</v>
      </c>
      <c r="BL24" s="28">
        <f>IF(('Activity data'!BL11*EF!$H24)*kgtoGg=0,"NO",('Activity data'!BL11*EF!$H24)*kgtoGg)</f>
        <v>3.8247166973454691E-2</v>
      </c>
      <c r="BM24" s="28">
        <f>IF(('Activity data'!BM11*EF!$H24)*kgtoGg=0,"NO",('Activity data'!BM11*EF!$H24)*kgtoGg)</f>
        <v>3.8271737734537757E-2</v>
      </c>
      <c r="BN24" s="28">
        <f>IF(('Activity data'!BN11*EF!$H24)*kgtoGg=0,"NO",('Activity data'!BN11*EF!$H24)*kgtoGg)</f>
        <v>3.8298686642345647E-2</v>
      </c>
      <c r="BO24" s="28">
        <f>IF(('Activity data'!BO11*EF!$H24)*kgtoGg=0,"NO",('Activity data'!BO11*EF!$H24)*kgtoGg)</f>
        <v>3.832850884771332E-2</v>
      </c>
      <c r="BP24" s="28">
        <f>IF(('Activity data'!BP11*EF!$H24)*kgtoGg=0,"NO",('Activity data'!BP11*EF!$H24)*kgtoGg)</f>
        <v>3.8361188835654085E-2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4.1174794392104704E-3</v>
      </c>
      <c r="AE25" s="28">
        <f>IF(('Activity data'!AE12*EF!$H25)*kgtoGg=0,"NO",('Activity data'!AE12*EF!$H25)*kgtoGg)</f>
        <v>4.1197620874487799E-3</v>
      </c>
      <c r="AF25" s="28">
        <f>IF(('Activity data'!AF12*EF!$H25)*kgtoGg=0,"NO",('Activity data'!AF12*EF!$H25)*kgtoGg)</f>
        <v>4.124839351786703E-3</v>
      </c>
      <c r="AG25" s="28">
        <f>IF(('Activity data'!AG12*EF!$H25)*kgtoGg=0,"NO",('Activity data'!AG12*EF!$H25)*kgtoGg)</f>
        <v>4.1325271098931653E-3</v>
      </c>
      <c r="AH25" s="28">
        <f>IF(('Activity data'!AH12*EF!$H25)*kgtoGg=0,"NO",('Activity data'!AH12*EF!$H25)*kgtoGg)</f>
        <v>4.1427214889877342E-3</v>
      </c>
      <c r="AI25" s="28">
        <f>IF(('Activity data'!AI12*EF!$H25)*kgtoGg=0,"NO",('Activity data'!AI12*EF!$H25)*kgtoGg)</f>
        <v>4.155570655415994E-3</v>
      </c>
      <c r="AJ25" s="28">
        <f>IF(('Activity data'!AJ12*EF!$H25)*kgtoGg=0,"NO",('Activity data'!AJ12*EF!$H25)*kgtoGg)</f>
        <v>4.16980428043324E-3</v>
      </c>
      <c r="AK25" s="28">
        <f>IF(('Activity data'!AK12*EF!$H25)*kgtoGg=0,"NO",('Activity data'!AK12*EF!$H25)*kgtoGg)</f>
        <v>4.1854470442613473E-3</v>
      </c>
      <c r="AL25" s="28">
        <f>IF(('Activity data'!AL12*EF!$H25)*kgtoGg=0,"NO",('Activity data'!AL12*EF!$H25)*kgtoGg)</f>
        <v>4.2000131555308094E-3</v>
      </c>
      <c r="AM25" s="28">
        <f>IF(('Activity data'!AM12*EF!$H25)*kgtoGg=0,"NO",('Activity data'!AM12*EF!$H25)*kgtoGg)</f>
        <v>4.2060397575065991E-3</v>
      </c>
      <c r="AN25" s="28">
        <f>IF(('Activity data'!AN12*EF!$H25)*kgtoGg=0,"NO",('Activity data'!AN12*EF!$H25)*kgtoGg)</f>
        <v>4.2130773850026833E-3</v>
      </c>
      <c r="AO25" s="28">
        <f>IF(('Activity data'!AO12*EF!$H25)*kgtoGg=0,"NO",('Activity data'!AO12*EF!$H25)*kgtoGg)</f>
        <v>4.2210939370644421E-3</v>
      </c>
      <c r="AP25" s="28">
        <f>IF(('Activity data'!AP12*EF!$H25)*kgtoGg=0,"NO",('Activity data'!AP12*EF!$H25)*kgtoGg)</f>
        <v>4.2300078014270237E-3</v>
      </c>
      <c r="AQ25" s="28">
        <f>IF(('Activity data'!AQ12*EF!$H25)*kgtoGg=0,"NO",('Activity data'!AQ12*EF!$H25)*kgtoGg)</f>
        <v>4.2398155333331937E-3</v>
      </c>
      <c r="AR25" s="28">
        <f>IF(('Activity data'!AR12*EF!$H25)*kgtoGg=0,"NO",('Activity data'!AR12*EF!$H25)*kgtoGg)</f>
        <v>4.2458898868028899E-3</v>
      </c>
      <c r="AS25" s="28">
        <f>IF(('Activity data'!AS12*EF!$H25)*kgtoGg=0,"NO",('Activity data'!AS12*EF!$H25)*kgtoGg)</f>
        <v>4.2526926152768197E-3</v>
      </c>
      <c r="AT25" s="28">
        <f>IF(('Activity data'!AT12*EF!$H25)*kgtoGg=0,"NO",('Activity data'!AT12*EF!$H25)*kgtoGg)</f>
        <v>4.2602267266889692E-3</v>
      </c>
      <c r="AU25" s="28">
        <f>IF(('Activity data'!AU12*EF!$H25)*kgtoGg=0,"NO",('Activity data'!AU12*EF!$H25)*kgtoGg)</f>
        <v>4.2684498508083601E-3</v>
      </c>
      <c r="AV25" s="28">
        <f>IF(('Activity data'!AV12*EF!$H25)*kgtoGg=0,"NO",('Activity data'!AV12*EF!$H25)*kgtoGg)</f>
        <v>4.2773342612906088E-3</v>
      </c>
      <c r="AW25" s="28">
        <f>IF(('Activity data'!AW12*EF!$H25)*kgtoGg=0,"NO",('Activity data'!AW12*EF!$H25)*kgtoGg)</f>
        <v>4.2832121545240505E-3</v>
      </c>
      <c r="AX25" s="28">
        <f>IF(('Activity data'!AX12*EF!$H25)*kgtoGg=0,"NO",('Activity data'!AX12*EF!$H25)*kgtoGg)</f>
        <v>4.2895956564432966E-3</v>
      </c>
      <c r="AY25" s="28">
        <f>IF(('Activity data'!AY12*EF!$H25)*kgtoGg=0,"NO",('Activity data'!AY12*EF!$H25)*kgtoGg)</f>
        <v>4.2965987878431982E-3</v>
      </c>
      <c r="AZ25" s="28">
        <f>IF(('Activity data'!AZ12*EF!$H25)*kgtoGg=0,"NO",('Activity data'!AZ12*EF!$H25)*kgtoGg)</f>
        <v>4.3041704194831014E-3</v>
      </c>
      <c r="BA25" s="28">
        <f>IF(('Activity data'!BA12*EF!$H25)*kgtoGg=0,"NO",('Activity data'!BA12*EF!$H25)*kgtoGg)</f>
        <v>4.3122944222022232E-3</v>
      </c>
      <c r="BB25" s="28">
        <f>IF(('Activity data'!BB12*EF!$H25)*kgtoGg=0,"NO",('Activity data'!BB12*EF!$H25)*kgtoGg)</f>
        <v>4.3173580765432321E-3</v>
      </c>
      <c r="BC25" s="28">
        <f>IF(('Activity data'!BC12*EF!$H25)*kgtoGg=0,"NO",('Activity data'!BC12*EF!$H25)*kgtoGg)</f>
        <v>4.322888952632129E-3</v>
      </c>
      <c r="BD25" s="28">
        <f>IF(('Activity data'!BD12*EF!$H25)*kgtoGg=0,"NO",('Activity data'!BD12*EF!$H25)*kgtoGg)</f>
        <v>4.3288413845512658E-3</v>
      </c>
      <c r="BE25" s="28">
        <f>IF(('Activity data'!BE12*EF!$H25)*kgtoGg=0,"NO",('Activity data'!BE12*EF!$H25)*kgtoGg)</f>
        <v>4.3352306031558489E-3</v>
      </c>
      <c r="BF25" s="28">
        <f>IF(('Activity data'!BF12*EF!$H25)*kgtoGg=0,"NO",('Activity data'!BF12*EF!$H25)*kgtoGg)</f>
        <v>4.3420685379945293E-3</v>
      </c>
      <c r="BG25" s="28">
        <f>IF(('Activity data'!BG12*EF!$H25)*kgtoGg=0,"NO",('Activity data'!BG12*EF!$H25)*kgtoGg)</f>
        <v>4.3460087162606213E-3</v>
      </c>
      <c r="BH25" s="28">
        <f>IF(('Activity data'!BH12*EF!$H25)*kgtoGg=0,"NO",('Activity data'!BH12*EF!$H25)*kgtoGg)</f>
        <v>4.3503344394611948E-3</v>
      </c>
      <c r="BI25" s="28">
        <f>IF(('Activity data'!BI12*EF!$H25)*kgtoGg=0,"NO",('Activity data'!BI12*EF!$H25)*kgtoGg)</f>
        <v>4.3550301766834606E-3</v>
      </c>
      <c r="BJ25" s="28">
        <f>IF(('Activity data'!BJ12*EF!$H25)*kgtoGg=0,"NO",('Activity data'!BJ12*EF!$H25)*kgtoGg)</f>
        <v>4.3600922569769981E-3</v>
      </c>
      <c r="BK25" s="28">
        <f>IF(('Activity data'!BK12*EF!$H25)*kgtoGg=0,"NO",('Activity data'!BK12*EF!$H25)*kgtoGg)</f>
        <v>4.3655415230234879E-3</v>
      </c>
      <c r="BL25" s="28">
        <f>IF(('Activity data'!BL12*EF!$H25)*kgtoGg=0,"NO",('Activity data'!BL12*EF!$H25)*kgtoGg)</f>
        <v>4.3680087745441298E-3</v>
      </c>
      <c r="BM25" s="28">
        <f>IF(('Activity data'!BM12*EF!$H25)*kgtoGg=0,"NO",('Activity data'!BM12*EF!$H25)*kgtoGg)</f>
        <v>4.3708148725770252E-3</v>
      </c>
      <c r="BN25" s="28">
        <f>IF(('Activity data'!BN12*EF!$H25)*kgtoGg=0,"NO",('Activity data'!BN12*EF!$H25)*kgtoGg)</f>
        <v>4.3738925663013989E-3</v>
      </c>
      <c r="BO25" s="28">
        <f>IF(('Activity data'!BO12*EF!$H25)*kgtoGg=0,"NO",('Activity data'!BO12*EF!$H25)*kgtoGg)</f>
        <v>4.377298404302751E-3</v>
      </c>
      <c r="BP25" s="28">
        <f>IF(('Activity data'!BP12*EF!$H25)*kgtoGg=0,"NO",('Activity data'!BP12*EF!$H25)*kgtoGg)</f>
        <v>4.3810306146956487E-3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1.5788842502180371E-2</v>
      </c>
      <c r="AE26" s="28">
        <f>IF(('Activity data'!AE13*EF!$H26)*kgtoGg=0,"NO",('Activity data'!AE13*EF!$H26)*kgtoGg)</f>
        <v>1.5830232334626926E-2</v>
      </c>
      <c r="AF26" s="28">
        <f>IF(('Activity data'!AF13*EF!$H26)*kgtoGg=0,"NO",('Activity data'!AF13*EF!$H26)*kgtoGg)</f>
        <v>1.5885367177350101E-2</v>
      </c>
      <c r="AG26" s="28">
        <f>IF(('Activity data'!AG13*EF!$H26)*kgtoGg=0,"NO",('Activity data'!AG13*EF!$H26)*kgtoGg)</f>
        <v>1.5953379719763867E-2</v>
      </c>
      <c r="AH26" s="28">
        <f>IF(('Activity data'!AH13*EF!$H26)*kgtoGg=0,"NO",('Activity data'!AH13*EF!$H26)*kgtoGg)</f>
        <v>1.6033841800718537E-2</v>
      </c>
      <c r="AI26" s="28">
        <f>IF(('Activity data'!AI13*EF!$H26)*kgtoGg=0,"NO",('Activity data'!AI13*EF!$H26)*kgtoGg)</f>
        <v>1.6127798626897741E-2</v>
      </c>
      <c r="AJ26" s="28">
        <f>IF(('Activity data'!AJ13*EF!$H26)*kgtoGg=0,"NO",('Activity data'!AJ13*EF!$H26)*kgtoGg)</f>
        <v>1.622777179719188E-2</v>
      </c>
      <c r="AK26" s="28">
        <f>IF(('Activity data'!AK13*EF!$H26)*kgtoGg=0,"NO",('Activity data'!AK13*EF!$H26)*kgtoGg)</f>
        <v>1.6334057713919183E-2</v>
      </c>
      <c r="AL26" s="28">
        <f>IF(('Activity data'!AL13*EF!$H26)*kgtoGg=0,"NO",('Activity data'!AL13*EF!$H26)*kgtoGg)</f>
        <v>1.6432001716867879E-2</v>
      </c>
      <c r="AM26" s="28">
        <f>IF(('Activity data'!AM13*EF!$H26)*kgtoGg=0,"NO",('Activity data'!AM13*EF!$H26)*kgtoGg)</f>
        <v>1.6477572122268119E-2</v>
      </c>
      <c r="AN26" s="28">
        <f>IF(('Activity data'!AN13*EF!$H26)*kgtoGg=0,"NO",('Activity data'!AN13*EF!$H26)*kgtoGg)</f>
        <v>1.6527779078775121E-2</v>
      </c>
      <c r="AO26" s="28">
        <f>IF(('Activity data'!AO13*EF!$H26)*kgtoGg=0,"NO",('Activity data'!AO13*EF!$H26)*kgtoGg)</f>
        <v>1.6582504322604972E-2</v>
      </c>
      <c r="AP26" s="28">
        <f>IF(('Activity data'!AP13*EF!$H26)*kgtoGg=0,"NO",('Activity data'!AP13*EF!$H26)*kgtoGg)</f>
        <v>1.6641328471089959E-2</v>
      </c>
      <c r="AQ26" s="28">
        <f>IF(('Activity data'!AQ13*EF!$H26)*kgtoGg=0,"NO",('Activity data'!AQ13*EF!$H26)*kgtoGg)</f>
        <v>1.6704285852276575E-2</v>
      </c>
      <c r="AR26" s="28">
        <f>IF(('Activity data'!AR13*EF!$H26)*kgtoGg=0,"NO",('Activity data'!AR13*EF!$H26)*kgtoGg)</f>
        <v>1.6744316092387957E-2</v>
      </c>
      <c r="AS26" s="28">
        <f>IF(('Activity data'!AS13*EF!$H26)*kgtoGg=0,"NO",('Activity data'!AS13*EF!$H26)*kgtoGg)</f>
        <v>1.678771938587257E-2</v>
      </c>
      <c r="AT26" s="28">
        <f>IF(('Activity data'!AT13*EF!$H26)*kgtoGg=0,"NO",('Activity data'!AT13*EF!$H26)*kgtoGg)</f>
        <v>1.6834548479335531E-2</v>
      </c>
      <c r="AU26" s="28">
        <f>IF(('Activity data'!AU13*EF!$H26)*kgtoGg=0,"NO",('Activity data'!AU13*EF!$H26)*kgtoGg)</f>
        <v>1.6884586684604783E-2</v>
      </c>
      <c r="AV26" s="28">
        <f>IF(('Activity data'!AV13*EF!$H26)*kgtoGg=0,"NO",('Activity data'!AV13*EF!$H26)*kgtoGg)</f>
        <v>1.6937699954705912E-2</v>
      </c>
      <c r="AW26" s="28">
        <f>IF(('Activity data'!AW13*EF!$H26)*kgtoGg=0,"NO",('Activity data'!AW13*EF!$H26)*kgtoGg)</f>
        <v>1.6972656758134037E-2</v>
      </c>
      <c r="AX26" s="28">
        <f>IF(('Activity data'!AX13*EF!$H26)*kgtoGg=0,"NO",('Activity data'!AX13*EF!$H26)*kgtoGg)</f>
        <v>1.7009919364052568E-2</v>
      </c>
      <c r="AY26" s="28">
        <f>IF(('Activity data'!AY13*EF!$H26)*kgtoGg=0,"NO",('Activity data'!AY13*EF!$H26)*kgtoGg)</f>
        <v>1.7050166271558351E-2</v>
      </c>
      <c r="AZ26" s="28">
        <f>IF(('Activity data'!AZ13*EF!$H26)*kgtoGg=0,"NO",('Activity data'!AZ13*EF!$H26)*kgtoGg)</f>
        <v>1.7093116773980035E-2</v>
      </c>
      <c r="BA26" s="28">
        <f>IF(('Activity data'!BA13*EF!$H26)*kgtoGg=0,"NO",('Activity data'!BA13*EF!$H26)*kgtoGg)</f>
        <v>1.7138691446265068E-2</v>
      </c>
      <c r="BB26" s="28">
        <f>IF(('Activity data'!BB13*EF!$H26)*kgtoGg=0,"NO",('Activity data'!BB13*EF!$H26)*kgtoGg)</f>
        <v>1.7166170834143867E-2</v>
      </c>
      <c r="BC26" s="28">
        <f>IF(('Activity data'!BC13*EF!$H26)*kgtoGg=0,"NO",('Activity data'!BC13*EF!$H26)*kgtoGg)</f>
        <v>1.7195886143548497E-2</v>
      </c>
      <c r="BD26" s="28">
        <f>IF(('Activity data'!BD13*EF!$H26)*kgtoGg=0,"NO",('Activity data'!BD13*EF!$H26)*kgtoGg)</f>
        <v>1.7227585447391044E-2</v>
      </c>
      <c r="BE26" s="28">
        <f>IF(('Activity data'!BE13*EF!$H26)*kgtoGg=0,"NO",('Activity data'!BE13*EF!$H26)*kgtoGg)</f>
        <v>1.7261364845977949E-2</v>
      </c>
      <c r="BF26" s="28">
        <f>IF(('Activity data'!BF13*EF!$H26)*kgtoGg=0,"NO",('Activity data'!BF13*EF!$H26)*kgtoGg)</f>
        <v>1.7297299727802997E-2</v>
      </c>
      <c r="BG26" s="28">
        <f>IF(('Activity data'!BG13*EF!$H26)*kgtoGg=0,"NO",('Activity data'!BG13*EF!$H26)*kgtoGg)</f>
        <v>1.7316366480465466E-2</v>
      </c>
      <c r="BH26" s="28">
        <f>IF(('Activity data'!BH13*EF!$H26)*kgtoGg=0,"NO",('Activity data'!BH13*EF!$H26)*kgtoGg)</f>
        <v>1.7337307279827394E-2</v>
      </c>
      <c r="BI26" s="28">
        <f>IF(('Activity data'!BI13*EF!$H26)*kgtoGg=0,"NO",('Activity data'!BI13*EF!$H26)*kgtoGg)</f>
        <v>1.7360038517878342E-2</v>
      </c>
      <c r="BJ26" s="28">
        <f>IF(('Activity data'!BJ13*EF!$H26)*kgtoGg=0,"NO",('Activity data'!BJ13*EF!$H26)*kgtoGg)</f>
        <v>1.7384543494459097E-2</v>
      </c>
      <c r="BK26" s="28">
        <f>IF(('Activity data'!BK13*EF!$H26)*kgtoGg=0,"NO",('Activity data'!BK13*EF!$H26)*kgtoGg)</f>
        <v>1.7410943377754458E-2</v>
      </c>
      <c r="BL26" s="28">
        <f>IF(('Activity data'!BL13*EF!$H26)*kgtoGg=0,"NO",('Activity data'!BL13*EF!$H26)*kgtoGg)</f>
        <v>1.7420243608064379E-2</v>
      </c>
      <c r="BM26" s="28">
        <f>IF(('Activity data'!BM13*EF!$H26)*kgtoGg=0,"NO",('Activity data'!BM13*EF!$H26)*kgtoGg)</f>
        <v>1.7431232601123052E-2</v>
      </c>
      <c r="BN26" s="28">
        <f>IF(('Activity data'!BN13*EF!$H26)*kgtoGg=0,"NO",('Activity data'!BN13*EF!$H26)*kgtoGg)</f>
        <v>1.7443533615730516E-2</v>
      </c>
      <c r="BO26" s="28">
        <f>IF(('Activity data'!BO13*EF!$H26)*kgtoGg=0,"NO",('Activity data'!BO13*EF!$H26)*kgtoGg)</f>
        <v>1.7457466532015489E-2</v>
      </c>
      <c r="BP26" s="28">
        <f>IF(('Activity data'!BP13*EF!$H26)*kgtoGg=0,"NO",('Activity data'!BP13*EF!$H26)*kgtoGg)</f>
        <v>1.7473022056527752E-2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2.659082051445261E-2</v>
      </c>
      <c r="AE27" s="28">
        <f>IF(('Activity data'!AE14*EF!$H27)*kgtoGg=0,"NO",('Activity data'!AE14*EF!$H27)*kgtoGg)</f>
        <v>2.6660527309333715E-2</v>
      </c>
      <c r="AF27" s="28">
        <f>IF(('Activity data'!AF14*EF!$H27)*kgtoGg=0,"NO",('Activity data'!AF14*EF!$H27)*kgtoGg)</f>
        <v>2.6753382799325594E-2</v>
      </c>
      <c r="AG27" s="28">
        <f>IF(('Activity data'!AG14*EF!$H27)*kgtoGg=0,"NO",('Activity data'!AG14*EF!$H27)*kgtoGg)</f>
        <v>2.6867926301029809E-2</v>
      </c>
      <c r="AH27" s="28">
        <f>IF(('Activity data'!AH14*EF!$H27)*kgtoGg=0,"NO",('Activity data'!AH14*EF!$H27)*kgtoGg)</f>
        <v>2.7003436725723032E-2</v>
      </c>
      <c r="AI27" s="28">
        <f>IF(('Activity data'!AI14*EF!$H27)*kgtoGg=0,"NO",('Activity data'!AI14*EF!$H27)*kgtoGg)</f>
        <v>2.7161674360983112E-2</v>
      </c>
      <c r="AJ27" s="28">
        <f>IF(('Activity data'!AJ14*EF!$H27)*kgtoGg=0,"NO",('Activity data'!AJ14*EF!$H27)*kgtoGg)</f>
        <v>2.7330044437965335E-2</v>
      </c>
      <c r="AK27" s="28">
        <f>IF(('Activity data'!AK14*EF!$H27)*kgtoGg=0,"NO",('Activity data'!AK14*EF!$H27)*kgtoGg)</f>
        <v>2.750904614341141E-2</v>
      </c>
      <c r="AL27" s="28">
        <f>IF(('Activity data'!AL14*EF!$H27)*kgtoGg=0,"NO",('Activity data'!AL14*EF!$H27)*kgtoGg)</f>
        <v>2.7673998792886262E-2</v>
      </c>
      <c r="AM27" s="28">
        <f>IF(('Activity data'!AM14*EF!$H27)*kgtoGg=0,"NO",('Activity data'!AM14*EF!$H27)*kgtoGg)</f>
        <v>2.7750746310673036E-2</v>
      </c>
      <c r="AN27" s="28">
        <f>IF(('Activity data'!AN14*EF!$H27)*kgtoGg=0,"NO",('Activity data'!AN14*EF!$H27)*kgtoGg)</f>
        <v>2.7835302488168016E-2</v>
      </c>
      <c r="AO27" s="28">
        <f>IF(('Activity data'!AO14*EF!$H27)*kgtoGg=0,"NO",('Activity data'!AO14*EF!$H27)*kgtoGg)</f>
        <v>2.7927468151109306E-2</v>
      </c>
      <c r="AP27" s="28">
        <f>IF(('Activity data'!AP14*EF!$H27)*kgtoGg=0,"NO",('Activity data'!AP14*EF!$H27)*kgtoGg)</f>
        <v>2.8026536995077057E-2</v>
      </c>
      <c r="AQ27" s="28">
        <f>IF(('Activity data'!AQ14*EF!$H27)*kgtoGg=0,"NO",('Activity data'!AQ14*EF!$H27)*kgtoGg)</f>
        <v>2.8132566833740789E-2</v>
      </c>
      <c r="AR27" s="28">
        <f>IF(('Activity data'!AR14*EF!$H27)*kgtoGg=0,"NO",('Activity data'!AR14*EF!$H27)*kgtoGg)</f>
        <v>2.8199983867624387E-2</v>
      </c>
      <c r="AS27" s="28">
        <f>IF(('Activity data'!AS14*EF!$H27)*kgtoGg=0,"NO",('Activity data'!AS14*EF!$H27)*kgtoGg)</f>
        <v>2.8273081638194079E-2</v>
      </c>
      <c r="AT27" s="28">
        <f>IF(('Activity data'!AT14*EF!$H27)*kgtoGg=0,"NO",('Activity data'!AT14*EF!$H27)*kgtoGg)</f>
        <v>2.835194897878324E-2</v>
      </c>
      <c r="AU27" s="28">
        <f>IF(('Activity data'!AU14*EF!$H27)*kgtoGg=0,"NO",('Activity data'!AU14*EF!$H27)*kgtoGg)</f>
        <v>2.8436220953438524E-2</v>
      </c>
      <c r="AV27" s="28">
        <f>IF(('Activity data'!AV14*EF!$H27)*kgtoGg=0,"NO",('Activity data'!AV14*EF!$H27)*kgtoGg)</f>
        <v>2.8525671806596369E-2</v>
      </c>
      <c r="AW27" s="28">
        <f>IF(('Activity data'!AW14*EF!$H27)*kgtoGg=0,"NO",('Activity data'!AW14*EF!$H27)*kgtoGg)</f>
        <v>2.8584544398782136E-2</v>
      </c>
      <c r="AX27" s="28">
        <f>IF(('Activity data'!AX14*EF!$H27)*kgtoGg=0,"NO",('Activity data'!AX14*EF!$H27)*kgtoGg)</f>
        <v>2.8647300314280283E-2</v>
      </c>
      <c r="AY27" s="28">
        <f>IF(('Activity data'!AY14*EF!$H27)*kgtoGg=0,"NO",('Activity data'!AY14*EF!$H27)*kgtoGg)</f>
        <v>2.8715082249124484E-2</v>
      </c>
      <c r="AZ27" s="28">
        <f>IF(('Activity data'!AZ14*EF!$H27)*kgtoGg=0,"NO",('Activity data'!AZ14*EF!$H27)*kgtoGg)</f>
        <v>2.878741745043787E-2</v>
      </c>
      <c r="BA27" s="28">
        <f>IF(('Activity data'!BA14*EF!$H27)*kgtoGg=0,"NO",('Activity data'!BA14*EF!$H27)*kgtoGg)</f>
        <v>2.8864172154309854E-2</v>
      </c>
      <c r="BB27" s="28">
        <f>IF(('Activity data'!BB14*EF!$H27)*kgtoGg=0,"NO",('Activity data'!BB14*EF!$H27)*kgtoGg)</f>
        <v>2.8910451637484839E-2</v>
      </c>
      <c r="BC27" s="28">
        <f>IF(('Activity data'!BC14*EF!$H27)*kgtoGg=0,"NO",('Activity data'!BC14*EF!$H27)*kgtoGg)</f>
        <v>2.8960496753762419E-2</v>
      </c>
      <c r="BD27" s="28">
        <f>IF(('Activity data'!BD14*EF!$H27)*kgtoGg=0,"NO",('Activity data'!BD14*EF!$H27)*kgtoGg)</f>
        <v>2.901388321947666E-2</v>
      </c>
      <c r="BE27" s="28">
        <f>IF(('Activity data'!BE14*EF!$H27)*kgtoGg=0,"NO",('Activity data'!BE14*EF!$H27)*kgtoGg)</f>
        <v>2.9070772882210744E-2</v>
      </c>
      <c r="BF27" s="28">
        <f>IF(('Activity data'!BF14*EF!$H27)*kgtoGg=0,"NO",('Activity data'!BF14*EF!$H27)*kgtoGg)</f>
        <v>2.9131292707694208E-2</v>
      </c>
      <c r="BG27" s="28">
        <f>IF(('Activity data'!BG14*EF!$H27)*kgtoGg=0,"NO",('Activity data'!BG14*EF!$H27)*kgtoGg)</f>
        <v>2.916340402920313E-2</v>
      </c>
      <c r="BH27" s="28">
        <f>IF(('Activity data'!BH14*EF!$H27)*kgtoGg=0,"NO",('Activity data'!BH14*EF!$H27)*kgtoGg)</f>
        <v>2.9198671531376594E-2</v>
      </c>
      <c r="BI27" s="28">
        <f>IF(('Activity data'!BI14*EF!$H27)*kgtoGg=0,"NO",('Activity data'!BI14*EF!$H27)*kgtoGg)</f>
        <v>2.9236954405564532E-2</v>
      </c>
      <c r="BJ27" s="28">
        <f>IF(('Activity data'!BJ14*EF!$H27)*kgtoGg=0,"NO",('Activity data'!BJ14*EF!$H27)*kgtoGg)</f>
        <v>2.9278224526149987E-2</v>
      </c>
      <c r="BK27" s="28">
        <f>IF(('Activity data'!BK14*EF!$H27)*kgtoGg=0,"NO",('Activity data'!BK14*EF!$H27)*kgtoGg)</f>
        <v>2.9322685958849216E-2</v>
      </c>
      <c r="BL27" s="28">
        <f>IF(('Activity data'!BL14*EF!$H27)*kgtoGg=0,"NO",('Activity data'!BL14*EF!$H27)*kgtoGg)</f>
        <v>2.9338348966120326E-2</v>
      </c>
      <c r="BM27" s="28">
        <f>IF(('Activity data'!BM14*EF!$H27)*kgtoGg=0,"NO",('Activity data'!BM14*EF!$H27)*kgtoGg)</f>
        <v>2.9356856107604416E-2</v>
      </c>
      <c r="BN27" s="28">
        <f>IF(('Activity data'!BN14*EF!$H27)*kgtoGg=0,"NO",('Activity data'!BN14*EF!$H27)*kgtoGg)</f>
        <v>2.9377572893621341E-2</v>
      </c>
      <c r="BO27" s="28">
        <f>IF(('Activity data'!BO14*EF!$H27)*kgtoGg=0,"NO",('Activity data'!BO14*EF!$H27)*kgtoGg)</f>
        <v>2.9401038051128963E-2</v>
      </c>
      <c r="BP27" s="28">
        <f>IF(('Activity data'!BP14*EF!$H27)*kgtoGg=0,"NO",('Activity data'!BP14*EF!$H27)*kgtoGg)</f>
        <v>2.9427235928538697E-2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4.1417382161639338E-3</v>
      </c>
      <c r="AE28" s="28">
        <f>IF(('Activity data'!AE15*EF!$H28)*kgtoGg=0,"NO",('Activity data'!AE15*EF!$H28)*kgtoGg)</f>
        <v>4.169397487686014E-3</v>
      </c>
      <c r="AF28" s="28">
        <f>IF(('Activity data'!AF15*EF!$H28)*kgtoGg=0,"NO",('Activity data'!AF15*EF!$H28)*kgtoGg)</f>
        <v>4.1794651124552927E-3</v>
      </c>
      <c r="AG28" s="28">
        <f>IF(('Activity data'!AG15*EF!$H28)*kgtoGg=0,"NO",('Activity data'!AG15*EF!$H28)*kgtoGg)</f>
        <v>4.1715200892585248E-3</v>
      </c>
      <c r="AH28" s="28">
        <f>IF(('Activity data'!AH15*EF!$H28)*kgtoGg=0,"NO",('Activity data'!AH15*EF!$H28)*kgtoGg)</f>
        <v>4.1492643478448117E-3</v>
      </c>
      <c r="AI28" s="28">
        <f>IF(('Activity data'!AI15*EF!$H28)*kgtoGg=0,"NO",('Activity data'!AI15*EF!$H28)*kgtoGg)</f>
        <v>4.1371010570770538E-3</v>
      </c>
      <c r="AJ28" s="28">
        <f>IF(('Activity data'!AJ15*EF!$H28)*kgtoGg=0,"NO",('Activity data'!AJ15*EF!$H28)*kgtoGg)</f>
        <v>4.1203308724940069E-3</v>
      </c>
      <c r="AK28" s="28">
        <f>IF(('Activity data'!AK15*EF!$H28)*kgtoGg=0,"NO",('Activity data'!AK15*EF!$H28)*kgtoGg)</f>
        <v>4.0992869913087805E-3</v>
      </c>
      <c r="AL28" s="28">
        <f>IF(('Activity data'!AL15*EF!$H28)*kgtoGg=0,"NO",('Activity data'!AL15*EF!$H28)*kgtoGg)</f>
        <v>3.855399586922039E-3</v>
      </c>
      <c r="AM28" s="28">
        <f>IF(('Activity data'!AM15*EF!$H28)*kgtoGg=0,"NO",('Activity data'!AM15*EF!$H28)*kgtoGg)</f>
        <v>3.8823576511336135E-3</v>
      </c>
      <c r="AN28" s="28">
        <f>IF(('Activity data'!AN15*EF!$H28)*kgtoGg=0,"NO",('Activity data'!AN15*EF!$H28)*kgtoGg)</f>
        <v>3.906138039878662E-3</v>
      </c>
      <c r="AO28" s="28">
        <f>IF(('Activity data'!AO15*EF!$H28)*kgtoGg=0,"NO",('Activity data'!AO15*EF!$H28)*kgtoGg)</f>
        <v>3.9295362396263933E-3</v>
      </c>
      <c r="AP28" s="28">
        <f>IF(('Activity data'!AP15*EF!$H28)*kgtoGg=0,"NO",('Activity data'!AP15*EF!$H28)*kgtoGg)</f>
        <v>3.9502042270417358E-3</v>
      </c>
      <c r="AQ28" s="28">
        <f>IF(('Activity data'!AQ15*EF!$H28)*kgtoGg=0,"NO",('Activity data'!AQ15*EF!$H28)*kgtoGg)</f>
        <v>3.9721946652143819E-3</v>
      </c>
      <c r="AR28" s="28">
        <f>IF(('Activity data'!AR15*EF!$H28)*kgtoGg=0,"NO",('Activity data'!AR15*EF!$H28)*kgtoGg)</f>
        <v>4.0074727211209214E-3</v>
      </c>
      <c r="AS28" s="28">
        <f>IF(('Activity data'!AS15*EF!$H28)*kgtoGg=0,"NO",('Activity data'!AS15*EF!$H28)*kgtoGg)</f>
        <v>4.0412159600248616E-3</v>
      </c>
      <c r="AT28" s="28">
        <f>IF(('Activity data'!AT15*EF!$H28)*kgtoGg=0,"NO",('Activity data'!AT15*EF!$H28)*kgtoGg)</f>
        <v>4.0769013221266239E-3</v>
      </c>
      <c r="AU28" s="28">
        <f>IF(('Activity data'!AU15*EF!$H28)*kgtoGg=0,"NO",('Activity data'!AU15*EF!$H28)*kgtoGg)</f>
        <v>4.11367392334512E-3</v>
      </c>
      <c r="AV28" s="28">
        <f>IF(('Activity data'!AV15*EF!$H28)*kgtoGg=0,"NO",('Activity data'!AV15*EF!$H28)*kgtoGg)</f>
        <v>4.1516760315837157E-3</v>
      </c>
      <c r="AW28" s="28">
        <f>IF(('Activity data'!AW15*EF!$H28)*kgtoGg=0,"NO",('Activity data'!AW15*EF!$H28)*kgtoGg)</f>
        <v>4.2054427072329712E-3</v>
      </c>
      <c r="AX28" s="28">
        <f>IF(('Activity data'!AX15*EF!$H28)*kgtoGg=0,"NO",('Activity data'!AX15*EF!$H28)*kgtoGg)</f>
        <v>4.2544685737711928E-3</v>
      </c>
      <c r="AY28" s="28">
        <f>IF(('Activity data'!AY15*EF!$H28)*kgtoGg=0,"NO",('Activity data'!AY15*EF!$H28)*kgtoGg)</f>
        <v>4.310529347882292E-3</v>
      </c>
      <c r="AZ28" s="28">
        <f>IF(('Activity data'!AZ15*EF!$H28)*kgtoGg=0,"NO",('Activity data'!AZ15*EF!$H28)*kgtoGg)</f>
        <v>4.3709967975114044E-3</v>
      </c>
      <c r="BA28" s="28">
        <f>IF(('Activity data'!BA15*EF!$H28)*kgtoGg=0,"NO",('Activity data'!BA15*EF!$H28)*kgtoGg)</f>
        <v>4.436088338414225E-3</v>
      </c>
      <c r="BB28" s="28">
        <f>IF(('Activity data'!BB15*EF!$H28)*kgtoGg=0,"NO",('Activity data'!BB15*EF!$H28)*kgtoGg)</f>
        <v>4.5063816002466964E-3</v>
      </c>
      <c r="BC28" s="28">
        <f>IF(('Activity data'!BC15*EF!$H28)*kgtoGg=0,"NO",('Activity data'!BC15*EF!$H28)*kgtoGg)</f>
        <v>4.5794203794390009E-3</v>
      </c>
      <c r="BD28" s="28">
        <f>IF(('Activity data'!BD15*EF!$H28)*kgtoGg=0,"NO",('Activity data'!BD15*EF!$H28)*kgtoGg)</f>
        <v>4.6526877821720632E-3</v>
      </c>
      <c r="BE28" s="28">
        <f>IF(('Activity data'!BE15*EF!$H28)*kgtoGg=0,"NO",('Activity data'!BE15*EF!$H28)*kgtoGg)</f>
        <v>4.7286798748747286E-3</v>
      </c>
      <c r="BF28" s="28">
        <f>IF(('Activity data'!BF15*EF!$H28)*kgtoGg=0,"NO",('Activity data'!BF15*EF!$H28)*kgtoGg)</f>
        <v>4.8094891384850447E-3</v>
      </c>
      <c r="BG28" s="28">
        <f>IF(('Activity data'!BG15*EF!$H28)*kgtoGg=0,"NO",('Activity data'!BG15*EF!$H28)*kgtoGg)</f>
        <v>4.8972236014677185E-3</v>
      </c>
      <c r="BH28" s="28">
        <f>IF(('Activity data'!BH15*EF!$H28)*kgtoGg=0,"NO",('Activity data'!BH15*EF!$H28)*kgtoGg)</f>
        <v>4.9883798736215729E-3</v>
      </c>
      <c r="BI28" s="28">
        <f>IF(('Activity data'!BI15*EF!$H28)*kgtoGg=0,"NO",('Activity data'!BI15*EF!$H28)*kgtoGg)</f>
        <v>5.0826013565253951E-3</v>
      </c>
      <c r="BJ28" s="28">
        <f>IF(('Activity data'!BJ15*EF!$H28)*kgtoGg=0,"NO",('Activity data'!BJ15*EF!$H28)*kgtoGg)</f>
        <v>5.1804444445520481E-3</v>
      </c>
      <c r="BK28" s="28">
        <f>IF(('Activity data'!BK15*EF!$H28)*kgtoGg=0,"NO",('Activity data'!BK15*EF!$H28)*kgtoGg)</f>
        <v>5.284410316819959E-3</v>
      </c>
      <c r="BL28" s="28">
        <f>IF(('Activity data'!BL15*EF!$H28)*kgtoGg=0,"NO",('Activity data'!BL15*EF!$H28)*kgtoGg)</f>
        <v>5.3977312329153669E-3</v>
      </c>
      <c r="BM28" s="28">
        <f>IF(('Activity data'!BM15*EF!$H28)*kgtoGg=0,"NO",('Activity data'!BM15*EF!$H28)*kgtoGg)</f>
        <v>5.5161412935972607E-3</v>
      </c>
      <c r="BN28" s="28">
        <f>IF(('Activity data'!BN15*EF!$H28)*kgtoGg=0,"NO",('Activity data'!BN15*EF!$H28)*kgtoGg)</f>
        <v>5.6348360739169687E-3</v>
      </c>
      <c r="BO28" s="28">
        <f>IF(('Activity data'!BO15*EF!$H28)*kgtoGg=0,"NO",('Activity data'!BO15*EF!$H28)*kgtoGg)</f>
        <v>5.7590895576529536E-3</v>
      </c>
      <c r="BP28" s="28">
        <f>IF(('Activity data'!BP15*EF!$H28)*kgtoGg=0,"NO",('Activity data'!BP15*EF!$H28)*kgtoGg)</f>
        <v>5.8893511006002063E-3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23.394536570073914</v>
      </c>
      <c r="AE30" s="28">
        <f>IF(('Activity data'!AE17*EF!$H30)*kgtoGg=0,"NO",('Activity data'!AE17*EF!$H30)*kgtoGg)</f>
        <v>23.355105211501829</v>
      </c>
      <c r="AF30" s="28">
        <f>IF(('Activity data'!AF17*EF!$H30)*kgtoGg=0,"NO",('Activity data'!AF17*EF!$H30)*kgtoGg)</f>
        <v>23.153706671125722</v>
      </c>
      <c r="AG30" s="28">
        <f>IF(('Activity data'!AG17*EF!$H30)*kgtoGg=0,"NO",('Activity data'!AG17*EF!$H30)*kgtoGg)</f>
        <v>22.789838703664337</v>
      </c>
      <c r="AH30" s="28">
        <f>IF(('Activity data'!AH17*EF!$H30)*kgtoGg=0,"NO",('Activity data'!AH17*EF!$H30)*kgtoGg)</f>
        <v>22.30555209984897</v>
      </c>
      <c r="AI30" s="28">
        <f>IF(('Activity data'!AI17*EF!$H30)*kgtoGg=0,"NO",('Activity data'!AI17*EF!$H30)*kgtoGg)</f>
        <v>21.955990351449014</v>
      </c>
      <c r="AJ30" s="28">
        <f>IF(('Activity data'!AJ17*EF!$H30)*kgtoGg=0,"NO",('Activity data'!AJ17*EF!$H30)*kgtoGg)</f>
        <v>21.576356344145118</v>
      </c>
      <c r="AK30" s="28">
        <f>IF(('Activity data'!AK17*EF!$H30)*kgtoGg=0,"NO",('Activity data'!AK17*EF!$H30)*kgtoGg)</f>
        <v>21.170210962703063</v>
      </c>
      <c r="AL30" s="28">
        <f>IF(('Activity data'!AL17*EF!$H30)*kgtoGg=0,"NO",('Activity data'!AL17*EF!$H30)*kgtoGg)</f>
        <v>18.51715493840733</v>
      </c>
      <c r="AM30" s="28">
        <f>IF(('Activity data'!AM17*EF!$H30)*kgtoGg=0,"NO",('Activity data'!AM17*EF!$H30)*kgtoGg)</f>
        <v>18.561258658625341</v>
      </c>
      <c r="AN30" s="28">
        <f>IF(('Activity data'!AN17*EF!$H30)*kgtoGg=0,"NO",('Activity data'!AN17*EF!$H30)*kgtoGg)</f>
        <v>18.578494925671674</v>
      </c>
      <c r="AO30" s="28">
        <f>IF(('Activity data'!AO17*EF!$H30)*kgtoGg=0,"NO",('Activity data'!AO17*EF!$H30)*kgtoGg)</f>
        <v>18.596786004871458</v>
      </c>
      <c r="AP30" s="28">
        <f>IF(('Activity data'!AP17*EF!$H30)*kgtoGg=0,"NO",('Activity data'!AP17*EF!$H30)*kgtoGg)</f>
        <v>18.592901950495477</v>
      </c>
      <c r="AQ30" s="28">
        <f>IF(('Activity data'!AQ17*EF!$H30)*kgtoGg=0,"NO",('Activity data'!AQ17*EF!$H30)*kgtoGg)</f>
        <v>18.606157678383617</v>
      </c>
      <c r="AR30" s="28">
        <f>IF(('Activity data'!AR17*EF!$H30)*kgtoGg=0,"NO",('Activity data'!AR17*EF!$H30)*kgtoGg)</f>
        <v>18.720481168612267</v>
      </c>
      <c r="AS30" s="28">
        <f>IF(('Activity data'!AS17*EF!$H30)*kgtoGg=0,"NO",('Activity data'!AS17*EF!$H30)*kgtoGg)</f>
        <v>18.820793304253176</v>
      </c>
      <c r="AT30" s="28">
        <f>IF(('Activity data'!AT17*EF!$H30)*kgtoGg=0,"NO",('Activity data'!AT17*EF!$H30)*kgtoGg)</f>
        <v>18.939687365116498</v>
      </c>
      <c r="AU30" s="28">
        <f>IF(('Activity data'!AU17*EF!$H30)*kgtoGg=0,"NO",('Activity data'!AU17*EF!$H30)*kgtoGg)</f>
        <v>19.068496171490271</v>
      </c>
      <c r="AV30" s="28">
        <f>IF(('Activity data'!AV17*EF!$H30)*kgtoGg=0,"NO",('Activity data'!AV17*EF!$H30)*kgtoGg)</f>
        <v>19.208017939148331</v>
      </c>
      <c r="AW30" s="28">
        <f>IF(('Activity data'!AW17*EF!$H30)*kgtoGg=0,"NO",('Activity data'!AW17*EF!$H30)*kgtoGg)</f>
        <v>19.464697157842156</v>
      </c>
      <c r="AX30" s="28">
        <f>IF(('Activity data'!AX17*EF!$H30)*kgtoGg=0,"NO",('Activity data'!AX17*EF!$H30)*kgtoGg)</f>
        <v>19.67456557469691</v>
      </c>
      <c r="AY30" s="28">
        <f>IF(('Activity data'!AY17*EF!$H30)*kgtoGg=0,"NO",('Activity data'!AY17*EF!$H30)*kgtoGg)</f>
        <v>19.942732533648883</v>
      </c>
      <c r="AZ30" s="28">
        <f>IF(('Activity data'!AZ17*EF!$H30)*kgtoGg=0,"NO",('Activity data'!AZ17*EF!$H30)*kgtoGg)</f>
        <v>20.244235474108979</v>
      </c>
      <c r="BA30" s="28">
        <f>IF(('Activity data'!BA17*EF!$H30)*kgtoGg=0,"NO",('Activity data'!BA17*EF!$H30)*kgtoGg)</f>
        <v>20.579716588632259</v>
      </c>
      <c r="BB30" s="28">
        <f>IF(('Activity data'!BB17*EF!$H30)*kgtoGg=0,"NO",('Activity data'!BB17*EF!$H30)*kgtoGg)</f>
        <v>20.928656110990854</v>
      </c>
      <c r="BC30" s="28">
        <f>IF(('Activity data'!BC17*EF!$H30)*kgtoGg=0,"NO",('Activity data'!BC17*EF!$H30)*kgtoGg)</f>
        <v>21.292252683044076</v>
      </c>
      <c r="BD30" s="28">
        <f>IF(('Activity data'!BD17*EF!$H30)*kgtoGg=0,"NO",('Activity data'!BD17*EF!$H30)*kgtoGg)</f>
        <v>21.648873336717003</v>
      </c>
      <c r="BE30" s="28">
        <f>IF(('Activity data'!BE17*EF!$H30)*kgtoGg=0,"NO",('Activity data'!BE17*EF!$H30)*kgtoGg)</f>
        <v>22.019084252682976</v>
      </c>
      <c r="BF30" s="28">
        <f>IF(('Activity data'!BF17*EF!$H30)*kgtoGg=0,"NO",('Activity data'!BF17*EF!$H30)*kgtoGg)</f>
        <v>22.419225780526045</v>
      </c>
      <c r="BG30" s="28">
        <f>IF(('Activity data'!BG17*EF!$H30)*kgtoGg=0,"NO",('Activity data'!BG17*EF!$H30)*kgtoGg)</f>
        <v>22.840641593882744</v>
      </c>
      <c r="BH30" s="28">
        <f>IF(('Activity data'!BH17*EF!$H30)*kgtoGg=0,"NO",('Activity data'!BH17*EF!$H30)*kgtoGg)</f>
        <v>23.277079514802356</v>
      </c>
      <c r="BI30" s="28">
        <f>IF(('Activity data'!BI17*EF!$H30)*kgtoGg=0,"NO",('Activity data'!BI17*EF!$H30)*kgtoGg)</f>
        <v>23.724921257268065</v>
      </c>
      <c r="BJ30" s="28">
        <f>IF(('Activity data'!BJ17*EF!$H30)*kgtoGg=0,"NO",('Activity data'!BJ17*EF!$H30)*kgtoGg)</f>
        <v>24.187766219870497</v>
      </c>
      <c r="BK30" s="28">
        <f>IF(('Activity data'!BK17*EF!$H30)*kgtoGg=0,"NO",('Activity data'!BK17*EF!$H30)*kgtoGg)</f>
        <v>24.683879032901498</v>
      </c>
      <c r="BL30" s="28">
        <f>IF(('Activity data'!BL17*EF!$H30)*kgtoGg=0,"NO",('Activity data'!BL17*EF!$H30)*kgtoGg)</f>
        <v>25.209149708244635</v>
      </c>
      <c r="BM30" s="28">
        <f>IF(('Activity data'!BM17*EF!$H30)*kgtoGg=0,"NO",('Activity data'!BM17*EF!$H30)*kgtoGg)</f>
        <v>25.755116919219265</v>
      </c>
      <c r="BN30" s="28">
        <f>IF(('Activity data'!BN17*EF!$H30)*kgtoGg=0,"NO",('Activity data'!BN17*EF!$H30)*kgtoGg)</f>
        <v>26.285268246441486</v>
      </c>
      <c r="BO30" s="28">
        <f>IF(('Activity data'!BO17*EF!$H30)*kgtoGg=0,"NO",('Activity data'!BO17*EF!$H30)*kgtoGg)</f>
        <v>26.838008892334148</v>
      </c>
      <c r="BP30" s="28">
        <f>IF(('Activity data'!BP17*EF!$H30)*kgtoGg=0,"NO",('Activity data'!BP17*EF!$H30)*kgtoGg)</f>
        <v>27.41521831792851</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7.8318619907587747E-2</v>
      </c>
      <c r="AE31" s="28">
        <f>IF(('Activity data'!AE18*EF!$H31)*kgtoGg=0,"NO",('Activity data'!AE18*EF!$H31)*kgtoGg)</f>
        <v>7.8186614318368375E-2</v>
      </c>
      <c r="AF31" s="28">
        <f>IF(('Activity data'!AF18*EF!$H31)*kgtoGg=0,"NO",('Activity data'!AF18*EF!$H31)*kgtoGg)</f>
        <v>7.7512386141784767E-2</v>
      </c>
      <c r="AG31" s="28">
        <f>IF(('Activity data'!AG18*EF!$H31)*kgtoGg=0,"NO",('Activity data'!AG18*EF!$H31)*kgtoGg)</f>
        <v>7.6294253995640493E-2</v>
      </c>
      <c r="AH31" s="28">
        <f>IF(('Activity data'!AH18*EF!$H31)*kgtoGg=0,"NO",('Activity data'!AH18*EF!$H31)*kgtoGg)</f>
        <v>7.4672992623911916E-2</v>
      </c>
      <c r="AI31" s="28">
        <f>IF(('Activity data'!AI18*EF!$H31)*kgtoGg=0,"NO",('Activity data'!AI18*EF!$H31)*kgtoGg)</f>
        <v>7.3502753853626202E-2</v>
      </c>
      <c r="AJ31" s="28">
        <f>IF(('Activity data'!AJ18*EF!$H31)*kgtoGg=0,"NO",('Activity data'!AJ18*EF!$H31)*kgtoGg)</f>
        <v>7.2231841244053005E-2</v>
      </c>
      <c r="AK31" s="28">
        <f>IF(('Activity data'!AK18*EF!$H31)*kgtoGg=0,"NO",('Activity data'!AK18*EF!$H31)*kgtoGg)</f>
        <v>7.087217568021055E-2</v>
      </c>
      <c r="AL31" s="28">
        <f>IF(('Activity data'!AL18*EF!$H31)*kgtoGg=0,"NO",('Activity data'!AL18*EF!$H31)*kgtoGg)</f>
        <v>6.1990457261126813E-2</v>
      </c>
      <c r="AM31" s="28">
        <f>IF(('Activity data'!AM18*EF!$H31)*kgtoGg=0,"NO",('Activity data'!AM18*EF!$H31)*kgtoGg)</f>
        <v>6.2138104661190456E-2</v>
      </c>
      <c r="AN31" s="28">
        <f>IF(('Activity data'!AN18*EF!$H31)*kgtoGg=0,"NO",('Activity data'!AN18*EF!$H31)*kgtoGg)</f>
        <v>6.2195807050095829E-2</v>
      </c>
      <c r="AO31" s="28">
        <f>IF(('Activity data'!AO18*EF!$H31)*kgtoGg=0,"NO",('Activity data'!AO18*EF!$H31)*kgtoGg)</f>
        <v>6.2257040666553944E-2</v>
      </c>
      <c r="AP31" s="28">
        <f>IF(('Activity data'!AP18*EF!$H31)*kgtoGg=0,"NO",('Activity data'!AP18*EF!$H31)*kgtoGg)</f>
        <v>6.224403789654985E-2</v>
      </c>
      <c r="AQ31" s="28">
        <f>IF(('Activity data'!AQ18*EF!$H31)*kgtoGg=0,"NO",('Activity data'!AQ18*EF!$H31)*kgtoGg)</f>
        <v>6.2288414510335732E-2</v>
      </c>
      <c r="AR31" s="28">
        <f>IF(('Activity data'!AR18*EF!$H31)*kgtoGg=0,"NO",('Activity data'!AR18*EF!$H31)*kgtoGg)</f>
        <v>6.2671138825087902E-2</v>
      </c>
      <c r="AS31" s="28">
        <f>IF(('Activity data'!AS18*EF!$H31)*kgtoGg=0,"NO",('Activity data'!AS18*EF!$H31)*kgtoGg)</f>
        <v>6.3006956890978918E-2</v>
      </c>
      <c r="AT31" s="28">
        <f>IF(('Activity data'!AT18*EF!$H31)*kgtoGg=0,"NO",('Activity data'!AT18*EF!$H31)*kgtoGg)</f>
        <v>6.3404982247631442E-2</v>
      </c>
      <c r="AU31" s="28">
        <f>IF(('Activity data'!AU18*EF!$H31)*kgtoGg=0,"NO",('Activity data'!AU18*EF!$H31)*kgtoGg)</f>
        <v>6.3836199507136482E-2</v>
      </c>
      <c r="AV31" s="28">
        <f>IF(('Activity data'!AV18*EF!$H31)*kgtoGg=0,"NO",('Activity data'!AV18*EF!$H31)*kgtoGg)</f>
        <v>6.4303280881341796E-2</v>
      </c>
      <c r="AW31" s="28">
        <f>IF(('Activity data'!AW18*EF!$H31)*kgtoGg=0,"NO",('Activity data'!AW18*EF!$H31)*kgtoGg)</f>
        <v>6.5162573909303426E-2</v>
      </c>
      <c r="AX31" s="28">
        <f>IF(('Activity data'!AX18*EF!$H31)*kgtoGg=0,"NO",('Activity data'!AX18*EF!$H31)*kgtoGg)</f>
        <v>6.5865156955606644E-2</v>
      </c>
      <c r="AY31" s="28">
        <f>IF(('Activity data'!AY18*EF!$H31)*kgtoGg=0,"NO",('Activity data'!AY18*EF!$H31)*kgtoGg)</f>
        <v>6.6762907850009892E-2</v>
      </c>
      <c r="AZ31" s="28">
        <f>IF(('Activity data'!AZ18*EF!$H31)*kgtoGg=0,"NO",('Activity data'!AZ18*EF!$H31)*kgtoGg)</f>
        <v>6.7772258649679951E-2</v>
      </c>
      <c r="BA31" s="28">
        <f>IF(('Activity data'!BA18*EF!$H31)*kgtoGg=0,"NO",('Activity data'!BA18*EF!$H31)*kgtoGg)</f>
        <v>6.8895359242667639E-2</v>
      </c>
      <c r="BB31" s="28">
        <f>IF(('Activity data'!BB18*EF!$H31)*kgtoGg=0,"NO",('Activity data'!BB18*EF!$H31)*kgtoGg)</f>
        <v>7.0063514967423343E-2</v>
      </c>
      <c r="BC31" s="28">
        <f>IF(('Activity data'!BC18*EF!$H31)*kgtoGg=0,"NO",('Activity data'!BC18*EF!$H31)*kgtoGg)</f>
        <v>7.1280738554693052E-2</v>
      </c>
      <c r="BD31" s="28">
        <f>IF(('Activity data'!BD18*EF!$H31)*kgtoGg=0,"NO",('Activity data'!BD18*EF!$H31)*kgtoGg)</f>
        <v>7.2474608642375565E-2</v>
      </c>
      <c r="BE31" s="28">
        <f>IF(('Activity data'!BE18*EF!$H31)*kgtoGg=0,"NO",('Activity data'!BE18*EF!$H31)*kgtoGg)</f>
        <v>7.3713975275107577E-2</v>
      </c>
      <c r="BF31" s="28">
        <f>IF(('Activity data'!BF18*EF!$H31)*kgtoGg=0,"NO",('Activity data'!BF18*EF!$H31)*kgtoGg)</f>
        <v>7.5053541550956421E-2</v>
      </c>
      <c r="BG31" s="28">
        <f>IF(('Activity data'!BG18*EF!$H31)*kgtoGg=0,"NO",('Activity data'!BG18*EF!$H31)*kgtoGg)</f>
        <v>7.6464328416106342E-2</v>
      </c>
      <c r="BH31" s="28">
        <f>IF(('Activity data'!BH18*EF!$H31)*kgtoGg=0,"NO",('Activity data'!BH18*EF!$H31)*kgtoGg)</f>
        <v>7.7925405259384586E-2</v>
      </c>
      <c r="BI31" s="28">
        <f>IF(('Activity data'!BI18*EF!$H31)*kgtoGg=0,"NO",('Activity data'!BI18*EF!$H31)*kgtoGg)</f>
        <v>7.9424659031814102E-2</v>
      </c>
      <c r="BJ31" s="28">
        <f>IF(('Activity data'!BJ18*EF!$H31)*kgtoGg=0,"NO",('Activity data'!BJ18*EF!$H31)*kgtoGg)</f>
        <v>8.0974139552346031E-2</v>
      </c>
      <c r="BK31" s="28">
        <f>IF(('Activity data'!BK18*EF!$H31)*kgtoGg=0,"NO",('Activity data'!BK18*EF!$H31)*kgtoGg)</f>
        <v>8.2634991893604307E-2</v>
      </c>
      <c r="BL31" s="28">
        <f>IF(('Activity data'!BL18*EF!$H31)*kgtoGg=0,"NO",('Activity data'!BL18*EF!$H31)*kgtoGg)</f>
        <v>8.4393456920153487E-2</v>
      </c>
      <c r="BM31" s="28">
        <f>IF(('Activity data'!BM18*EF!$H31)*kgtoGg=0,"NO",('Activity data'!BM18*EF!$H31)*kgtoGg)</f>
        <v>8.6221208384699502E-2</v>
      </c>
      <c r="BN31" s="28">
        <f>IF(('Activity data'!BN18*EF!$H31)*kgtoGg=0,"NO",('Activity data'!BN18*EF!$H31)*kgtoGg)</f>
        <v>8.7996012521804445E-2</v>
      </c>
      <c r="BO31" s="28">
        <f>IF(('Activity data'!BO18*EF!$H31)*kgtoGg=0,"NO",('Activity data'!BO18*EF!$H31)*kgtoGg)</f>
        <v>8.984643962573427E-2</v>
      </c>
      <c r="BP31" s="28">
        <f>IF(('Activity data'!BP18*EF!$H31)*kgtoGg=0,"NO",('Activity data'!BP18*EF!$H31)*kgtoGg)</f>
        <v>9.1778781626816242E-2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0.55785412390979516</v>
      </c>
      <c r="AE32" s="28">
        <f>IF(('Activity data'!AE19*EF!$H32)*kgtoGg=0,"NO",('Activity data'!AE19*EF!$H32)*kgtoGg)</f>
        <v>0.57039256303893093</v>
      </c>
      <c r="AF32" s="28">
        <f>IF(('Activity data'!AF19*EF!$H32)*kgtoGg=0,"NO",('Activity data'!AF19*EF!$H32)*kgtoGg)</f>
        <v>0.58073537471767456</v>
      </c>
      <c r="AG32" s="28">
        <f>IF(('Activity data'!AG19*EF!$H32)*kgtoGg=0,"NO",('Activity data'!AG19*EF!$H32)*kgtoGg)</f>
        <v>0.5887146280547646</v>
      </c>
      <c r="AH32" s="28">
        <f>IF(('Activity data'!AH19*EF!$H32)*kgtoGg=0,"NO",('Activity data'!AH19*EF!$H32)*kgtoGg)</f>
        <v>0.59478693706900021</v>
      </c>
      <c r="AI32" s="28">
        <f>IF(('Activity data'!AI19*EF!$H32)*kgtoGg=0,"NO",('Activity data'!AI19*EF!$H32)*kgtoGg)</f>
        <v>0.60268662497757164</v>
      </c>
      <c r="AJ32" s="28">
        <f>IF(('Activity data'!AJ19*EF!$H32)*kgtoGg=0,"NO",('Activity data'!AJ19*EF!$H32)*kgtoGg)</f>
        <v>0.60991990608454316</v>
      </c>
      <c r="AK32" s="28">
        <f>IF(('Activity data'!AK19*EF!$H32)*kgtoGg=0,"NO",('Activity data'!AK19*EF!$H32)*kgtoGg)</f>
        <v>0.61653333506085306</v>
      </c>
      <c r="AL32" s="28">
        <f>IF(('Activity data'!AL19*EF!$H32)*kgtoGg=0,"NO",('Activity data'!AL19*EF!$H32)*kgtoGg)</f>
        <v>0.58648924835342742</v>
      </c>
      <c r="AM32" s="28">
        <f>IF(('Activity data'!AM19*EF!$H32)*kgtoGg=0,"NO",('Activity data'!AM19*EF!$H32)*kgtoGg)</f>
        <v>0.5978522176602169</v>
      </c>
      <c r="AN32" s="28">
        <f>IF(('Activity data'!AN19*EF!$H32)*kgtoGg=0,"NO",('Activity data'!AN19*EF!$H32)*kgtoGg)</f>
        <v>0.60886188566623312</v>
      </c>
      <c r="AO32" s="28">
        <f>IF(('Activity data'!AO19*EF!$H32)*kgtoGg=0,"NO",('Activity data'!AO19*EF!$H32)*kgtoGg)</f>
        <v>0.61997905978740631</v>
      </c>
      <c r="AP32" s="28">
        <f>IF(('Activity data'!AP19*EF!$H32)*kgtoGg=0,"NO",('Activity data'!AP19*EF!$H32)*kgtoGg)</f>
        <v>0.63079908070384971</v>
      </c>
      <c r="AQ32" s="28">
        <f>IF(('Activity data'!AQ19*EF!$H32)*kgtoGg=0,"NO",('Activity data'!AQ19*EF!$H32)*kgtoGg)</f>
        <v>0.64201521375410753</v>
      </c>
      <c r="AR32" s="28">
        <f>IF(('Activity data'!AR19*EF!$H32)*kgtoGg=0,"NO",('Activity data'!AR19*EF!$H32)*kgtoGg)</f>
        <v>0.65465370959792524</v>
      </c>
      <c r="AS32" s="28">
        <f>IF(('Activity data'!AS19*EF!$H32)*kgtoGg=0,"NO",('Activity data'!AS19*EF!$H32)*kgtoGg)</f>
        <v>0.66720469467031462</v>
      </c>
      <c r="AT32" s="28">
        <f>IF(('Activity data'!AT19*EF!$H32)*kgtoGg=0,"NO",('Activity data'!AT19*EF!$H32)*kgtoGg)</f>
        <v>0.68028724054555367</v>
      </c>
      <c r="AU32" s="28">
        <f>IF(('Activity data'!AU19*EF!$H32)*kgtoGg=0,"NO",('Activity data'!AU19*EF!$H32)*kgtoGg)</f>
        <v>0.69375895916224395</v>
      </c>
      <c r="AV32" s="28">
        <f>IF(('Activity data'!AV19*EF!$H32)*kgtoGg=0,"NO",('Activity data'!AV19*EF!$H32)*kgtoGg)</f>
        <v>0.7076542842120529</v>
      </c>
      <c r="AW32" s="28">
        <f>IF(('Activity data'!AW19*EF!$H32)*kgtoGg=0,"NO",('Activity data'!AW19*EF!$H32)*kgtoGg)</f>
        <v>0.72371909965622472</v>
      </c>
      <c r="AX32" s="28">
        <f>IF(('Activity data'!AX19*EF!$H32)*kgtoGg=0,"NO",('Activity data'!AX19*EF!$H32)*kgtoGg)</f>
        <v>0.73912230230467379</v>
      </c>
      <c r="AY32" s="28">
        <f>IF(('Activity data'!AY19*EF!$H32)*kgtoGg=0,"NO",('Activity data'!AY19*EF!$H32)*kgtoGg)</f>
        <v>0.75605742196149561</v>
      </c>
      <c r="AZ32" s="28">
        <f>IF(('Activity data'!AZ19*EF!$H32)*kgtoGg=0,"NO",('Activity data'!AZ19*EF!$H32)*kgtoGg)</f>
        <v>0.77406257586849991</v>
      </c>
      <c r="BA32" s="28">
        <f>IF(('Activity data'!BA19*EF!$H32)*kgtoGg=0,"NO",('Activity data'!BA19*EF!$H32)*kgtoGg)</f>
        <v>0.79320354670990234</v>
      </c>
      <c r="BB32" s="28">
        <f>IF(('Activity data'!BB19*EF!$H32)*kgtoGg=0,"NO",('Activity data'!BB19*EF!$H32)*kgtoGg)</f>
        <v>0.81262819308406897</v>
      </c>
      <c r="BC32" s="28">
        <f>IF(('Activity data'!BC19*EF!$H32)*kgtoGg=0,"NO",('Activity data'!BC19*EF!$H32)*kgtoGg)</f>
        <v>0.83282708414158035</v>
      </c>
      <c r="BD32" s="28">
        <f>IF(('Activity data'!BD19*EF!$H32)*kgtoGg=0,"NO",('Activity data'!BD19*EF!$H32)*kgtoGg)</f>
        <v>0.85332252195577063</v>
      </c>
      <c r="BE32" s="28">
        <f>IF(('Activity data'!BE19*EF!$H32)*kgtoGg=0,"NO",('Activity data'!BE19*EF!$H32)*kgtoGg)</f>
        <v>0.87460952625878852</v>
      </c>
      <c r="BF32" s="28">
        <f>IF(('Activity data'!BF19*EF!$H32)*kgtoGg=0,"NO",('Activity data'!BF19*EF!$H32)*kgtoGg)</f>
        <v>0.89711753688039841</v>
      </c>
      <c r="BG32" s="28">
        <f>IF(('Activity data'!BG19*EF!$H32)*kgtoGg=0,"NO",('Activity data'!BG19*EF!$H32)*kgtoGg)</f>
        <v>0.9202664037043653</v>
      </c>
      <c r="BH32" s="28">
        <f>IF(('Activity data'!BH19*EF!$H32)*kgtoGg=0,"NO",('Activity data'!BH19*EF!$H32)*kgtoGg)</f>
        <v>0.94435521041811488</v>
      </c>
      <c r="BI32" s="28">
        <f>IF(('Activity data'!BI19*EF!$H32)*kgtoGg=0,"NO",('Activity data'!BI19*EF!$H32)*kgtoGg)</f>
        <v>0.96932698371213366</v>
      </c>
      <c r="BJ32" s="28">
        <f>IF(('Activity data'!BJ19*EF!$H32)*kgtoGg=0,"NO",('Activity data'!BJ19*EF!$H32)*kgtoGg)</f>
        <v>0.99530875512877892</v>
      </c>
      <c r="BK32" s="28">
        <f>IF(('Activity data'!BK19*EF!$H32)*kgtoGg=0,"NO",('Activity data'!BK19*EF!$H32)*kgtoGg)</f>
        <v>1.022828394624957</v>
      </c>
      <c r="BL32" s="28">
        <f>IF(('Activity data'!BL19*EF!$H32)*kgtoGg=0,"NO",('Activity data'!BL19*EF!$H32)*kgtoGg)</f>
        <v>1.0514104997025193</v>
      </c>
      <c r="BM32" s="28">
        <f>IF(('Activity data'!BM19*EF!$H32)*kgtoGg=0,"NO",('Activity data'!BM19*EF!$H32)*kgtoGg)</f>
        <v>1.0813096983173325</v>
      </c>
      <c r="BN32" s="28">
        <f>IF(('Activity data'!BN19*EF!$H32)*kgtoGg=0,"NO",('Activity data'!BN19*EF!$H32)*kgtoGg)</f>
        <v>1.1115460502080787</v>
      </c>
      <c r="BO32" s="28">
        <f>IF(('Activity data'!BO19*EF!$H32)*kgtoGg=0,"NO",('Activity data'!BO19*EF!$H32)*kgtoGg)</f>
        <v>1.1432237163819461</v>
      </c>
      <c r="BP32" s="28">
        <f>IF(('Activity data'!BP19*EF!$H32)*kgtoGg=0,"NO",('Activity data'!BP19*EF!$H32)*kgtoGg)</f>
        <v>1.1764568933494928</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2.2267229115585829</v>
      </c>
      <c r="AE33" s="28">
        <f>IF(('Activity data'!AE20*EF!$H33)*kgtoGg=0,"NO",('Activity data'!AE20*EF!$H33)*kgtoGg)</f>
        <v>2.2677790654197638</v>
      </c>
      <c r="AF33" s="28">
        <f>IF(('Activity data'!AF20*EF!$H33)*kgtoGg=0,"NO",('Activity data'!AF20*EF!$H33)*kgtoGg)</f>
        <v>2.2846293364298749</v>
      </c>
      <c r="AG33" s="28">
        <f>IF(('Activity data'!AG20*EF!$H33)*kgtoGg=0,"NO",('Activity data'!AG20*EF!$H33)*kgtoGg)</f>
        <v>2.2763405255763307</v>
      </c>
      <c r="AH33" s="28">
        <f>IF(('Activity data'!AH20*EF!$H33)*kgtoGg=0,"NO",('Activity data'!AH20*EF!$H33)*kgtoGg)</f>
        <v>2.2481170854216996</v>
      </c>
      <c r="AI33" s="28">
        <f>IF(('Activity data'!AI20*EF!$H33)*kgtoGg=0,"NO",('Activity data'!AI20*EF!$H33)*kgtoGg)</f>
        <v>2.2367794195542685</v>
      </c>
      <c r="AJ33" s="28">
        <f>IF(('Activity data'!AJ20*EF!$H33)*kgtoGg=0,"NO",('Activity data'!AJ20*EF!$H33)*kgtoGg)</f>
        <v>2.2191181070452717</v>
      </c>
      <c r="AK33" s="28">
        <f>IF(('Activity data'!AK20*EF!$H33)*kgtoGg=0,"NO",('Activity data'!AK20*EF!$H33)*kgtoGg)</f>
        <v>2.1955175761095109</v>
      </c>
      <c r="AL33" s="28">
        <f>IF(('Activity data'!AL20*EF!$H33)*kgtoGg=0,"NO",('Activity data'!AL20*EF!$H33)*kgtoGg)</f>
        <v>1.8260967035847293</v>
      </c>
      <c r="AM33" s="28">
        <f>IF(('Activity data'!AM20*EF!$H33)*kgtoGg=0,"NO",('Activity data'!AM20*EF!$H33)*kgtoGg)</f>
        <v>1.8687298680358149</v>
      </c>
      <c r="AN33" s="28">
        <f>IF(('Activity data'!AN20*EF!$H33)*kgtoGg=0,"NO",('Activity data'!AN20*EF!$H33)*kgtoGg)</f>
        <v>1.9071720359864288</v>
      </c>
      <c r="AO33" s="28">
        <f>IF(('Activity data'!AO20*EF!$H33)*kgtoGg=0,"NO",('Activity data'!AO20*EF!$H33)*kgtoGg)</f>
        <v>1.945756187453368</v>
      </c>
      <c r="AP33" s="28">
        <f>IF(('Activity data'!AP20*EF!$H33)*kgtoGg=0,"NO",('Activity data'!AP20*EF!$H33)*kgtoGg)</f>
        <v>1.9807889677512354</v>
      </c>
      <c r="AQ33" s="28">
        <f>IF(('Activity data'!AQ20*EF!$H33)*kgtoGg=0,"NO",('Activity data'!AQ20*EF!$H33)*kgtoGg)</f>
        <v>2.0186039972933507</v>
      </c>
      <c r="AR33" s="28">
        <f>IF(('Activity data'!AR20*EF!$H33)*kgtoGg=0,"NO",('Activity data'!AR20*EF!$H33)*kgtoGg)</f>
        <v>2.0750602857356446</v>
      </c>
      <c r="AS33" s="28">
        <f>IF(('Activity data'!AS20*EF!$H33)*kgtoGg=0,"NO",('Activity data'!AS20*EF!$H33)*kgtoGg)</f>
        <v>2.1297450313717952</v>
      </c>
      <c r="AT33" s="28">
        <f>IF(('Activity data'!AT20*EF!$H33)*kgtoGg=0,"NO",('Activity data'!AT20*EF!$H33)*kgtoGg)</f>
        <v>2.1881521106305062</v>
      </c>
      <c r="AU33" s="28">
        <f>IF(('Activity data'!AU20*EF!$H33)*kgtoGg=0,"NO",('Activity data'!AU20*EF!$H33)*kgtoGg)</f>
        <v>2.2489540235478325</v>
      </c>
      <c r="AV33" s="28">
        <f>IF(('Activity data'!AV20*EF!$H33)*kgtoGg=0,"NO",('Activity data'!AV20*EF!$H33)*kgtoGg)</f>
        <v>2.3123985327458505</v>
      </c>
      <c r="AW33" s="28">
        <f>IF(('Activity data'!AW20*EF!$H33)*kgtoGg=0,"NO",('Activity data'!AW20*EF!$H33)*kgtoGg)</f>
        <v>2.3988352754257463</v>
      </c>
      <c r="AX33" s="28">
        <f>IF(('Activity data'!AX20*EF!$H33)*kgtoGg=0,"NO",('Activity data'!AX20*EF!$H33)*kgtoGg)</f>
        <v>2.4783412000980434</v>
      </c>
      <c r="AY33" s="28">
        <f>IF(('Activity data'!AY20*EF!$H33)*kgtoGg=0,"NO",('Activity data'!AY20*EF!$H33)*kgtoGg)</f>
        <v>2.5696901292267054</v>
      </c>
      <c r="AZ33" s="28">
        <f>IF(('Activity data'!AZ20*EF!$H33)*kgtoGg=0,"NO",('Activity data'!AZ20*EF!$H33)*kgtoGg)</f>
        <v>2.6687550343542905</v>
      </c>
      <c r="BA33" s="28">
        <f>IF(('Activity data'!BA20*EF!$H33)*kgtoGg=0,"NO",('Activity data'!BA20*EF!$H33)*kgtoGg)</f>
        <v>2.7759433444985544</v>
      </c>
      <c r="BB33" s="28">
        <f>IF(('Activity data'!BB20*EF!$H33)*kgtoGg=0,"NO",('Activity data'!BB20*EF!$H33)*kgtoGg)</f>
        <v>2.8890304520226122</v>
      </c>
      <c r="BC33" s="28">
        <f>IF(('Activity data'!BC20*EF!$H33)*kgtoGg=0,"NO",('Activity data'!BC20*EF!$H33)*kgtoGg)</f>
        <v>3.0070709587273408</v>
      </c>
      <c r="BD33" s="28">
        <f>IF(('Activity data'!BD20*EF!$H33)*kgtoGg=0,"NO",('Activity data'!BD20*EF!$H33)*kgtoGg)</f>
        <v>3.1260627973394879</v>
      </c>
      <c r="BE33" s="28">
        <f>IF(('Activity data'!BE20*EF!$H33)*kgtoGg=0,"NO",('Activity data'!BE20*EF!$H33)*kgtoGg)</f>
        <v>3.2500436931975591</v>
      </c>
      <c r="BF33" s="28">
        <f>IF(('Activity data'!BF20*EF!$H33)*kgtoGg=0,"NO",('Activity data'!BF20*EF!$H33)*kgtoGg)</f>
        <v>3.3824206088582631</v>
      </c>
      <c r="BG33" s="28">
        <f>IF(('Activity data'!BG20*EF!$H33)*kgtoGg=0,"NO",('Activity data'!BG20*EF!$H33)*kgtoGg)</f>
        <v>3.5229902976673246</v>
      </c>
      <c r="BH33" s="28">
        <f>IF(('Activity data'!BH20*EF!$H33)*kgtoGg=0,"NO",('Activity data'!BH20*EF!$H33)*kgtoGg)</f>
        <v>3.669499043079631</v>
      </c>
      <c r="BI33" s="28">
        <f>IF(('Activity data'!BI20*EF!$H33)*kgtoGg=0,"NO",('Activity data'!BI20*EF!$H33)*kgtoGg)</f>
        <v>3.8214060968967121</v>
      </c>
      <c r="BJ33" s="28">
        <f>IF(('Activity data'!BJ20*EF!$H33)*kgtoGg=0,"NO",('Activity data'!BJ20*EF!$H33)*kgtoGg)</f>
        <v>3.9796424406655473</v>
      </c>
      <c r="BK33" s="28">
        <f>IF(('Activity data'!BK20*EF!$H33)*kgtoGg=0,"NO",('Activity data'!BK20*EF!$H33)*kgtoGg)</f>
        <v>4.148277780811874</v>
      </c>
      <c r="BL33" s="28">
        <f>IF(('Activity data'!BL20*EF!$H33)*kgtoGg=0,"NO",('Activity data'!BL20*EF!$H33)*kgtoGg)</f>
        <v>4.3280362474374616</v>
      </c>
      <c r="BM33" s="28">
        <f>IF(('Activity data'!BM20*EF!$H33)*kgtoGg=0,"NO",('Activity data'!BM20*EF!$H33)*kgtoGg)</f>
        <v>4.5162099942664362</v>
      </c>
      <c r="BN33" s="28">
        <f>IF(('Activity data'!BN20*EF!$H33)*kgtoGg=0,"NO",('Activity data'!BN20*EF!$H33)*kgtoGg)</f>
        <v>4.7050857236697681</v>
      </c>
      <c r="BO33" s="28">
        <f>IF(('Activity data'!BO20*EF!$H33)*kgtoGg=0,"NO",('Activity data'!BO20*EF!$H33)*kgtoGg)</f>
        <v>4.9031854098451042</v>
      </c>
      <c r="BP33" s="28">
        <f>IF(('Activity data'!BP20*EF!$H33)*kgtoGg=0,"NO",('Activity data'!BP20*EF!$H33)*kgtoGg)</f>
        <v>5.1112587987218427</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2.3243921829574816E-2</v>
      </c>
      <c r="AE34" s="28">
        <f>IF(('Activity data'!AE21*EF!$H34)*kgtoGg=0,"NO",('Activity data'!AE21*EF!$H34)*kgtoGg)</f>
        <v>2.3766356793288812E-2</v>
      </c>
      <c r="AF34" s="28">
        <f>IF(('Activity data'!AF21*EF!$H34)*kgtoGg=0,"NO",('Activity data'!AF21*EF!$H34)*kgtoGg)</f>
        <v>2.419730727990313E-2</v>
      </c>
      <c r="AG34" s="28">
        <f>IF(('Activity data'!AG21*EF!$H34)*kgtoGg=0,"NO",('Activity data'!AG21*EF!$H34)*kgtoGg)</f>
        <v>2.4529776168948542E-2</v>
      </c>
      <c r="AH34" s="28">
        <f>IF(('Activity data'!AH21*EF!$H34)*kgtoGg=0,"NO",('Activity data'!AH21*EF!$H34)*kgtoGg)</f>
        <v>2.4782789044541696E-2</v>
      </c>
      <c r="AI34" s="28">
        <f>IF(('Activity data'!AI21*EF!$H34)*kgtoGg=0,"NO",('Activity data'!AI21*EF!$H34)*kgtoGg)</f>
        <v>2.5111942707398843E-2</v>
      </c>
      <c r="AJ34" s="28">
        <f>IF(('Activity data'!AJ21*EF!$H34)*kgtoGg=0,"NO",('Activity data'!AJ21*EF!$H34)*kgtoGg)</f>
        <v>2.541332942018933E-2</v>
      </c>
      <c r="AK34" s="28">
        <f>IF(('Activity data'!AK21*EF!$H34)*kgtoGg=0,"NO",('Activity data'!AK21*EF!$H34)*kgtoGg)</f>
        <v>2.5688888960868902E-2</v>
      </c>
      <c r="AL34" s="28">
        <f>IF(('Activity data'!AL21*EF!$H34)*kgtoGg=0,"NO",('Activity data'!AL21*EF!$H34)*kgtoGg)</f>
        <v>2.4437052014726166E-2</v>
      </c>
      <c r="AM34" s="28">
        <f>IF(('Activity data'!AM21*EF!$H34)*kgtoGg=0,"NO",('Activity data'!AM21*EF!$H34)*kgtoGg)</f>
        <v>2.4910509069175728E-2</v>
      </c>
      <c r="AN34" s="28">
        <f>IF(('Activity data'!AN21*EF!$H34)*kgtoGg=0,"NO",('Activity data'!AN21*EF!$H34)*kgtoGg)</f>
        <v>2.5369245236093071E-2</v>
      </c>
      <c r="AO34" s="28">
        <f>IF(('Activity data'!AO21*EF!$H34)*kgtoGg=0,"NO",('Activity data'!AO21*EF!$H34)*kgtoGg)</f>
        <v>2.5832460824475288E-2</v>
      </c>
      <c r="AP34" s="28">
        <f>IF(('Activity data'!AP21*EF!$H34)*kgtoGg=0,"NO",('Activity data'!AP21*EF!$H34)*kgtoGg)</f>
        <v>2.6283295029327101E-2</v>
      </c>
      <c r="AQ34" s="28">
        <f>IF(('Activity data'!AQ21*EF!$H34)*kgtoGg=0,"NO",('Activity data'!AQ21*EF!$H34)*kgtoGg)</f>
        <v>2.675063390642117E-2</v>
      </c>
      <c r="AR34" s="28">
        <f>IF(('Activity data'!AR21*EF!$H34)*kgtoGg=0,"NO",('Activity data'!AR21*EF!$H34)*kgtoGg)</f>
        <v>2.7277237899913577E-2</v>
      </c>
      <c r="AS34" s="28">
        <f>IF(('Activity data'!AS21*EF!$H34)*kgtoGg=0,"NO",('Activity data'!AS21*EF!$H34)*kgtoGg)</f>
        <v>2.7800195611263137E-2</v>
      </c>
      <c r="AT34" s="28">
        <f>IF(('Activity data'!AT21*EF!$H34)*kgtoGg=0,"NO",('Activity data'!AT21*EF!$H34)*kgtoGg)</f>
        <v>2.8345301689398094E-2</v>
      </c>
      <c r="AU34" s="28">
        <f>IF(('Activity data'!AU21*EF!$H34)*kgtoGg=0,"NO",('Activity data'!AU21*EF!$H34)*kgtoGg)</f>
        <v>2.8906623298426859E-2</v>
      </c>
      <c r="AV34" s="28">
        <f>IF(('Activity data'!AV21*EF!$H34)*kgtoGg=0,"NO",('Activity data'!AV21*EF!$H34)*kgtoGg)</f>
        <v>2.9485595175502227E-2</v>
      </c>
      <c r="AW34" s="28">
        <f>IF(('Activity data'!AW21*EF!$H34)*kgtoGg=0,"NO",('Activity data'!AW21*EF!$H34)*kgtoGg)</f>
        <v>3.0154962485676055E-2</v>
      </c>
      <c r="AX34" s="28">
        <f>IF(('Activity data'!AX21*EF!$H34)*kgtoGg=0,"NO",('Activity data'!AX21*EF!$H34)*kgtoGg)</f>
        <v>3.0796762596028104E-2</v>
      </c>
      <c r="AY34" s="28">
        <f>IF(('Activity data'!AY21*EF!$H34)*kgtoGg=0,"NO",('Activity data'!AY21*EF!$H34)*kgtoGg)</f>
        <v>3.1502392581729016E-2</v>
      </c>
      <c r="AZ34" s="28">
        <f>IF(('Activity data'!AZ21*EF!$H34)*kgtoGg=0,"NO",('Activity data'!AZ21*EF!$H34)*kgtoGg)</f>
        <v>3.2252607327854191E-2</v>
      </c>
      <c r="BA34" s="28">
        <f>IF(('Activity data'!BA21*EF!$H34)*kgtoGg=0,"NO",('Activity data'!BA21*EF!$H34)*kgtoGg)</f>
        <v>3.3050147779579292E-2</v>
      </c>
      <c r="BB34" s="28">
        <f>IF(('Activity data'!BB21*EF!$H34)*kgtoGg=0,"NO",('Activity data'!BB21*EF!$H34)*kgtoGg)</f>
        <v>3.3859508045169573E-2</v>
      </c>
      <c r="BC34" s="28">
        <f>IF(('Activity data'!BC21*EF!$H34)*kgtoGg=0,"NO",('Activity data'!BC21*EF!$H34)*kgtoGg)</f>
        <v>3.4701128505899216E-2</v>
      </c>
      <c r="BD34" s="28">
        <f>IF(('Activity data'!BD21*EF!$H34)*kgtoGg=0,"NO",('Activity data'!BD21*EF!$H34)*kgtoGg)</f>
        <v>3.5555105081490478E-2</v>
      </c>
      <c r="BE34" s="28">
        <f>IF(('Activity data'!BE21*EF!$H34)*kgtoGg=0,"NO",('Activity data'!BE21*EF!$H34)*kgtoGg)</f>
        <v>3.6442063594116218E-2</v>
      </c>
      <c r="BF34" s="28">
        <f>IF(('Activity data'!BF21*EF!$H34)*kgtoGg=0,"NO",('Activity data'!BF21*EF!$H34)*kgtoGg)</f>
        <v>3.7379897370016631E-2</v>
      </c>
      <c r="BG34" s="28">
        <f>IF(('Activity data'!BG21*EF!$H34)*kgtoGg=0,"NO",('Activity data'!BG21*EF!$H34)*kgtoGg)</f>
        <v>3.8344433487681927E-2</v>
      </c>
      <c r="BH34" s="28">
        <f>IF(('Activity data'!BH21*EF!$H34)*kgtoGg=0,"NO",('Activity data'!BH21*EF!$H34)*kgtoGg)</f>
        <v>3.9348133767421495E-2</v>
      </c>
      <c r="BI34" s="28">
        <f>IF(('Activity data'!BI21*EF!$H34)*kgtoGg=0,"NO",('Activity data'!BI21*EF!$H34)*kgtoGg)</f>
        <v>4.038862432133894E-2</v>
      </c>
      <c r="BJ34" s="28">
        <f>IF(('Activity data'!BJ21*EF!$H34)*kgtoGg=0,"NO",('Activity data'!BJ21*EF!$H34)*kgtoGg)</f>
        <v>4.147119813036583E-2</v>
      </c>
      <c r="BK34" s="28">
        <f>IF(('Activity data'!BK21*EF!$H34)*kgtoGg=0,"NO",('Activity data'!BK21*EF!$H34)*kgtoGg)</f>
        <v>4.2617849776039919E-2</v>
      </c>
      <c r="BL34" s="28">
        <f>IF(('Activity data'!BL21*EF!$H34)*kgtoGg=0,"NO",('Activity data'!BL21*EF!$H34)*kgtoGg)</f>
        <v>4.3808770820938342E-2</v>
      </c>
      <c r="BM34" s="28">
        <f>IF(('Activity data'!BM21*EF!$H34)*kgtoGg=0,"NO",('Activity data'!BM21*EF!$H34)*kgtoGg)</f>
        <v>4.5054570763222224E-2</v>
      </c>
      <c r="BN34" s="28">
        <f>IF(('Activity data'!BN21*EF!$H34)*kgtoGg=0,"NO",('Activity data'!BN21*EF!$H34)*kgtoGg)</f>
        <v>4.6314418758669991E-2</v>
      </c>
      <c r="BO34" s="28">
        <f>IF(('Activity data'!BO21*EF!$H34)*kgtoGg=0,"NO",('Activity data'!BO21*EF!$H34)*kgtoGg)</f>
        <v>4.7634321515914464E-2</v>
      </c>
      <c r="BP34" s="28">
        <f>IF(('Activity data'!BP21*EF!$H34)*kgtoGg=0,"NO",('Activity data'!BP21*EF!$H34)*kgtoGg)</f>
        <v>4.9019037222895585E-2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9.2780121314941039E-2</v>
      </c>
      <c r="AE35" s="28">
        <f>IF(('Activity data'!AE22*EF!$H35)*kgtoGg=0,"NO",('Activity data'!AE22*EF!$H35)*kgtoGg)</f>
        <v>9.4490794392490265E-2</v>
      </c>
      <c r="AF35" s="28">
        <f>IF(('Activity data'!AF22*EF!$H35)*kgtoGg=0,"NO",('Activity data'!AF22*EF!$H35)*kgtoGg)</f>
        <v>9.5192889017911536E-2</v>
      </c>
      <c r="AG35" s="28">
        <f>IF(('Activity data'!AG22*EF!$H35)*kgtoGg=0,"NO",('Activity data'!AG22*EF!$H35)*kgtoGg)</f>
        <v>9.4847521899013867E-2</v>
      </c>
      <c r="AH35" s="28">
        <f>IF(('Activity data'!AH22*EF!$H35)*kgtoGg=0,"NO",('Activity data'!AH22*EF!$H35)*kgtoGg)</f>
        <v>9.3671545225904235E-2</v>
      </c>
      <c r="AI35" s="28">
        <f>IF(('Activity data'!AI22*EF!$H35)*kgtoGg=0,"NO",('Activity data'!AI22*EF!$H35)*kgtoGg)</f>
        <v>9.3199142481427952E-2</v>
      </c>
      <c r="AJ35" s="28">
        <f>IF(('Activity data'!AJ22*EF!$H35)*kgtoGg=0,"NO",('Activity data'!AJ22*EF!$H35)*kgtoGg)</f>
        <v>9.2463254460219746E-2</v>
      </c>
      <c r="AK35" s="28">
        <f>IF(('Activity data'!AK22*EF!$H35)*kgtoGg=0,"NO",('Activity data'!AK22*EF!$H35)*kgtoGg)</f>
        <v>9.1479899004563048E-2</v>
      </c>
      <c r="AL35" s="28">
        <f>IF(('Activity data'!AL22*EF!$H35)*kgtoGg=0,"NO",('Activity data'!AL22*EF!$H35)*kgtoGg)</f>
        <v>7.6087362649363777E-2</v>
      </c>
      <c r="AM35" s="28">
        <f>IF(('Activity data'!AM22*EF!$H35)*kgtoGg=0,"NO",('Activity data'!AM22*EF!$H35)*kgtoGg)</f>
        <v>7.786374450149236E-2</v>
      </c>
      <c r="AN35" s="28">
        <f>IF(('Activity data'!AN22*EF!$H35)*kgtoGg=0,"NO",('Activity data'!AN22*EF!$H35)*kgtoGg)</f>
        <v>7.9465501499434613E-2</v>
      </c>
      <c r="AO35" s="28">
        <f>IF(('Activity data'!AO22*EF!$H35)*kgtoGg=0,"NO",('Activity data'!AO22*EF!$H35)*kgtoGg)</f>
        <v>8.1073174477223731E-2</v>
      </c>
      <c r="AP35" s="28">
        <f>IF(('Activity data'!AP22*EF!$H35)*kgtoGg=0,"NO",('Activity data'!AP22*EF!$H35)*kgtoGg)</f>
        <v>8.2532873656301547E-2</v>
      </c>
      <c r="AQ35" s="28">
        <f>IF(('Activity data'!AQ22*EF!$H35)*kgtoGg=0,"NO",('Activity data'!AQ22*EF!$H35)*kgtoGg)</f>
        <v>8.4108499887223021E-2</v>
      </c>
      <c r="AR35" s="28">
        <f>IF(('Activity data'!AR22*EF!$H35)*kgtoGg=0,"NO",('Activity data'!AR22*EF!$H35)*kgtoGg)</f>
        <v>8.6460845238985271E-2</v>
      </c>
      <c r="AS35" s="28">
        <f>IF(('Activity data'!AS22*EF!$H35)*kgtoGg=0,"NO",('Activity data'!AS22*EF!$H35)*kgtoGg)</f>
        <v>8.8739376307158224E-2</v>
      </c>
      <c r="AT35" s="28">
        <f>IF(('Activity data'!AT22*EF!$H35)*kgtoGg=0,"NO",('Activity data'!AT22*EF!$H35)*kgtoGg)</f>
        <v>9.1173004609604508E-2</v>
      </c>
      <c r="AU35" s="28">
        <f>IF(('Activity data'!AU22*EF!$H35)*kgtoGg=0,"NO",('Activity data'!AU22*EF!$H35)*kgtoGg)</f>
        <v>9.3706417647826418E-2</v>
      </c>
      <c r="AV35" s="28">
        <f>IF(('Activity data'!AV22*EF!$H35)*kgtoGg=0,"NO",('Activity data'!AV22*EF!$H35)*kgtoGg)</f>
        <v>9.6349938864410539E-2</v>
      </c>
      <c r="AW35" s="28">
        <f>IF(('Activity data'!AW22*EF!$H35)*kgtoGg=0,"NO",('Activity data'!AW22*EF!$H35)*kgtoGg)</f>
        <v>9.9951469809406182E-2</v>
      </c>
      <c r="AX35" s="28">
        <f>IF(('Activity data'!AX22*EF!$H35)*kgtoGg=0,"NO",('Activity data'!AX22*EF!$H35)*kgtoGg)</f>
        <v>0.10326421667075189</v>
      </c>
      <c r="AY35" s="28">
        <f>IF(('Activity data'!AY22*EF!$H35)*kgtoGg=0,"NO",('Activity data'!AY22*EF!$H35)*kgtoGg)</f>
        <v>0.10707042205111282</v>
      </c>
      <c r="AZ35" s="28">
        <f>IF(('Activity data'!AZ22*EF!$H35)*kgtoGg=0,"NO",('Activity data'!AZ22*EF!$H35)*kgtoGg)</f>
        <v>0.11119812643142889</v>
      </c>
      <c r="BA35" s="28">
        <f>IF(('Activity data'!BA22*EF!$H35)*kgtoGg=0,"NO",('Activity data'!BA22*EF!$H35)*kgtoGg)</f>
        <v>0.1156643060207732</v>
      </c>
      <c r="BB35" s="28">
        <f>IF(('Activity data'!BB22*EF!$H35)*kgtoGg=0,"NO",('Activity data'!BB22*EF!$H35)*kgtoGg)</f>
        <v>0.12037626883427563</v>
      </c>
      <c r="BC35" s="28">
        <f>IF(('Activity data'!BC22*EF!$H35)*kgtoGg=0,"NO",('Activity data'!BC22*EF!$H35)*kgtoGg)</f>
        <v>0.12529462328030597</v>
      </c>
      <c r="BD35" s="28">
        <f>IF(('Activity data'!BD22*EF!$H35)*kgtoGg=0,"NO",('Activity data'!BD22*EF!$H35)*kgtoGg)</f>
        <v>0.13025261655581213</v>
      </c>
      <c r="BE35" s="28">
        <f>IF(('Activity data'!BE22*EF!$H35)*kgtoGg=0,"NO",('Activity data'!BE22*EF!$H35)*kgtoGg)</f>
        <v>0.13541848721656508</v>
      </c>
      <c r="BF35" s="28">
        <f>IF(('Activity data'!BF22*EF!$H35)*kgtoGg=0,"NO",('Activity data'!BF22*EF!$H35)*kgtoGg)</f>
        <v>0.1409341920357611</v>
      </c>
      <c r="BG35" s="28">
        <f>IF(('Activity data'!BG22*EF!$H35)*kgtoGg=0,"NO",('Activity data'!BG22*EF!$H35)*kgtoGg)</f>
        <v>0.14679126240280535</v>
      </c>
      <c r="BH35" s="28">
        <f>IF(('Activity data'!BH22*EF!$H35)*kgtoGg=0,"NO",('Activity data'!BH22*EF!$H35)*kgtoGg)</f>
        <v>0.15289579346165144</v>
      </c>
      <c r="BI35" s="28">
        <f>IF(('Activity data'!BI22*EF!$H35)*kgtoGg=0,"NO",('Activity data'!BI22*EF!$H35)*kgtoGg)</f>
        <v>0.15922525403736315</v>
      </c>
      <c r="BJ35" s="28">
        <f>IF(('Activity data'!BJ22*EF!$H35)*kgtoGg=0,"NO",('Activity data'!BJ22*EF!$H35)*kgtoGg)</f>
        <v>0.1658184350277313</v>
      </c>
      <c r="BK35" s="28">
        <f>IF(('Activity data'!BK22*EF!$H35)*kgtoGg=0,"NO",('Activity data'!BK22*EF!$H35)*kgtoGg)</f>
        <v>0.17284490753382822</v>
      </c>
      <c r="BL35" s="28">
        <f>IF(('Activity data'!BL22*EF!$H35)*kgtoGg=0,"NO",('Activity data'!BL22*EF!$H35)*kgtoGg)</f>
        <v>0.18033484364322777</v>
      </c>
      <c r="BM35" s="28">
        <f>IF(('Activity data'!BM22*EF!$H35)*kgtoGg=0,"NO",('Activity data'!BM22*EF!$H35)*kgtoGg)</f>
        <v>0.18817541642776836</v>
      </c>
      <c r="BN35" s="28">
        <f>IF(('Activity data'!BN22*EF!$H35)*kgtoGg=0,"NO",('Activity data'!BN22*EF!$H35)*kgtoGg)</f>
        <v>0.19604523848624053</v>
      </c>
      <c r="BO35" s="28">
        <f>IF(('Activity data'!BO22*EF!$H35)*kgtoGg=0,"NO",('Activity data'!BO22*EF!$H35)*kgtoGg)</f>
        <v>0.2042993920768795</v>
      </c>
      <c r="BP35" s="28">
        <f>IF(('Activity data'!BP22*EF!$H35)*kgtoGg=0,"NO",('Activity data'!BP22*EF!$H35)*kgtoGg)</f>
        <v>0.21296911661341031</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5.9542379274394527E-2</v>
      </c>
      <c r="AE36" s="28">
        <f>IF(('Activity data'!AE5*EF!$H36*EF!$H54)*NtoN2O*kgtoGg=0,"NO",('Activity data'!AE5*EF!$H36*EF!$H54)*NtoN2O*kgtoGg)</f>
        <v>5.9942529930715985E-2</v>
      </c>
      <c r="AF36" s="28">
        <f>IF(('Activity data'!AF5*EF!$H36*EF!$H54)*NtoN2O*kgtoGg=0,"NO",('Activity data'!AF5*EF!$H36*EF!$H54)*NtoN2O*kgtoGg)</f>
        <v>6.0233641673628581E-2</v>
      </c>
      <c r="AG36" s="28">
        <f>IF(('Activity data'!AG5*EF!$H36*EF!$H54)*NtoN2O*kgtoGg=0,"NO",('Activity data'!AG5*EF!$H36*EF!$H54)*NtoN2O*kgtoGg)</f>
        <v>6.0406621829635965E-2</v>
      </c>
      <c r="AH36" s="28">
        <f>IF(('Activity data'!AH5*EF!$H36*EF!$H54)*NtoN2O*kgtoGg=0,"NO",('Activity data'!AH5*EF!$H36*EF!$H54)*NtoN2O*kgtoGg)</f>
        <v>6.0489374703722336E-2</v>
      </c>
      <c r="AI36" s="28">
        <f>IF(('Activity data'!AI5*EF!$H36*EF!H54)*NtoN2O*kgtoGg=0,"NO",('Activity data'!AI5*EF!$H36*EF!H54)*NtoN2O*kgtoGg)</f>
        <v>6.0699974283910586E-2</v>
      </c>
      <c r="AJ36" s="28">
        <f>IF(('Activity data'!AJ5*EF!$H36*EF!I54)*NtoN2O*kgtoGg=0,"NO",('Activity data'!AJ5*EF!$H36*EF!I54)*NtoN2O*kgtoGg)</f>
        <v>6.0886394848252985E-2</v>
      </c>
      <c r="AK36" s="28">
        <f>IF(('Activity data'!AK5*EF!$H36*EF!J54)*NtoN2O*kgtoGg=0,"NO",('Activity data'!AK5*EF!$H36*EF!J54)*NtoN2O*kgtoGg)</f>
        <v>6.1051195508012773E-2</v>
      </c>
      <c r="AL36" s="28">
        <f>IF(('Activity data'!AL5*EF!$H36*EF!K54)*NtoN2O*kgtoGg=0,"NO",('Activity data'!AL5*EF!$H36*EF!K54)*NtoN2O*kgtoGg)</f>
        <v>5.9135184119532176E-2</v>
      </c>
      <c r="AM36" s="28">
        <f>IF(('Activity data'!AM5*EF!$H36*EF!L54)*NtoN2O*kgtoGg=0,"NO",('Activity data'!AM5*EF!$H36*EF!L54)*NtoN2O*kgtoGg)</f>
        <v>5.9556752313210289E-2</v>
      </c>
      <c r="AN36" s="28">
        <f>IF(('Activity data'!AN5*EF!$H36*EF!M54)*NtoN2O*kgtoGg=0,"NO",('Activity data'!AN5*EF!$H36*EF!M54)*NtoN2O*kgtoGg)</f>
        <v>5.996528556546557E-2</v>
      </c>
      <c r="AO36" s="28">
        <f>IF(('Activity data'!AO5*EF!$H36*EF!N54)*NtoN2O*kgtoGg=0,"NO",('Activity data'!AO5*EF!$H36*EF!N54)*NtoN2O*kgtoGg)</f>
        <v>6.0386379815150035E-2</v>
      </c>
      <c r="AP36" s="28">
        <f>IF(('Activity data'!AP5*EF!$H36*EF!O54)*NtoN2O*kgtoGg=0,"NO",('Activity data'!AP5*EF!$H36*EF!O54)*NtoN2O*kgtoGg)</f>
        <v>6.0796792084946066E-2</v>
      </c>
      <c r="AQ36" s="28">
        <f>IF(('Activity data'!AQ5*EF!$H36*EF!P54)*NtoN2O*kgtoGg=0,"NO",('Activity data'!AQ5*EF!$H36*EF!P54)*NtoN2O*kgtoGg)</f>
        <v>6.123482357764181E-2</v>
      </c>
      <c r="AR36" s="28">
        <f>IF(('Activity data'!AR5*EF!$H36*EF!Q54)*NtoN2O*kgtoGg=0,"NO",('Activity data'!AR5*EF!$H36*EF!Q54)*NtoN2O*kgtoGg)</f>
        <v>6.1737677553718624E-2</v>
      </c>
      <c r="AS36" s="28">
        <f>IF(('Activity data'!AS5*EF!$H36*EF!R54)*NtoN2O*kgtoGg=0,"NO",('Activity data'!AS5*EF!$H36*EF!R54)*NtoN2O*kgtoGg)</f>
        <v>6.2239325822366791E-2</v>
      </c>
      <c r="AT36" s="28">
        <f>IF(('Activity data'!AT5*EF!$H36*EF!S54)*NtoN2O*kgtoGg=0,"NO",('Activity data'!AT5*EF!$H36*EF!S54)*NtoN2O*kgtoGg)</f>
        <v>6.2773433969620193E-2</v>
      </c>
      <c r="AU36" s="28">
        <f>IF(('Activity data'!AU5*EF!$H36*EF!T54)*NtoN2O*kgtoGg=0,"NO",('Activity data'!AU5*EF!$H36*EF!T54)*NtoN2O*kgtoGg)</f>
        <v>6.333157099643924E-2</v>
      </c>
      <c r="AV36" s="28">
        <f>IF(('Activity data'!AV5*EF!$H36*EF!U54)*NtoN2O*kgtoGg=0,"NO",('Activity data'!AV5*EF!$H36*EF!U54)*NtoN2O*kgtoGg)</f>
        <v>6.3915092690325484E-2</v>
      </c>
      <c r="AW36" s="28">
        <f>IF(('Activity data'!AW5*EF!$H36*EF!V54)*NtoN2O*kgtoGg=0,"NO",('Activity data'!AW5*EF!$H36*EF!V54)*NtoN2O*kgtoGg)</f>
        <v>6.460265785881851E-2</v>
      </c>
      <c r="AX36" s="28">
        <f>IF(('Activity data'!AX5*EF!$H36*EF!W54)*NtoN2O*kgtoGg=0,"NO",('Activity data'!AX5*EF!$H36*EF!W54)*NtoN2O*kgtoGg)</f>
        <v>6.5255328158631137E-2</v>
      </c>
      <c r="AY36" s="28">
        <f>IF(('Activity data'!AY5*EF!$H36*EF!X54)*NtoN2O*kgtoGg=0,"NO",('Activity data'!AY5*EF!$H36*EF!X54)*NtoN2O*kgtoGg)</f>
        <v>6.5990935231564324E-2</v>
      </c>
      <c r="AZ36" s="28">
        <f>IF(('Activity data'!AZ5*EF!$H36*EF!Y54)*NtoN2O*kgtoGg=0,"NO",('Activity data'!AZ5*EF!$H36*EF!Y54)*NtoN2O*kgtoGg)</f>
        <v>6.678372770631251E-2</v>
      </c>
      <c r="BA36" s="28">
        <f>IF(('Activity data'!BA5*EF!$H36*EF!Z54)*NtoN2O*kgtoGg=0,"NO",('Activity data'!BA5*EF!$H36*EF!Z54)*NtoN2O*kgtoGg)</f>
        <v>6.763644915887336E-2</v>
      </c>
      <c r="BB36" s="28">
        <f>IF(('Activity data'!BB5*EF!$H36*EF!AA54)*NtoN2O*kgtoGg=0,"NO",('Activity data'!BB5*EF!$H36*EF!AA54)*NtoN2O*kgtoGg)</f>
        <v>6.8488918651436276E-2</v>
      </c>
      <c r="BC36" s="28">
        <f>IF(('Activity data'!BC5*EF!$H36*EF!AB54)*NtoN2O*kgtoGg=0,"NO",('Activity data'!BC5*EF!$H36*EF!AB54)*NtoN2O*kgtoGg)</f>
        <v>6.9381021527120987E-2</v>
      </c>
      <c r="BD36" s="28">
        <f>IF(('Activity data'!BD5*EF!$H36*EF!AC54)*NtoN2O*kgtoGg=0,"NO",('Activity data'!BD5*EF!$H36*EF!AC54)*NtoN2O*kgtoGg)</f>
        <v>7.0287190706063318E-2</v>
      </c>
      <c r="BE36" s="28">
        <f>IF(('Activity data'!BE5*EF!$H36*EF!AD54)*NtoN2O*kgtoGg=0,"NO",('Activity data'!BE5*EF!$H36*EF!AD54)*NtoN2O*kgtoGg)</f>
        <v>7.1233164242334737E-2</v>
      </c>
      <c r="BF36" s="28">
        <f>IF(('Activity data'!BF5*EF!$H36*EF!AE54)*NtoN2O*kgtoGg=0,"NO",('Activity data'!BF5*EF!$H36*EF!AE54)*NtoN2O*kgtoGg)</f>
        <v>7.2240900600317515E-2</v>
      </c>
      <c r="BG36" s="28">
        <f>IF(('Activity data'!BG5*EF!$H36*EF!AF54)*NtoN2O*kgtoGg=0,"NO",('Activity data'!BG5*EF!$H36*EF!AF54)*NtoN2O*kgtoGg)</f>
        <v>7.3266241333934848E-2</v>
      </c>
      <c r="BH36" s="28">
        <f>IF(('Activity data'!BH5*EF!$H36*EF!AG54)*NtoN2O*kgtoGg=0,"NO",('Activity data'!BH5*EF!$H36*EF!AG54)*NtoN2O*kgtoGg)</f>
        <v>7.4337633851047469E-2</v>
      </c>
      <c r="BI36" s="28">
        <f>IF(('Activity data'!BI5*EF!$H36*EF!AH54)*NtoN2O*kgtoGg=0,"NO",('Activity data'!BI5*EF!$H36*EF!AH54)*NtoN2O*kgtoGg)</f>
        <v>7.5451683155598762E-2</v>
      </c>
      <c r="BJ36" s="28">
        <f>IF(('Activity data'!BJ5*EF!$H36*EF!AI54)*NtoN2O*kgtoGg=0,"NO",('Activity data'!BJ5*EF!$H36*EF!AI54)*NtoN2O*kgtoGg)</f>
        <v>7.6614520815097537E-2</v>
      </c>
      <c r="BK36" s="28">
        <f>IF(('Activity data'!BK5*EF!$H36*EF!AJ54)*NtoN2O*kgtoGg=0,"NO",('Activity data'!BK5*EF!$H36*EF!AJ54)*NtoN2O*kgtoGg)</f>
        <v>7.7852767080229646E-2</v>
      </c>
      <c r="BL36" s="28">
        <f>IF(('Activity data'!BL5*EF!$H36*EF!AK54)*NtoN2O*kgtoGg=0,"NO",('Activity data'!BL5*EF!$H36*EF!AK54)*NtoN2O*kgtoGg)</f>
        <v>7.9127931940548457E-2</v>
      </c>
      <c r="BM36" s="28">
        <f>IF(('Activity data'!BM5*EF!$H36*EF!AL54)*NtoN2O*kgtoGg=0,"NO",('Activity data'!BM5*EF!$H36*EF!AL54)*NtoN2O*kgtoGg)</f>
        <v>8.046598957196946E-2</v>
      </c>
      <c r="BN36" s="28">
        <f>IF(('Activity data'!BN5*EF!$H36*EF!AM54)*NtoN2O*kgtoGg=0,"NO",('Activity data'!BN5*EF!$H36*EF!AM54)*NtoN2O*kgtoGg)</f>
        <v>8.1816621922650157E-2</v>
      </c>
      <c r="BO36" s="28">
        <f>IF(('Activity data'!BO5*EF!$H36*EF!AN54)*NtoN2O*kgtoGg=0,"NO",('Activity data'!BO5*EF!$H36*EF!AN54)*NtoN2O*kgtoGg)</f>
        <v>8.323568736863729E-2</v>
      </c>
      <c r="BP36" s="28">
        <f>IF(('Activity data'!BP5*EF!$H36*EF!AO54)*NtoN2O*kgtoGg=0,"NO",('Activity data'!BP5*EF!$H36*EF!AO54)*NtoN2O*kgtoGg)</f>
        <v>8.4728390986381949E-2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0.26071417526243151</v>
      </c>
      <c r="AE37" s="28">
        <f>IF(('Activity data'!AE6*EF!$H37*EF!$H55)*NtoN2O*kgtoGg=0,"NO",('Activity data'!AE6*EF!$H37*EF!$H55)*NtoN2O*kgtoGg)</f>
        <v>0.26246628778488873</v>
      </c>
      <c r="AF37" s="28">
        <f>IF(('Activity data'!AF6*EF!$H37*EF!$H55)*NtoN2O*kgtoGg=0,"NO",('Activity data'!AF6*EF!$H37*EF!$H55)*NtoN2O*kgtoGg)</f>
        <v>0.26374095901717032</v>
      </c>
      <c r="AG37" s="28">
        <f>IF(('Activity data'!AG6*EF!$H37*EF!$H55)*NtoN2O*kgtoGg=0,"NO",('Activity data'!AG6*EF!$H37*EF!$H55)*NtoN2O*kgtoGg)</f>
        <v>0.26449837548691535</v>
      </c>
      <c r="AH37" s="28">
        <f>IF(('Activity data'!AH6*EF!$H37*EF!$H55)*NtoN2O*kgtoGg=0,"NO",('Activity data'!AH6*EF!$H37*EF!$H55)*NtoN2O*kgtoGg)</f>
        <v>0.26486071988062188</v>
      </c>
      <c r="AI37" s="28">
        <f>IF(('Activity data'!AI6*EF!$H37*EF!H55)*NtoN2O*kgtoGg=0,"NO",('Activity data'!AI6*EF!$H37*EF!H55)*NtoN2O*kgtoGg)</f>
        <v>0.26578285796997109</v>
      </c>
      <c r="AJ37" s="28">
        <f>IF(('Activity data'!AJ6*EF!$H37*EF!I55)*NtoN2O*kgtoGg=0,"NO",('Activity data'!AJ6*EF!$H37*EF!I55)*NtoN2O*kgtoGg)</f>
        <v>0.26659912504355421</v>
      </c>
      <c r="AK37" s="28">
        <f>IF(('Activity data'!AK6*EF!$H37*EF!J55)*NtoN2O*kgtoGg=0,"NO",('Activity data'!AK6*EF!$H37*EF!J55)*NtoN2O*kgtoGg)</f>
        <v>0.26732072650818445</v>
      </c>
      <c r="AL37" s="28">
        <f>IF(('Activity data'!AL6*EF!$H37*EF!K55)*NtoN2O*kgtoGg=0,"NO",('Activity data'!AL6*EF!$H37*EF!K55)*NtoN2O*kgtoGg)</f>
        <v>0.25893121747229064</v>
      </c>
      <c r="AM37" s="28">
        <f>IF(('Activity data'!AM6*EF!$H37*EF!L55)*NtoN2O*kgtoGg=0,"NO",('Activity data'!AM6*EF!$H37*EF!L55)*NtoN2O*kgtoGg)</f>
        <v>0.26077710951206234</v>
      </c>
      <c r="AN37" s="28">
        <f>IF(('Activity data'!AN6*EF!$H37*EF!M55)*NtoN2O*kgtoGg=0,"NO",('Activity data'!AN6*EF!$H37*EF!M55)*NtoN2O*kgtoGg)</f>
        <v>0.26256592633844694</v>
      </c>
      <c r="AO37" s="28">
        <f>IF(('Activity data'!AO6*EF!$H37*EF!N55)*NtoN2O*kgtoGg=0,"NO",('Activity data'!AO6*EF!$H37*EF!N55)*NtoN2O*kgtoGg)</f>
        <v>0.26440974315181787</v>
      </c>
      <c r="AP37" s="28">
        <f>IF(('Activity data'!AP6*EF!$H37*EF!O55)*NtoN2O*kgtoGg=0,"NO",('Activity data'!AP6*EF!$H37*EF!O55)*NtoN2O*kgtoGg)</f>
        <v>0.26620678750478788</v>
      </c>
      <c r="AQ37" s="28">
        <f>IF(('Activity data'!AQ6*EF!$H37*EF!P55)*NtoN2O*kgtoGg=0,"NO",('Activity data'!AQ6*EF!$H37*EF!P55)*NtoN2O*kgtoGg)</f>
        <v>0.2681247662746799</v>
      </c>
      <c r="AR37" s="28">
        <f>IF(('Activity data'!AR6*EF!$H37*EF!Q55)*NtoN2O*kgtoGg=0,"NO",('Activity data'!AR6*EF!$H37*EF!Q55)*NtoN2O*kgtoGg)</f>
        <v>0.27032657885334987</v>
      </c>
      <c r="AS37" s="28">
        <f>IF(('Activity data'!AS6*EF!$H37*EF!R55)*NtoN2O*kgtoGg=0,"NO",('Activity data'!AS6*EF!$H37*EF!R55)*NtoN2O*kgtoGg)</f>
        <v>0.27252311208272789</v>
      </c>
      <c r="AT37" s="28">
        <f>IF(('Activity data'!AT6*EF!$H37*EF!S55)*NtoN2O*kgtoGg=0,"NO",('Activity data'!AT6*EF!$H37*EF!S55)*NtoN2O*kgtoGg)</f>
        <v>0.27486177517965243</v>
      </c>
      <c r="AU37" s="28">
        <f>IF(('Activity data'!AU6*EF!$H37*EF!T55)*NtoN2O*kgtoGg=0,"NO",('Activity data'!AU6*EF!$H37*EF!T55)*NtoN2O*kgtoGg)</f>
        <v>0.27730565190080209</v>
      </c>
      <c r="AV37" s="28">
        <f>IF(('Activity data'!AV6*EF!$H37*EF!U55)*NtoN2O*kgtoGg=0,"NO",('Activity data'!AV6*EF!$H37*EF!U55)*NtoN2O*kgtoGg)</f>
        <v>0.27986067874089865</v>
      </c>
      <c r="AW37" s="28">
        <f>IF(('Activity data'!AW6*EF!$H37*EF!V55)*NtoN2O*kgtoGg=0,"NO",('Activity data'!AW6*EF!$H37*EF!V55)*NtoN2O*kgtoGg)</f>
        <v>0.28287127368230575</v>
      </c>
      <c r="AX37" s="28">
        <f>IF(('Activity data'!AX6*EF!$H37*EF!W55)*NtoN2O*kgtoGg=0,"NO",('Activity data'!AX6*EF!$H37*EF!W55)*NtoN2O*kgtoGg)</f>
        <v>0.28572907683037557</v>
      </c>
      <c r="AY37" s="28">
        <f>IF(('Activity data'!AY6*EF!$H37*EF!X55)*NtoN2O*kgtoGg=0,"NO",('Activity data'!AY6*EF!$H37*EF!X55)*NtoN2O*kgtoGg)</f>
        <v>0.28895002959837257</v>
      </c>
      <c r="AZ37" s="28">
        <f>IF(('Activity data'!AZ6*EF!$H37*EF!Y55)*NtoN2O*kgtoGg=0,"NO",('Activity data'!AZ6*EF!$H37*EF!Y55)*NtoN2O*kgtoGg)</f>
        <v>0.29242137620438768</v>
      </c>
      <c r="BA37" s="28">
        <f>IF(('Activity data'!BA6*EF!$H37*EF!Z55)*NtoN2O*kgtoGg=0,"NO",('Activity data'!BA6*EF!$H37*EF!Z55)*NtoN2O*kgtoGg)</f>
        <v>0.29615512975844815</v>
      </c>
      <c r="BB37" s="28">
        <f>IF(('Activity data'!BB6*EF!$H37*EF!AA55)*NtoN2O*kgtoGg=0,"NO",('Activity data'!BB6*EF!$H37*EF!AA55)*NtoN2O*kgtoGg)</f>
        <v>0.29988778007236494</v>
      </c>
      <c r="BC37" s="28">
        <f>IF(('Activity data'!BC6*EF!$H37*EF!AB55)*NtoN2O*kgtoGg=0,"NO",('Activity data'!BC6*EF!$H37*EF!AB55)*NtoN2O*kgtoGg)</f>
        <v>0.30379397039122258</v>
      </c>
      <c r="BD37" s="28">
        <f>IF(('Activity data'!BD6*EF!$H37*EF!AC55)*NtoN2O*kgtoGg=0,"NO",('Activity data'!BD6*EF!$H37*EF!AC55)*NtoN2O*kgtoGg)</f>
        <v>0.30776175187753912</v>
      </c>
      <c r="BE37" s="28">
        <f>IF(('Activity data'!BE6*EF!$H37*EF!AD55)*NtoN2O*kgtoGg=0,"NO",('Activity data'!BE6*EF!$H37*EF!AD55)*NtoN2O*kgtoGg)</f>
        <v>0.31190382200195471</v>
      </c>
      <c r="BF37" s="28">
        <f>IF(('Activity data'!BF6*EF!$H37*EF!AE55)*NtoN2O*kgtoGg=0,"NO",('Activity data'!BF6*EF!$H37*EF!AE55)*NtoN2O*kgtoGg)</f>
        <v>0.3163163288022402</v>
      </c>
      <c r="BG37" s="28">
        <f>IF(('Activity data'!BG6*EF!$H37*EF!AF55)*NtoN2O*kgtoGg=0,"NO",('Activity data'!BG6*EF!$H37*EF!AF55)*NtoN2O*kgtoGg)</f>
        <v>0.32080591868738911</v>
      </c>
      <c r="BH37" s="28">
        <f>IF(('Activity data'!BH6*EF!$H37*EF!AG55)*NtoN2O*kgtoGg=0,"NO",('Activity data'!BH6*EF!$H37*EF!AG55)*NtoN2O*kgtoGg)</f>
        <v>0.32549715239160687</v>
      </c>
      <c r="BI37" s="28">
        <f>IF(('Activity data'!BI6*EF!$H37*EF!AH55)*NtoN2O*kgtoGg=0,"NO",('Activity data'!BI6*EF!$H37*EF!AH55)*NtoN2O*kgtoGg)</f>
        <v>0.33037516447606308</v>
      </c>
      <c r="BJ37" s="28">
        <f>IF(('Activity data'!BJ6*EF!$H37*EF!AI55)*NtoN2O*kgtoGg=0,"NO",('Activity data'!BJ6*EF!$H37*EF!AI55)*NtoN2O*kgtoGg)</f>
        <v>0.33546680281928759</v>
      </c>
      <c r="BK37" s="28">
        <f>IF(('Activity data'!BK6*EF!$H37*EF!AJ55)*NtoN2O*kgtoGg=0,"NO",('Activity data'!BK6*EF!$H37*EF!AJ55)*NtoN2O*kgtoGg)</f>
        <v>0.34088862770636491</v>
      </c>
      <c r="BL37" s="28">
        <f>IF(('Activity data'!BL6*EF!$H37*EF!AK55)*NtoN2O*kgtoGg=0,"NO",('Activity data'!BL6*EF!$H37*EF!AK55)*NtoN2O*kgtoGg)</f>
        <v>0.34647210554069141</v>
      </c>
      <c r="BM37" s="28">
        <f>IF(('Activity data'!BM6*EF!$H37*EF!AL55)*NtoN2O*kgtoGg=0,"NO",('Activity data'!BM6*EF!$H37*EF!AL55)*NtoN2O*kgtoGg)</f>
        <v>0.35233096768360123</v>
      </c>
      <c r="BN37" s="28">
        <f>IF(('Activity data'!BN6*EF!$H37*EF!AM55)*NtoN2O*kgtoGg=0,"NO",('Activity data'!BN6*EF!$H37*EF!AM55)*NtoN2O*kgtoGg)</f>
        <v>0.35824488989634534</v>
      </c>
      <c r="BO37" s="28">
        <f>IF(('Activity data'!BO6*EF!$H37*EF!AN55)*NtoN2O*kgtoGg=0,"NO",('Activity data'!BO6*EF!$H37*EF!AN55)*NtoN2O*kgtoGg)</f>
        <v>0.36445845545926958</v>
      </c>
      <c r="BP37" s="28">
        <f>IF(('Activity data'!BP6*EF!$H37*EF!AO55)*NtoN2O*kgtoGg=0,"NO",('Activity data'!BP6*EF!$H37*EF!AO55)*NtoN2O*kgtoGg)</f>
        <v>0.37099445548738574</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1.1600241267853703E-2</v>
      </c>
      <c r="AE38" s="28">
        <f>IF(('Activity data'!AE7*EF!$H38*EF!$H56)*NtoN2O*kgtoGg=0,"NO",('Activity data'!AE7*EF!$H38*EF!$H56)*NtoN2O*kgtoGg)</f>
        <v>1.1678199928783717E-2</v>
      </c>
      <c r="AF38" s="28">
        <f>IF(('Activity data'!AF7*EF!$H38*EF!$H56)*NtoN2O*kgtoGg=0,"NO",('Activity data'!AF7*EF!$H38*EF!$H56)*NtoN2O*kgtoGg)</f>
        <v>1.1734915271617588E-2</v>
      </c>
      <c r="AG38" s="28">
        <f>IF(('Activity data'!AG7*EF!$H38*EF!$H56)*NtoN2O*kgtoGg=0,"NO",('Activity data'!AG7*EF!$H38*EF!$H56)*NtoN2O*kgtoGg)</f>
        <v>1.1768615831935968E-2</v>
      </c>
      <c r="AH38" s="28">
        <f>IF(('Activity data'!AH7*EF!$H38*EF!$H56)*NtoN2O*kgtoGg=0,"NO",('Activity data'!AH7*EF!$H38*EF!$H56)*NtoN2O*kgtoGg)</f>
        <v>1.178473801779264E-2</v>
      </c>
      <c r="AI38" s="28">
        <f>IF(('Activity data'!AI7*EF!$H38*EF!H56)*NtoN2O*kgtoGg=0,"NO",('Activity data'!AI7*EF!$H38*EF!H56)*NtoN2O*kgtoGg)</f>
        <v>1.1825767717493321E-2</v>
      </c>
      <c r="AJ38" s="28">
        <f>IF(('Activity data'!AJ7*EF!$H38*EF!I56)*NtoN2O*kgtoGg=0,"NO",('Activity data'!AJ7*EF!$H38*EF!I56)*NtoN2O*kgtoGg)</f>
        <v>1.1862086782166496E-2</v>
      </c>
      <c r="AK38" s="28">
        <f>IF(('Activity data'!AK7*EF!$H38*EF!J56)*NtoN2O*kgtoGg=0,"NO",('Activity data'!AK7*EF!$H38*EF!J56)*NtoN2O*kgtoGg)</f>
        <v>1.1894193786246812E-2</v>
      </c>
      <c r="AL38" s="28">
        <f>IF(('Activity data'!AL7*EF!$H38*EF!K56)*NtoN2O*kgtoGg=0,"NO",('Activity data'!AL7*EF!$H38*EF!K56)*NtoN2O*kgtoGg)</f>
        <v>1.152091017465475E-2</v>
      </c>
      <c r="AM38" s="28">
        <f>IF(('Activity data'!AM7*EF!$H38*EF!L56)*NtoN2O*kgtoGg=0,"NO",('Activity data'!AM7*EF!$H38*EF!L56)*NtoN2O*kgtoGg)</f>
        <v>1.1603041470332124E-2</v>
      </c>
      <c r="AN38" s="28">
        <f>IF(('Activity data'!AN7*EF!$H38*EF!M56)*NtoN2O*kgtoGg=0,"NO",('Activity data'!AN7*EF!$H38*EF!M56)*NtoN2O*kgtoGg)</f>
        <v>1.1682633256046002E-2</v>
      </c>
      <c r="AO38" s="28">
        <f>IF(('Activity data'!AO7*EF!$H38*EF!N56)*NtoN2O*kgtoGg=0,"NO",('Activity data'!AO7*EF!$H38*EF!N56)*NtoN2O*kgtoGg)</f>
        <v>1.1764672216402868E-2</v>
      </c>
      <c r="AP38" s="28">
        <f>IF(('Activity data'!AP7*EF!$H38*EF!O56)*NtoN2O*kgtoGg=0,"NO",('Activity data'!AP7*EF!$H38*EF!O56)*NtoN2O*kgtoGg)</f>
        <v>1.184463007846581E-2</v>
      </c>
      <c r="AQ38" s="28">
        <f>IF(('Activity data'!AQ7*EF!$H38*EF!P56)*NtoN2O*kgtoGg=0,"NO",('Activity data'!AQ7*EF!$H38*EF!P56)*NtoN2O*kgtoGg)</f>
        <v>1.1929968807957495E-2</v>
      </c>
      <c r="AR38" s="28">
        <f>IF(('Activity data'!AR7*EF!$H38*EF!Q56)*NtoN2O*kgtoGg=0,"NO",('Activity data'!AR7*EF!$H38*EF!Q56)*NtoN2O*kgtoGg)</f>
        <v>1.2027936465885786E-2</v>
      </c>
      <c r="AS38" s="28">
        <f>IF(('Activity data'!AS7*EF!$H38*EF!R56)*NtoN2O*kgtoGg=0,"NO",('Activity data'!AS7*EF!$H38*EF!R56)*NtoN2O*kgtoGg)</f>
        <v>1.2125669223945427E-2</v>
      </c>
      <c r="AT38" s="28">
        <f>IF(('Activity data'!AT7*EF!$H38*EF!S56)*NtoN2O*kgtoGg=0,"NO",('Activity data'!AT7*EF!$H38*EF!S56)*NtoN2O*kgtoGg)</f>
        <v>1.2229725921826329E-2</v>
      </c>
      <c r="AU38" s="28">
        <f>IF(('Activity data'!AU7*EF!$H38*EF!T56)*NtoN2O*kgtoGg=0,"NO",('Activity data'!AU7*EF!$H38*EF!T56)*NtoN2O*kgtoGg)</f>
        <v>1.2338464004693095E-2</v>
      </c>
      <c r="AV38" s="28">
        <f>IF(('Activity data'!AV7*EF!$H38*EF!U56)*NtoN2O*kgtoGg=0,"NO",('Activity data'!AV7*EF!$H38*EF!U56)*NtoN2O*kgtoGg)</f>
        <v>1.245214761150553E-2</v>
      </c>
      <c r="AW38" s="28">
        <f>IF(('Activity data'!AW7*EF!$H38*EF!V56)*NtoN2O*kgtoGg=0,"NO",('Activity data'!AW7*EF!$H38*EF!V56)*NtoN2O*kgtoGg)</f>
        <v>1.2586101308671972E-2</v>
      </c>
      <c r="AX38" s="28">
        <f>IF(('Activity data'!AX7*EF!$H38*EF!W56)*NtoN2O*kgtoGg=0,"NO",('Activity data'!AX7*EF!$H38*EF!W56)*NtoN2O*kgtoGg)</f>
        <v>1.2713256673278718E-2</v>
      </c>
      <c r="AY38" s="28">
        <f>IF(('Activity data'!AY7*EF!$H38*EF!X56)*NtoN2O*kgtoGg=0,"NO",('Activity data'!AY7*EF!$H38*EF!X56)*NtoN2O*kgtoGg)</f>
        <v>1.285657005155405E-2</v>
      </c>
      <c r="AZ38" s="28">
        <f>IF(('Activity data'!AZ7*EF!$H38*EF!Y56)*NtoN2O*kgtoGg=0,"NO",('Activity data'!AZ7*EF!$H38*EF!Y56)*NtoN2O*kgtoGg)</f>
        <v>1.3011024477032014E-2</v>
      </c>
      <c r="BA38" s="28">
        <f>IF(('Activity data'!BA7*EF!$H38*EF!Z56)*NtoN2O*kgtoGg=0,"NO",('Activity data'!BA7*EF!$H38*EF!Z56)*NtoN2O*kgtoGg)</f>
        <v>1.317715446217076E-2</v>
      </c>
      <c r="BB38" s="28">
        <f>IF(('Activity data'!BB7*EF!$H38*EF!AA56)*NtoN2O*kgtoGg=0,"NO",('Activity data'!BB7*EF!$H38*EF!AA56)*NtoN2O*kgtoGg)</f>
        <v>1.3343235359637804E-2</v>
      </c>
      <c r="BC38" s="28">
        <f>IF(('Activity data'!BC7*EF!$H38*EF!AB56)*NtoN2O*kgtoGg=0,"NO",('Activity data'!BC7*EF!$H38*EF!AB56)*NtoN2O*kgtoGg)</f>
        <v>1.3517037762561581E-2</v>
      </c>
      <c r="BD38" s="28">
        <f>IF(('Activity data'!BD7*EF!$H38*EF!AC56)*NtoN2O*kgtoGg=0,"NO",('Activity data'!BD7*EF!$H38*EF!AC56)*NtoN2O*kgtoGg)</f>
        <v>1.3693580608738114E-2</v>
      </c>
      <c r="BE38" s="28">
        <f>IF(('Activity data'!BE7*EF!$H38*EF!AD56)*NtoN2O*kgtoGg=0,"NO",('Activity data'!BE7*EF!$H38*EF!AD56)*NtoN2O*kgtoGg)</f>
        <v>1.3877878270126195E-2</v>
      </c>
      <c r="BF38" s="28">
        <f>IF(('Activity data'!BF7*EF!$H38*EF!AE56)*NtoN2O*kgtoGg=0,"NO",('Activity data'!BF7*EF!$H38*EF!AE56)*NtoN2O*kgtoGg)</f>
        <v>1.4074208766647276E-2</v>
      </c>
      <c r="BG38" s="28">
        <f>IF(('Activity data'!BG7*EF!$H38*EF!AF56)*NtoN2O*kgtoGg=0,"NO",('Activity data'!BG7*EF!$H38*EF!AF56)*NtoN2O*kgtoGg)</f>
        <v>1.4273969005264986E-2</v>
      </c>
      <c r="BH38" s="28">
        <f>IF(('Activity data'!BH7*EF!$H38*EF!AG56)*NtoN2O*kgtoGg=0,"NO",('Activity data'!BH7*EF!$H38*EF!AG56)*NtoN2O*kgtoGg)</f>
        <v>1.4482701203113587E-2</v>
      </c>
      <c r="BI38" s="28">
        <f>IF(('Activity data'!BI7*EF!$H38*EF!AH56)*NtoN2O*kgtoGg=0,"NO",('Activity data'!BI7*EF!$H38*EF!AH56)*NtoN2O*kgtoGg)</f>
        <v>1.4699743935946356E-2</v>
      </c>
      <c r="BJ38" s="28">
        <f>IF(('Activity data'!BJ7*EF!$H38*EF!AI56)*NtoN2O*kgtoGg=0,"NO",('Activity data'!BJ7*EF!$H38*EF!AI56)*NtoN2O*kgtoGg)</f>
        <v>1.4926291775819677E-2</v>
      </c>
      <c r="BK38" s="28">
        <f>IF(('Activity data'!BK7*EF!$H38*EF!AJ56)*NtoN2O*kgtoGg=0,"NO",('Activity data'!BK7*EF!$H38*EF!AJ56)*NtoN2O*kgtoGg)</f>
        <v>1.5167530967125026E-2</v>
      </c>
      <c r="BL38" s="28">
        <f>IF(('Activity data'!BL7*EF!$H38*EF!AK56)*NtoN2O*kgtoGg=0,"NO",('Activity data'!BL7*EF!$H38*EF!AK56)*NtoN2O*kgtoGg)</f>
        <v>1.5415962760013561E-2</v>
      </c>
      <c r="BM38" s="28">
        <f>IF(('Activity data'!BM7*EF!$H38*EF!AL56)*NtoN2O*kgtoGg=0,"NO",('Activity data'!BM7*EF!$H38*EF!AL56)*NtoN2O*kgtoGg)</f>
        <v>1.567664752847479E-2</v>
      </c>
      <c r="BN38" s="28">
        <f>IF(('Activity data'!BN7*EF!$H38*EF!AM56)*NtoN2O*kgtoGg=0,"NO",('Activity data'!BN7*EF!$H38*EF!AM56)*NtoN2O*kgtoGg)</f>
        <v>1.5939782144910958E-2</v>
      </c>
      <c r="BO38" s="28">
        <f>IF(('Activity data'!BO7*EF!$H38*EF!AN56)*NtoN2O*kgtoGg=0,"NO",('Activity data'!BO7*EF!$H38*EF!AN56)*NtoN2O*kgtoGg)</f>
        <v>1.6216249121019932E-2</v>
      </c>
      <c r="BP38" s="28">
        <f>IF(('Activity data'!BP7*EF!$H38*EF!AO56)*NtoN2O*kgtoGg=0,"NO",('Activity data'!BP7*EF!$H38*EF!AO56)*NtoN2O*kgtoGg)</f>
        <v>1.6507062526836955E-2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0.52524771346813826</v>
      </c>
      <c r="AE39" s="28">
        <f>IF(('Activity data'!AE8*EF!$H39*EF!$H57)*NtoN2O*kgtoGg=0,"NO",('Activity data'!AE8*EF!$H39*EF!$H57)*NtoN2O*kgtoGg)</f>
        <v>0.52455566686281696</v>
      </c>
      <c r="AF39" s="28">
        <f>IF(('Activity data'!AF8*EF!$H39*EF!$H57)*NtoN2O*kgtoGg=0,"NO",('Activity data'!AF8*EF!$H39*EF!$H57)*NtoN2O*kgtoGg)</f>
        <v>0.52015984390138659</v>
      </c>
      <c r="AG39" s="28">
        <f>IF(('Activity data'!AG8*EF!$H39*EF!$H57)*NtoN2O*kgtoGg=0,"NO",('Activity data'!AG8*EF!$H39*EF!$H57)*NtoN2O*kgtoGg)</f>
        <v>0.51209330127335539</v>
      </c>
      <c r="AH39" s="28">
        <f>IF(('Activity data'!AH8*EF!$H39*EF!$H57)*NtoN2O*kgtoGg=0,"NO",('Activity data'!AH8*EF!$H39*EF!$H57)*NtoN2O*kgtoGg)</f>
        <v>0.50131320706534266</v>
      </c>
      <c r="AI39" s="28">
        <f>IF(('Activity data'!AI8*EF!$H39*EF!$H57)*NtoN2O*kgtoGg=0,"NO",('Activity data'!AI8*EF!$H39*EF!H57)*NtoN2O*kgtoGg)</f>
        <v>0.49335885877533797</v>
      </c>
      <c r="AJ39" s="28">
        <f>IF(('Activity data'!AJ8*EF!$H39*EF!$H57)*NtoN2O*kgtoGg=0,"NO",('Activity data'!AJ8*EF!$H39*EF!I57)*NtoN2O*kgtoGg)</f>
        <v>0.48463463838556181</v>
      </c>
      <c r="AK39" s="28">
        <f>IF(('Activity data'!AK8*EF!$H39*EF!$H57)*NtoN2O*kgtoGg=0,"NO",('Activity data'!AK8*EF!$H39*EF!J57)*NtoN2O*kgtoGg)</f>
        <v>0.47524257859299229</v>
      </c>
      <c r="AL39" s="28">
        <f>IF(('Activity data'!AL8*EF!$H39*EF!$H57)*NtoN2O*kgtoGg=0,"NO",('Activity data'!AL8*EF!$H39*EF!K57)*NtoN2O*kgtoGg)</f>
        <v>0.41793725813438592</v>
      </c>
      <c r="AM39" s="28">
        <f>IF(('Activity data'!AM8*EF!$H39*EF!$H57)*NtoN2O*kgtoGg=0,"NO",('Activity data'!AM8*EF!$H39*EF!L57)*NtoN2O*kgtoGg)</f>
        <v>0.41883339242445561</v>
      </c>
      <c r="AN39" s="28">
        <f>IF(('Activity data'!AN8*EF!$H39*EF!$H57)*NtoN2O*kgtoGg=0,"NO",('Activity data'!AN8*EF!$H39*EF!M57)*NtoN2O*kgtoGg)</f>
        <v>0.41906231349174722</v>
      </c>
      <c r="AO39" s="28">
        <f>IF(('Activity data'!AO8*EF!$H39*EF!$H57)*NtoN2O*kgtoGg=0,"NO",('Activity data'!AO8*EF!$H39*EF!N57)*NtoN2O*kgtoGg)</f>
        <v>0.4192213725447963</v>
      </c>
      <c r="AP39" s="28">
        <f>IF(('Activity data'!AP8*EF!$H39*EF!$H57)*NtoN2O*kgtoGg=0,"NO",('Activity data'!AP8*EF!$H39*EF!O57)*NtoN2O*kgtoGg)</f>
        <v>0.41882253878849302</v>
      </c>
      <c r="AQ39" s="28">
        <f>IF(('Activity data'!AQ8*EF!$H39*EF!$H57)*NtoN2O*kgtoGg=0,"NO",('Activity data'!AQ8*EF!$H39*EF!P57)*NtoN2O*kgtoGg)</f>
        <v>0.41869991104753862</v>
      </c>
      <c r="AR39" s="28">
        <f>IF(('Activity data'!AR8*EF!$H39*EF!$H57)*NtoN2O*kgtoGg=0,"NO",('Activity data'!AR8*EF!$H39*EF!Q57)*NtoN2O*kgtoGg)</f>
        <v>0.42045228606047369</v>
      </c>
      <c r="AS39" s="28">
        <f>IF(('Activity data'!AS8*EF!$H39*EF!$H57)*NtoN2O*kgtoGg=0,"NO",('Activity data'!AS8*EF!$H39*EF!R57)*NtoN2O*kgtoGg)</f>
        <v>0.42182125777851898</v>
      </c>
      <c r="AT39" s="28">
        <f>IF(('Activity data'!AT8*EF!$H39*EF!$H57)*NtoN2O*kgtoGg=0,"NO",('Activity data'!AT8*EF!$H39*EF!S57)*NtoN2O*kgtoGg)</f>
        <v>0.42349113433377816</v>
      </c>
      <c r="AU39" s="28">
        <f>IF(('Activity data'!AU8*EF!$H39*EF!$H57)*NtoN2O*kgtoGg=0,"NO",('Activity data'!AU8*EF!$H39*EF!T57)*NtoN2O*kgtoGg)</f>
        <v>0.42527838420621261</v>
      </c>
      <c r="AV39" s="28">
        <f>IF(('Activity data'!AV8*EF!$H39*EF!$H57)*NtoN2O*kgtoGg=0,"NO",('Activity data'!AV8*EF!$H39*EF!U57)*NtoN2O*kgtoGg)</f>
        <v>0.42719787824626959</v>
      </c>
      <c r="AW39" s="28">
        <f>IF(('Activity data'!AW8*EF!$H39*EF!$H57)*NtoN2O*kgtoGg=0,"NO",('Activity data'!AW8*EF!$H39*EF!V57)*NtoN2O*kgtoGg)</f>
        <v>0.42951018102347449</v>
      </c>
      <c r="AX39" s="28">
        <f>IF(('Activity data'!AX8*EF!$H39*EF!$H57)*NtoN2O*kgtoGg=0,"NO",('Activity data'!AX8*EF!$H39*EF!W57)*NtoN2O*kgtoGg)</f>
        <v>0.43067860579872297</v>
      </c>
      <c r="AY39" s="28">
        <f>IF(('Activity data'!AY8*EF!$H39*EF!$H57)*NtoN2O*kgtoGg=0,"NO",('Activity data'!AY8*EF!$H39*EF!X57)*NtoN2O*kgtoGg)</f>
        <v>0.43285580669306545</v>
      </c>
      <c r="AZ39" s="28">
        <f>IF(('Activity data'!AZ8*EF!$H39*EF!$H57)*NtoN2O*kgtoGg=0,"NO",('Activity data'!AZ8*EF!$H39*EF!Y57)*NtoN2O*kgtoGg)</f>
        <v>0.43550719401617655</v>
      </c>
      <c r="BA39" s="28">
        <f>IF(('Activity data'!BA8*EF!$H39*EF!$H57)*NtoN2O*kgtoGg=0,"NO",('Activity data'!BA8*EF!$H39*EF!Z57)*NtoN2O*kgtoGg)</f>
        <v>0.43862454081301161</v>
      </c>
      <c r="BB39" s="28">
        <f>IF(('Activity data'!BB8*EF!$H39*EF!$H57)*NtoN2O*kgtoGg=0,"NO",('Activity data'!BB8*EF!$H39*EF!AA57)*NtoN2O*kgtoGg)</f>
        <v>0.44167868383234782</v>
      </c>
      <c r="BC39" s="28">
        <f>IF(('Activity data'!BC8*EF!$H39*EF!$H57)*NtoN2O*kgtoGg=0,"NO",('Activity data'!BC8*EF!$H39*EF!AB57)*NtoN2O*kgtoGg)</f>
        <v>0.44478600261808959</v>
      </c>
      <c r="BD39" s="28">
        <f>IF(('Activity data'!BD8*EF!$H39*EF!$H57)*NtoN2O*kgtoGg=0,"NO",('Activity data'!BD8*EF!$H39*EF!AC57)*NtoN2O*kgtoGg)</f>
        <v>0.44751330856574872</v>
      </c>
      <c r="BE39" s="28">
        <f>IF(('Activity data'!BE8*EF!$H39*EF!$H57)*NtoN2O*kgtoGg=0,"NO",('Activity data'!BE8*EF!$H39*EF!AD57)*NtoN2O*kgtoGg)</f>
        <v>0.45025390812623084</v>
      </c>
      <c r="BF39" s="28">
        <f>IF(('Activity data'!BF8*EF!$H39*EF!$H57)*NtoN2O*kgtoGg=0,"NO",('Activity data'!BF8*EF!$H39*EF!AE57)*NtoN2O*kgtoGg)</f>
        <v>0.45330459667193673</v>
      </c>
      <c r="BG39" s="28">
        <f>IF(('Activity data'!BG8*EF!$H39*EF!$H57)*NtoN2O*kgtoGg=0,"NO",('Activity data'!BG8*EF!$H39*EF!AF57)*NtoN2O*kgtoGg)</f>
        <v>0.46570942289824069</v>
      </c>
      <c r="BH39" s="28">
        <f>IF(('Activity data'!BH8*EF!$H39*EF!$H57)*NtoN2O*kgtoGg=0,"NO",('Activity data'!BH8*EF!$H39*EF!AG57)*NtoN2O*kgtoGg)</f>
        <v>0.47862121223291448</v>
      </c>
      <c r="BI39" s="28">
        <f>IF(('Activity data'!BI8*EF!$H39*EF!$H57)*NtoN2O*kgtoGg=0,"NO",('Activity data'!BI8*EF!$H39*EF!AH57)*NtoN2O*kgtoGg)</f>
        <v>0.49198353278087537</v>
      </c>
      <c r="BJ39" s="28">
        <f>IF(('Activity data'!BJ8*EF!$H39*EF!$H57)*NtoN2O*kgtoGg=0,"NO",('Activity data'!BJ8*EF!$H39*EF!AI57)*NtoN2O*kgtoGg)</f>
        <v>0.50588028165521426</v>
      </c>
      <c r="BK39" s="28">
        <f>IF(('Activity data'!BK8*EF!$H39*EF!$H57)*NtoN2O*kgtoGg=0,"NO",('Activity data'!BK8*EF!$H39*EF!AJ57)*NtoN2O*kgtoGg)</f>
        <v>0.52069116637427482</v>
      </c>
      <c r="BL39" s="28">
        <f>IF(('Activity data'!BL8*EF!$H39*EF!$H57)*NtoN2O*kgtoGg=0,"NO",('Activity data'!BL8*EF!$H39*EF!AK57)*NtoN2O*kgtoGg)</f>
        <v>0.53627672686018713</v>
      </c>
      <c r="BM39" s="28">
        <f>IF(('Activity data'!BM8*EF!$H39*EF!$H57)*NtoN2O*kgtoGg=0,"NO",('Activity data'!BM8*EF!$H39*EF!AL57)*NtoN2O*kgtoGg)</f>
        <v>0.55257381936157479</v>
      </c>
      <c r="BN39" s="28">
        <f>IF(('Activity data'!BN8*EF!$H39*EF!$H57)*NtoN2O*kgtoGg=0,"NO",('Activity data'!BN8*EF!$H39*EF!AM57)*NtoN2O*kgtoGg)</f>
        <v>0.56885304843836848</v>
      </c>
      <c r="BO39" s="28">
        <f>IF(('Activity data'!BO8*EF!$H39*EF!$H57)*NtoN2O*kgtoGg=0,"NO",('Activity data'!BO8*EF!$H39*EF!AN57)*NtoN2O*kgtoGg)</f>
        <v>0.58591059132241408</v>
      </c>
      <c r="BP39" s="28">
        <f>IF(('Activity data'!BP8*EF!$H39*EF!$H57)*NtoN2O*kgtoGg=0,"NO",('Activity data'!BP8*EF!$H39*EF!AO57)*NtoN2O*kgtoGg)</f>
        <v>0.60380919675072187</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0.80451891593201907</v>
      </c>
      <c r="AE40" s="28">
        <f>IF(('Activity data'!AE9*EF!$H40*EF!$H58)*NtoN2O*kgtoGg=0,"NO",('Activity data'!AE9*EF!$H40*EF!$H58)*NtoN2O*kgtoGg)</f>
        <v>0.80345891210827813</v>
      </c>
      <c r="AF40" s="28">
        <f>IF(('Activity data'!AF9*EF!$H40*EF!$H58)*NtoN2O*kgtoGg=0,"NO",('Activity data'!AF9*EF!$H40*EF!$H58)*NtoN2O*kgtoGg)</f>
        <v>0.79672585524219863</v>
      </c>
      <c r="AG40" s="28">
        <f>IF(('Activity data'!AG9*EF!$H40*EF!$H58)*NtoN2O*kgtoGg=0,"NO",('Activity data'!AG9*EF!$H40*EF!$H58)*NtoN2O*kgtoGg)</f>
        <v>0.78437037807586785</v>
      </c>
      <c r="AH40" s="28">
        <f>IF(('Activity data'!AH9*EF!$H40*EF!$H58)*NtoN2O*kgtoGg=0,"NO",('Activity data'!AH9*EF!$H40*EF!$H58)*NtoN2O*kgtoGg)</f>
        <v>0.76785856948823927</v>
      </c>
      <c r="AI40" s="28">
        <f>IF(('Activity data'!AI9*EF!$H40*EF!H58)*NtoN2O*kgtoGg=0,"NO",('Activity data'!AI9*EF!$H40*EF!H58)*NtoN2O*kgtoGg)</f>
        <v>0.75567493974720579</v>
      </c>
      <c r="AJ40" s="28">
        <f>IF(('Activity data'!AJ9*EF!$H40*EF!I58)*NtoN2O*kgtoGg=0,"NO",('Activity data'!AJ9*EF!$H40*EF!I58)*NtoN2O*kgtoGg)</f>
        <v>0.74231210131809477</v>
      </c>
      <c r="AK40" s="28">
        <f>IF(('Activity data'!AK9*EF!$H40*EF!J58)*NtoN2O*kgtoGg=0,"NO",('Activity data'!AK9*EF!$H40*EF!J58)*NtoN2O*kgtoGg)</f>
        <v>0.72792633709878041</v>
      </c>
      <c r="AL40" s="28">
        <f>IF(('Activity data'!AL9*EF!$H40*EF!K58)*NtoN2O*kgtoGg=0,"NO",('Activity data'!AL9*EF!$H40*EF!K58)*NtoN2O*kgtoGg)</f>
        <v>0.64015210579735904</v>
      </c>
      <c r="AM40" s="28">
        <f>IF(('Activity data'!AM9*EF!$H40*EF!L58)*NtoN2O*kgtoGg=0,"NO",('Activity data'!AM9*EF!$H40*EF!L58)*NtoN2O*kgtoGg)</f>
        <v>0.64152470955952678</v>
      </c>
      <c r="AN40" s="28">
        <f>IF(('Activity data'!AN9*EF!$H40*EF!M58)*NtoN2O*kgtoGg=0,"NO",('Activity data'!AN9*EF!$H40*EF!M58)*NtoN2O*kgtoGg)</f>
        <v>0.64187534664783563</v>
      </c>
      <c r="AO40" s="28">
        <f>IF(('Activity data'!AO9*EF!$H40*EF!N58)*NtoN2O*kgtoGg=0,"NO",('Activity data'!AO9*EF!$H40*EF!N58)*NtoN2O*kgtoGg)</f>
        <v>0.64211897648885552</v>
      </c>
      <c r="AP40" s="28">
        <f>IF(('Activity data'!AP9*EF!$H40*EF!O58)*NtoN2O*kgtoGg=0,"NO",('Activity data'!AP9*EF!$H40*EF!O58)*NtoN2O*kgtoGg)</f>
        <v>0.64150808510745461</v>
      </c>
      <c r="AQ40" s="28">
        <f>IF(('Activity data'!AQ9*EF!$H40*EF!P58)*NtoN2O*kgtoGg=0,"NO",('Activity data'!AQ9*EF!$H40*EF!P58)*NtoN2O*kgtoGg)</f>
        <v>0.64132025689861882</v>
      </c>
      <c r="AR40" s="28">
        <f>IF(('Activity data'!AR9*EF!$H40*EF!Q58)*NtoN2O*kgtoGg=0,"NO",('Activity data'!AR9*EF!$H40*EF!Q58)*NtoN2O*kgtoGg)</f>
        <v>0.6440043596744387</v>
      </c>
      <c r="AS40" s="28">
        <f>IF(('Activity data'!AS9*EF!$H40*EF!R58)*NtoN2O*kgtoGg=0,"NO",('Activity data'!AS9*EF!$H40*EF!R58)*NtoN2O*kgtoGg)</f>
        <v>0.64610120581827302</v>
      </c>
      <c r="AT40" s="28">
        <f>IF(('Activity data'!AT9*EF!$H40*EF!S58)*NtoN2O*kgtoGg=0,"NO",('Activity data'!AT9*EF!$H40*EF!S58)*NtoN2O*kgtoGg)</f>
        <v>0.64865894617873432</v>
      </c>
      <c r="AU40" s="28">
        <f>IF(('Activity data'!AU9*EF!$H40*EF!T58)*NtoN2O*kgtoGg=0,"NO",('Activity data'!AU9*EF!$H40*EF!T58)*NtoN2O*kgtoGg)</f>
        <v>0.65139646657720773</v>
      </c>
      <c r="AV40" s="28">
        <f>IF(('Activity data'!AV9*EF!$H40*EF!U58)*NtoN2O*kgtoGg=0,"NO",('Activity data'!AV9*EF!$H40*EF!U58)*NtoN2O*kgtoGg)</f>
        <v>0.6543365446101953</v>
      </c>
      <c r="AW40" s="28">
        <f>IF(('Activity data'!AW9*EF!$H40*EF!V58)*NtoN2O*kgtoGg=0,"NO",('Activity data'!AW9*EF!$H40*EF!V58)*NtoN2O*kgtoGg)</f>
        <v>0.65787828553723382</v>
      </c>
      <c r="AX40" s="28">
        <f>IF(('Activity data'!AX9*EF!$H40*EF!W58)*NtoN2O*kgtoGg=0,"NO",('Activity data'!AX9*EF!$H40*EF!W58)*NtoN2O*kgtoGg)</f>
        <v>0.65966795507681952</v>
      </c>
      <c r="AY40" s="28">
        <f>IF(('Activity data'!AY9*EF!$H40*EF!X58)*NtoN2O*kgtoGg=0,"NO",('Activity data'!AY9*EF!$H40*EF!X58)*NtoN2O*kgtoGg)</f>
        <v>0.66300276122326995</v>
      </c>
      <c r="AZ40" s="28">
        <f>IF(('Activity data'!AZ9*EF!$H40*EF!Y58)*NtoN2O*kgtoGg=0,"NO",('Activity data'!AZ9*EF!$H40*EF!Y58)*NtoN2O*kgtoGg)</f>
        <v>0.66706387600817929</v>
      </c>
      <c r="BA40" s="28">
        <f>IF(('Activity data'!BA9*EF!$H40*EF!Z58)*NtoN2O*kgtoGg=0,"NO",('Activity data'!BA9*EF!$H40*EF!Z58)*NtoN2O*kgtoGg)</f>
        <v>0.67183869825160059</v>
      </c>
      <c r="BB40" s="28">
        <f>IF(('Activity data'!BB9*EF!$H40*EF!AA58)*NtoN2O*kgtoGg=0,"NO",('Activity data'!BB9*EF!$H40*EF!AA58)*NtoN2O*kgtoGg)</f>
        <v>0.67651671163083782</v>
      </c>
      <c r="BC40" s="28">
        <f>IF(('Activity data'!BC9*EF!$H40*EF!AB58)*NtoN2O*kgtoGg=0,"NO",('Activity data'!BC9*EF!$H40*EF!AB58)*NtoN2O*kgtoGg)</f>
        <v>0.68127617402707319</v>
      </c>
      <c r="BD40" s="28">
        <f>IF(('Activity data'!BD9*EF!$H40*EF!AC58)*NtoN2O*kgtoGg=0,"NO",('Activity data'!BD9*EF!$H40*EF!AC58)*NtoN2O*kgtoGg)</f>
        <v>0.68545357293460552</v>
      </c>
      <c r="BE40" s="28">
        <f>IF(('Activity data'!BE9*EF!$H40*EF!AD58)*NtoN2O*kgtoGg=0,"NO",('Activity data'!BE9*EF!$H40*EF!AD58)*NtoN2O*kgtoGg)</f>
        <v>0.6896513335927994</v>
      </c>
      <c r="BF40" s="28">
        <f>IF(('Activity data'!BF9*EF!$H40*EF!AE58)*NtoN2O*kgtoGg=0,"NO",('Activity data'!BF9*EF!$H40*EF!AE58)*NtoN2O*kgtoGg)</f>
        <v>0.69432405577455247</v>
      </c>
      <c r="BG40" s="28">
        <f>IF(('Activity data'!BG9*EF!$H40*EF!AF58)*NtoN2O*kgtoGg=0,"NO",('Activity data'!BG9*EF!$H40*EF!AF58)*NtoN2O*kgtoGg)</f>
        <v>0.71332445709379866</v>
      </c>
      <c r="BH40" s="28">
        <f>IF(('Activity data'!BH9*EF!$H40*EF!AG58)*NtoN2O*kgtoGg=0,"NO",('Activity data'!BH9*EF!$H40*EF!AG58)*NtoN2O*kgtoGg)</f>
        <v>0.7331013709040185</v>
      </c>
      <c r="BI40" s="28">
        <f>IF(('Activity data'!BI9*EF!$H40*EF!AH58)*NtoN2O*kgtoGg=0,"NO",('Activity data'!BI9*EF!$H40*EF!AH58)*NtoN2O*kgtoGg)</f>
        <v>0.75356836079455813</v>
      </c>
      <c r="BJ40" s="28">
        <f>IF(('Activity data'!BJ9*EF!$H40*EF!AI58)*NtoN2O*kgtoGg=0,"NO",('Activity data'!BJ9*EF!$H40*EF!AI58)*NtoN2O*kgtoGg)</f>
        <v>0.77485393149326987</v>
      </c>
      <c r="BK40" s="28">
        <f>IF(('Activity data'!BK9*EF!$H40*EF!AJ58)*NtoN2O*kgtoGg=0,"NO",('Activity data'!BK9*EF!$H40*EF!AJ58)*NtoN2O*kgtoGg)</f>
        <v>0.79753967883235932</v>
      </c>
      <c r="BL40" s="28">
        <f>IF(('Activity data'!BL9*EF!$H40*EF!AK58)*NtoN2O*kgtoGg=0,"NO",('Activity data'!BL9*EF!$H40*EF!AK58)*NtoN2O*kgtoGg)</f>
        <v>0.82141199260889464</v>
      </c>
      <c r="BM40" s="28">
        <f>IF(('Activity data'!BM9*EF!$H40*EF!AL58)*NtoN2O*kgtoGg=0,"NO",('Activity data'!BM9*EF!$H40*EF!AL58)*NtoN2O*kgtoGg)</f>
        <v>0.84637415590035958</v>
      </c>
      <c r="BN40" s="28">
        <f>IF(('Activity data'!BN9*EF!$H40*EF!AM58)*NtoN2O*kgtoGg=0,"NO",('Activity data'!BN9*EF!$H40*EF!AM58)*NtoN2O*kgtoGg)</f>
        <v>0.87130895788663321</v>
      </c>
      <c r="BO40" s="28">
        <f>IF(('Activity data'!BO9*EF!$H40*EF!AN58)*NtoN2O*kgtoGg=0,"NO",('Activity data'!BO9*EF!$H40*EF!AN58)*NtoN2O*kgtoGg)</f>
        <v>0.89743589867600737</v>
      </c>
      <c r="BP40" s="28">
        <f>IF(('Activity data'!BP9*EF!$H40*EF!AO58)*NtoN2O*kgtoGg=0,"NO",('Activity data'!BP9*EF!$H40*EF!AO58)*NtoN2O*kgtoGg)</f>
        <v>0.9248510901497552</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1.1464482398286073</v>
      </c>
      <c r="AE41" s="28">
        <f>IF(('Activity data'!AE10*EF!$H41*EF!$H59)*NtoN2O*kgtoGg=0,"NO",('Activity data'!AE10*EF!$H41*EF!$H59)*NtoN2O*kgtoGg)</f>
        <v>1.1764193425586145</v>
      </c>
      <c r="AF41" s="28">
        <f>IF(('Activity data'!AF10*EF!$H41*EF!$H59)*NtoN2O*kgtoGg=0,"NO",('Activity data'!AF10*EF!$H41*EF!$H59)*NtoN2O*kgtoGg)</f>
        <v>1.1977441112922504</v>
      </c>
      <c r="AG41" s="28">
        <f>IF(('Activity data'!AG10*EF!$H41*EF!$H59)*NtoN2O*kgtoGg=0,"NO",('Activity data'!AG10*EF!$H41*EF!$H59)*NtoN2O*kgtoGg)</f>
        <v>1.2098929220521155</v>
      </c>
      <c r="AH41" s="28">
        <f>IF(('Activity data'!AH10*EF!$H41*EF!$H59)*NtoN2O*kgtoGg=0,"NO",('Activity data'!AH10*EF!$H41*EF!$H59)*NtoN2O*kgtoGg)</f>
        <v>1.2145730765909764</v>
      </c>
      <c r="AI41" s="28">
        <f>IF(('Activity data'!AI10*EF!$H41*EF!H59)*NtoN2O*kgtoGg=0,"NO",('Activity data'!AI10*EF!$H41*EF!H59)*NtoN2O*kgtoGg)</f>
        <v>1.2250894086808612</v>
      </c>
      <c r="AJ41" s="28">
        <f>IF(('Activity data'!AJ10*EF!$H41*EF!I59)*NtoN2O*kgtoGg=0,"NO",('Activity data'!AJ10*EF!$H41*EF!I59)*NtoN2O*kgtoGg)</f>
        <v>1.2328419583813259</v>
      </c>
      <c r="AK41" s="28">
        <f>IF(('Activity data'!AK10*EF!$H41*EF!J59)*NtoN2O*kgtoGg=0,"NO",('Activity data'!AK10*EF!$H41*EF!J59)*NtoN2O*kgtoGg)</f>
        <v>1.237984722016362</v>
      </c>
      <c r="AL41" s="28">
        <f>IF(('Activity data'!AL10*EF!$H41*EF!K59)*NtoN2O*kgtoGg=0,"NO",('Activity data'!AL10*EF!$H41*EF!K59)*NtoN2O*kgtoGg)</f>
        <v>1.1144372639546012</v>
      </c>
      <c r="AM41" s="28">
        <f>IF(('Activity data'!AM10*EF!$H41*EF!L59)*NtoN2O*kgtoGg=0,"NO",('Activity data'!AM10*EF!$H41*EF!L59)*NtoN2O*kgtoGg)</f>
        <v>1.1406737532134936</v>
      </c>
      <c r="AN41" s="28">
        <f>IF(('Activity data'!AN10*EF!$H41*EF!M59)*NtoN2O*kgtoGg=0,"NO",('Activity data'!AN10*EF!$H41*EF!M59)*NtoN2O*kgtoGg)</f>
        <v>1.1652827760145708</v>
      </c>
      <c r="AO41" s="28">
        <f>IF(('Activity data'!AO10*EF!$H41*EF!N59)*NtoN2O*kgtoGg=0,"NO",('Activity data'!AO10*EF!$H41*EF!N59)*NtoN2O*kgtoGg)</f>
        <v>1.189867021076584</v>
      </c>
      <c r="AP41" s="28">
        <f>IF(('Activity data'!AP10*EF!$H41*EF!O59)*NtoN2O*kgtoGg=0,"NO",('Activity data'!AP10*EF!$H41*EF!O59)*NtoN2O*kgtoGg)</f>
        <v>1.2130217661844036</v>
      </c>
      <c r="AQ41" s="28">
        <f>IF(('Activity data'!AQ10*EF!$H41*EF!P59)*NtoN2O*kgtoGg=0,"NO",('Activity data'!AQ10*EF!$H41*EF!P59)*NtoN2O*kgtoGg)</f>
        <v>1.2371337963015863</v>
      </c>
      <c r="AR41" s="28">
        <f>IF(('Activity data'!AR10*EF!$H41*EF!Q59)*NtoN2O*kgtoGg=0,"NO",('Activity data'!AR10*EF!$H41*EF!Q59)*NtoN2O*kgtoGg)</f>
        <v>1.2670888135597513</v>
      </c>
      <c r="AS41" s="28">
        <f>IF(('Activity data'!AS10*EF!$H41*EF!R59)*NtoN2O*kgtoGg=0,"NO",('Activity data'!AS10*EF!$H41*EF!R59)*NtoN2O*kgtoGg)</f>
        <v>1.2962996472634394</v>
      </c>
      <c r="AT41" s="28">
        <f>IF(('Activity data'!AT10*EF!$H41*EF!S59)*NtoN2O*kgtoGg=0,"NO",('Activity data'!AT10*EF!$H41*EF!S59)*NtoN2O*kgtoGg)</f>
        <v>1.3268628618548572</v>
      </c>
      <c r="AU41" s="28">
        <f>IF(('Activity data'!AU10*EF!$H41*EF!T59)*NtoN2O*kgtoGg=0,"NO",('Activity data'!AU10*EF!$H41*EF!T59)*NtoN2O*kgtoGg)</f>
        <v>1.3582680780642624</v>
      </c>
      <c r="AV41" s="28">
        <f>IF(('Activity data'!AV10*EF!$H41*EF!U59)*NtoN2O*kgtoGg=0,"NO",('Activity data'!AV10*EF!$H41*EF!U59)*NtoN2O*kgtoGg)</f>
        <v>1.3906071110658218</v>
      </c>
      <c r="AW41" s="28">
        <f>IF(('Activity data'!AW10*EF!$H41*EF!V59)*NtoN2O*kgtoGg=0,"NO",('Activity data'!AW10*EF!$H41*EF!V59)*NtoN2O*kgtoGg)</f>
        <v>1.432703860500695</v>
      </c>
      <c r="AX41" s="28">
        <f>IF(('Activity data'!AX10*EF!$H41*EF!W59)*NtoN2O*kgtoGg=0,"NO",('Activity data'!AX10*EF!$H41*EF!W59)*NtoN2O*kgtoGg)</f>
        <v>1.4721068189173756</v>
      </c>
      <c r="AY41" s="28">
        <f>IF(('Activity data'!AY10*EF!$H41*EF!X59)*NtoN2O*kgtoGg=0,"NO",('Activity data'!AY10*EF!$H41*EF!X59)*NtoN2O*kgtoGg)</f>
        <v>1.5161292937507207</v>
      </c>
      <c r="AZ41" s="28">
        <f>IF(('Activity data'!AZ10*EF!$H41*EF!Y59)*NtoN2O*kgtoGg=0,"NO",('Activity data'!AZ10*EF!$H41*EF!Y59)*NtoN2O*kgtoGg)</f>
        <v>1.5631747218834271</v>
      </c>
      <c r="BA41" s="28">
        <f>IF(('Activity data'!BA10*EF!$H41*EF!Z59)*NtoN2O*kgtoGg=0,"NO",('Activity data'!BA10*EF!$H41*EF!Z59)*NtoN2O*kgtoGg)</f>
        <v>1.6134101824890472</v>
      </c>
      <c r="BB41" s="28">
        <f>IF(('Activity data'!BB10*EF!$H41*EF!AA59)*NtoN2O*kgtoGg=0,"NO",('Activity data'!BB10*EF!$H41*EF!AA59)*NtoN2O*kgtoGg)</f>
        <v>1.6650476745083507</v>
      </c>
      <c r="BC41" s="28">
        <f>IF(('Activity data'!BC10*EF!$H41*EF!AB59)*NtoN2O*kgtoGg=0,"NO",('Activity data'!BC10*EF!$H41*EF!AB59)*NtoN2O*kgtoGg)</f>
        <v>1.7186071913904348</v>
      </c>
      <c r="BD41" s="28">
        <f>IF(('Activity data'!BD10*EF!$H41*EF!AC59)*NtoN2O*kgtoGg=0,"NO",('Activity data'!BD10*EF!$H41*EF!AC59)*NtoN2O*kgtoGg)</f>
        <v>1.7724824621543231</v>
      </c>
      <c r="BE41" s="28">
        <f>IF(('Activity data'!BE10*EF!$H41*EF!AD59)*NtoN2O*kgtoGg=0,"NO",('Activity data'!BE10*EF!$H41*EF!AD59)*NtoN2O*kgtoGg)</f>
        <v>1.828258270048114</v>
      </c>
      <c r="BF41" s="28">
        <f>IF(('Activity data'!BF10*EF!$H41*EF!AE59)*NtoN2O*kgtoGg=0,"NO",('Activity data'!BF10*EF!$H41*EF!AE59)*NtoN2O*kgtoGg)</f>
        <v>1.8872801151522816</v>
      </c>
      <c r="BG41" s="28">
        <f>IF(('Activity data'!BG10*EF!$H41*EF!AF59)*NtoN2O*kgtoGg=0,"NO",('Activity data'!BG10*EF!$H41*EF!AF59)*NtoN2O*kgtoGg)</f>
        <v>1.938912972982846</v>
      </c>
      <c r="BH41" s="28">
        <f>IF(('Activity data'!BH10*EF!$H41*EF!AG59)*NtoN2O*kgtoGg=0,"NO",('Activity data'!BH10*EF!$H41*EF!AG59)*NtoN2O*kgtoGg)</f>
        <v>1.992241276278607</v>
      </c>
      <c r="BI41" s="28">
        <f>IF(('Activity data'!BI10*EF!$H41*EF!AH59)*NtoN2O*kgtoGg=0,"NO",('Activity data'!BI10*EF!$H41*EF!AH59)*NtoN2O*kgtoGg)</f>
        <v>2.0470028125201183</v>
      </c>
      <c r="BJ41" s="28">
        <f>IF(('Activity data'!BJ10*EF!$H41*EF!AI59)*NtoN2O*kgtoGg=0,"NO",('Activity data'!BJ10*EF!$H41*EF!AI59)*NtoN2O*kgtoGg)</f>
        <v>2.1035171877501284</v>
      </c>
      <c r="BK41" s="28">
        <f>IF(('Activity data'!BK10*EF!$H41*EF!AJ59)*NtoN2O*kgtoGg=0,"NO",('Activity data'!BK10*EF!$H41*EF!AJ59)*NtoN2O*kgtoGg)</f>
        <v>2.1633299299989286</v>
      </c>
      <c r="BL41" s="28">
        <f>IF(('Activity data'!BL10*EF!$H41*EF!AK59)*NtoN2O*kgtoGg=0,"NO",('Activity data'!BL10*EF!$H41*EF!AK59)*NtoN2O*kgtoGg)</f>
        <v>2.2258230316901546</v>
      </c>
      <c r="BM41" s="28">
        <f>IF(('Activity data'!BM10*EF!$H41*EF!AL59)*NtoN2O*kgtoGg=0,"NO",('Activity data'!BM10*EF!$H41*EF!AL59)*NtoN2O*kgtoGg)</f>
        <v>2.2906935498793248</v>
      </c>
      <c r="BN41" s="28">
        <f>IF(('Activity data'!BN10*EF!$H41*EF!AM59)*NtoN2O*kgtoGg=0,"NO",('Activity data'!BN10*EF!$H41*EF!AM59)*NtoN2O*kgtoGg)</f>
        <v>2.354878563125915</v>
      </c>
      <c r="BO41" s="28">
        <f>IF(('Activity data'!BO10*EF!$H41*EF!AN59)*NtoN2O*kgtoGg=0,"NO",('Activity data'!BO10*EF!$H41*EF!AN59)*NtoN2O*kgtoGg)</f>
        <v>2.4216367010528783</v>
      </c>
      <c r="BP41" s="28">
        <f>IF(('Activity data'!BP10*EF!$H41*EF!AO59)*NtoN2O*kgtoGg=0,"NO",('Activity data'!BP10*EF!$H41*EF!AO59)*NtoN2O*kgtoGg)</f>
        <v>2.4911776278147673</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0.11718443844418128</v>
      </c>
      <c r="AE42" s="28">
        <f>IF(('Activity data'!AE11*EF!$H42*EF!$H60)*NtoN2O*kgtoGg=0,"NO",('Activity data'!AE11*EF!$H42*EF!$H60)*NtoN2O*kgtoGg)</f>
        <v>0.1172494031527903</v>
      </c>
      <c r="AF42" s="28">
        <f>IF(('Activity data'!AF11*EF!$H42*EF!$H60)*NtoN2O*kgtoGg=0,"NO",('Activity data'!AF11*EF!$H42*EF!$H60)*NtoN2O*kgtoGg)</f>
        <v>0.11739390329639909</v>
      </c>
      <c r="AG42" s="28">
        <f>IF(('Activity data'!AG11*EF!$H42*EF!$H60)*NtoN2O*kgtoGg=0,"NO",('Activity data'!AG11*EF!$H42*EF!$H60)*NtoN2O*kgtoGg)</f>
        <v>0.1176126987099284</v>
      </c>
      <c r="AH42" s="28">
        <f>IF(('Activity data'!AH11*EF!$H42*EF!$H60)*NtoN2O*kgtoGg=0,"NO",('Activity data'!AH11*EF!$H42*EF!$H60)*NtoN2O*kgtoGg)</f>
        <v>0.11790283314948574</v>
      </c>
      <c r="AI42" s="28">
        <f>IF(('Activity data'!AI11*EF!$H42*EF!H60)*NtoN2O*kgtoGg=0,"NO",('Activity data'!AI11*EF!$H42*EF!H60)*NtoN2O*kgtoGg)</f>
        <v>0.11826852346430131</v>
      </c>
      <c r="AJ42" s="28">
        <f>IF(('Activity data'!AJ11*EF!$H42*EF!I60)*NtoN2O*kgtoGg=0,"NO",('Activity data'!AJ11*EF!$H42*EF!I60)*NtoN2O*kgtoGg)</f>
        <v>0.11867361579792343</v>
      </c>
      <c r="AK42" s="28">
        <f>IF(('Activity data'!AK11*EF!$H42*EF!J60)*NtoN2O*kgtoGg=0,"NO",('Activity data'!AK11*EF!$H42*EF!J60)*NtoN2O*kgtoGg)</f>
        <v>0.1191188125553026</v>
      </c>
      <c r="AL42" s="28">
        <f>IF(('Activity data'!AL11*EF!$H42*EF!K60)*NtoN2O*kgtoGg=0,"NO",('Activity data'!AL11*EF!$H42*EF!K60)*NtoN2O*kgtoGg)</f>
        <v>0.1195333675262813</v>
      </c>
      <c r="AM42" s="28">
        <f>IF(('Activity data'!AM11*EF!$H42*EF!L60)*NtoN2O*kgtoGg=0,"NO",('Activity data'!AM11*EF!$H42*EF!L60)*NtoN2O*kgtoGg)</f>
        <v>0.1197048860435407</v>
      </c>
      <c r="AN42" s="28">
        <f>IF(('Activity data'!AN11*EF!$H42*EF!M60)*NtoN2O*kgtoGg=0,"NO",('Activity data'!AN11*EF!$H42*EF!M60)*NtoN2O*kgtoGg)</f>
        <v>0.1199051785861711</v>
      </c>
      <c r="AO42" s="28">
        <f>IF(('Activity data'!AO11*EF!$H42*EF!N60)*NtoN2O*kgtoGg=0,"NO",('Activity data'!AO11*EF!$H42*EF!N60)*NtoN2O*kgtoGg)</f>
        <v>0.1201333315534136</v>
      </c>
      <c r="AP42" s="28">
        <f>IF(('Activity data'!AP11*EF!$H42*EF!O60)*NtoN2O*kgtoGg=0,"NO",('Activity data'!AP11*EF!$H42*EF!O60)*NtoN2O*kgtoGg)</f>
        <v>0.12038702224091268</v>
      </c>
      <c r="AQ42" s="28">
        <f>IF(('Activity data'!AQ11*EF!$H42*EF!P60)*NtoN2O*kgtoGg=0,"NO",('Activity data'!AQ11*EF!$H42*EF!P60)*NtoN2O*kgtoGg)</f>
        <v>0.12066615261006301</v>
      </c>
      <c r="AR42" s="28">
        <f>IF(('Activity data'!AR11*EF!$H42*EF!Q60)*NtoN2O*kgtoGg=0,"NO",('Activity data'!AR11*EF!$H42*EF!Q60)*NtoN2O*kgtoGg)</f>
        <v>0.12083903014613012</v>
      </c>
      <c r="AS42" s="28">
        <f>IF(('Activity data'!AS11*EF!$H42*EF!R60)*NtoN2O*kgtoGg=0,"NO",('Activity data'!AS11*EF!$H42*EF!R60)*NtoN2O*kgtoGg)</f>
        <v>0.12103263740704667</v>
      </c>
      <c r="AT42" s="28">
        <f>IF(('Activity data'!AT11*EF!$H42*EF!S60)*NtoN2O*kgtoGg=0,"NO",('Activity data'!AT11*EF!$H42*EF!S60)*NtoN2O*kgtoGg)</f>
        <v>0.12124705999932513</v>
      </c>
      <c r="AU42" s="28">
        <f>IF(('Activity data'!AU11*EF!$H42*EF!T60)*NtoN2O*kgtoGg=0,"NO",('Activity data'!AU11*EF!$H42*EF!T60)*NtoN2O*kgtoGg)</f>
        <v>0.12148109205617305</v>
      </c>
      <c r="AV42" s="28">
        <f>IF(('Activity data'!AV11*EF!$H42*EF!U60)*NtoN2O*kgtoGg=0,"NO",('Activity data'!AV11*EF!$H42*EF!U60)*NtoN2O*kgtoGg)</f>
        <v>0.12173394447927333</v>
      </c>
      <c r="AW42" s="28">
        <f>IF(('Activity data'!AW11*EF!$H42*EF!V60)*NtoN2O*kgtoGg=0,"NO",('Activity data'!AW11*EF!$H42*EF!V60)*NtoN2O*kgtoGg)</f>
        <v>0.1219012307105624</v>
      </c>
      <c r="AX42" s="28">
        <f>IF(('Activity data'!AX11*EF!$H42*EF!W60)*NtoN2O*kgtoGg=0,"NO",('Activity data'!AX11*EF!$H42*EF!W60)*NtoN2O*kgtoGg)</f>
        <v>0.12208290668460386</v>
      </c>
      <c r="AY42" s="28">
        <f>IF(('Activity data'!AY11*EF!$H42*EF!X60)*NtoN2O*kgtoGg=0,"NO",('Activity data'!AY11*EF!$H42*EF!X60)*NtoN2O*kgtoGg)</f>
        <v>0.12228221746018011</v>
      </c>
      <c r="AZ42" s="28">
        <f>IF(('Activity data'!AZ11*EF!$H42*EF!Y60)*NtoN2O*kgtoGg=0,"NO",('Activity data'!AZ11*EF!$H42*EF!Y60)*NtoN2O*kgtoGg)</f>
        <v>0.12249770788701227</v>
      </c>
      <c r="BA42" s="28">
        <f>IF(('Activity data'!BA11*EF!$H42*EF!Z60)*NtoN2O*kgtoGg=0,"NO",('Activity data'!BA11*EF!$H42*EF!Z60)*NtoN2O*kgtoGg)</f>
        <v>0.12272891892537069</v>
      </c>
      <c r="BB42" s="28">
        <f>IF(('Activity data'!BB11*EF!$H42*EF!AA60)*NtoN2O*kgtoGg=0,"NO",('Activity data'!BB11*EF!$H42*EF!AA60)*NtoN2O*kgtoGg)</f>
        <v>0.12287303172524915</v>
      </c>
      <c r="BC42" s="28">
        <f>IF(('Activity data'!BC11*EF!$H42*EF!AB60)*NtoN2O*kgtoGg=0,"NO",('Activity data'!BC11*EF!$H42*EF!AB60)*NtoN2O*kgtoGg)</f>
        <v>0.12303044176655005</v>
      </c>
      <c r="BD42" s="28">
        <f>IF(('Activity data'!BD11*EF!$H42*EF!AC60)*NtoN2O*kgtoGg=0,"NO",('Activity data'!BD11*EF!$H42*EF!AC60)*NtoN2O*kgtoGg)</f>
        <v>0.12319984938645914</v>
      </c>
      <c r="BE42" s="28">
        <f>IF(('Activity data'!BE11*EF!$H42*EF!AD60)*NtoN2O*kgtoGg=0,"NO",('Activity data'!BE11*EF!$H42*EF!AD60)*NtoN2O*kgtoGg)</f>
        <v>0.12338168805871706</v>
      </c>
      <c r="BF42" s="28">
        <f>IF(('Activity data'!BF11*EF!$H42*EF!AE60)*NtoN2O*kgtoGg=0,"NO",('Activity data'!BF11*EF!$H42*EF!AE60)*NtoN2O*kgtoGg)</f>
        <v>0.12357629730109916</v>
      </c>
      <c r="BG42" s="28">
        <f>IF(('Activity data'!BG11*EF!$H42*EF!AF60)*NtoN2O*kgtoGg=0,"NO",('Activity data'!BG11*EF!$H42*EF!AF60)*NtoN2O*kgtoGg)</f>
        <v>0.12368843570623241</v>
      </c>
      <c r="BH42" s="28">
        <f>IF(('Activity data'!BH11*EF!$H42*EF!AG60)*NtoN2O*kgtoGg=0,"NO",('Activity data'!BH11*EF!$H42*EF!AG60)*NtoN2O*kgtoGg)</f>
        <v>0.12381154681136552</v>
      </c>
      <c r="BI42" s="28">
        <f>IF(('Activity data'!BI11*EF!$H42*EF!AH60)*NtoN2O*kgtoGg=0,"NO",('Activity data'!BI11*EF!$H42*EF!AH60)*NtoN2O*kgtoGg)</f>
        <v>0.12394518860304819</v>
      </c>
      <c r="BJ42" s="28">
        <f>IF(('Activity data'!BJ11*EF!$H42*EF!AI60)*NtoN2O*kgtoGg=0,"NO",('Activity data'!BJ11*EF!$H42*EF!AI60)*NtoN2O*kgtoGg)</f>
        <v>0.12408925660516343</v>
      </c>
      <c r="BK42" s="28">
        <f>IF(('Activity data'!BK11*EF!$H42*EF!AJ60)*NtoN2O*kgtoGg=0,"NO",('Activity data'!BK11*EF!$H42*EF!AJ60)*NtoN2O*kgtoGg)</f>
        <v>0.12424434400536022</v>
      </c>
      <c r="BL42" s="28">
        <f>IF(('Activity data'!BL11*EF!$H42*EF!AK60)*NtoN2O*kgtoGg=0,"NO",('Activity data'!BL11*EF!$H42*EF!AK60)*NtoN2O*kgtoGg)</f>
        <v>0.12431456256703503</v>
      </c>
      <c r="BM42" s="28">
        <f>IF(('Activity data'!BM11*EF!$H42*EF!AL60)*NtoN2O*kgtoGg=0,"NO",('Activity data'!BM11*EF!$H42*EF!AL60)*NtoN2O*kgtoGg)</f>
        <v>0.12439442478057099</v>
      </c>
      <c r="BN42" s="28">
        <f>IF(('Activity data'!BN11*EF!$H42*EF!AM60)*NtoN2O*kgtoGg=0,"NO",('Activity data'!BN11*EF!$H42*EF!AM60)*NtoN2O*kgtoGg)</f>
        <v>0.12448201667170694</v>
      </c>
      <c r="BO42" s="28">
        <f>IF(('Activity data'!BO11*EF!$H42*EF!AN60)*NtoN2O*kgtoGg=0,"NO",('Activity data'!BO11*EF!$H42*EF!AN60)*NtoN2O*kgtoGg)</f>
        <v>0.12457894762655751</v>
      </c>
      <c r="BP42" s="28">
        <f>IF(('Activity data'!BP11*EF!$H42*EF!AO60)*NtoN2O*kgtoGg=0,"NO",('Activity data'!BP11*EF!$H42*EF!AO60)*NtoN2O*kgtoGg)</f>
        <v>0.12468516721684435</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6.2663375762926313E-2</v>
      </c>
      <c r="AE43" s="28">
        <f>IF(('Activity data'!AE12*EF!$H43*EF!$H61)*NtoN2O*kgtoGg=0,"NO",('Activity data'!AE12*EF!$H43*EF!$H61)*NtoN2O*kgtoGg)</f>
        <v>6.2698115084980868E-2</v>
      </c>
      <c r="AF43" s="28">
        <f>IF(('Activity data'!AF12*EF!$H43*EF!$H61)*NtoN2O*kgtoGg=0,"NO",('Activity data'!AF12*EF!$H43*EF!$H61)*NtoN2O*kgtoGg)</f>
        <v>6.2775385300352246E-2</v>
      </c>
      <c r="AG43" s="28">
        <f>IF(('Activity data'!AG12*EF!$H43*EF!$H61)*NtoN2O*kgtoGg=0,"NO",('Activity data'!AG12*EF!$H43*EF!$H61)*NtoN2O*kgtoGg)</f>
        <v>6.2892384275602023E-2</v>
      </c>
      <c r="AH43" s="28">
        <f>IF(('Activity data'!AH12*EF!$H43*EF!$H61)*NtoN2O*kgtoGg=0,"NO",('Activity data'!AH12*EF!$H43*EF!$H61)*NtoN2O*kgtoGg)</f>
        <v>6.3047531184604017E-2</v>
      </c>
      <c r="AI43" s="28">
        <f>IF(('Activity data'!AI12*EF!$H43*EF!H61)*NtoN2O*kgtoGg=0,"NO",('Activity data'!AI12*EF!$H43*EF!H61)*NtoN2O*kgtoGg)</f>
        <v>6.3243080951402311E-2</v>
      </c>
      <c r="AJ43" s="28">
        <f>IF(('Activity data'!AJ12*EF!$H43*EF!I61)*NtoN2O*kgtoGg=0,"NO",('Activity data'!AJ12*EF!$H43*EF!I61)*NtoN2O*kgtoGg)</f>
        <v>6.3459700610611902E-2</v>
      </c>
      <c r="AK43" s="28">
        <f>IF(('Activity data'!AK12*EF!$H43*EF!J61)*NtoN2O*kgtoGg=0,"NO",('Activity data'!AK12*EF!$H43*EF!J61)*NtoN2O*kgtoGg)</f>
        <v>6.3697765767269834E-2</v>
      </c>
      <c r="AL43" s="28">
        <f>IF(('Activity data'!AL12*EF!$H43*EF!K61)*NtoN2O*kgtoGg=0,"NO",('Activity data'!AL12*EF!$H43*EF!K61)*NtoN2O*kgtoGg)</f>
        <v>6.3919445490838264E-2</v>
      </c>
      <c r="AM43" s="28">
        <f>IF(('Activity data'!AM12*EF!$H43*EF!L61)*NtoN2O*kgtoGg=0,"NO",('Activity data'!AM12*EF!$H43*EF!L61)*NtoN2O*kgtoGg)</f>
        <v>6.4011163550335093E-2</v>
      </c>
      <c r="AN43" s="28">
        <f>IF(('Activity data'!AN12*EF!$H43*EF!M61)*NtoN2O*kgtoGg=0,"NO",('Activity data'!AN12*EF!$H43*EF!M61)*NtoN2O*kgtoGg)</f>
        <v>6.4118268273692547E-2</v>
      </c>
      <c r="AO43" s="28">
        <f>IF(('Activity data'!AO12*EF!$H43*EF!N61)*NtoN2O*kgtoGg=0,"NO",('Activity data'!AO12*EF!$H43*EF!N61)*NtoN2O*kgtoGg)</f>
        <v>6.4240271120722031E-2</v>
      </c>
      <c r="AP43" s="28">
        <f>IF(('Activity data'!AP12*EF!$H43*EF!O61)*NtoN2O*kgtoGg=0,"NO",('Activity data'!AP12*EF!$H43*EF!O61)*NtoN2O*kgtoGg)</f>
        <v>6.4375930045143845E-2</v>
      </c>
      <c r="AQ43" s="28">
        <f>IF(('Activity data'!AQ12*EF!$H43*EF!P61)*NtoN2O*kgtoGg=0,"NO",('Activity data'!AQ12*EF!$H43*EF!P61)*NtoN2O*kgtoGg)</f>
        <v>6.45251926216526E-2</v>
      </c>
      <c r="AR43" s="28">
        <f>IF(('Activity data'!AR12*EF!$H43*EF!Q61)*NtoN2O*kgtoGg=0,"NO",('Activity data'!AR12*EF!$H43*EF!Q61)*NtoN2O*kgtoGg)</f>
        <v>6.4617637404828343E-2</v>
      </c>
      <c r="AS43" s="28">
        <f>IF(('Activity data'!AS12*EF!$H43*EF!R61)*NtoN2O*kgtoGg=0,"NO",('Activity data'!AS12*EF!$H43*EF!R61)*NtoN2O*kgtoGg)</f>
        <v>6.4721167230992291E-2</v>
      </c>
      <c r="AT43" s="28">
        <f>IF(('Activity data'!AT12*EF!$H43*EF!S61)*NtoN2O*kgtoGg=0,"NO",('Activity data'!AT12*EF!$H43*EF!S61)*NtoN2O*kgtoGg)</f>
        <v>6.4835827877494451E-2</v>
      </c>
      <c r="AU43" s="28">
        <f>IF(('Activity data'!AU12*EF!$H43*EF!T61)*NtoN2O*kgtoGg=0,"NO",('Activity data'!AU12*EF!$H43*EF!T61)*NtoN2O*kgtoGg)</f>
        <v>6.4960974517385722E-2</v>
      </c>
      <c r="AV43" s="28">
        <f>IF(('Activity data'!AV12*EF!$H43*EF!U61)*NtoN2O*kgtoGg=0,"NO",('Activity data'!AV12*EF!$H43*EF!U61)*NtoN2O*kgtoGg)</f>
        <v>6.5096185187092898E-2</v>
      </c>
      <c r="AW43" s="28">
        <f>IF(('Activity data'!AW12*EF!$H43*EF!V61)*NtoN2O*kgtoGg=0,"NO",('Activity data'!AW12*EF!$H43*EF!V61)*NtoN2O*kgtoGg)</f>
        <v>6.5185640067880884E-2</v>
      </c>
      <c r="AX43" s="28">
        <f>IF(('Activity data'!AX12*EF!$H43*EF!W61)*NtoN2O*kgtoGg=0,"NO",('Activity data'!AX12*EF!$H43*EF!W61)*NtoN2O*kgtoGg)</f>
        <v>6.5282789740479089E-2</v>
      </c>
      <c r="AY43" s="28">
        <f>IF(('Activity data'!AY12*EF!$H43*EF!X61)*NtoN2O*kgtoGg=0,"NO",('Activity data'!AY12*EF!$H43*EF!X61)*NtoN2O*kgtoGg)</f>
        <v>6.5389369472304865E-2</v>
      </c>
      <c r="AZ43" s="28">
        <f>IF(('Activity data'!AZ12*EF!$H43*EF!Y61)*NtoN2O*kgtoGg=0,"NO",('Activity data'!AZ12*EF!$H43*EF!Y61)*NtoN2O*kgtoGg)</f>
        <v>6.5504601134197649E-2</v>
      </c>
      <c r="BA43" s="28">
        <f>IF(('Activity data'!BA12*EF!$H43*EF!Z61)*NtoN2O*kgtoGg=0,"NO",('Activity data'!BA12*EF!$H43*EF!Z61)*NtoN2O*kgtoGg)</f>
        <v>6.5628239258589835E-2</v>
      </c>
      <c r="BB43" s="28">
        <f>IF(('Activity data'!BB12*EF!$H43*EF!AA61)*NtoN2O*kgtoGg=0,"NO",('Activity data'!BB12*EF!$H43*EF!AA61)*NtoN2O*kgtoGg)</f>
        <v>6.5705302345215752E-2</v>
      </c>
      <c r="BC43" s="28">
        <f>IF(('Activity data'!BC12*EF!$H43*EF!AB61)*NtoN2O*kgtoGg=0,"NO",('Activity data'!BC12*EF!$H43*EF!AB61)*NtoN2O*kgtoGg)</f>
        <v>6.5789476017913712E-2</v>
      </c>
      <c r="BD43" s="28">
        <f>IF(('Activity data'!BD12*EF!$H43*EF!AC61)*NtoN2O*kgtoGg=0,"NO",('Activity data'!BD12*EF!$H43*EF!AC61)*NtoN2O*kgtoGg)</f>
        <v>6.5880065293114451E-2</v>
      </c>
      <c r="BE43" s="28">
        <f>IF(('Activity data'!BE12*EF!$H43*EF!AD61)*NtoN2O*kgtoGg=0,"NO",('Activity data'!BE12*EF!$H43*EF!AD61)*NtoN2O*kgtoGg)</f>
        <v>6.5977301967191773E-2</v>
      </c>
      <c r="BF43" s="28">
        <f>IF(('Activity data'!BF12*EF!$H43*EF!AE61)*NtoN2O*kgtoGg=0,"NO",('Activity data'!BF12*EF!$H43*EF!AE61)*NtoN2O*kgtoGg)</f>
        <v>6.6081367594370902E-2</v>
      </c>
      <c r="BG43" s="28">
        <f>IF(('Activity data'!BG12*EF!$H43*EF!AF61)*NtoN2O*kgtoGg=0,"NO",('Activity data'!BG12*EF!$H43*EF!AF61)*NtoN2O*kgtoGg)</f>
        <v>6.6141332646997467E-2</v>
      </c>
      <c r="BH43" s="28">
        <f>IF(('Activity data'!BH12*EF!$H43*EF!AG61)*NtoN2O*kgtoGg=0,"NO",('Activity data'!BH12*EF!$H43*EF!AG61)*NtoN2O*kgtoGg)</f>
        <v>6.6207165257060455E-2</v>
      </c>
      <c r="BI43" s="28">
        <f>IF(('Activity data'!BI12*EF!$H43*EF!AH61)*NtoN2O*kgtoGg=0,"NO",('Activity data'!BI12*EF!$H43*EF!AH61)*NtoN2O*kgtoGg)</f>
        <v>6.6278629061649413E-2</v>
      </c>
      <c r="BJ43" s="28">
        <f>IF(('Activity data'!BJ12*EF!$H43*EF!AI61)*NtoN2O*kgtoGg=0,"NO",('Activity data'!BJ12*EF!$H43*EF!AI61)*NtoN2O*kgtoGg)</f>
        <v>6.6355668193054745E-2</v>
      </c>
      <c r="BK43" s="28">
        <f>IF(('Activity data'!BK12*EF!$H43*EF!AJ61)*NtoN2O*kgtoGg=0,"NO",('Activity data'!BK12*EF!$H43*EF!AJ61)*NtoN2O*kgtoGg)</f>
        <v>6.6438599853296088E-2</v>
      </c>
      <c r="BL43" s="28">
        <f>IF(('Activity data'!BL12*EF!$H43*EF!AK61)*NtoN2O*kgtoGg=0,"NO",('Activity data'!BL12*EF!$H43*EF!AK61)*NtoN2O*kgtoGg)</f>
        <v>6.6476148628322698E-2</v>
      </c>
      <c r="BM43" s="28">
        <f>IF(('Activity data'!BM12*EF!$H43*EF!AL61)*NtoN2O*kgtoGg=0,"NO",('Activity data'!BM12*EF!$H43*EF!AL61)*NtoN2O*kgtoGg)</f>
        <v>6.6518854263665633E-2</v>
      </c>
      <c r="BN43" s="28">
        <f>IF(('Activity data'!BN12*EF!$H43*EF!AM61)*NtoN2O*kgtoGg=0,"NO",('Activity data'!BN12*EF!$H43*EF!AM61)*NtoN2O*kgtoGg)</f>
        <v>6.6565693277965757E-2</v>
      </c>
      <c r="BO43" s="28">
        <f>IF(('Activity data'!BO12*EF!$H43*EF!AN61)*NtoN2O*kgtoGg=0,"NO",('Activity data'!BO12*EF!$H43*EF!AN61)*NtoN2O*kgtoGg)</f>
        <v>6.6617526276677053E-2</v>
      </c>
      <c r="BP43" s="28">
        <f>IF(('Activity data'!BP12*EF!$H43*EF!AO61)*NtoN2O*kgtoGg=0,"NO",('Activity data'!BP12*EF!$H43*EF!AO61)*NtoN2O*kgtoGg)</f>
        <v>6.6674326293709146E-2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1.4485368278680211E-2</v>
      </c>
      <c r="AE44" s="28">
        <f>IF(('Activity data'!AE13*EF!$H44*EF!$H62)*NtoN2O*kgtoGg=0,"NO",('Activity data'!AE13*EF!$H44*EF!$H62)*NtoN2O*kgtoGg)</f>
        <v>1.4523341104484156E-2</v>
      </c>
      <c r="AF44" s="28">
        <f>IF(('Activity data'!AF13*EF!$H44*EF!$H62)*NtoN2O*kgtoGg=0,"NO",('Activity data'!AF13*EF!$H44*EF!$H62)*NtoN2O*kgtoGg)</f>
        <v>1.4573924198319059E-2</v>
      </c>
      <c r="AG44" s="28">
        <f>IF(('Activity data'!AG13*EF!$H44*EF!$H62)*NtoN2O*kgtoGg=0,"NO",('Activity data'!AG13*EF!$H44*EF!$H62)*NtoN2O*kgtoGg)</f>
        <v>1.4636321851870717E-2</v>
      </c>
      <c r="AH44" s="28">
        <f>IF(('Activity data'!AH13*EF!$H44*EF!$H62)*NtoN2O*kgtoGg=0,"NO",('Activity data'!AH13*EF!$H44*EF!$H62)*NtoN2O*kgtoGg)</f>
        <v>1.4710141251547192E-2</v>
      </c>
      <c r="AI44" s="28">
        <f>IF(('Activity data'!AI13*EF!$H44*EF!H62)*NtoN2O*kgtoGg=0,"NO",('Activity data'!AI13*EF!$H44*EF!H62)*NtoN2O*kgtoGg)</f>
        <v>1.4796341315251276E-2</v>
      </c>
      <c r="AJ44" s="28">
        <f>IF(('Activity data'!AJ13*EF!$H44*EF!I62)*NtoN2O*kgtoGg=0,"NO",('Activity data'!AJ13*EF!$H44*EF!I62)*NtoN2O*kgtoGg)</f>
        <v>1.4888061033748557E-2</v>
      </c>
      <c r="AK44" s="28">
        <f>IF(('Activity data'!AK13*EF!$H44*EF!J62)*NtoN2O*kgtoGg=0,"NO",('Activity data'!AK13*EF!$H44*EF!J62)*NtoN2O*kgtoGg)</f>
        <v>1.4985572339369565E-2</v>
      </c>
      <c r="AL44" s="28">
        <f>IF(('Activity data'!AL13*EF!$H44*EF!K62)*NtoN2O*kgtoGg=0,"NO",('Activity data'!AL13*EF!$H44*EF!K62)*NtoN2O*kgtoGg)</f>
        <v>1.5075430411815603E-2</v>
      </c>
      <c r="AM44" s="28">
        <f>IF(('Activity data'!AM13*EF!$H44*EF!L62)*NtoN2O*kgtoGg=0,"NO",('Activity data'!AM13*EF!$H44*EF!L62)*NtoN2O*kgtoGg)</f>
        <v>1.5117238676401183E-2</v>
      </c>
      <c r="AN44" s="28">
        <f>IF(('Activity data'!AN13*EF!$H44*EF!M62)*NtoN2O*kgtoGg=0,"NO",('Activity data'!AN13*EF!$H44*EF!M62)*NtoN2O*kgtoGg)</f>
        <v>1.5163300713884628E-2</v>
      </c>
      <c r="AO44" s="28">
        <f>IF(('Activity data'!AO13*EF!$H44*EF!N62)*NtoN2O*kgtoGg=0,"NO",('Activity data'!AO13*EF!$H44*EF!N62)*NtoN2O*kgtoGg)</f>
        <v>1.5213508023945924E-2</v>
      </c>
      <c r="AP44" s="28">
        <f>IF(('Activity data'!AP13*EF!$H44*EF!O62)*NtoN2O*kgtoGg=0,"NO",('Activity data'!AP13*EF!$H44*EF!O62)*NtoN2O*kgtoGg)</f>
        <v>1.5267475846752894E-2</v>
      </c>
      <c r="AQ44" s="28">
        <f>IF(('Activity data'!AQ13*EF!$H44*EF!P62)*NtoN2O*kgtoGg=0,"NO",('Activity data'!AQ13*EF!$H44*EF!P62)*NtoN2O*kgtoGg)</f>
        <v>1.53252356763429E-2</v>
      </c>
      <c r="AR44" s="28">
        <f>IF(('Activity data'!AR13*EF!$H44*EF!Q62)*NtoN2O*kgtoGg=0,"NO",('Activity data'!AR13*EF!$H44*EF!Q62)*NtoN2O*kgtoGg)</f>
        <v>1.5361961153224267E-2</v>
      </c>
      <c r="AS44" s="28">
        <f>IF(('Activity data'!AS13*EF!$H44*EF!R62)*NtoN2O*kgtoGg=0,"NO",('Activity data'!AS13*EF!$H44*EF!R62)*NtoN2O*kgtoGg)</f>
        <v>1.5401781215432465E-2</v>
      </c>
      <c r="AT44" s="28">
        <f>IF(('Activity data'!AT13*EF!$H44*EF!S62)*NtoN2O*kgtoGg=0,"NO",('Activity data'!AT13*EF!$H44*EF!S62)*NtoN2O*kgtoGg)</f>
        <v>1.5444744254988662E-2</v>
      </c>
      <c r="AU44" s="28">
        <f>IF(('Activity data'!AU13*EF!$H44*EF!T62)*NtoN2O*kgtoGg=0,"NO",('Activity data'!AU13*EF!$H44*EF!T62)*NtoN2O*kgtoGg)</f>
        <v>1.5490651472774208E-2</v>
      </c>
      <c r="AV44" s="28">
        <f>IF(('Activity data'!AV13*EF!$H44*EF!U62)*NtoN2O*kgtoGg=0,"NO",('Activity data'!AV13*EF!$H44*EF!U62)*NtoN2O*kgtoGg)</f>
        <v>1.5539379888286214E-2</v>
      </c>
      <c r="AW44" s="28">
        <f>IF(('Activity data'!AW13*EF!$H44*EF!V62)*NtoN2O*kgtoGg=0,"NO",('Activity data'!AW13*EF!$H44*EF!V62)*NtoN2O*kgtoGg)</f>
        <v>1.5571450774510576E-2</v>
      </c>
      <c r="AX44" s="28">
        <f>IF(('Activity data'!AX13*EF!$H44*EF!W62)*NtoN2O*kgtoGg=0,"NO",('Activity data'!AX13*EF!$H44*EF!W62)*NtoN2O*kgtoGg)</f>
        <v>1.5605637103855412E-2</v>
      </c>
      <c r="AY44" s="28">
        <f>IF(('Activity data'!AY13*EF!$H44*EF!X62)*NtoN2O*kgtoGg=0,"NO",('Activity data'!AY13*EF!$H44*EF!X62)*NtoN2O*kgtoGg)</f>
        <v>1.5642561360793103E-2</v>
      </c>
      <c r="AZ44" s="28">
        <f>IF(('Activity data'!AZ13*EF!$H44*EF!Y62)*NtoN2O*kgtoGg=0,"NO",('Activity data'!AZ13*EF!$H44*EF!Y62)*NtoN2O*kgtoGg)</f>
        <v>1.5681966012859684E-2</v>
      </c>
      <c r="BA44" s="28">
        <f>IF(('Activity data'!BA13*EF!$H44*EF!Z62)*NtoN2O*kgtoGg=0,"NO",('Activity data'!BA13*EF!$H44*EF!Z62)*NtoN2O*kgtoGg)</f>
        <v>1.5723778192070267E-2</v>
      </c>
      <c r="BB44" s="28">
        <f>IF(('Activity data'!BB13*EF!$H44*EF!AA62)*NtoN2O*kgtoGg=0,"NO",('Activity data'!BB13*EF!$H44*EF!AA62)*NtoN2O*kgtoGg)</f>
        <v>1.5748988973255912E-2</v>
      </c>
      <c r="BC44" s="28">
        <f>IF(('Activity data'!BC13*EF!$H44*EF!AB62)*NtoN2O*kgtoGg=0,"NO",('Activity data'!BC13*EF!$H44*EF!AB62)*NtoN2O*kgtoGg)</f>
        <v>1.5776251085737023E-2</v>
      </c>
      <c r="BD44" s="28">
        <f>IF(('Activity data'!BD13*EF!$H44*EF!AC62)*NtoN2O*kgtoGg=0,"NO",('Activity data'!BD13*EF!$H44*EF!AC62)*NtoN2O*kgtoGg)</f>
        <v>1.5805333400686562E-2</v>
      </c>
      <c r="BE44" s="28">
        <f>IF(('Activity data'!BE13*EF!$H44*EF!AD62)*NtoN2O*kgtoGg=0,"NO",('Activity data'!BE13*EF!$H44*EF!AD62)*NtoN2O*kgtoGg)</f>
        <v>1.583632408468991E-2</v>
      </c>
      <c r="BF44" s="28">
        <f>IF(('Activity data'!BF13*EF!$H44*EF!AE62)*NtoN2O*kgtoGg=0,"NO",('Activity data'!BF13*EF!$H44*EF!AE62)*NtoN2O*kgtoGg)</f>
        <v>1.5869292302418014E-2</v>
      </c>
      <c r="BG44" s="28">
        <f>IF(('Activity data'!BG13*EF!$H44*EF!AF62)*NtoN2O*kgtoGg=0,"NO",('Activity data'!BG13*EF!$H44*EF!AF62)*NtoN2O*kgtoGg)</f>
        <v>1.5886784967517196E-2</v>
      </c>
      <c r="BH44" s="28">
        <f>IF(('Activity data'!BH13*EF!$H44*EF!AG62)*NtoN2O*kgtoGg=0,"NO",('Activity data'!BH13*EF!$H44*EF!AG62)*NtoN2O*kgtoGg)</f>
        <v>1.5905996964265253E-2</v>
      </c>
      <c r="BI44" s="28">
        <f>IF(('Activity data'!BI13*EF!$H44*EF!AH62)*NtoN2O*kgtoGg=0,"NO",('Activity data'!BI13*EF!$H44*EF!AH62)*NtoN2O*kgtoGg)</f>
        <v>1.5926851587050483E-2</v>
      </c>
      <c r="BJ44" s="28">
        <f>IF(('Activity data'!BJ13*EF!$H44*EF!AI62)*NtoN2O*kgtoGg=0,"NO",('Activity data'!BJ13*EF!$H44*EF!AI62)*NtoN2O*kgtoGg)</f>
        <v>1.594933351442316E-2</v>
      </c>
      <c r="BK44" s="28">
        <f>IF(('Activity data'!BK13*EF!$H44*EF!AJ62)*NtoN2O*kgtoGg=0,"NO",('Activity data'!BK13*EF!$H44*EF!AJ62)*NtoN2O*kgtoGg)</f>
        <v>1.5973553911326523E-2</v>
      </c>
      <c r="BL44" s="28">
        <f>IF(('Activity data'!BL13*EF!$H44*EF!AK62)*NtoN2O*kgtoGg=0,"NO",('Activity data'!BL13*EF!$H44*EF!AK62)*NtoN2O*kgtoGg)</f>
        <v>1.5982086345613402E-2</v>
      </c>
      <c r="BM44" s="28">
        <f>IF(('Activity data'!BM13*EF!$H44*EF!AL62)*NtoN2O*kgtoGg=0,"NO",('Activity data'!BM13*EF!$H44*EF!AL62)*NtoN2O*kgtoGg)</f>
        <v>1.5992168124023994E-2</v>
      </c>
      <c r="BN44" s="28">
        <f>IF(('Activity data'!BN13*EF!$H44*EF!AM62)*NtoN2O*kgtoGg=0,"NO",('Activity data'!BN13*EF!$H44*EF!AM62)*NtoN2O*kgtoGg)</f>
        <v>1.6003453607856388E-2</v>
      </c>
      <c r="BO44" s="28">
        <f>IF(('Activity data'!BO13*EF!$H44*EF!AN62)*NtoN2O*kgtoGg=0,"NO",('Activity data'!BO13*EF!$H44*EF!AN62)*NtoN2O*kgtoGg)</f>
        <v>1.6016236269001814E-2</v>
      </c>
      <c r="BP44" s="28">
        <f>IF(('Activity data'!BP13*EF!$H44*EF!AO62)*NtoN2O*kgtoGg=0,"NO",('Activity data'!BP13*EF!$H44*EF!AO62)*NtoN2O*kgtoGg)</f>
        <v>1.6030507581246332E-2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0.11483835659384528</v>
      </c>
      <c r="AE45" s="28">
        <f>IF(('Activity data'!AE14*EF!$H45*EF!$H63)*NtoN2O*kgtoGg=0,"NO",('Activity data'!AE14*EF!$H45*EF!$H63)*NtoN2O*kgtoGg)</f>
        <v>0.11513940084944541</v>
      </c>
      <c r="AF45" s="28">
        <f>IF(('Activity data'!AF14*EF!$H45*EF!$H63)*NtoN2O*kgtoGg=0,"NO",('Activity data'!AF14*EF!$H45*EF!$H63)*NtoN2O*kgtoGg)</f>
        <v>0.11554041787957382</v>
      </c>
      <c r="AG45" s="28">
        <f>IF(('Activity data'!AG14*EF!$H45*EF!$H63)*NtoN2O*kgtoGg=0,"NO",('Activity data'!AG14*EF!$H45*EF!$H63)*NtoN2O*kgtoGg)</f>
        <v>0.11603509939897508</v>
      </c>
      <c r="AH45" s="28">
        <f>IF(('Activity data'!AH14*EF!$H45*EF!$H63)*NtoN2O*kgtoGg=0,"NO",('Activity data'!AH14*EF!$H45*EF!$H63)*NtoN2O*kgtoGg)</f>
        <v>0.11662033122605038</v>
      </c>
      <c r="AI45" s="28">
        <f>IF(('Activity data'!AI14*EF!$H45*EF!H63)*NtoN2O*kgtoGg=0,"NO",('Activity data'!AI14*EF!$H45*EF!H63)*NtoN2O*kgtoGg)</f>
        <v>0.11730371555316006</v>
      </c>
      <c r="AJ45" s="28">
        <f>IF(('Activity data'!AJ14*EF!$H45*EF!I63)*NtoN2O*kgtoGg=0,"NO",('Activity data'!AJ14*EF!$H45*EF!I63)*NtoN2O*kgtoGg)</f>
        <v>0.1180308590773589</v>
      </c>
      <c r="AK45" s="28">
        <f>IF(('Activity data'!AK14*EF!$H45*EF!J63)*NtoN2O*kgtoGg=0,"NO",('Activity data'!AK14*EF!$H45*EF!J63)*NtoN2O*kgtoGg)</f>
        <v>0.11880391764731728</v>
      </c>
      <c r="AL45" s="28">
        <f>IF(('Activity data'!AL14*EF!$H45*EF!K63)*NtoN2O*kgtoGg=0,"NO",('Activity data'!AL14*EF!$H45*EF!K63)*NtoN2O*kgtoGg)</f>
        <v>0.11951630225279408</v>
      </c>
      <c r="AM45" s="28">
        <f>IF(('Activity data'!AM14*EF!$H45*EF!L63)*NtoN2O*kgtoGg=0,"NO",('Activity data'!AM14*EF!$H45*EF!L63)*NtoN2O*kgtoGg)</f>
        <v>0.11984775343198954</v>
      </c>
      <c r="AN45" s="28">
        <f>IF(('Activity data'!AN14*EF!$H45*EF!M63)*NtoN2O*kgtoGg=0,"NO",('Activity data'!AN14*EF!$H45*EF!M63)*NtoN2O*kgtoGg)</f>
        <v>0.12021292804020078</v>
      </c>
      <c r="AO45" s="28">
        <f>IF(('Activity data'!AO14*EF!$H45*EF!N63)*NtoN2O*kgtoGg=0,"NO",('Activity data'!AO14*EF!$H45*EF!N63)*NtoN2O*kgtoGg)</f>
        <v>0.12061096589919831</v>
      </c>
      <c r="AP45" s="28">
        <f>IF(('Activity data'!AP14*EF!$H45*EF!O63)*NtoN2O*kgtoGg=0,"NO",('Activity data'!AP14*EF!$H45*EF!O63)*NtoN2O*kgtoGg)</f>
        <v>0.12103881667667715</v>
      </c>
      <c r="AQ45" s="28">
        <f>IF(('Activity data'!AQ14*EF!$H45*EF!P63)*NtoN2O*kgtoGg=0,"NO",('Activity data'!AQ14*EF!$H45*EF!P63)*NtoN2O*kgtoGg)</f>
        <v>0.12149673005379295</v>
      </c>
      <c r="AR45" s="28">
        <f>IF(('Activity data'!AR14*EF!$H45*EF!Q63)*NtoN2O*kgtoGg=0,"NO",('Activity data'!AR14*EF!$H45*EF!Q63)*NtoN2O*kgtoGg)</f>
        <v>0.12178788546862553</v>
      </c>
      <c r="AS45" s="28">
        <f>IF(('Activity data'!AS14*EF!$H45*EF!R63)*NtoN2O*kgtoGg=0,"NO",('Activity data'!AS14*EF!$H45*EF!R63)*NtoN2O*kgtoGg)</f>
        <v>0.12210357440490095</v>
      </c>
      <c r="AT45" s="28">
        <f>IF(('Activity data'!AT14*EF!$H45*EF!S63)*NtoN2O*kgtoGg=0,"NO",('Activity data'!AT14*EF!$H45*EF!S63)*NtoN2O*kgtoGg)</f>
        <v>0.12244418050907376</v>
      </c>
      <c r="AU45" s="28">
        <f>IF(('Activity data'!AU14*EF!$H45*EF!T63)*NtoN2O*kgtoGg=0,"NO",('Activity data'!AU14*EF!$H45*EF!T63)*NtoN2O*kgtoGg)</f>
        <v>0.12280812772428175</v>
      </c>
      <c r="AV45" s="28">
        <f>IF(('Activity data'!AV14*EF!$H45*EF!U63)*NtoN2O*kgtoGg=0,"NO",('Activity data'!AV14*EF!$H45*EF!U63)*NtoN2O*kgtoGg)</f>
        <v>0.12319444107504808</v>
      </c>
      <c r="AW45" s="28">
        <f>IF(('Activity data'!AW14*EF!$H45*EF!V63)*NtoN2O*kgtoGg=0,"NO",('Activity data'!AW14*EF!$H45*EF!V63)*NtoN2O*kgtoGg)</f>
        <v>0.12344869542313631</v>
      </c>
      <c r="AX45" s="28">
        <f>IF(('Activity data'!AX14*EF!$H45*EF!W63)*NtoN2O*kgtoGg=0,"NO",('Activity data'!AX14*EF!$H45*EF!W63)*NtoN2O*kgtoGg)</f>
        <v>0.12371972076432246</v>
      </c>
      <c r="AY45" s="28">
        <f>IF(('Activity data'!AY14*EF!$H45*EF!X63)*NtoN2O*kgtoGg=0,"NO",('Activity data'!AY14*EF!$H45*EF!X63)*NtoN2O*kgtoGg)</f>
        <v>0.12401245208489337</v>
      </c>
      <c r="AZ45" s="28">
        <f>IF(('Activity data'!AZ14*EF!$H45*EF!Y63)*NtoN2O*kgtoGg=0,"NO",('Activity data'!AZ14*EF!$H45*EF!Y63)*NtoN2O*kgtoGg)</f>
        <v>0.12432484769668727</v>
      </c>
      <c r="BA45" s="28">
        <f>IF(('Activity data'!BA14*EF!$H45*EF!Z63)*NtoN2O*kgtoGg=0,"NO",('Activity data'!BA14*EF!$H45*EF!Z63)*NtoN2O*kgtoGg)</f>
        <v>0.12465632991058564</v>
      </c>
      <c r="BB45" s="28">
        <f>IF(('Activity data'!BB14*EF!$H45*EF!AA63)*NtoN2O*kgtoGg=0,"NO",('Activity data'!BB14*EF!$H45*EF!AA63)*NtoN2O*kgtoGg)</f>
        <v>0.12485619812408959</v>
      </c>
      <c r="BC45" s="28">
        <f>IF(('Activity data'!BC14*EF!$H45*EF!AB63)*NtoN2O*kgtoGg=0,"NO",('Activity data'!BC14*EF!$H45*EF!AB63)*NtoN2O*kgtoGg)</f>
        <v>0.12507232905941526</v>
      </c>
      <c r="BD45" s="28">
        <f>IF(('Activity data'!BD14*EF!$H45*EF!AC63)*NtoN2O*kgtoGg=0,"NO",('Activity data'!BD14*EF!$H45*EF!AC63)*NtoN2O*kgtoGg)</f>
        <v>0.12530289035343944</v>
      </c>
      <c r="BE45" s="28">
        <f>IF(('Activity data'!BE14*EF!$H45*EF!AD63)*NtoN2O*kgtoGg=0,"NO",('Activity data'!BE14*EF!$H45*EF!AD63)*NtoN2O*kgtoGg)</f>
        <v>0.12554858098085009</v>
      </c>
      <c r="BF45" s="28">
        <f>IF(('Activity data'!BF14*EF!$H45*EF!AE63)*NtoN2O*kgtoGg=0,"NO",('Activity data'!BF14*EF!$H45*EF!AE63)*NtoN2O*kgtoGg)</f>
        <v>0.12580994927131298</v>
      </c>
      <c r="BG45" s="28">
        <f>IF(('Activity data'!BG14*EF!$H45*EF!AF63)*NtoN2O*kgtoGg=0,"NO",('Activity data'!BG14*EF!$H45*EF!AF63)*NtoN2O*kgtoGg)</f>
        <v>0.12594862913597291</v>
      </c>
      <c r="BH45" s="28">
        <f>IF(('Activity data'!BH14*EF!$H45*EF!AG63)*NtoN2O*kgtoGg=0,"NO",('Activity data'!BH14*EF!$H45*EF!AG63)*NtoN2O*kgtoGg)</f>
        <v>0.1261009396669161</v>
      </c>
      <c r="BI45" s="28">
        <f>IF(('Activity data'!BI14*EF!$H45*EF!AH63)*NtoN2O*kgtoGg=0,"NO",('Activity data'!BI14*EF!$H45*EF!AH63)*NtoN2O*kgtoGg)</f>
        <v>0.12626627275075389</v>
      </c>
      <c r="BJ45" s="28">
        <f>IF(('Activity data'!BJ14*EF!$H45*EF!AI63)*NtoN2O*kgtoGg=0,"NO",('Activity data'!BJ14*EF!$H45*EF!AI63)*NtoN2O*kgtoGg)</f>
        <v>0.12644450692077083</v>
      </c>
      <c r="BK45" s="28">
        <f>IF(('Activity data'!BK14*EF!$H45*EF!AJ63)*NtoN2O*kgtoGg=0,"NO",('Activity data'!BK14*EF!$H45*EF!AJ63)*NtoN2O*kgtoGg)</f>
        <v>0.12663652348002716</v>
      </c>
      <c r="BL45" s="28">
        <f>IF(('Activity data'!BL14*EF!$H45*EF!AK63)*NtoN2O*kgtoGg=0,"NO",('Activity data'!BL14*EF!$H45*EF!AK63)*NtoN2O*kgtoGg)</f>
        <v>0.12670416765119344</v>
      </c>
      <c r="BM45" s="28">
        <f>IF(('Activity data'!BM14*EF!$H45*EF!AL63)*NtoN2O*kgtoGg=0,"NO",('Activity data'!BM14*EF!$H45*EF!AL63)*NtoN2O*kgtoGg)</f>
        <v>0.12678409484682576</v>
      </c>
      <c r="BN45" s="28">
        <f>IF(('Activity data'!BN14*EF!$H45*EF!AM63)*NtoN2O*kgtoGg=0,"NO",('Activity data'!BN14*EF!$H45*EF!AM63)*NtoN2O*kgtoGg)</f>
        <v>0.12687356488250207</v>
      </c>
      <c r="BO45" s="28">
        <f>IF(('Activity data'!BO14*EF!$H45*EF!AN63)*NtoN2O*kgtoGg=0,"NO",('Activity data'!BO14*EF!$H45*EF!AN63)*NtoN2O*kgtoGg)</f>
        <v>0.12697490437008677</v>
      </c>
      <c r="BP45" s="28">
        <f>IF(('Activity data'!BP14*EF!$H45*EF!AO63)*NtoN2O*kgtoGg=0,"NO",('Activity data'!BP14*EF!$H45*EF!AO63)*NtoN2O*kgtoGg)</f>
        <v>0.12708804571472279</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9.7950434387217997E-2</v>
      </c>
      <c r="AE48" s="28">
        <f>IF(('Activity data'!AE17*EF!$H48*EF!$H66)*NtoN2O*kgtoGg=0,"NO",('Activity data'!AE17*EF!$H48*EF!$H66)*NtoN2O*kgtoGg)</f>
        <v>9.7785339486148065E-2</v>
      </c>
      <c r="AF48" s="28">
        <f>IF(('Activity data'!AF17*EF!$H48*EF!$H66)*NtoN2O*kgtoGg=0,"NO",('Activity data'!AF17*EF!$H48*EF!$H66)*NtoN2O*kgtoGg)</f>
        <v>9.6942105235462941E-2</v>
      </c>
      <c r="AG48" s="28">
        <f>IF(('Activity data'!AG17*EF!$H48*EF!$H66)*NtoN2O*kgtoGg=0,"NO",('Activity data'!AG17*EF!$H48*EF!$H66)*NtoN2O*kgtoGg)</f>
        <v>9.541862878763159E-2</v>
      </c>
      <c r="AH48" s="28">
        <f>IF(('Activity data'!AH17*EF!$H48*EF!$H66)*NtoN2O*kgtoGg=0,"NO",('Activity data'!AH17*EF!$H48*EF!$H66)*NtoN2O*kgtoGg)</f>
        <v>9.3390972327349095E-2</v>
      </c>
      <c r="AI48" s="28">
        <f>IF(('Activity data'!AI17*EF!$H48*EF!H66)*NtoN2O*kgtoGg=0,"NO",('Activity data'!AI17*EF!$H48*EF!H66)*NtoN2O*kgtoGg)</f>
        <v>9.1927394495902329E-2</v>
      </c>
      <c r="AJ48" s="28">
        <f>IF(('Activity data'!AJ17*EF!$H48*EF!I66)*NtoN2O*kgtoGg=0,"NO",('Activity data'!AJ17*EF!$H48*EF!I66)*NtoN2O*kgtoGg)</f>
        <v>9.0337907317466645E-2</v>
      </c>
      <c r="AK48" s="28">
        <f>IF(('Activity data'!AK17*EF!$H48*EF!J66)*NtoN2O*kgtoGg=0,"NO",('Activity data'!AK17*EF!$H48*EF!J66)*NtoN2O*kgtoGg)</f>
        <v>8.8637419837517994E-2</v>
      </c>
      <c r="AL48" s="28">
        <f>IF(('Activity data'!AL17*EF!$H48*EF!K66)*NtoN2O*kgtoGg=0,"NO",('Activity data'!AL17*EF!$H48*EF!K66)*NtoN2O*kgtoGg)</f>
        <v>7.7529356668367064E-2</v>
      </c>
      <c r="AM48" s="28">
        <f>IF(('Activity data'!AM17*EF!$H48*EF!L66)*NtoN2O*kgtoGg=0,"NO",('Activity data'!AM17*EF!$H48*EF!L66)*NtoN2O*kgtoGg)</f>
        <v>7.7714014250298932E-2</v>
      </c>
      <c r="AN48" s="28">
        <f>IF(('Activity data'!AN17*EF!$H48*EF!M66)*NtoN2O*kgtoGg=0,"NO",('Activity data'!AN17*EF!$H48*EF!M66)*NtoN2O*kgtoGg)</f>
        <v>7.7786180665707319E-2</v>
      </c>
      <c r="AO48" s="28">
        <f>IF(('Activity data'!AO17*EF!$H48*EF!N66)*NtoN2O*kgtoGg=0,"NO",('Activity data'!AO17*EF!$H48*EF!N66)*NtoN2O*kgtoGg)</f>
        <v>7.7862763467322696E-2</v>
      </c>
      <c r="AP48" s="28">
        <f>IF(('Activity data'!AP17*EF!$H48*EF!O66)*NtoN2O*kgtoGg=0,"NO",('Activity data'!AP17*EF!$H48*EF!O66)*NtoN2O*kgtoGg)</f>
        <v>7.7846501345088664E-2</v>
      </c>
      <c r="AQ48" s="28">
        <f>IF(('Activity data'!AQ17*EF!$H48*EF!P66)*NtoN2O*kgtoGg=0,"NO",('Activity data'!AQ17*EF!$H48*EF!P66)*NtoN2O*kgtoGg)</f>
        <v>7.7902001666750237E-2</v>
      </c>
      <c r="AR48" s="28">
        <f>IF(('Activity data'!AR17*EF!$H48*EF!Q66)*NtoN2O*kgtoGg=0,"NO",('Activity data'!AR17*EF!$H48*EF!Q66)*NtoN2O*kgtoGg)</f>
        <v>7.8380661951172506E-2</v>
      </c>
      <c r="AS48" s="28">
        <f>IF(('Activity data'!AS17*EF!$H48*EF!R66)*NtoN2O*kgtoGg=0,"NO",('Activity data'!AS17*EF!$H48*EF!R66)*NtoN2O*kgtoGg)</f>
        <v>7.8800658185374683E-2</v>
      </c>
      <c r="AT48" s="28">
        <f>IF(('Activity data'!AT17*EF!$H48*EF!S66)*NtoN2O*kgtoGg=0,"NO",('Activity data'!AT17*EF!$H48*EF!S66)*NtoN2O*kgtoGg)</f>
        <v>7.9298454962529907E-2</v>
      </c>
      <c r="AU48" s="28">
        <f>IF(('Activity data'!AU17*EF!$H48*EF!T66)*NtoN2O*kgtoGg=0,"NO",('Activity data'!AU17*EF!$H48*EF!T66)*NtoN2O*kgtoGg)</f>
        <v>7.9837763723762209E-2</v>
      </c>
      <c r="AV48" s="28">
        <f>IF(('Activity data'!AV17*EF!$H48*EF!U66)*NtoN2O*kgtoGg=0,"NO",('Activity data'!AV17*EF!$H48*EF!U66)*NtoN2O*kgtoGg)</f>
        <v>8.042192651355054E-2</v>
      </c>
      <c r="AW48" s="28">
        <f>IF(('Activity data'!AW17*EF!$H48*EF!V66)*NtoN2O*kgtoGg=0,"NO",('Activity data'!AW17*EF!$H48*EF!V66)*NtoN2O*kgtoGg)</f>
        <v>8.1496615079999543E-2</v>
      </c>
      <c r="AX48" s="28">
        <f>IF(('Activity data'!AX17*EF!$H48*EF!W66)*NtoN2O*kgtoGg=0,"NO",('Activity data'!AX17*EF!$H48*EF!W66)*NtoN2O*kgtoGg)</f>
        <v>8.2375311801924658E-2</v>
      </c>
      <c r="AY48" s="28">
        <f>IF(('Activity data'!AY17*EF!$H48*EF!X66)*NtoN2O*kgtoGg=0,"NO",('Activity data'!AY17*EF!$H48*EF!X66)*NtoN2O*kgtoGg)</f>
        <v>8.3498098314021912E-2</v>
      </c>
      <c r="AZ48" s="28">
        <f>IF(('Activity data'!AZ17*EF!$H48*EF!Y66)*NtoN2O*kgtoGg=0,"NO",('Activity data'!AZ17*EF!$H48*EF!Y66)*NtoN2O*kgtoGg)</f>
        <v>8.47604590322448E-2</v>
      </c>
      <c r="BA48" s="28">
        <f>IF(('Activity data'!BA17*EF!$H48*EF!Z66)*NtoN2O*kgtoGg=0,"NO",('Activity data'!BA17*EF!$H48*EF!Z66)*NtoN2O*kgtoGg)</f>
        <v>8.6165082748463157E-2</v>
      </c>
      <c r="BB48" s="28">
        <f>IF(('Activity data'!BB17*EF!$H48*EF!AA66)*NtoN2O*kgtoGg=0,"NO",('Activity data'!BB17*EF!$H48*EF!AA66)*NtoN2O*kgtoGg)</f>
        <v>8.7626055385707613E-2</v>
      </c>
      <c r="BC48" s="28">
        <f>IF(('Activity data'!BC17*EF!$H48*EF!AB66)*NtoN2O*kgtoGg=0,"NO",('Activity data'!BC17*EF!$H48*EF!AB66)*NtoN2O*kgtoGg)</f>
        <v>8.9148395529853652E-2</v>
      </c>
      <c r="BD48" s="28">
        <f>IF(('Activity data'!BD17*EF!$H48*EF!AC66)*NtoN2O*kgtoGg=0,"NO",('Activity data'!BD17*EF!$H48*EF!AC66)*NtoN2O*kgtoGg)</f>
        <v>9.064152824629311E-2</v>
      </c>
      <c r="BE48" s="28">
        <f>IF(('Activity data'!BE17*EF!$H48*EF!AD66)*NtoN2O*kgtoGg=0,"NO",('Activity data'!BE17*EF!$H48*EF!AD66)*NtoN2O*kgtoGg)</f>
        <v>9.219156194433796E-2</v>
      </c>
      <c r="BF48" s="28">
        <f>IF(('Activity data'!BF17*EF!$H48*EF!AE66)*NtoN2O*kgtoGg=0,"NO",('Activity data'!BF17*EF!$H48*EF!AE66)*NtoN2O*kgtoGg)</f>
        <v>9.3866911928347938E-2</v>
      </c>
      <c r="BG48" s="28">
        <f>IF(('Activity data'!BG17*EF!$H48*EF!AF66)*NtoN2O*kgtoGg=0,"NO",('Activity data'!BG17*EF!$H48*EF!AF66)*NtoN2O*kgtoGg)</f>
        <v>9.5631335081261912E-2</v>
      </c>
      <c r="BH48" s="28">
        <f>IF(('Activity data'!BH17*EF!$H48*EF!AG66)*NtoN2O*kgtoGg=0,"NO",('Activity data'!BH17*EF!$H48*EF!AG66)*NtoN2O*kgtoGg)</f>
        <v>9.7458654199513425E-2</v>
      </c>
      <c r="BI48" s="28">
        <f>IF(('Activity data'!BI17*EF!$H48*EF!AH66)*NtoN2O*kgtoGg=0,"NO",('Activity data'!BI17*EF!$H48*EF!AH66)*NtoN2O*kgtoGg)</f>
        <v>9.9333719904698553E-2</v>
      </c>
      <c r="BJ48" s="28">
        <f>IF(('Activity data'!BJ17*EF!$H48*EF!AI66)*NtoN2O*kgtoGg=0,"NO",('Activity data'!BJ17*EF!$H48*EF!AI66)*NtoN2O*kgtoGg)</f>
        <v>0.10127160249557822</v>
      </c>
      <c r="BK48" s="28">
        <f>IF(('Activity data'!BK17*EF!$H48*EF!AJ66)*NtoN2O*kgtoGg=0,"NO",('Activity data'!BK17*EF!$H48*EF!AJ66)*NtoN2O*kgtoGg)</f>
        <v>0.10334877403500564</v>
      </c>
      <c r="BL48" s="28">
        <f>IF(('Activity data'!BL17*EF!$H48*EF!AK66)*NtoN2O*kgtoGg=0,"NO",('Activity data'!BL17*EF!$H48*EF!AK66)*NtoN2O*kgtoGg)</f>
        <v>0.105548026440225</v>
      </c>
      <c r="BM48" s="28">
        <f>IF(('Activity data'!BM17*EF!$H48*EF!AL66)*NtoN2O*kgtoGg=0,"NO",('Activity data'!BM17*EF!$H48*EF!AL66)*NtoN2O*kgtoGg)</f>
        <v>0.1078339330370905</v>
      </c>
      <c r="BN48" s="28">
        <f>IF(('Activity data'!BN17*EF!$H48*EF!AM66)*NtoN2O*kgtoGg=0,"NO",('Activity data'!BN17*EF!$H48*EF!AM66)*NtoN2O*kgtoGg)</f>
        <v>0.11005362021220653</v>
      </c>
      <c r="BO48" s="28">
        <f>IF(('Activity data'!BO17*EF!$H48*EF!AN66)*NtoN2O*kgtoGg=0,"NO",('Activity data'!BO17*EF!$H48*EF!AN66)*NtoN2O*kgtoGg)</f>
        <v>0.11236788646007546</v>
      </c>
      <c r="BP48" s="28">
        <f>IF(('Activity data'!BP17*EF!$H48*EF!AO66)*NtoN2O*kgtoGg=0,"NO",('Activity data'!BP17*EF!$H48*EF!AO66)*NtoN2O*kgtoGg)</f>
        <v>0.11478460088397595</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3.8320193113876591E-2</v>
      </c>
      <c r="AE49" s="28">
        <f>IF(('Activity data'!AE18*EF!$H49*EF!$H67)*NtoN2O*kgtoGg=0,"NO",('Activity data'!AE18*EF!$H49*EF!$H67)*NtoN2O*kgtoGg)</f>
        <v>3.8255604645936706E-2</v>
      </c>
      <c r="AF49" s="28">
        <f>IF(('Activity data'!AF18*EF!$H49*EF!$H67)*NtoN2O*kgtoGg=0,"NO",('Activity data'!AF18*EF!$H49*EF!$H67)*NtoN2O*kgtoGg)</f>
        <v>3.7925714334284287E-2</v>
      </c>
      <c r="AG49" s="28">
        <f>IF(('Activity data'!AG18*EF!$H49*EF!$H67)*NtoN2O*kgtoGg=0,"NO",('Activity data'!AG18*EF!$H49*EF!$H67)*NtoN2O*kgtoGg)</f>
        <v>3.7329699502389284E-2</v>
      </c>
      <c r="AH49" s="28">
        <f>IF(('Activity data'!AH18*EF!$H49*EF!$H67)*NtoN2O*kgtoGg=0,"NO",('Activity data'!AH18*EF!$H49*EF!$H67)*NtoN2O*kgtoGg)</f>
        <v>3.6536439241597995E-2</v>
      </c>
      <c r="AI49" s="28">
        <f>IF(('Activity data'!AI18*EF!$H49*EF!H67)*NtoN2O*kgtoGg=0,"NO",('Activity data'!AI18*EF!$H49*EF!H67)*NtoN2O*kgtoGg)</f>
        <v>3.596385796118718E-2</v>
      </c>
      <c r="AJ49" s="28">
        <f>IF(('Activity data'!AJ18*EF!$H49*EF!I67)*NtoN2O*kgtoGg=0,"NO",('Activity data'!AJ18*EF!$H49*EF!I67)*NtoN2O*kgtoGg)</f>
        <v>3.5342018394974563E-2</v>
      </c>
      <c r="AK49" s="28">
        <f>IF(('Activity data'!AK18*EF!$H49*EF!J67)*NtoN2O*kgtoGg=0,"NO",('Activity data'!AK18*EF!$H49*EF!J67)*NtoN2O*kgtoGg)</f>
        <v>3.4676753263410569E-2</v>
      </c>
      <c r="AL49" s="28">
        <f>IF(('Activity data'!AL18*EF!$H49*EF!K67)*NtoN2O*kgtoGg=0,"NO",('Activity data'!AL18*EF!$H49*EF!K67)*NtoN2O*kgtoGg)</f>
        <v>3.0331054049048026E-2</v>
      </c>
      <c r="AM49" s="28">
        <f>IF(('Activity data'!AM18*EF!$H49*EF!L67)*NtoN2O*kgtoGg=0,"NO",('Activity data'!AM18*EF!$H49*EF!L67)*NtoN2O*kgtoGg)</f>
        <v>3.0403295833822539E-2</v>
      </c>
      <c r="AN49" s="28">
        <f>IF(('Activity data'!AN18*EF!$H49*EF!M67)*NtoN2O*kgtoGg=0,"NO",('Activity data'!AN18*EF!$H49*EF!M67)*NtoN2O*kgtoGg)</f>
        <v>3.0431528796668345E-2</v>
      </c>
      <c r="AO49" s="28">
        <f>IF(('Activity data'!AO18*EF!$H49*EF!N67)*NtoN2O*kgtoGg=0,"NO",('Activity data'!AO18*EF!$H49*EF!N67)*NtoN2O*kgtoGg)</f>
        <v>3.0461489539215965E-2</v>
      </c>
      <c r="AP49" s="28">
        <f>IF(('Activity data'!AP18*EF!$H49*EF!O67)*NtoN2O*kgtoGg=0,"NO",('Activity data'!AP18*EF!$H49*EF!O67)*NtoN2O*kgtoGg)</f>
        <v>3.0455127467742281E-2</v>
      </c>
      <c r="AQ49" s="28">
        <f>IF(('Activity data'!AQ18*EF!$H49*EF!P67)*NtoN2O*kgtoGg=0,"NO",('Activity data'!AQ18*EF!$H49*EF!P67)*NtoN2O*kgtoGg)</f>
        <v>3.0476840317279489E-2</v>
      </c>
      <c r="AR49" s="28">
        <f>IF(('Activity data'!AR18*EF!$H49*EF!Q67)*NtoN2O*kgtoGg=0,"NO",('Activity data'!AR18*EF!$H49*EF!Q67)*NtoN2O*kgtoGg)</f>
        <v>3.0664101911878384E-2</v>
      </c>
      <c r="AS49" s="28">
        <f>IF(('Activity data'!AS18*EF!$H49*EF!R67)*NtoN2O*kgtoGg=0,"NO",('Activity data'!AS18*EF!$H49*EF!R67)*NtoN2O*kgtoGg)</f>
        <v>3.0828412942272638E-2</v>
      </c>
      <c r="AT49" s="28">
        <f>IF(('Activity data'!AT18*EF!$H49*EF!S67)*NtoN2O*kgtoGg=0,"NO",('Activity data'!AT18*EF!$H49*EF!S67)*NtoN2O*kgtoGg)</f>
        <v>3.1023161120281154E-2</v>
      </c>
      <c r="AU49" s="28">
        <f>IF(('Activity data'!AU18*EF!$H49*EF!T67)*NtoN2O*kgtoGg=0,"NO",('Activity data'!AU18*EF!$H49*EF!T67)*NtoN2O*kgtoGg)</f>
        <v>3.1234149626944929E-2</v>
      </c>
      <c r="AV49" s="28">
        <f>IF(('Activity data'!AV18*EF!$H49*EF!U67)*NtoN2O*kgtoGg=0,"NO",('Activity data'!AV18*EF!$H49*EF!U67)*NtoN2O*kgtoGg)</f>
        <v>3.1462685937729801E-2</v>
      </c>
      <c r="AW49" s="28">
        <f>IF(('Activity data'!AW18*EF!$H49*EF!V67)*NtoN2O*kgtoGg=0,"NO",('Activity data'!AW18*EF!$H49*EF!V67)*NtoN2O*kgtoGg)</f>
        <v>3.1883125863915313E-2</v>
      </c>
      <c r="AX49" s="28">
        <f>IF(('Activity data'!AX18*EF!$H49*EF!W67)*NtoN2O*kgtoGg=0,"NO",('Activity data'!AX18*EF!$H49*EF!W67)*NtoN2O*kgtoGg)</f>
        <v>3.2226889812317909E-2</v>
      </c>
      <c r="AY49" s="28">
        <f>IF(('Activity data'!AY18*EF!$H49*EF!X67)*NtoN2O*kgtoGg=0,"NO",('Activity data'!AY18*EF!$H49*EF!X67)*NtoN2O*kgtoGg)</f>
        <v>3.2666146628669901E-2</v>
      </c>
      <c r="AZ49" s="28">
        <f>IF(('Activity data'!AZ18*EF!$H49*EF!Y67)*NtoN2O*kgtoGg=0,"NO",('Activity data'!AZ18*EF!$H49*EF!Y67)*NtoN2O*kgtoGg)</f>
        <v>3.3160007700387469E-2</v>
      </c>
      <c r="BA49" s="28">
        <f>IF(('Activity data'!BA18*EF!$H49*EF!Z67)*NtoN2O*kgtoGg=0,"NO",('Activity data'!BA18*EF!$H49*EF!Z67)*NtoN2O*kgtoGg)</f>
        <v>3.3709524937289494E-2</v>
      </c>
      <c r="BB49" s="28">
        <f>IF(('Activity data'!BB18*EF!$H49*EF!AA67)*NtoN2O*kgtoGg=0,"NO",('Activity data'!BB18*EF!$H49*EF!AA67)*NtoN2O*kgtoGg)</f>
        <v>3.4281087012981555E-2</v>
      </c>
      <c r="BC49" s="28">
        <f>IF(('Activity data'!BC18*EF!$H49*EF!AB67)*NtoN2O*kgtoGg=0,"NO",('Activity data'!BC18*EF!$H49*EF!AB67)*NtoN2O*kgtoGg)</f>
        <v>3.4876657299868365E-2</v>
      </c>
      <c r="BD49" s="28">
        <f>IF(('Activity data'!BD18*EF!$H49*EF!AC67)*NtoN2O*kgtoGg=0,"NO",('Activity data'!BD18*EF!$H49*EF!AC67)*NtoN2O*kgtoGg)</f>
        <v>3.5460801049679795E-2</v>
      </c>
      <c r="BE49" s="28">
        <f>IF(('Activity data'!BE18*EF!$H49*EF!AD67)*NtoN2O*kgtoGg=0,"NO",('Activity data'!BE18*EF!$H49*EF!AD67)*NtoN2O*kgtoGg)</f>
        <v>3.6067205615557298E-2</v>
      </c>
      <c r="BF49" s="28">
        <f>IF(('Activity data'!BF18*EF!$H49*EF!AE67)*NtoN2O*kgtoGg=0,"NO",('Activity data'!BF18*EF!$H49*EF!AE67)*NtoN2O*kgtoGg)</f>
        <v>3.6722636449756541E-2</v>
      </c>
      <c r="BG49" s="28">
        <f>IF(('Activity data'!BG18*EF!$H49*EF!AF67)*NtoN2O*kgtoGg=0,"NO",('Activity data'!BG18*EF!$H49*EF!AF67)*NtoN2O*kgtoGg)</f>
        <v>3.741291451107652E-2</v>
      </c>
      <c r="BH49" s="28">
        <f>IF(('Activity data'!BH18*EF!$H49*EF!AG67)*NtoN2O*kgtoGg=0,"NO",('Activity data'!BH18*EF!$H49*EF!AG67)*NtoN2O*kgtoGg)</f>
        <v>3.8127798747477772E-2</v>
      </c>
      <c r="BI49" s="28">
        <f>IF(('Activity data'!BI18*EF!$H49*EF!AH67)*NtoN2O*kgtoGg=0,"NO",('Activity data'!BI18*EF!$H49*EF!AH67)*NtoN2O*kgtoGg)</f>
        <v>3.8861362415402438E-2</v>
      </c>
      <c r="BJ49" s="28">
        <f>IF(('Activity data'!BJ18*EF!$H49*EF!AI67)*NtoN2O*kgtoGg=0,"NO",('Activity data'!BJ18*EF!$H49*EF!AI67)*NtoN2O*kgtoGg)</f>
        <v>3.9619501320850903E-2</v>
      </c>
      <c r="BK49" s="28">
        <f>IF(('Activity data'!BK18*EF!$H49*EF!AJ67)*NtoN2O*kgtoGg=0,"NO",('Activity data'!BK18*EF!$H49*EF!AJ67)*NtoN2O*kgtoGg)</f>
        <v>4.0432132883124958E-2</v>
      </c>
      <c r="BL49" s="28">
        <f>IF(('Activity data'!BL18*EF!$H49*EF!AK67)*NtoN2O*kgtoGg=0,"NO",('Activity data'!BL18*EF!$H49*EF!AK67)*NtoN2O*kgtoGg)</f>
        <v>4.1292524951842116E-2</v>
      </c>
      <c r="BM49" s="28">
        <f>IF(('Activity data'!BM18*EF!$H49*EF!AL67)*NtoN2O*kgtoGg=0,"NO",('Activity data'!BM18*EF!$H49*EF!AL67)*NtoN2O*kgtoGg)</f>
        <v>4.2186817894800221E-2</v>
      </c>
      <c r="BN49" s="28">
        <f>IF(('Activity data'!BN18*EF!$H49*EF!AM67)*NtoN2O*kgtoGg=0,"NO",('Activity data'!BN18*EF!$H49*EF!AM67)*NtoN2O*kgtoGg)</f>
        <v>4.3055204459239417E-2</v>
      </c>
      <c r="BO49" s="28">
        <f>IF(('Activity data'!BO18*EF!$H49*EF!AN67)*NtoN2O*kgtoGg=0,"NO",('Activity data'!BO18*EF!$H49*EF!AN67)*NtoN2O*kgtoGg)</f>
        <v>4.3960592271861894E-2</v>
      </c>
      <c r="BP49" s="28">
        <f>IF(('Activity data'!BP18*EF!$H49*EF!AO67)*NtoN2O*kgtoGg=0,"NO",('Activity data'!BP18*EF!$H49*EF!AO67)*NtoN2O*kgtoGg)</f>
        <v>4.4906059885194305E-2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0.32901524073998978</v>
      </c>
      <c r="AE50" s="28">
        <f>IF(('Activity data'!AE19*EF!$H50*EF!$H68)*NtoN2O*kgtoGg=0,"NO",('Activity data'!AE19*EF!$H50*EF!$H68)*NtoN2O*kgtoGg)</f>
        <v>0.33641025207317377</v>
      </c>
      <c r="AF50" s="28">
        <f>IF(('Activity data'!AF19*EF!$H50*EF!$H68)*NtoN2O*kgtoGg=0,"NO",('Activity data'!AF19*EF!$H50*EF!$H68)*NtoN2O*kgtoGg)</f>
        <v>0.34251031036540291</v>
      </c>
      <c r="AG50" s="28">
        <f>IF(('Activity data'!AG19*EF!$H50*EF!$H68)*NtoN2O*kgtoGg=0,"NO",('Activity data'!AG19*EF!$H50*EF!$H68)*NtoN2O*kgtoGg)</f>
        <v>0.34721637212081008</v>
      </c>
      <c r="AH50" s="28">
        <f>IF(('Activity data'!AH19*EF!$H50*EF!$H68)*NtoN2O*kgtoGg=0,"NO",('Activity data'!AH19*EF!$H50*EF!$H68)*NtoN2O*kgtoGg)</f>
        <v>0.35079774245856782</v>
      </c>
      <c r="AI50" s="28">
        <f>IF(('Activity data'!AI19*EF!$H50*EF!H68)*NtoN2O*kgtoGg=0,"NO",('Activity data'!AI19*EF!$H50*EF!H68)*NtoN2O*kgtoGg)</f>
        <v>0.35545687753996358</v>
      </c>
      <c r="AJ50" s="28">
        <f>IF(('Activity data'!AJ19*EF!$H50*EF!I68)*NtoN2O*kgtoGg=0,"NO",('Activity data'!AJ19*EF!$H50*EF!I68)*NtoN2O*kgtoGg)</f>
        <v>0.35972297439709655</v>
      </c>
      <c r="AK50" s="28">
        <f>IF(('Activity data'!AK19*EF!$H50*EF!J68)*NtoN2O*kgtoGg=0,"NO",('Activity data'!AK19*EF!$H50*EF!J68)*NtoN2O*kgtoGg)</f>
        <v>0.36362349038057112</v>
      </c>
      <c r="AL50" s="28">
        <f>IF(('Activity data'!AL19*EF!$H50*EF!K68)*NtoN2O*kgtoGg=0,"NO",('Activity data'!AL19*EF!$H50*EF!K68)*NtoN2O*kgtoGg)</f>
        <v>0.34590387158206398</v>
      </c>
      <c r="AM50" s="28">
        <f>IF(('Activity data'!AM19*EF!$H50*EF!L68)*NtoN2O*kgtoGg=0,"NO",('Activity data'!AM19*EF!$H50*EF!L68)*NtoN2O*kgtoGg)</f>
        <v>0.35260560582002587</v>
      </c>
      <c r="AN50" s="28">
        <f>IF(('Activity data'!AN19*EF!$H50*EF!M68)*NtoN2O*kgtoGg=0,"NO",('Activity data'!AN19*EF!$H50*EF!M68)*NtoN2O*kgtoGg)</f>
        <v>0.35909896746102088</v>
      </c>
      <c r="AO50" s="28">
        <f>IF(('Activity data'!AO19*EF!$H50*EF!N68)*NtoN2O*kgtoGg=0,"NO",('Activity data'!AO19*EF!$H50*EF!N68)*NtoN2O*kgtoGg)</f>
        <v>0.36565573483631714</v>
      </c>
      <c r="AP50" s="28">
        <f>IF(('Activity data'!AP19*EF!$H50*EF!O68)*NtoN2O*kgtoGg=0,"NO",('Activity data'!AP19*EF!$H50*EF!O68)*NtoN2O*kgtoGg)</f>
        <v>0.37203724504490887</v>
      </c>
      <c r="AQ50" s="28">
        <f>IF(('Activity data'!AQ19*EF!$H50*EF!P68)*NtoN2O*kgtoGg=0,"NO",('Activity data'!AQ19*EF!$H50*EF!P68)*NtoN2O*kgtoGg)</f>
        <v>0.37865237713327365</v>
      </c>
      <c r="AR50" s="28">
        <f>IF(('Activity data'!AR19*EF!$H50*EF!Q68)*NtoN2O*kgtoGg=0,"NO",('Activity data'!AR19*EF!$H50*EF!Q68)*NtoN2O*kgtoGg)</f>
        <v>0.38610640063945723</v>
      </c>
      <c r="AS50" s="28">
        <f>IF(('Activity data'!AS19*EF!$H50*EF!R68)*NtoN2O*kgtoGg=0,"NO",('Activity data'!AS19*EF!$H50*EF!R68)*NtoN2O*kgtoGg)</f>
        <v>0.3935088114098112</v>
      </c>
      <c r="AT50" s="28">
        <f>IF(('Activity data'!AT19*EF!$H50*EF!S68)*NtoN2O*kgtoGg=0,"NO",('Activity data'!AT19*EF!$H50*EF!S68)*NtoN2O*kgtoGg)</f>
        <v>0.40122472995580316</v>
      </c>
      <c r="AU50" s="28">
        <f>IF(('Activity data'!AU19*EF!$H50*EF!T68)*NtoN2O*kgtoGg=0,"NO",('Activity data'!AU19*EF!$H50*EF!T68)*NtoN2O*kgtoGg)</f>
        <v>0.40917017761654051</v>
      </c>
      <c r="AV50" s="28">
        <f>IF(('Activity data'!AV19*EF!$H50*EF!U68)*NtoN2O*kgtoGg=0,"NO",('Activity data'!AV19*EF!$H50*EF!U68)*NtoN2O*kgtoGg)</f>
        <v>0.41736546294378951</v>
      </c>
      <c r="AW50" s="28">
        <f>IF(('Activity data'!AW19*EF!$H50*EF!V68)*NtoN2O*kgtoGg=0,"NO",('Activity data'!AW19*EF!$H50*EF!V68)*NtoN2O*kgtoGg)</f>
        <v>0.42684028601001167</v>
      </c>
      <c r="AX50" s="28">
        <f>IF(('Activity data'!AX19*EF!$H50*EF!W68)*NtoN2O*kgtoGg=0,"NO",('Activity data'!AX19*EF!$H50*EF!W68)*NtoN2O*kgtoGg)</f>
        <v>0.43592489829543746</v>
      </c>
      <c r="AY50" s="28">
        <f>IF(('Activity data'!AY19*EF!$H50*EF!X68)*NtoN2O*kgtoGg=0,"NO",('Activity data'!AY19*EF!$H50*EF!X68)*NtoN2O*kgtoGg)</f>
        <v>0.44591301567601399</v>
      </c>
      <c r="AZ50" s="28">
        <f>IF(('Activity data'!AZ19*EF!$H50*EF!Y68)*NtoN2O*kgtoGg=0,"NO",('Activity data'!AZ19*EF!$H50*EF!Y68)*NtoN2O*kgtoGg)</f>
        <v>0.45653222559733658</v>
      </c>
      <c r="BA50" s="28">
        <f>IF(('Activity data'!BA19*EF!$H50*EF!Z68)*NtoN2O*kgtoGg=0,"NO",('Activity data'!BA19*EF!$H50*EF!Z68)*NtoN2O*kgtoGg)</f>
        <v>0.46782132584677638</v>
      </c>
      <c r="BB50" s="28">
        <f>IF(('Activity data'!BB19*EF!$H50*EF!AA68)*NtoN2O*kgtoGg=0,"NO",('Activity data'!BB19*EF!$H50*EF!AA68)*NtoN2O*kgtoGg)</f>
        <v>0.47927773430405091</v>
      </c>
      <c r="BC50" s="28">
        <f>IF(('Activity data'!BC19*EF!$H50*EF!AB68)*NtoN2O*kgtoGg=0,"NO",('Activity data'!BC19*EF!$H50*EF!AB68)*NtoN2O*kgtoGg)</f>
        <v>0.49119078239158742</v>
      </c>
      <c r="BD50" s="28">
        <f>IF(('Activity data'!BD19*EF!$H50*EF!AC68)*NtoN2O*kgtoGg=0,"NO",('Activity data'!BD19*EF!$H50*EF!AC68)*NtoN2O*kgtoGg)</f>
        <v>0.50327872997050993</v>
      </c>
      <c r="BE50" s="28">
        <f>IF(('Activity data'!BE19*EF!$H50*EF!AD68)*NtoN2O*kgtoGg=0,"NO",('Activity data'!BE19*EF!$H50*EF!AD68)*NtoN2O*kgtoGg)</f>
        <v>0.51583353335943871</v>
      </c>
      <c r="BF50" s="28">
        <f>IF(('Activity data'!BF19*EF!$H50*EF!AE68)*NtoN2O*kgtoGg=0,"NO",('Activity data'!BF19*EF!$H50*EF!AE68)*NtoN2O*kgtoGg)</f>
        <v>0.52910847068775835</v>
      </c>
      <c r="BG50" s="28">
        <f>IF(('Activity data'!BG19*EF!$H50*EF!AF68)*NtoN2O*kgtoGg=0,"NO",('Activity data'!BG19*EF!$H50*EF!AF68)*NtoN2O*kgtoGg)</f>
        <v>0.54276137682308523</v>
      </c>
      <c r="BH50" s="28">
        <f>IF(('Activity data'!BH19*EF!$H50*EF!AG68)*NtoN2O*kgtoGg=0,"NO",('Activity data'!BH19*EF!$H50*EF!AG68)*NtoN2O*kgtoGg)</f>
        <v>0.55696864750617336</v>
      </c>
      <c r="BI50" s="28">
        <f>IF(('Activity data'!BI19*EF!$H50*EF!AH68)*NtoN2O*kgtoGg=0,"NO",('Activity data'!BI19*EF!$H50*EF!AH68)*NtoN2O*kgtoGg)</f>
        <v>0.57169668060639034</v>
      </c>
      <c r="BJ50" s="28">
        <f>IF(('Activity data'!BJ19*EF!$H50*EF!AI68)*NtoN2O*kgtoGg=0,"NO",('Activity data'!BJ19*EF!$H50*EF!AI68)*NtoN2O*kgtoGg)</f>
        <v>0.58702039770573933</v>
      </c>
      <c r="BK50" s="28">
        <f>IF(('Activity data'!BK19*EF!$H50*EF!AJ68)*NtoN2O*kgtoGg=0,"NO",('Activity data'!BK19*EF!$H50*EF!AJ68)*NtoN2O*kgtoGg)</f>
        <v>0.60325112976603834</v>
      </c>
      <c r="BL50" s="28">
        <f>IF(('Activity data'!BL19*EF!$H50*EF!AK68)*NtoN2O*kgtoGg=0,"NO",('Activity data'!BL19*EF!$H50*EF!AK68)*NtoN2O*kgtoGg)</f>
        <v>0.62010849046284744</v>
      </c>
      <c r="BM50" s="28">
        <f>IF(('Activity data'!BM19*EF!$H50*EF!AL68)*NtoN2O*kgtoGg=0,"NO",('Activity data'!BM19*EF!$H50*EF!AL68)*NtoN2O*kgtoGg)</f>
        <v>0.63774265611396719</v>
      </c>
      <c r="BN50" s="28">
        <f>IF(('Activity data'!BN19*EF!$H50*EF!AM68)*NtoN2O*kgtoGg=0,"NO",('Activity data'!BN19*EF!$H50*EF!AM68)*NtoN2O*kgtoGg)</f>
        <v>0.6555756704631478</v>
      </c>
      <c r="BO50" s="28">
        <f>IF(('Activity data'!BO19*EF!$H50*EF!AN68)*NtoN2O*kgtoGg=0,"NO",('Activity data'!BO19*EF!$H50*EF!AN68)*NtoN2O*kgtoGg)</f>
        <v>0.67425875357675646</v>
      </c>
      <c r="BP50" s="28">
        <f>IF(('Activity data'!BP19*EF!$H50*EF!AO68)*NtoN2O*kgtoGg=0,"NO",('Activity data'!BP19*EF!$H50*EF!AO68)*NtoN2O*kgtoGg)</f>
        <v>0.69385925709889251</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1.7145766419001087</v>
      </c>
      <c r="AE51" s="28">
        <f>IF(('Activity data'!AE20*EF!$H51*EF!$H69)*NtoN2O*kgtoGg=0,"NO",('Activity data'!AE20*EF!$H51*EF!$H69)*NtoN2O*kgtoGg)</f>
        <v>1.7461898803732181</v>
      </c>
      <c r="AF51" s="28">
        <f>IF(('Activity data'!AF20*EF!$H51*EF!$H69)*NtoN2O*kgtoGg=0,"NO",('Activity data'!AF20*EF!$H51*EF!$H69)*NtoN2O*kgtoGg)</f>
        <v>1.7591645890510033</v>
      </c>
      <c r="AG51" s="28">
        <f>IF(('Activity data'!AG20*EF!$H51*EF!$H69)*NtoN2O*kgtoGg=0,"NO",('Activity data'!AG20*EF!$H51*EF!$H69)*NtoN2O*kgtoGg)</f>
        <v>1.7527822046937747</v>
      </c>
      <c r="AH51" s="28">
        <f>IF(('Activity data'!AH20*EF!$H51*EF!$H69)*NtoN2O*kgtoGg=0,"NO",('Activity data'!AH20*EF!$H51*EF!$H69)*NtoN2O*kgtoGg)</f>
        <v>1.7310501557747087</v>
      </c>
      <c r="AI51" s="28">
        <f>IF(('Activity data'!AI20*EF!$H51*EF!H69)*NtoN2O*kgtoGg=0,"NO",('Activity data'!AI20*EF!$H51*EF!H69)*NtoN2O*kgtoGg)</f>
        <v>1.7223201530567862</v>
      </c>
      <c r="AJ51" s="28">
        <f>IF(('Activity data'!AJ20*EF!$H51*EF!I69)*NtoN2O*kgtoGg=0,"NO",('Activity data'!AJ20*EF!$H51*EF!I69)*NtoN2O*kgtoGg)</f>
        <v>1.7087209424248591</v>
      </c>
      <c r="AK51" s="28">
        <f>IF(('Activity data'!AK20*EF!$H51*EF!J69)*NtoN2O*kgtoGg=0,"NO",('Activity data'!AK20*EF!$H51*EF!J69)*NtoN2O*kgtoGg)</f>
        <v>1.6905485336043231</v>
      </c>
      <c r="AL51" s="28">
        <f>IF(('Activity data'!AL20*EF!$H51*EF!K69)*NtoN2O*kgtoGg=0,"NO",('Activity data'!AL20*EF!$H51*EF!K69)*NtoN2O*kgtoGg)</f>
        <v>1.4060944617602413</v>
      </c>
      <c r="AM51" s="28">
        <f>IF(('Activity data'!AM20*EF!$H51*EF!L69)*NtoN2O*kgtoGg=0,"NO",('Activity data'!AM20*EF!$H51*EF!L69)*NtoN2O*kgtoGg)</f>
        <v>1.4389219983875774</v>
      </c>
      <c r="AN51" s="28">
        <f>IF(('Activity data'!AN20*EF!$H51*EF!M69)*NtoN2O*kgtoGg=0,"NO",('Activity data'!AN20*EF!$H51*EF!M69)*NtoN2O*kgtoGg)</f>
        <v>1.4685224677095501</v>
      </c>
      <c r="AO51" s="28">
        <f>IF(('Activity data'!AO20*EF!$H51*EF!N69)*NtoN2O*kgtoGg=0,"NO",('Activity data'!AO20*EF!$H51*EF!N69)*NtoN2O*kgtoGg)</f>
        <v>1.4982322643390931</v>
      </c>
      <c r="AP51" s="28">
        <f>IF(('Activity data'!AP20*EF!$H51*EF!O69)*NtoN2O*kgtoGg=0,"NO",('Activity data'!AP20*EF!$H51*EF!O69)*NtoN2O*kgtoGg)</f>
        <v>1.5252075051684508</v>
      </c>
      <c r="AQ51" s="28">
        <f>IF(('Activity data'!AQ20*EF!$H51*EF!P69)*NtoN2O*kgtoGg=0,"NO",('Activity data'!AQ20*EF!$H51*EF!P69)*NtoN2O*kgtoGg)</f>
        <v>1.5543250779158797</v>
      </c>
      <c r="AR51" s="28">
        <f>IF(('Activity data'!AR20*EF!$H51*EF!Q69)*NtoN2O*kgtoGg=0,"NO",('Activity data'!AR20*EF!$H51*EF!Q69)*NtoN2O*kgtoGg)</f>
        <v>1.5977964200164461</v>
      </c>
      <c r="AS51" s="28">
        <f>IF(('Activity data'!AS20*EF!$H51*EF!R69)*NtoN2O*kgtoGg=0,"NO",('Activity data'!AS20*EF!$H51*EF!R69)*NtoN2O*kgtoGg)</f>
        <v>1.639903674156282</v>
      </c>
      <c r="AT51" s="28">
        <f>IF(('Activity data'!AT20*EF!$H51*EF!S69)*NtoN2O*kgtoGg=0,"NO",('Activity data'!AT20*EF!$H51*EF!S69)*NtoN2O*kgtoGg)</f>
        <v>1.6848771251854893</v>
      </c>
      <c r="AU51" s="28">
        <f>IF(('Activity data'!AU20*EF!$H51*EF!T69)*NtoN2O*kgtoGg=0,"NO",('Activity data'!AU20*EF!$H51*EF!T69)*NtoN2O*kgtoGg)</f>
        <v>1.7316945981318304</v>
      </c>
      <c r="AV51" s="28">
        <f>IF(('Activity data'!AV20*EF!$H51*EF!U69)*NtoN2O*kgtoGg=0,"NO",('Activity data'!AV20*EF!$H51*EF!U69)*NtoN2O*kgtoGg)</f>
        <v>1.780546870214305</v>
      </c>
      <c r="AW51" s="28">
        <f>IF(('Activity data'!AW20*EF!$H51*EF!V69)*NtoN2O*kgtoGg=0,"NO",('Activity data'!AW20*EF!$H51*EF!V69)*NtoN2O*kgtoGg)</f>
        <v>1.8471031620778244</v>
      </c>
      <c r="AX51" s="28">
        <f>IF(('Activity data'!AX20*EF!$H51*EF!W69)*NtoN2O*kgtoGg=0,"NO",('Activity data'!AX20*EF!$H51*EF!W69)*NtoN2O*kgtoGg)</f>
        <v>1.9083227240754932</v>
      </c>
      <c r="AY51" s="28">
        <f>IF(('Activity data'!AY20*EF!$H51*EF!X69)*NtoN2O*kgtoGg=0,"NO",('Activity data'!AY20*EF!$H51*EF!X69)*NtoN2O*kgtoGg)</f>
        <v>1.9786613995045628</v>
      </c>
      <c r="AZ51" s="28">
        <f>IF(('Activity data'!AZ20*EF!$H51*EF!Y69)*NtoN2O*kgtoGg=0,"NO",('Activity data'!AZ20*EF!$H51*EF!Y69)*NtoN2O*kgtoGg)</f>
        <v>2.0549413764528035</v>
      </c>
      <c r="BA51" s="28">
        <f>IF(('Activity data'!BA20*EF!$H51*EF!Z69)*NtoN2O*kgtoGg=0,"NO",('Activity data'!BA20*EF!$H51*EF!Z69)*NtoN2O*kgtoGg)</f>
        <v>2.1374763752638866</v>
      </c>
      <c r="BB51" s="28">
        <f>IF(('Activity data'!BB20*EF!$H51*EF!AA69)*NtoN2O*kgtoGg=0,"NO",('Activity data'!BB20*EF!$H51*EF!AA69)*NtoN2O*kgtoGg)</f>
        <v>2.224553448057411</v>
      </c>
      <c r="BC51" s="28">
        <f>IF(('Activity data'!BC20*EF!$H51*EF!AB69)*NtoN2O*kgtoGg=0,"NO",('Activity data'!BC20*EF!$H51*EF!AB69)*NtoN2O*kgtoGg)</f>
        <v>2.3154446382200522</v>
      </c>
      <c r="BD51" s="28">
        <f>IF(('Activity data'!BD20*EF!$H51*EF!AC69)*NtoN2O*kgtoGg=0,"NO",('Activity data'!BD20*EF!$H51*EF!AC69)*NtoN2O*kgtoGg)</f>
        <v>2.4070683539514053</v>
      </c>
      <c r="BE51" s="28">
        <f>IF(('Activity data'!BE20*EF!$H51*EF!AD69)*NtoN2O*kgtoGg=0,"NO",('Activity data'!BE20*EF!$H51*EF!AD69)*NtoN2O*kgtoGg)</f>
        <v>2.5025336437621206</v>
      </c>
      <c r="BF51" s="28">
        <f>IF(('Activity data'!BF20*EF!$H51*EF!AE69)*NtoN2O*kgtoGg=0,"NO",('Activity data'!BF20*EF!$H51*EF!AE69)*NtoN2O*kgtoGg)</f>
        <v>2.6044638688208623</v>
      </c>
      <c r="BG51" s="28">
        <f>IF(('Activity data'!BG20*EF!$H51*EF!AF69)*NtoN2O*kgtoGg=0,"NO",('Activity data'!BG20*EF!$H51*EF!AF69)*NtoN2O*kgtoGg)</f>
        <v>2.71270252920384</v>
      </c>
      <c r="BH51" s="28">
        <f>IF(('Activity data'!BH20*EF!$H51*EF!AG69)*NtoN2O*kgtoGg=0,"NO",('Activity data'!BH20*EF!$H51*EF!AG69)*NtoN2O*kgtoGg)</f>
        <v>2.8255142631713155</v>
      </c>
      <c r="BI51" s="28">
        <f>IF(('Activity data'!BI20*EF!$H51*EF!AH69)*NtoN2O*kgtoGg=0,"NO",('Activity data'!BI20*EF!$H51*EF!AH69)*NtoN2O*kgtoGg)</f>
        <v>2.9424826946104679</v>
      </c>
      <c r="BJ51" s="28">
        <f>IF(('Activity data'!BJ20*EF!$H51*EF!AI69)*NtoN2O*kgtoGg=0,"NO",('Activity data'!BJ20*EF!$H51*EF!AI69)*NtoN2O*kgtoGg)</f>
        <v>3.0643246793124712</v>
      </c>
      <c r="BK51" s="28">
        <f>IF(('Activity data'!BK20*EF!$H51*EF!AJ69)*NtoN2O*kgtoGg=0,"NO",('Activity data'!BK20*EF!$H51*EF!AJ69)*NtoN2O*kgtoGg)</f>
        <v>3.1941738912251427</v>
      </c>
      <c r="BL51" s="28">
        <f>IF(('Activity data'!BL20*EF!$H51*EF!AK69)*NtoN2O*kgtoGg=0,"NO",('Activity data'!BL20*EF!$H51*EF!AK69)*NtoN2O*kgtoGg)</f>
        <v>3.3325879105268461</v>
      </c>
      <c r="BM51" s="28">
        <f>IF(('Activity data'!BM20*EF!$H51*EF!AL69)*NtoN2O*kgtoGg=0,"NO",('Activity data'!BM20*EF!$H51*EF!AL69)*NtoN2O*kgtoGg)</f>
        <v>3.4774816955851553</v>
      </c>
      <c r="BN51" s="28">
        <f>IF(('Activity data'!BN20*EF!$H51*EF!AM69)*NtoN2O*kgtoGg=0,"NO",('Activity data'!BN20*EF!$H51*EF!AM69)*NtoN2O*kgtoGg)</f>
        <v>3.6229160072257209</v>
      </c>
      <c r="BO51" s="28">
        <f>IF(('Activity data'!BO20*EF!$H51*EF!AN69)*NtoN2O*kgtoGg=0,"NO",('Activity data'!BO20*EF!$H51*EF!AN69)*NtoN2O*kgtoGg)</f>
        <v>3.77545276558073</v>
      </c>
      <c r="BP51" s="28">
        <f>IF(('Activity data'!BP20*EF!$H51*EF!AO69)*NtoN2O*kgtoGg=0,"NO",('Activity data'!BP20*EF!$H51*EF!AO69)*NtoN2O*kgtoGg)</f>
        <v>3.9356692750158184</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1.3708968364166255E-2</v>
      </c>
      <c r="AE52" s="28">
        <f>IF(('Activity data'!AE21*EF!$H52*EF!$H70)*NtoN2O*kgtoGg=0,"NO",('Activity data'!AE21*EF!$H52*EF!$H70)*NtoN2O*kgtoGg)</f>
        <v>1.4017093836382253E-2</v>
      </c>
      <c r="AF52" s="28">
        <f>IF(('Activity data'!AF21*EF!$H52*EF!$H70)*NtoN2O*kgtoGg=0,"NO",('Activity data'!AF21*EF!$H52*EF!$H70)*NtoN2O*kgtoGg)</f>
        <v>1.4271262931891801E-2</v>
      </c>
      <c r="AG52" s="28">
        <f>IF(('Activity data'!AG21*EF!$H52*EF!$H70)*NtoN2O*kgtoGg=0,"NO",('Activity data'!AG21*EF!$H52*EF!$H70)*NtoN2O*kgtoGg)</f>
        <v>1.4467348838367099E-2</v>
      </c>
      <c r="AH52" s="28">
        <f>IF(('Activity data'!AH21*EF!$H52*EF!$H70)*NtoN2O*kgtoGg=0,"NO",('Activity data'!AH21*EF!$H52*EF!$H70)*NtoN2O*kgtoGg)</f>
        <v>1.4616572602440337E-2</v>
      </c>
      <c r="AI52" s="28">
        <f>IF(('Activity data'!AI21*EF!$H52*EF!H70)*NtoN2O*kgtoGg=0,"NO",('Activity data'!AI21*EF!$H52*EF!H70)*NtoN2O*kgtoGg)</f>
        <v>1.4810703230831827E-2</v>
      </c>
      <c r="AJ52" s="28">
        <f>IF(('Activity data'!AJ21*EF!$H52*EF!I70)*NtoN2O*kgtoGg=0,"NO",('Activity data'!AJ21*EF!$H52*EF!I70)*NtoN2O*kgtoGg)</f>
        <v>1.4988457266545704E-2</v>
      </c>
      <c r="AK52" s="28">
        <f>IF(('Activity data'!AK21*EF!$H52*EF!J70)*NtoN2O*kgtoGg=0,"NO",('Activity data'!AK21*EF!$H52*EF!J70)*NtoN2O*kgtoGg)</f>
        <v>1.5150978765857149E-2</v>
      </c>
      <c r="AL52" s="28">
        <f>IF(('Activity data'!AL21*EF!$H52*EF!K70)*NtoN2O*kgtoGg=0,"NO",('Activity data'!AL21*EF!$H52*EF!K70)*NtoN2O*kgtoGg)</f>
        <v>1.4412661315919346E-2</v>
      </c>
      <c r="AM52" s="28">
        <f>IF(('Activity data'!AM21*EF!$H52*EF!L70)*NtoN2O*kgtoGg=0,"NO",('Activity data'!AM21*EF!$H52*EF!L70)*NtoN2O*kgtoGg)</f>
        <v>1.4691900242501089E-2</v>
      </c>
      <c r="AN52" s="28">
        <f>IF(('Activity data'!AN21*EF!$H52*EF!M70)*NtoN2O*kgtoGg=0,"NO",('Activity data'!AN21*EF!$H52*EF!M70)*NtoN2O*kgtoGg)</f>
        <v>1.4962456977542553E-2</v>
      </c>
      <c r="AO52" s="28">
        <f>IF(('Activity data'!AO21*EF!$H52*EF!N70)*NtoN2O*kgtoGg=0,"NO",('Activity data'!AO21*EF!$H52*EF!N70)*NtoN2O*kgtoGg)</f>
        <v>1.5235655618179893E-2</v>
      </c>
      <c r="AP52" s="28">
        <f>IF(('Activity data'!AP21*EF!$H52*EF!O70)*NtoN2O*kgtoGg=0,"NO",('Activity data'!AP21*EF!$H52*EF!O70)*NtoN2O*kgtoGg)</f>
        <v>1.5501551876871222E-2</v>
      </c>
      <c r="AQ52" s="28">
        <f>IF(('Activity data'!AQ21*EF!$H52*EF!P70)*NtoN2O*kgtoGg=0,"NO",('Activity data'!AQ21*EF!$H52*EF!P70)*NtoN2O*kgtoGg)</f>
        <v>1.5777182380553083E-2</v>
      </c>
      <c r="AR52" s="28">
        <f>IF(('Activity data'!AR21*EF!$H52*EF!Q70)*NtoN2O*kgtoGg=0,"NO",('Activity data'!AR21*EF!$H52*EF!Q70)*NtoN2O*kgtoGg)</f>
        <v>1.6087766693310732E-2</v>
      </c>
      <c r="AS52" s="28">
        <f>IF(('Activity data'!AS21*EF!$H52*EF!R70)*NtoN2O*kgtoGg=0,"NO",('Activity data'!AS21*EF!$H52*EF!R70)*NtoN2O*kgtoGg)</f>
        <v>1.6396200475408813E-2</v>
      </c>
      <c r="AT52" s="28">
        <f>IF(('Activity data'!AT21*EF!$H52*EF!S70)*NtoN2O*kgtoGg=0,"NO",('Activity data'!AT21*EF!$H52*EF!S70)*NtoN2O*kgtoGg)</f>
        <v>1.6717697081491817E-2</v>
      </c>
      <c r="AU52" s="28">
        <f>IF(('Activity data'!AU21*EF!$H52*EF!T70)*NtoN2O*kgtoGg=0,"NO",('Activity data'!AU21*EF!$H52*EF!T70)*NtoN2O*kgtoGg)</f>
        <v>1.7048757400689202E-2</v>
      </c>
      <c r="AV52" s="28">
        <f>IF(('Activity data'!AV21*EF!$H52*EF!U70)*NtoN2O*kgtoGg=0,"NO",('Activity data'!AV21*EF!$H52*EF!U70)*NtoN2O*kgtoGg)</f>
        <v>1.7390227622657912E-2</v>
      </c>
      <c r="AW52" s="28">
        <f>IF(('Activity data'!AW21*EF!$H52*EF!V70)*NtoN2O*kgtoGg=0,"NO",('Activity data'!AW21*EF!$H52*EF!V70)*NtoN2O*kgtoGg)</f>
        <v>1.7785011917083836E-2</v>
      </c>
      <c r="AX52" s="28">
        <f>IF(('Activity data'!AX21*EF!$H52*EF!W70)*NtoN2O*kgtoGg=0,"NO",('Activity data'!AX21*EF!$H52*EF!W70)*NtoN2O*kgtoGg)</f>
        <v>1.8163537428976573E-2</v>
      </c>
      <c r="AY52" s="28">
        <f>IF(('Activity data'!AY21*EF!$H52*EF!X70)*NtoN2O*kgtoGg=0,"NO",('Activity data'!AY21*EF!$H52*EF!X70)*NtoN2O*kgtoGg)</f>
        <v>1.85797089865006E-2</v>
      </c>
      <c r="AZ52" s="28">
        <f>IF(('Activity data'!AZ21*EF!$H52*EF!Y70)*NtoN2O*kgtoGg=0,"NO",('Activity data'!AZ21*EF!$H52*EF!Y70)*NtoN2O*kgtoGg)</f>
        <v>1.9022176066555707E-2</v>
      </c>
      <c r="BA52" s="28">
        <f>IF(('Activity data'!BA21*EF!$H52*EF!Z70)*NtoN2O*kgtoGg=0,"NO",('Activity data'!BA21*EF!$H52*EF!Z70)*NtoN2O*kgtoGg)</f>
        <v>1.9492555243615699E-2</v>
      </c>
      <c r="BB52" s="28">
        <f>IF(('Activity data'!BB21*EF!$H52*EF!AA70)*NtoN2O*kgtoGg=0,"NO",('Activity data'!BB21*EF!$H52*EF!AA70)*NtoN2O*kgtoGg)</f>
        <v>1.9969905596002143E-2</v>
      </c>
      <c r="BC52" s="28">
        <f>IF(('Activity data'!BC21*EF!$H52*EF!AB70)*NtoN2O*kgtoGg=0,"NO",('Activity data'!BC21*EF!$H52*EF!AB70)*NtoN2O*kgtoGg)</f>
        <v>2.0466282599649492E-2</v>
      </c>
      <c r="BD52" s="28">
        <f>IF(('Activity data'!BD21*EF!$H52*EF!AC70)*NtoN2O*kgtoGg=0,"NO",('Activity data'!BD21*EF!$H52*EF!AC70)*NtoN2O*kgtoGg)</f>
        <v>2.0969947082104597E-2</v>
      </c>
      <c r="BE52" s="28">
        <f>IF(('Activity data'!BE21*EF!$H52*EF!AD70)*NtoN2O*kgtoGg=0,"NO",('Activity data'!BE21*EF!$H52*EF!AD70)*NtoN2O*kgtoGg)</f>
        <v>2.149306388997663E-2</v>
      </c>
      <c r="BF52" s="28">
        <f>IF(('Activity data'!BF21*EF!$H52*EF!AE70)*NtoN2O*kgtoGg=0,"NO",('Activity data'!BF21*EF!$H52*EF!AE70)*NtoN2O*kgtoGg)</f>
        <v>2.2046186278656617E-2</v>
      </c>
      <c r="BG52" s="28">
        <f>IF(('Activity data'!BG21*EF!$H52*EF!AF70)*NtoN2O*kgtoGg=0,"NO",('Activity data'!BG21*EF!$H52*EF!AF70)*NtoN2O*kgtoGg)</f>
        <v>2.2615057367628574E-2</v>
      </c>
      <c r="BH52" s="28">
        <f>IF(('Activity data'!BH21*EF!$H52*EF!AG70)*NtoN2O*kgtoGg=0,"NO",('Activity data'!BH21*EF!$H52*EF!AG70)*NtoN2O*kgtoGg)</f>
        <v>2.3207026979423912E-2</v>
      </c>
      <c r="BI52" s="28">
        <f>IF(('Activity data'!BI21*EF!$H52*EF!AH70)*NtoN2O*kgtoGg=0,"NO",('Activity data'!BI21*EF!$H52*EF!AH70)*NtoN2O*kgtoGg)</f>
        <v>2.3820695025266285E-2</v>
      </c>
      <c r="BJ52" s="28">
        <f>IF(('Activity data'!BJ21*EF!$H52*EF!AI70)*NtoN2O*kgtoGg=0,"NO",('Activity data'!BJ21*EF!$H52*EF!AI70)*NtoN2O*kgtoGg)</f>
        <v>2.4459183237739168E-2</v>
      </c>
      <c r="BK52" s="28">
        <f>IF(('Activity data'!BK21*EF!$H52*EF!AJ70)*NtoN2O*kgtoGg=0,"NO",('Activity data'!BK21*EF!$H52*EF!AJ70)*NtoN2O*kgtoGg)</f>
        <v>2.5135463740251631E-2</v>
      </c>
      <c r="BL52" s="28">
        <f>IF(('Activity data'!BL21*EF!$H52*EF!AK70)*NtoN2O*kgtoGg=0,"NO",('Activity data'!BL21*EF!$H52*EF!AK70)*NtoN2O*kgtoGg)</f>
        <v>2.5837853769285338E-2</v>
      </c>
      <c r="BM52" s="28">
        <f>IF(('Activity data'!BM21*EF!$H52*EF!AL70)*NtoN2O*kgtoGg=0,"NO",('Activity data'!BM21*EF!$H52*EF!AL70)*NtoN2O*kgtoGg)</f>
        <v>2.6572610671415323E-2</v>
      </c>
      <c r="BN52" s="28">
        <f>IF(('Activity data'!BN21*EF!$H52*EF!AM70)*NtoN2O*kgtoGg=0,"NO",('Activity data'!BN21*EF!$H52*EF!AM70)*NtoN2O*kgtoGg)</f>
        <v>2.7315652935964517E-2</v>
      </c>
      <c r="BO52" s="28">
        <f>IF(('Activity data'!BO21*EF!$H52*EF!AN70)*NtoN2O*kgtoGg=0,"NO",('Activity data'!BO21*EF!$H52*EF!AN70)*NtoN2O*kgtoGg)</f>
        <v>2.8094114732364877E-2</v>
      </c>
      <c r="BP52" s="28">
        <f>IF(('Activity data'!BP21*EF!$H52*EF!AO70)*NtoN2O*kgtoGg=0,"NO",('Activity data'!BP21*EF!$H52*EF!AO70)*NtoN2O*kgtoGg)</f>
        <v>2.8910802379120547E-2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7.1440693412504586E-2</v>
      </c>
      <c r="AE53" s="28">
        <f>IF(('Activity data'!AE22*EF!$H53*EF!$H71)*NtoN2O*kgtoGg=0,"NO",('Activity data'!AE22*EF!$H53*EF!$H71)*NtoN2O*kgtoGg)</f>
        <v>7.2757911682217485E-2</v>
      </c>
      <c r="AF53" s="28">
        <f>IF(('Activity data'!AF22*EF!$H53*EF!$H71)*NtoN2O*kgtoGg=0,"NO",('Activity data'!AF22*EF!$H53*EF!$H71)*NtoN2O*kgtoGg)</f>
        <v>7.3298524543791876E-2</v>
      </c>
      <c r="AG53" s="28">
        <f>IF(('Activity data'!AG22*EF!$H53*EF!$H71)*NtoN2O*kgtoGg=0,"NO",('Activity data'!AG22*EF!$H53*EF!$H71)*NtoN2O*kgtoGg)</f>
        <v>7.3032591862240676E-2</v>
      </c>
      <c r="AH53" s="28">
        <f>IF(('Activity data'!AH22*EF!$H53*EF!$H71)*NtoN2O*kgtoGg=0,"NO",('Activity data'!AH22*EF!$H53*EF!$H71)*NtoN2O*kgtoGg)</f>
        <v>7.212708982394625E-2</v>
      </c>
      <c r="AI53" s="28">
        <f>IF(('Activity data'!AI22*EF!$H53*EF!H71)*NtoN2O*kgtoGg=0,"NO",('Activity data'!AI22*EF!$H53*EF!H71)*NtoN2O*kgtoGg)</f>
        <v>7.1763339710699509E-2</v>
      </c>
      <c r="AJ53" s="28">
        <f>IF(('Activity data'!AJ22*EF!$H53*EF!I71)*NtoN2O*kgtoGg=0,"NO",('Activity data'!AJ22*EF!$H53*EF!I71)*NtoN2O*kgtoGg)</f>
        <v>7.1196705934369206E-2</v>
      </c>
      <c r="AK53" s="28">
        <f>IF(('Activity data'!AK22*EF!$H53*EF!J71)*NtoN2O*kgtoGg=0,"NO",('Activity data'!AK22*EF!$H53*EF!J71)*NtoN2O*kgtoGg)</f>
        <v>7.0439522233513518E-2</v>
      </c>
      <c r="AL53" s="28">
        <f>IF(('Activity data'!AL22*EF!$H53*EF!K71)*NtoN2O*kgtoGg=0,"NO",('Activity data'!AL22*EF!$H53*EF!K71)*NtoN2O*kgtoGg)</f>
        <v>5.8587269240010099E-2</v>
      </c>
      <c r="AM53" s="28">
        <f>IF(('Activity data'!AM22*EF!$H53*EF!L71)*NtoN2O*kgtoGg=0,"NO",('Activity data'!AM22*EF!$H53*EF!L71)*NtoN2O*kgtoGg)</f>
        <v>5.9955083266149095E-2</v>
      </c>
      <c r="AN53" s="28">
        <f>IF(('Activity data'!AN22*EF!$H53*EF!M71)*NtoN2O*kgtoGg=0,"NO",('Activity data'!AN22*EF!$H53*EF!M71)*NtoN2O*kgtoGg)</f>
        <v>6.1188436154564631E-2</v>
      </c>
      <c r="AO53" s="28">
        <f>IF(('Activity data'!AO22*EF!$H53*EF!N71)*NtoN2O*kgtoGg=0,"NO",('Activity data'!AO22*EF!$H53*EF!N71)*NtoN2O*kgtoGg)</f>
        <v>6.2426344347462269E-2</v>
      </c>
      <c r="AP53" s="28">
        <f>IF(('Activity data'!AP22*EF!$H53*EF!O71)*NtoN2O*kgtoGg=0,"NO",('Activity data'!AP22*EF!$H53*EF!O71)*NtoN2O*kgtoGg)</f>
        <v>6.3550312715352192E-2</v>
      </c>
      <c r="AQ53" s="28">
        <f>IF(('Activity data'!AQ22*EF!$H53*EF!P71)*NtoN2O*kgtoGg=0,"NO",('Activity data'!AQ22*EF!$H53*EF!P71)*NtoN2O*kgtoGg)</f>
        <v>6.4763544913161733E-2</v>
      </c>
      <c r="AR53" s="28">
        <f>IF(('Activity data'!AR22*EF!$H53*EF!Q71)*NtoN2O*kgtoGg=0,"NO",('Activity data'!AR22*EF!$H53*EF!Q71)*NtoN2O*kgtoGg)</f>
        <v>6.6574850834018651E-2</v>
      </c>
      <c r="AS53" s="28">
        <f>IF(('Activity data'!AS22*EF!$H53*EF!R71)*NtoN2O*kgtoGg=0,"NO",('Activity data'!AS22*EF!$H53*EF!R71)*NtoN2O*kgtoGg)</f>
        <v>6.8329319756511811E-2</v>
      </c>
      <c r="AT53" s="28">
        <f>IF(('Activity data'!AT22*EF!$H53*EF!S71)*NtoN2O*kgtoGg=0,"NO",('Activity data'!AT22*EF!$H53*EF!S71)*NtoN2O*kgtoGg)</f>
        <v>7.0203213549395446E-2</v>
      </c>
      <c r="AU53" s="28">
        <f>IF(('Activity data'!AU22*EF!$H53*EF!T71)*NtoN2O*kgtoGg=0,"NO",('Activity data'!AU22*EF!$H53*EF!T71)*NtoN2O*kgtoGg)</f>
        <v>7.2153941588826334E-2</v>
      </c>
      <c r="AV53" s="28">
        <f>IF(('Activity data'!AV22*EF!$H53*EF!U71)*NtoN2O*kgtoGg=0,"NO",('Activity data'!AV22*EF!$H53*EF!U71)*NtoN2O*kgtoGg)</f>
        <v>7.4189452925596117E-2</v>
      </c>
      <c r="AW53" s="28">
        <f>IF(('Activity data'!AW22*EF!$H53*EF!V71)*NtoN2O*kgtoGg=0,"NO",('Activity data'!AW22*EF!$H53*EF!V71)*NtoN2O*kgtoGg)</f>
        <v>7.6962631753242763E-2</v>
      </c>
      <c r="AX53" s="28">
        <f>IF(('Activity data'!AX22*EF!$H53*EF!W71)*NtoN2O*kgtoGg=0,"NO",('Activity data'!AX22*EF!$H53*EF!W71)*NtoN2O*kgtoGg)</f>
        <v>7.9513446836478943E-2</v>
      </c>
      <c r="AY53" s="28">
        <f>IF(('Activity data'!AY22*EF!$H53*EF!X71)*NtoN2O*kgtoGg=0,"NO",('Activity data'!AY22*EF!$H53*EF!X71)*NtoN2O*kgtoGg)</f>
        <v>8.2444224979356856E-2</v>
      </c>
      <c r="AZ53" s="28">
        <f>IF(('Activity data'!AZ22*EF!$H53*EF!Y71)*NtoN2O*kgtoGg=0,"NO",('Activity data'!AZ22*EF!$H53*EF!Y71)*NtoN2O*kgtoGg)</f>
        <v>8.5622557352200229E-2</v>
      </c>
      <c r="BA53" s="28">
        <f>IF(('Activity data'!BA22*EF!$H53*EF!Z71)*NtoN2O*kgtoGg=0,"NO",('Activity data'!BA22*EF!$H53*EF!Z71)*NtoN2O*kgtoGg)</f>
        <v>8.9061515635995347E-2</v>
      </c>
      <c r="BB53" s="28">
        <f>IF(('Activity data'!BB22*EF!$H53*EF!AA71)*NtoN2O*kgtoGg=0,"NO",('Activity data'!BB22*EF!$H53*EF!AA71)*NtoN2O*kgtoGg)</f>
        <v>9.2689727002392225E-2</v>
      </c>
      <c r="BC53" s="28">
        <f>IF(('Activity data'!BC22*EF!$H53*EF!AB71)*NtoN2O*kgtoGg=0,"NO",('Activity data'!BC22*EF!$H53*EF!AB71)*NtoN2O*kgtoGg)</f>
        <v>9.6476859925835573E-2</v>
      </c>
      <c r="BD53" s="28">
        <f>IF(('Activity data'!BD22*EF!$H53*EF!AC71)*NtoN2O*kgtoGg=0,"NO",('Activity data'!BD22*EF!$H53*EF!AC71)*NtoN2O*kgtoGg)</f>
        <v>0.10029451474797532</v>
      </c>
      <c r="BE53" s="28">
        <f>IF(('Activity data'!BE22*EF!$H53*EF!AD71)*NtoN2O*kgtoGg=0,"NO",('Activity data'!BE22*EF!$H53*EF!AD71)*NtoN2O*kgtoGg)</f>
        <v>0.10427223515675507</v>
      </c>
      <c r="BF53" s="28">
        <f>IF(('Activity data'!BF22*EF!$H53*EF!AE71)*NtoN2O*kgtoGg=0,"NO",('Activity data'!BF22*EF!$H53*EF!AE71)*NtoN2O*kgtoGg)</f>
        <v>0.10851932786753603</v>
      </c>
      <c r="BG53" s="28">
        <f>IF(('Activity data'!BG22*EF!$H53*EF!AF71)*NtoN2O*kgtoGg=0,"NO",('Activity data'!BG22*EF!$H53*EF!AF71)*NtoN2O*kgtoGg)</f>
        <v>0.11302927205016013</v>
      </c>
      <c r="BH53" s="28">
        <f>IF(('Activity data'!BH22*EF!$H53*EF!AG71)*NtoN2O*kgtoGg=0,"NO",('Activity data'!BH22*EF!$H53*EF!AG71)*NtoN2O*kgtoGg)</f>
        <v>0.11772976096547158</v>
      </c>
      <c r="BI53" s="28">
        <f>IF(('Activity data'!BI22*EF!$H53*EF!AH71)*NtoN2O*kgtoGg=0,"NO",('Activity data'!BI22*EF!$H53*EF!AH71)*NtoN2O*kgtoGg)</f>
        <v>0.1226034456087696</v>
      </c>
      <c r="BJ53" s="28">
        <f>IF(('Activity data'!BJ22*EF!$H53*EF!AI71)*NtoN2O*kgtoGg=0,"NO",('Activity data'!BJ22*EF!$H53*EF!AI71)*NtoN2O*kgtoGg)</f>
        <v>0.12768019497135308</v>
      </c>
      <c r="BK53" s="28">
        <f>IF(('Activity data'!BK22*EF!$H53*EF!AJ71)*NtoN2O*kgtoGg=0,"NO",('Activity data'!BK22*EF!$H53*EF!AJ71)*NtoN2O*kgtoGg)</f>
        <v>0.13309057880104769</v>
      </c>
      <c r="BL53" s="28">
        <f>IF(('Activity data'!BL22*EF!$H53*EF!AK71)*NtoN2O*kgtoGg=0,"NO",('Activity data'!BL22*EF!$H53*EF!AK71)*NtoN2O*kgtoGg)</f>
        <v>0.13885782960528537</v>
      </c>
      <c r="BM53" s="28">
        <f>IF(('Activity data'!BM22*EF!$H53*EF!AL71)*NtoN2O*kgtoGg=0,"NO",('Activity data'!BM22*EF!$H53*EF!AL71)*NtoN2O*kgtoGg)</f>
        <v>0.14489507064938159</v>
      </c>
      <c r="BN53" s="28">
        <f>IF(('Activity data'!BN22*EF!$H53*EF!AM71)*NtoN2O*kgtoGg=0,"NO",('Activity data'!BN22*EF!$H53*EF!AM71)*NtoN2O*kgtoGg)</f>
        <v>0.15095483363440515</v>
      </c>
      <c r="BO53" s="28">
        <f>IF(('Activity data'!BO22*EF!$H53*EF!AN71)*NtoN2O*kgtoGg=0,"NO",('Activity data'!BO22*EF!$H53*EF!AN71)*NtoN2O*kgtoGg)</f>
        <v>0.15731053189919719</v>
      </c>
      <c r="BP53" s="28">
        <f>IF(('Activity data'!BP22*EF!$H53*EF!AO71)*NtoN2O*kgtoGg=0,"NO",('Activity data'!BP22*EF!$H53*EF!AO71)*NtoN2O*kgtoGg)</f>
        <v>0.16398621979232592</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1.2666196006963157</v>
      </c>
      <c r="AE54" s="22">
        <f>INDEX('Activity data'!AE$24:AE$39,MATCH(Emissions!$D54,'Activity data'!$D$24:$D$39,0))*INDEX(EF!$H$84:$H$99,MATCH(Emissions!$D54,EF!$D$84:$D$99,0))*INDEX(EF!$H$100:$H$115,MATCH(Emissions!$D54,EF!$D$100:$D$115,0))*INDEX(EF!$H$116:$H$131,MATCH(Emissions!$D54,EF!$D$116:$D$131,0))*kgtoGg</f>
        <v>1.2654542584488639</v>
      </c>
      <c r="AF54" s="22">
        <f>INDEX('Activity data'!AF$24:AF$39,MATCH(Emissions!$D54,'Activity data'!$D$24:$D$39,0))*INDEX(EF!$H$84:$H$99,MATCH(Emissions!$D54,EF!$D$84:$D$99,0))*INDEX(EF!$H$100:$H$115,MATCH(Emissions!$D54,EF!$D$100:$D$115,0))*INDEX(EF!$H$116:$H$131,MATCH(Emissions!$D54,EF!$D$116:$D$131,0))*kgtoGg</f>
        <v>1.2642889162014126</v>
      </c>
      <c r="AG54" s="22">
        <f>INDEX('Activity data'!AG$24:AG$39,MATCH(Emissions!$D54,'Activity data'!$D$24:$D$39,0))*INDEX(EF!$H$84:$H$99,MATCH(Emissions!$D54,EF!$D$84:$D$99,0))*INDEX(EF!$H$100:$H$115,MATCH(Emissions!$D54,EF!$D$100:$D$115,0))*INDEX(EF!$H$116:$H$131,MATCH(Emissions!$D54,EF!$D$116:$D$131,0))*kgtoGg</f>
        <v>1.263123573953961</v>
      </c>
      <c r="AH54" s="22">
        <f>INDEX('Activity data'!AH$24:AH$39,MATCH(Emissions!$D54,'Activity data'!$D$24:$D$39,0))*INDEX(EF!$H$84:$H$99,MATCH(Emissions!$D54,EF!$D$84:$D$99,0))*INDEX(EF!$H$100:$H$115,MATCH(Emissions!$D54,EF!$D$100:$D$115,0))*INDEX(EF!$H$116:$H$131,MATCH(Emissions!$D54,EF!$D$116:$D$131,0))*kgtoGg</f>
        <v>1.2619582317065094</v>
      </c>
      <c r="AI54" s="22">
        <f>INDEX('Activity data'!AI$24:AI$39,MATCH(Emissions!$D54,'Activity data'!$D$24:$D$39,0))*INDEX(EF!$H$84:$H$99,MATCH(Emissions!$D54,EF!$D$84:$D$99,0))*INDEX(EF!$H$100:$H$115,MATCH(Emissions!$D54,EF!$D$100:$D$115,0))*INDEX(EF!$H$116:$H$131,MATCH(Emissions!$D54,EF!$D$116:$D$131,0))*kgtoGg</f>
        <v>1.2607928894590579</v>
      </c>
      <c r="AJ54" s="22">
        <f>INDEX('Activity data'!AJ$24:AJ$39,MATCH(Emissions!$D54,'Activity data'!$D$24:$D$39,0))*INDEX(EF!$H$84:$H$99,MATCH(Emissions!$D54,EF!$D$84:$D$99,0))*INDEX(EF!$H$100:$H$115,MATCH(Emissions!$D54,EF!$D$100:$D$115,0))*INDEX(EF!$H$116:$H$131,MATCH(Emissions!$D54,EF!$D$116:$D$131,0))*kgtoGg</f>
        <v>1.2596275472116065</v>
      </c>
      <c r="AK54" s="22">
        <f>INDEX('Activity data'!AK$24:AK$39,MATCH(Emissions!$D54,'Activity data'!$D$24:$D$39,0))*INDEX(EF!$H$84:$H$99,MATCH(Emissions!$D54,EF!$D$84:$D$99,0))*INDEX(EF!$H$100:$H$115,MATCH(Emissions!$D54,EF!$D$100:$D$115,0))*INDEX(EF!$H$116:$H$131,MATCH(Emissions!$D54,EF!$D$116:$D$131,0))*kgtoGg</f>
        <v>1.2584622049641547</v>
      </c>
      <c r="AL54" s="22">
        <f>INDEX('Activity data'!AL$24:AL$39,MATCH(Emissions!$D54,'Activity data'!$D$24:$D$39,0))*INDEX(EF!$H$84:$H$99,MATCH(Emissions!$D54,EF!$D$84:$D$99,0))*INDEX(EF!$H$100:$H$115,MATCH(Emissions!$D54,EF!$D$100:$D$115,0))*INDEX(EF!$H$116:$H$131,MATCH(Emissions!$D54,EF!$D$116:$D$131,0))*kgtoGg</f>
        <v>1.2572968627167034</v>
      </c>
      <c r="AM54" s="22">
        <f>INDEX('Activity data'!AM$24:AM$39,MATCH(Emissions!$D54,'Activity data'!$D$24:$D$39,0))*INDEX(EF!$H$84:$H$99,MATCH(Emissions!$D54,EF!$D$84:$D$99,0))*INDEX(EF!$H$100:$H$115,MATCH(Emissions!$D54,EF!$D$100:$D$115,0))*INDEX(EF!$H$116:$H$131,MATCH(Emissions!$D54,EF!$D$116:$D$131,0))*kgtoGg</f>
        <v>1.2561315204692522</v>
      </c>
      <c r="AN54" s="22">
        <f>INDEX('Activity data'!AN$24:AN$39,MATCH(Emissions!$D54,'Activity data'!$D$24:$D$39,0))*INDEX(EF!$H$84:$H$99,MATCH(Emissions!$D54,EF!$D$84:$D$99,0))*INDEX(EF!$H$100:$H$115,MATCH(Emissions!$D54,EF!$D$100:$D$115,0))*INDEX(EF!$H$116:$H$131,MATCH(Emissions!$D54,EF!$D$116:$D$131,0))*kgtoGg</f>
        <v>1.2549661782218002</v>
      </c>
      <c r="AO54" s="22">
        <f>INDEX('Activity data'!AO$24:AO$39,MATCH(Emissions!$D54,'Activity data'!$D$24:$D$39,0))*INDEX(EF!$H$84:$H$99,MATCH(Emissions!$D54,EF!$D$84:$D$99,0))*INDEX(EF!$H$100:$H$115,MATCH(Emissions!$D54,EF!$D$100:$D$115,0))*INDEX(EF!$H$116:$H$131,MATCH(Emissions!$D54,EF!$D$116:$D$131,0))*kgtoGg</f>
        <v>1.2538008359743487</v>
      </c>
      <c r="AP54" s="22">
        <f>INDEX('Activity data'!AP$24:AP$39,MATCH(Emissions!$D54,'Activity data'!$D$24:$D$39,0))*INDEX(EF!$H$84:$H$99,MATCH(Emissions!$D54,EF!$D$84:$D$99,0))*INDEX(EF!$H$100:$H$115,MATCH(Emissions!$D54,EF!$D$100:$D$115,0))*INDEX(EF!$H$116:$H$131,MATCH(Emissions!$D54,EF!$D$116:$D$131,0))*kgtoGg</f>
        <v>1.2526354937268973</v>
      </c>
      <c r="AQ54" s="22">
        <f>INDEX('Activity data'!AQ$24:AQ$39,MATCH(Emissions!$D54,'Activity data'!$D$24:$D$39,0))*INDEX(EF!$H$84:$H$99,MATCH(Emissions!$D54,EF!$D$84:$D$99,0))*INDEX(EF!$H$100:$H$115,MATCH(Emissions!$D54,EF!$D$100:$D$115,0))*INDEX(EF!$H$116:$H$131,MATCH(Emissions!$D54,EF!$D$116:$D$131,0))*kgtoGg</f>
        <v>1.2514701514794455</v>
      </c>
      <c r="AR54" s="22">
        <f>INDEX('Activity data'!AR$24:AR$39,MATCH(Emissions!$D54,'Activity data'!$D$24:$D$39,0))*INDEX(EF!$H$84:$H$99,MATCH(Emissions!$D54,EF!$D$84:$D$99,0))*INDEX(EF!$H$100:$H$115,MATCH(Emissions!$D54,EF!$D$100:$D$115,0))*INDEX(EF!$H$116:$H$131,MATCH(Emissions!$D54,EF!$D$116:$D$131,0))*kgtoGg</f>
        <v>1.2503048092319942</v>
      </c>
      <c r="AS54" s="22">
        <f>INDEX('Activity data'!AS$24:AS$39,MATCH(Emissions!$D54,'Activity data'!$D$24:$D$39,0))*INDEX(EF!$H$84:$H$99,MATCH(Emissions!$D54,EF!$D$84:$D$99,0))*INDEX(EF!$H$100:$H$115,MATCH(Emissions!$D54,EF!$D$100:$D$115,0))*INDEX(EF!$H$116:$H$131,MATCH(Emissions!$D54,EF!$D$116:$D$131,0))*kgtoGg</f>
        <v>1.2491394669845426</v>
      </c>
      <c r="AT54" s="22">
        <f>INDEX('Activity data'!AT$24:AT$39,MATCH(Emissions!$D54,'Activity data'!$D$24:$D$39,0))*INDEX(EF!$H$84:$H$99,MATCH(Emissions!$D54,EF!$D$84:$D$99,0))*INDEX(EF!$H$100:$H$115,MATCH(Emissions!$D54,EF!$D$100:$D$115,0))*INDEX(EF!$H$116:$H$131,MATCH(Emissions!$D54,EF!$D$116:$D$131,0))*kgtoGg</f>
        <v>1.247974124737091</v>
      </c>
      <c r="AU54" s="22">
        <f>INDEX('Activity data'!AU$24:AU$39,MATCH(Emissions!$D54,'Activity data'!$D$24:$D$39,0))*INDEX(EF!$H$84:$H$99,MATCH(Emissions!$D54,EF!$D$84:$D$99,0))*INDEX(EF!$H$100:$H$115,MATCH(Emissions!$D54,EF!$D$100:$D$115,0))*INDEX(EF!$H$116:$H$131,MATCH(Emissions!$D54,EF!$D$116:$D$131,0))*kgtoGg</f>
        <v>1.2468087824896399</v>
      </c>
      <c r="AV54" s="22">
        <f>INDEX('Activity data'!AV$24:AV$39,MATCH(Emissions!$D54,'Activity data'!$D$24:$D$39,0))*INDEX(EF!$H$84:$H$99,MATCH(Emissions!$D54,EF!$D$84:$D$99,0))*INDEX(EF!$H$100:$H$115,MATCH(Emissions!$D54,EF!$D$100:$D$115,0))*INDEX(EF!$H$116:$H$131,MATCH(Emissions!$D54,EF!$D$116:$D$131,0))*kgtoGg</f>
        <v>1.2456434402421883</v>
      </c>
      <c r="AW54" s="22">
        <f>INDEX('Activity data'!AW$24:AW$39,MATCH(Emissions!$D54,'Activity data'!$D$24:$D$39,0))*INDEX(EF!$H$84:$H$99,MATCH(Emissions!$D54,EF!$D$84:$D$99,0))*INDEX(EF!$H$100:$H$115,MATCH(Emissions!$D54,EF!$D$100:$D$115,0))*INDEX(EF!$H$116:$H$131,MATCH(Emissions!$D54,EF!$D$116:$D$131,0))*kgtoGg</f>
        <v>1.2444780979947367</v>
      </c>
      <c r="AX54" s="22">
        <f>INDEX('Activity data'!AX$24:AX$39,MATCH(Emissions!$D54,'Activity data'!$D$24:$D$39,0))*INDEX(EF!$H$84:$H$99,MATCH(Emissions!$D54,EF!$D$84:$D$99,0))*INDEX(EF!$H$100:$H$115,MATCH(Emissions!$D54,EF!$D$100:$D$115,0))*INDEX(EF!$H$116:$H$131,MATCH(Emissions!$D54,EF!$D$116:$D$131,0))*kgtoGg</f>
        <v>1.2433127557472852</v>
      </c>
      <c r="AY54" s="22">
        <f>INDEX('Activity data'!AY$24:AY$39,MATCH(Emissions!$D54,'Activity data'!$D$24:$D$39,0))*INDEX(EF!$H$84:$H$99,MATCH(Emissions!$D54,EF!$D$84:$D$99,0))*INDEX(EF!$H$100:$H$115,MATCH(Emissions!$D54,EF!$D$100:$D$115,0))*INDEX(EF!$H$116:$H$131,MATCH(Emissions!$D54,EF!$D$116:$D$131,0))*kgtoGg</f>
        <v>1.2421474134998332</v>
      </c>
      <c r="AZ54" s="22">
        <f>INDEX('Activity data'!AZ$24:AZ$39,MATCH(Emissions!$D54,'Activity data'!$D$24:$D$39,0))*INDEX(EF!$H$84:$H$99,MATCH(Emissions!$D54,EF!$D$84:$D$99,0))*INDEX(EF!$H$100:$H$115,MATCH(Emissions!$D54,EF!$D$100:$D$115,0))*INDEX(EF!$H$116:$H$131,MATCH(Emissions!$D54,EF!$D$116:$D$131,0))*kgtoGg</f>
        <v>1.2409820712523818</v>
      </c>
      <c r="BA54" s="22">
        <f>INDEX('Activity data'!BA$24:BA$39,MATCH(Emissions!$D54,'Activity data'!$D$24:$D$39,0))*INDEX(EF!$H$84:$H$99,MATCH(Emissions!$D54,EF!$D$84:$D$99,0))*INDEX(EF!$H$100:$H$115,MATCH(Emissions!$D54,EF!$D$100:$D$115,0))*INDEX(EF!$H$116:$H$131,MATCH(Emissions!$D54,EF!$D$116:$D$131,0))*kgtoGg</f>
        <v>1.2398167290049302</v>
      </c>
      <c r="BB54" s="22">
        <f>INDEX('Activity data'!BB$24:BB$39,MATCH(Emissions!$D54,'Activity data'!$D$24:$D$39,0))*INDEX(EF!$H$84:$H$99,MATCH(Emissions!$D54,EF!$D$84:$D$99,0))*INDEX(EF!$H$100:$H$115,MATCH(Emissions!$D54,EF!$D$100:$D$115,0))*INDEX(EF!$H$116:$H$131,MATCH(Emissions!$D54,EF!$D$116:$D$131,0))*kgtoGg</f>
        <v>1.2386513867574791</v>
      </c>
      <c r="BC54" s="22">
        <f>INDEX('Activity data'!BC$24:BC$39,MATCH(Emissions!$D54,'Activity data'!$D$24:$D$39,0))*INDEX(EF!$H$84:$H$99,MATCH(Emissions!$D54,EF!$D$84:$D$99,0))*INDEX(EF!$H$100:$H$115,MATCH(Emissions!$D54,EF!$D$100:$D$115,0))*INDEX(EF!$H$116:$H$131,MATCH(Emissions!$D54,EF!$D$116:$D$131,0))*kgtoGg</f>
        <v>1.2374860445100275</v>
      </c>
      <c r="BD54" s="22">
        <f>INDEX('Activity data'!BD$24:BD$39,MATCH(Emissions!$D54,'Activity data'!$D$24:$D$39,0))*INDEX(EF!$H$84:$H$99,MATCH(Emissions!$D54,EF!$D$84:$D$99,0))*INDEX(EF!$H$100:$H$115,MATCH(Emissions!$D54,EF!$D$100:$D$115,0))*INDEX(EF!$H$116:$H$131,MATCH(Emissions!$D54,EF!$D$116:$D$131,0))*kgtoGg</f>
        <v>1.236320702262576</v>
      </c>
      <c r="BE54" s="22">
        <f>INDEX('Activity data'!BE$24:BE$39,MATCH(Emissions!$D54,'Activity data'!$D$24:$D$39,0))*INDEX(EF!$H$84:$H$99,MATCH(Emissions!$D54,EF!$D$84:$D$99,0))*INDEX(EF!$H$100:$H$115,MATCH(Emissions!$D54,EF!$D$100:$D$115,0))*INDEX(EF!$H$116:$H$131,MATCH(Emissions!$D54,EF!$D$116:$D$131,0))*kgtoGg</f>
        <v>1.2351553600151244</v>
      </c>
      <c r="BF54" s="22">
        <f>INDEX('Activity data'!BF$24:BF$39,MATCH(Emissions!$D54,'Activity data'!$D$24:$D$39,0))*INDEX(EF!$H$84:$H$99,MATCH(Emissions!$D54,EF!$D$84:$D$99,0))*INDEX(EF!$H$100:$H$115,MATCH(Emissions!$D54,EF!$D$100:$D$115,0))*INDEX(EF!$H$116:$H$131,MATCH(Emissions!$D54,EF!$D$116:$D$131,0))*kgtoGg</f>
        <v>1.2339900177676728</v>
      </c>
      <c r="BG54" s="22">
        <f>INDEX('Activity data'!BG$24:BG$39,MATCH(Emissions!$D54,'Activity data'!$D$24:$D$39,0))*INDEX(EF!$H$84:$H$99,MATCH(Emissions!$D54,EF!$D$84:$D$99,0))*INDEX(EF!$H$100:$H$115,MATCH(Emissions!$D54,EF!$D$100:$D$115,0))*INDEX(EF!$H$116:$H$131,MATCH(Emissions!$D54,EF!$D$116:$D$131,0))*kgtoGg</f>
        <v>1.2328246755202215</v>
      </c>
      <c r="BH54" s="22">
        <f>INDEX('Activity data'!BH$24:BH$39,MATCH(Emissions!$D54,'Activity data'!$D$24:$D$39,0))*INDEX(EF!$H$84:$H$99,MATCH(Emissions!$D54,EF!$D$84:$D$99,0))*INDEX(EF!$H$100:$H$115,MATCH(Emissions!$D54,EF!$D$100:$D$115,0))*INDEX(EF!$H$116:$H$131,MATCH(Emissions!$D54,EF!$D$116:$D$131,0))*kgtoGg</f>
        <v>1.2316593332727694</v>
      </c>
      <c r="BI54" s="22">
        <f>INDEX('Activity data'!BI$24:BI$39,MATCH(Emissions!$D54,'Activity data'!$D$24:$D$39,0))*INDEX(EF!$H$84:$H$99,MATCH(Emissions!$D54,EF!$D$84:$D$99,0))*INDEX(EF!$H$100:$H$115,MATCH(Emissions!$D54,EF!$D$100:$D$115,0))*INDEX(EF!$H$116:$H$131,MATCH(Emissions!$D54,EF!$D$116:$D$131,0))*kgtoGg</f>
        <v>1.2304939910253181</v>
      </c>
      <c r="BJ54" s="22">
        <f>INDEX('Activity data'!BJ$24:BJ$39,MATCH(Emissions!$D54,'Activity data'!$D$24:$D$39,0))*INDEX(EF!$H$84:$H$99,MATCH(Emissions!$D54,EF!$D$84:$D$99,0))*INDEX(EF!$H$100:$H$115,MATCH(Emissions!$D54,EF!$D$100:$D$115,0))*INDEX(EF!$H$116:$H$131,MATCH(Emissions!$D54,EF!$D$116:$D$131,0))*kgtoGg</f>
        <v>1.2293286487778667</v>
      </c>
      <c r="BK54" s="22">
        <f>INDEX('Activity data'!BK$24:BK$39,MATCH(Emissions!$D54,'Activity data'!$D$24:$D$39,0))*INDEX(EF!$H$84:$H$99,MATCH(Emissions!$D54,EF!$D$84:$D$99,0))*INDEX(EF!$H$100:$H$115,MATCH(Emissions!$D54,EF!$D$100:$D$115,0))*INDEX(EF!$H$116:$H$131,MATCH(Emissions!$D54,EF!$D$116:$D$131,0))*kgtoGg</f>
        <v>1.2281633065304152</v>
      </c>
      <c r="BL54" s="22">
        <f>INDEX('Activity data'!BL$24:BL$39,MATCH(Emissions!$D54,'Activity data'!$D$24:$D$39,0))*INDEX(EF!$H$84:$H$99,MATCH(Emissions!$D54,EF!$D$84:$D$99,0))*INDEX(EF!$H$100:$H$115,MATCH(Emissions!$D54,EF!$D$100:$D$115,0))*INDEX(EF!$H$116:$H$131,MATCH(Emissions!$D54,EF!$D$116:$D$131,0))*kgtoGg</f>
        <v>1.2269979642829636</v>
      </c>
      <c r="BM54" s="22">
        <f>INDEX('Activity data'!BM$24:BM$39,MATCH(Emissions!$D54,'Activity data'!$D$24:$D$39,0))*INDEX(EF!$H$84:$H$99,MATCH(Emissions!$D54,EF!$D$84:$D$99,0))*INDEX(EF!$H$100:$H$115,MATCH(Emissions!$D54,EF!$D$100:$D$115,0))*INDEX(EF!$H$116:$H$131,MATCH(Emissions!$D54,EF!$D$116:$D$131,0))*kgtoGg</f>
        <v>1.2258326220355122</v>
      </c>
      <c r="BN54" s="22">
        <f>INDEX('Activity data'!BN$24:BN$39,MATCH(Emissions!$D54,'Activity data'!$D$24:$D$39,0))*INDEX(EF!$H$84:$H$99,MATCH(Emissions!$D54,EF!$D$84:$D$99,0))*INDEX(EF!$H$100:$H$115,MATCH(Emissions!$D54,EF!$D$100:$D$115,0))*INDEX(EF!$H$116:$H$131,MATCH(Emissions!$D54,EF!$D$116:$D$131,0))*kgtoGg</f>
        <v>1.2246672797880604</v>
      </c>
      <c r="BO54" s="22">
        <f>INDEX('Activity data'!BO$24:BO$39,MATCH(Emissions!$D54,'Activity data'!$D$24:$D$39,0))*INDEX(EF!$H$84:$H$99,MATCH(Emissions!$D54,EF!$D$84:$D$99,0))*INDEX(EF!$H$100:$H$115,MATCH(Emissions!$D54,EF!$D$100:$D$115,0))*INDEX(EF!$H$116:$H$131,MATCH(Emissions!$D54,EF!$D$116:$D$131,0))*kgtoGg</f>
        <v>1.2235019375406091</v>
      </c>
      <c r="BP54" s="22">
        <f>INDEX('Activity data'!BP$24:BP$39,MATCH(Emissions!$D54,'Activity data'!$D$24:$D$39,0))*INDEX(EF!$H$84:$H$99,MATCH(Emissions!$D54,EF!$D$84:$D$99,0))*INDEX(EF!$H$100:$H$115,MATCH(Emissions!$D54,EF!$D$100:$D$115,0))*INDEX(EF!$H$116:$H$131,MATCH(Emissions!$D54,EF!$D$116:$D$131,0))*kgtoGg</f>
        <v>1.2223365952931573</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2.4624591885313172</v>
      </c>
      <c r="AE55" s="22">
        <f>INDEX('Activity data'!AE$24:AE$39,MATCH(Emissions!$D55,'Activity data'!$D$24:$D$39,0))*INDEX(EF!$H$84:$H$99,MATCH(Emissions!$D55,EF!$D$84:$D$99,0))*INDEX(EF!$H$100:$H$115,MATCH(Emissions!$D55,EF!$D$100:$D$115,0))*INDEX(EF!$H$116:$H$131,MATCH(Emissions!$D55,EF!$D$116:$D$131,0))*kgtoGg</f>
        <v>2.4585603570229884</v>
      </c>
      <c r="AF55" s="22">
        <f>INDEX('Activity data'!AF$24:AF$39,MATCH(Emissions!$D55,'Activity data'!$D$24:$D$39,0))*INDEX(EF!$H$84:$H$99,MATCH(Emissions!$D55,EF!$D$84:$D$99,0))*INDEX(EF!$H$100:$H$115,MATCH(Emissions!$D55,EF!$D$100:$D$115,0))*INDEX(EF!$H$116:$H$131,MATCH(Emissions!$D55,EF!$D$116:$D$131,0))*kgtoGg</f>
        <v>2.4546615255146595</v>
      </c>
      <c r="AG55" s="22">
        <f>INDEX('Activity data'!AG$24:AG$39,MATCH(Emissions!$D55,'Activity data'!$D$24:$D$39,0))*INDEX(EF!$H$84:$H$99,MATCH(Emissions!$D55,EF!$D$84:$D$99,0))*INDEX(EF!$H$100:$H$115,MATCH(Emissions!$D55,EF!$D$100:$D$115,0))*INDEX(EF!$H$116:$H$131,MATCH(Emissions!$D55,EF!$D$116:$D$131,0))*kgtoGg</f>
        <v>2.4507626940063303</v>
      </c>
      <c r="AH55" s="22">
        <f>INDEX('Activity data'!AH$24:AH$39,MATCH(Emissions!$D55,'Activity data'!$D$24:$D$39,0))*INDEX(EF!$H$84:$H$99,MATCH(Emissions!$D55,EF!$D$84:$D$99,0))*INDEX(EF!$H$100:$H$115,MATCH(Emissions!$D55,EF!$D$100:$D$115,0))*INDEX(EF!$H$116:$H$131,MATCH(Emissions!$D55,EF!$D$116:$D$131,0))*kgtoGg</f>
        <v>2.4468638624980015</v>
      </c>
      <c r="AI55" s="22">
        <f>INDEX('Activity data'!AI$24:AI$39,MATCH(Emissions!$D55,'Activity data'!$D$24:$D$39,0))*INDEX(EF!$H$84:$H$99,MATCH(Emissions!$D55,EF!$D$84:$D$99,0))*INDEX(EF!$H$100:$H$115,MATCH(Emissions!$D55,EF!$D$100:$D$115,0))*INDEX(EF!$H$116:$H$131,MATCH(Emissions!$D55,EF!$D$116:$D$131,0))*kgtoGg</f>
        <v>2.4429650309896722</v>
      </c>
      <c r="AJ55" s="22">
        <f>INDEX('Activity data'!AJ$24:AJ$39,MATCH(Emissions!$D55,'Activity data'!$D$24:$D$39,0))*INDEX(EF!$H$84:$H$99,MATCH(Emissions!$D55,EF!$D$84:$D$99,0))*INDEX(EF!$H$100:$H$115,MATCH(Emissions!$D55,EF!$D$100:$D$115,0))*INDEX(EF!$H$116:$H$131,MATCH(Emissions!$D55,EF!$D$116:$D$131,0))*kgtoGg</f>
        <v>2.4390661994813438</v>
      </c>
      <c r="AK55" s="22">
        <f>INDEX('Activity data'!AK$24:AK$39,MATCH(Emissions!$D55,'Activity data'!$D$24:$D$39,0))*INDEX(EF!$H$84:$H$99,MATCH(Emissions!$D55,EF!$D$84:$D$99,0))*INDEX(EF!$H$100:$H$115,MATCH(Emissions!$D55,EF!$D$100:$D$115,0))*INDEX(EF!$H$116:$H$131,MATCH(Emissions!$D55,EF!$D$116:$D$131,0))*kgtoGg</f>
        <v>2.4351673679730146</v>
      </c>
      <c r="AL55" s="22">
        <f>INDEX('Activity data'!AL$24:AL$39,MATCH(Emissions!$D55,'Activity data'!$D$24:$D$39,0))*INDEX(EF!$H$84:$H$99,MATCH(Emissions!$D55,EF!$D$84:$D$99,0))*INDEX(EF!$H$100:$H$115,MATCH(Emissions!$D55,EF!$D$100:$D$115,0))*INDEX(EF!$H$116:$H$131,MATCH(Emissions!$D55,EF!$D$116:$D$131,0))*kgtoGg</f>
        <v>2.4312685364646853</v>
      </c>
      <c r="AM55" s="22">
        <f>INDEX('Activity data'!AM$24:AM$39,MATCH(Emissions!$D55,'Activity data'!$D$24:$D$39,0))*INDEX(EF!$H$84:$H$99,MATCH(Emissions!$D55,EF!$D$84:$D$99,0))*INDEX(EF!$H$100:$H$115,MATCH(Emissions!$D55,EF!$D$100:$D$115,0))*INDEX(EF!$H$116:$H$131,MATCH(Emissions!$D55,EF!$D$116:$D$131,0))*kgtoGg</f>
        <v>2.427369704956357</v>
      </c>
      <c r="AN55" s="22">
        <f>INDEX('Activity data'!AN$24:AN$39,MATCH(Emissions!$D55,'Activity data'!$D$24:$D$39,0))*INDEX(EF!$H$84:$H$99,MATCH(Emissions!$D55,EF!$D$84:$D$99,0))*INDEX(EF!$H$100:$H$115,MATCH(Emissions!$D55,EF!$D$100:$D$115,0))*INDEX(EF!$H$116:$H$131,MATCH(Emissions!$D55,EF!$D$116:$D$131,0))*kgtoGg</f>
        <v>2.4234708734480273</v>
      </c>
      <c r="AO55" s="22">
        <f>INDEX('Activity data'!AO$24:AO$39,MATCH(Emissions!$D55,'Activity data'!$D$24:$D$39,0))*INDEX(EF!$H$84:$H$99,MATCH(Emissions!$D55,EF!$D$84:$D$99,0))*INDEX(EF!$H$100:$H$115,MATCH(Emissions!$D55,EF!$D$100:$D$115,0))*INDEX(EF!$H$116:$H$131,MATCH(Emissions!$D55,EF!$D$116:$D$131,0))*kgtoGg</f>
        <v>2.4195720419396989</v>
      </c>
      <c r="AP55" s="22">
        <f>INDEX('Activity data'!AP$24:AP$39,MATCH(Emissions!$D55,'Activity data'!$D$24:$D$39,0))*INDEX(EF!$H$84:$H$99,MATCH(Emissions!$D55,EF!$D$84:$D$99,0))*INDEX(EF!$H$100:$H$115,MATCH(Emissions!$D55,EF!$D$100:$D$115,0))*INDEX(EF!$H$116:$H$131,MATCH(Emissions!$D55,EF!$D$116:$D$131,0))*kgtoGg</f>
        <v>2.4156732104313696</v>
      </c>
      <c r="AQ55" s="22">
        <f>INDEX('Activity data'!AQ$24:AQ$39,MATCH(Emissions!$D55,'Activity data'!$D$24:$D$39,0))*INDEX(EF!$H$84:$H$99,MATCH(Emissions!$D55,EF!$D$84:$D$99,0))*INDEX(EF!$H$100:$H$115,MATCH(Emissions!$D55,EF!$D$100:$D$115,0))*INDEX(EF!$H$116:$H$131,MATCH(Emissions!$D55,EF!$D$116:$D$131,0))*kgtoGg</f>
        <v>2.4117743789230404</v>
      </c>
      <c r="AR55" s="22">
        <f>INDEX('Activity data'!AR$24:AR$39,MATCH(Emissions!$D55,'Activity data'!$D$24:$D$39,0))*INDEX(EF!$H$84:$H$99,MATCH(Emissions!$D55,EF!$D$84:$D$99,0))*INDEX(EF!$H$100:$H$115,MATCH(Emissions!$D55,EF!$D$100:$D$115,0))*INDEX(EF!$H$116:$H$131,MATCH(Emissions!$D55,EF!$D$116:$D$131,0))*kgtoGg</f>
        <v>2.407875547414712</v>
      </c>
      <c r="AS55" s="22">
        <f>INDEX('Activity data'!AS$24:AS$39,MATCH(Emissions!$D55,'Activity data'!$D$24:$D$39,0))*INDEX(EF!$H$84:$H$99,MATCH(Emissions!$D55,EF!$D$84:$D$99,0))*INDEX(EF!$H$100:$H$115,MATCH(Emissions!$D55,EF!$D$100:$D$115,0))*INDEX(EF!$H$116:$H$131,MATCH(Emissions!$D55,EF!$D$116:$D$131,0))*kgtoGg</f>
        <v>2.4039767159063823</v>
      </c>
      <c r="AT55" s="22">
        <f>INDEX('Activity data'!AT$24:AT$39,MATCH(Emissions!$D55,'Activity data'!$D$24:$D$39,0))*INDEX(EF!$H$84:$H$99,MATCH(Emissions!$D55,EF!$D$84:$D$99,0))*INDEX(EF!$H$100:$H$115,MATCH(Emissions!$D55,EF!$D$100:$D$115,0))*INDEX(EF!$H$116:$H$131,MATCH(Emissions!$D55,EF!$D$116:$D$131,0))*kgtoGg</f>
        <v>2.4000778843980535</v>
      </c>
      <c r="AU55" s="22">
        <f>INDEX('Activity data'!AU$24:AU$39,MATCH(Emissions!$D55,'Activity data'!$D$24:$D$39,0))*INDEX(EF!$H$84:$H$99,MATCH(Emissions!$D55,EF!$D$84:$D$99,0))*INDEX(EF!$H$100:$H$115,MATCH(Emissions!$D55,EF!$D$100:$D$115,0))*INDEX(EF!$H$116:$H$131,MATCH(Emissions!$D55,EF!$D$116:$D$131,0))*kgtoGg</f>
        <v>2.3961790528897247</v>
      </c>
      <c r="AV55" s="22">
        <f>INDEX('Activity data'!AV$24:AV$39,MATCH(Emissions!$D55,'Activity data'!$D$24:$D$39,0))*INDEX(EF!$H$84:$H$99,MATCH(Emissions!$D55,EF!$D$84:$D$99,0))*INDEX(EF!$H$100:$H$115,MATCH(Emissions!$D55,EF!$D$100:$D$115,0))*INDEX(EF!$H$116:$H$131,MATCH(Emissions!$D55,EF!$D$116:$D$131,0))*kgtoGg</f>
        <v>2.3922802213813954</v>
      </c>
      <c r="AW55" s="22">
        <f>INDEX('Activity data'!AW$24:AW$39,MATCH(Emissions!$D55,'Activity data'!$D$24:$D$39,0))*INDEX(EF!$H$84:$H$99,MATCH(Emissions!$D55,EF!$D$84:$D$99,0))*INDEX(EF!$H$100:$H$115,MATCH(Emissions!$D55,EF!$D$100:$D$115,0))*INDEX(EF!$H$116:$H$131,MATCH(Emissions!$D55,EF!$D$116:$D$131,0))*kgtoGg</f>
        <v>2.3883813898730675</v>
      </c>
      <c r="AX55" s="22">
        <f>INDEX('Activity data'!AX$24:AX$39,MATCH(Emissions!$D55,'Activity data'!$D$24:$D$39,0))*INDEX(EF!$H$84:$H$99,MATCH(Emissions!$D55,EF!$D$84:$D$99,0))*INDEX(EF!$H$100:$H$115,MATCH(Emissions!$D55,EF!$D$100:$D$115,0))*INDEX(EF!$H$116:$H$131,MATCH(Emissions!$D55,EF!$D$116:$D$131,0))*kgtoGg</f>
        <v>2.3844825583647378</v>
      </c>
      <c r="AY55" s="22">
        <f>INDEX('Activity data'!AY$24:AY$39,MATCH(Emissions!$D55,'Activity data'!$D$24:$D$39,0))*INDEX(EF!$H$84:$H$99,MATCH(Emissions!$D55,EF!$D$84:$D$99,0))*INDEX(EF!$H$100:$H$115,MATCH(Emissions!$D55,EF!$D$100:$D$115,0))*INDEX(EF!$H$116:$H$131,MATCH(Emissions!$D55,EF!$D$116:$D$131,0))*kgtoGg</f>
        <v>2.3805837268564085</v>
      </c>
      <c r="AZ55" s="22">
        <f>INDEX('Activity data'!AZ$24:AZ$39,MATCH(Emissions!$D55,'Activity data'!$D$24:$D$39,0))*INDEX(EF!$H$84:$H$99,MATCH(Emissions!$D55,EF!$D$84:$D$99,0))*INDEX(EF!$H$100:$H$115,MATCH(Emissions!$D55,EF!$D$100:$D$115,0))*INDEX(EF!$H$116:$H$131,MATCH(Emissions!$D55,EF!$D$116:$D$131,0))*kgtoGg</f>
        <v>2.3766848953480793</v>
      </c>
      <c r="BA55" s="22">
        <f>INDEX('Activity data'!BA$24:BA$39,MATCH(Emissions!$D55,'Activity data'!$D$24:$D$39,0))*INDEX(EF!$H$84:$H$99,MATCH(Emissions!$D55,EF!$D$84:$D$99,0))*INDEX(EF!$H$100:$H$115,MATCH(Emissions!$D55,EF!$D$100:$D$115,0))*INDEX(EF!$H$116:$H$131,MATCH(Emissions!$D55,EF!$D$116:$D$131,0))*kgtoGg</f>
        <v>2.3727860638397509</v>
      </c>
      <c r="BB55" s="22">
        <f>INDEX('Activity data'!BB$24:BB$39,MATCH(Emissions!$D55,'Activity data'!$D$24:$D$39,0))*INDEX(EF!$H$84:$H$99,MATCH(Emissions!$D55,EF!$D$84:$D$99,0))*INDEX(EF!$H$100:$H$115,MATCH(Emissions!$D55,EF!$D$100:$D$115,0))*INDEX(EF!$H$116:$H$131,MATCH(Emissions!$D55,EF!$D$116:$D$131,0))*kgtoGg</f>
        <v>2.3688872323314216</v>
      </c>
      <c r="BC55" s="22">
        <f>INDEX('Activity data'!BC$24:BC$39,MATCH(Emissions!$D55,'Activity data'!$D$24:$D$39,0))*INDEX(EF!$H$84:$H$99,MATCH(Emissions!$D55,EF!$D$84:$D$99,0))*INDEX(EF!$H$100:$H$115,MATCH(Emissions!$D55,EF!$D$100:$D$115,0))*INDEX(EF!$H$116:$H$131,MATCH(Emissions!$D55,EF!$D$116:$D$131,0))*kgtoGg</f>
        <v>2.3649884008230924</v>
      </c>
      <c r="BD55" s="22">
        <f>INDEX('Activity data'!BD$24:BD$39,MATCH(Emissions!$D55,'Activity data'!$D$24:$D$39,0))*INDEX(EF!$H$84:$H$99,MATCH(Emissions!$D55,EF!$D$84:$D$99,0))*INDEX(EF!$H$100:$H$115,MATCH(Emissions!$D55,EF!$D$100:$D$115,0))*INDEX(EF!$H$116:$H$131,MATCH(Emissions!$D55,EF!$D$116:$D$131,0))*kgtoGg</f>
        <v>2.361089569314764</v>
      </c>
      <c r="BE55" s="22">
        <f>INDEX('Activity data'!BE$24:BE$39,MATCH(Emissions!$D55,'Activity data'!$D$24:$D$39,0))*INDEX(EF!$H$84:$H$99,MATCH(Emissions!$D55,EF!$D$84:$D$99,0))*INDEX(EF!$H$100:$H$115,MATCH(Emissions!$D55,EF!$D$100:$D$115,0))*INDEX(EF!$H$116:$H$131,MATCH(Emissions!$D55,EF!$D$116:$D$131,0))*kgtoGg</f>
        <v>2.3571907378064347</v>
      </c>
      <c r="BF55" s="22">
        <f>INDEX('Activity data'!BF$24:BF$39,MATCH(Emissions!$D55,'Activity data'!$D$24:$D$39,0))*INDEX(EF!$H$84:$H$99,MATCH(Emissions!$D55,EF!$D$84:$D$99,0))*INDEX(EF!$H$100:$H$115,MATCH(Emissions!$D55,EF!$D$100:$D$115,0))*INDEX(EF!$H$116:$H$131,MATCH(Emissions!$D55,EF!$D$116:$D$131,0))*kgtoGg</f>
        <v>2.3532919062981059</v>
      </c>
      <c r="BG55" s="22">
        <f>INDEX('Activity data'!BG$24:BG$39,MATCH(Emissions!$D55,'Activity data'!$D$24:$D$39,0))*INDEX(EF!$H$84:$H$99,MATCH(Emissions!$D55,EF!$D$84:$D$99,0))*INDEX(EF!$H$100:$H$115,MATCH(Emissions!$D55,EF!$D$100:$D$115,0))*INDEX(EF!$H$116:$H$131,MATCH(Emissions!$D55,EF!$D$116:$D$131,0))*kgtoGg</f>
        <v>2.3493930747897767</v>
      </c>
      <c r="BH55" s="22">
        <f>INDEX('Activity data'!BH$24:BH$39,MATCH(Emissions!$D55,'Activity data'!$D$24:$D$39,0))*INDEX(EF!$H$84:$H$99,MATCH(Emissions!$D55,EF!$D$84:$D$99,0))*INDEX(EF!$H$100:$H$115,MATCH(Emissions!$D55,EF!$D$100:$D$115,0))*INDEX(EF!$H$116:$H$131,MATCH(Emissions!$D55,EF!$D$116:$D$131,0))*kgtoGg</f>
        <v>2.3454942432814478</v>
      </c>
      <c r="BI55" s="22">
        <f>INDEX('Activity data'!BI$24:BI$39,MATCH(Emissions!$D55,'Activity data'!$D$24:$D$39,0))*INDEX(EF!$H$84:$H$99,MATCH(Emissions!$D55,EF!$D$84:$D$99,0))*INDEX(EF!$H$100:$H$115,MATCH(Emissions!$D55,EF!$D$100:$D$115,0))*INDEX(EF!$H$116:$H$131,MATCH(Emissions!$D55,EF!$D$116:$D$131,0))*kgtoGg</f>
        <v>2.341595411773119</v>
      </c>
      <c r="BJ55" s="22">
        <f>INDEX('Activity data'!BJ$24:BJ$39,MATCH(Emissions!$D55,'Activity data'!$D$24:$D$39,0))*INDEX(EF!$H$84:$H$99,MATCH(Emissions!$D55,EF!$D$84:$D$99,0))*INDEX(EF!$H$100:$H$115,MATCH(Emissions!$D55,EF!$D$100:$D$115,0))*INDEX(EF!$H$116:$H$131,MATCH(Emissions!$D55,EF!$D$116:$D$131,0))*kgtoGg</f>
        <v>2.3376965802647898</v>
      </c>
      <c r="BK55" s="22">
        <f>INDEX('Activity data'!BK$24:BK$39,MATCH(Emissions!$D55,'Activity data'!$D$24:$D$39,0))*INDEX(EF!$H$84:$H$99,MATCH(Emissions!$D55,EF!$D$84:$D$99,0))*INDEX(EF!$H$100:$H$115,MATCH(Emissions!$D55,EF!$D$100:$D$115,0))*INDEX(EF!$H$116:$H$131,MATCH(Emissions!$D55,EF!$D$116:$D$131,0))*kgtoGg</f>
        <v>2.3337977487564614</v>
      </c>
      <c r="BL55" s="22">
        <f>INDEX('Activity data'!BL$24:BL$39,MATCH(Emissions!$D55,'Activity data'!$D$24:$D$39,0))*INDEX(EF!$H$84:$H$99,MATCH(Emissions!$D55,EF!$D$84:$D$99,0))*INDEX(EF!$H$100:$H$115,MATCH(Emissions!$D55,EF!$D$100:$D$115,0))*INDEX(EF!$H$116:$H$131,MATCH(Emissions!$D55,EF!$D$116:$D$131,0))*kgtoGg</f>
        <v>2.3298989172481317</v>
      </c>
      <c r="BM55" s="22">
        <f>INDEX('Activity data'!BM$24:BM$39,MATCH(Emissions!$D55,'Activity data'!$D$24:$D$39,0))*INDEX(EF!$H$84:$H$99,MATCH(Emissions!$D55,EF!$D$84:$D$99,0))*INDEX(EF!$H$100:$H$115,MATCH(Emissions!$D55,EF!$D$100:$D$115,0))*INDEX(EF!$H$116:$H$131,MATCH(Emissions!$D55,EF!$D$116:$D$131,0))*kgtoGg</f>
        <v>2.3260000857398029</v>
      </c>
      <c r="BN55" s="22">
        <f>INDEX('Activity data'!BN$24:BN$39,MATCH(Emissions!$D55,'Activity data'!$D$24:$D$39,0))*INDEX(EF!$H$84:$H$99,MATCH(Emissions!$D55,EF!$D$84:$D$99,0))*INDEX(EF!$H$100:$H$115,MATCH(Emissions!$D55,EF!$D$100:$D$115,0))*INDEX(EF!$H$116:$H$131,MATCH(Emissions!$D55,EF!$D$116:$D$131,0))*kgtoGg</f>
        <v>2.3221012542314736</v>
      </c>
      <c r="BO55" s="22">
        <f>INDEX('Activity data'!BO$24:BO$39,MATCH(Emissions!$D55,'Activity data'!$D$24:$D$39,0))*INDEX(EF!$H$84:$H$99,MATCH(Emissions!$D55,EF!$D$84:$D$99,0))*INDEX(EF!$H$100:$H$115,MATCH(Emissions!$D55,EF!$D$100:$D$115,0))*INDEX(EF!$H$116:$H$131,MATCH(Emissions!$D55,EF!$D$116:$D$131,0))*kgtoGg</f>
        <v>2.3182024227231448</v>
      </c>
      <c r="BP55" s="22">
        <f>INDEX('Activity data'!BP$24:BP$39,MATCH(Emissions!$D55,'Activity data'!$D$24:$D$39,0))*INDEX(EF!$H$84:$H$99,MATCH(Emissions!$D55,EF!$D$84:$D$99,0))*INDEX(EF!$H$100:$H$115,MATCH(Emissions!$D55,EF!$D$100:$D$115,0))*INDEX(EF!$H$116:$H$131,MATCH(Emissions!$D55,EF!$D$116:$D$131,0))*kgtoGg</f>
        <v>2.314303591214816</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5.3786221650316861</v>
      </c>
      <c r="AE56" s="22">
        <f>INDEX('Activity data'!AE$24:AE$39,MATCH(Emissions!$D56,'Activity data'!$D$24:$D$39,0))*INDEX(EF!$H$84:$H$99,MATCH(Emissions!$D56,EF!$D$84:$D$99,0))*INDEX(EF!$H$100:$H$115,MATCH(Emissions!$D56,EF!$D$100:$D$115,0))*INDEX(EF!$H$116:$H$131,MATCH(Emissions!$D56,EF!$D$116:$D$131,0))*kgtoGg</f>
        <v>5.3880428110636629</v>
      </c>
      <c r="AF56" s="22">
        <f>INDEX('Activity data'!AF$24:AF$39,MATCH(Emissions!$D56,'Activity data'!$D$24:$D$39,0))*INDEX(EF!$H$84:$H$99,MATCH(Emissions!$D56,EF!$D$84:$D$99,0))*INDEX(EF!$H$100:$H$115,MATCH(Emissions!$D56,EF!$D$100:$D$115,0))*INDEX(EF!$H$116:$H$131,MATCH(Emissions!$D56,EF!$D$116:$D$131,0))*kgtoGg</f>
        <v>5.3974634570956406</v>
      </c>
      <c r="AG56" s="22">
        <f>INDEX('Activity data'!AG$24:AG$39,MATCH(Emissions!$D56,'Activity data'!$D$24:$D$39,0))*INDEX(EF!$H$84:$H$99,MATCH(Emissions!$D56,EF!$D$84:$D$99,0))*INDEX(EF!$H$100:$H$115,MATCH(Emissions!$D56,EF!$D$100:$D$115,0))*INDEX(EF!$H$116:$H$131,MATCH(Emissions!$D56,EF!$D$116:$D$131,0))*kgtoGg</f>
        <v>5.4068841031276182</v>
      </c>
      <c r="AH56" s="22">
        <f>INDEX('Activity data'!AH$24:AH$39,MATCH(Emissions!$D56,'Activity data'!$D$24:$D$39,0))*INDEX(EF!$H$84:$H$99,MATCH(Emissions!$D56,EF!$D$84:$D$99,0))*INDEX(EF!$H$100:$H$115,MATCH(Emissions!$D56,EF!$D$100:$D$115,0))*INDEX(EF!$H$116:$H$131,MATCH(Emissions!$D56,EF!$D$116:$D$131,0))*kgtoGg</f>
        <v>5.4163047491595959</v>
      </c>
      <c r="AI56" s="22">
        <f>INDEX('Activity data'!AI$24:AI$39,MATCH(Emissions!$D56,'Activity data'!$D$24:$D$39,0))*INDEX(EF!$H$84:$H$99,MATCH(Emissions!$D56,EF!$D$84:$D$99,0))*INDEX(EF!$H$100:$H$115,MATCH(Emissions!$D56,EF!$D$100:$D$115,0))*INDEX(EF!$H$116:$H$131,MATCH(Emissions!$D56,EF!$D$116:$D$131,0))*kgtoGg</f>
        <v>5.4257253951915727</v>
      </c>
      <c r="AJ56" s="22">
        <f>INDEX('Activity data'!AJ$24:AJ$39,MATCH(Emissions!$D56,'Activity data'!$D$24:$D$39,0))*INDEX(EF!$H$84:$H$99,MATCH(Emissions!$D56,EF!$D$84:$D$99,0))*INDEX(EF!$H$100:$H$115,MATCH(Emissions!$D56,EF!$D$100:$D$115,0))*INDEX(EF!$H$116:$H$131,MATCH(Emissions!$D56,EF!$D$116:$D$131,0))*kgtoGg</f>
        <v>5.4351460412235486</v>
      </c>
      <c r="AK56" s="22">
        <f>INDEX('Activity data'!AK$24:AK$39,MATCH(Emissions!$D56,'Activity data'!$D$24:$D$39,0))*INDEX(EF!$H$84:$H$99,MATCH(Emissions!$D56,EF!$D$84:$D$99,0))*INDEX(EF!$H$100:$H$115,MATCH(Emissions!$D56,EF!$D$100:$D$115,0))*INDEX(EF!$H$116:$H$131,MATCH(Emissions!$D56,EF!$D$116:$D$131,0))*kgtoGg</f>
        <v>5.4445666872555272</v>
      </c>
      <c r="AL56" s="22">
        <f>INDEX('Activity data'!AL$24:AL$39,MATCH(Emissions!$D56,'Activity data'!$D$24:$D$39,0))*INDEX(EF!$H$84:$H$99,MATCH(Emissions!$D56,EF!$D$84:$D$99,0))*INDEX(EF!$H$100:$H$115,MATCH(Emissions!$D56,EF!$D$100:$D$115,0))*INDEX(EF!$H$116:$H$131,MATCH(Emissions!$D56,EF!$D$116:$D$131,0))*kgtoGg</f>
        <v>5.453987333287504</v>
      </c>
      <c r="AM56" s="22">
        <f>INDEX('Activity data'!AM$24:AM$39,MATCH(Emissions!$D56,'Activity data'!$D$24:$D$39,0))*INDEX(EF!$H$84:$H$99,MATCH(Emissions!$D56,EF!$D$84:$D$99,0))*INDEX(EF!$H$100:$H$115,MATCH(Emissions!$D56,EF!$D$100:$D$115,0))*INDEX(EF!$H$116:$H$131,MATCH(Emissions!$D56,EF!$D$116:$D$131,0))*kgtoGg</f>
        <v>5.4634079793194825</v>
      </c>
      <c r="AN56" s="22">
        <f>INDEX('Activity data'!AN$24:AN$39,MATCH(Emissions!$D56,'Activity data'!$D$24:$D$39,0))*INDEX(EF!$H$84:$H$99,MATCH(Emissions!$D56,EF!$D$84:$D$99,0))*INDEX(EF!$H$100:$H$115,MATCH(Emissions!$D56,EF!$D$100:$D$115,0))*INDEX(EF!$H$116:$H$131,MATCH(Emissions!$D56,EF!$D$116:$D$131,0))*kgtoGg</f>
        <v>5.4728286253514584</v>
      </c>
      <c r="AO56" s="22">
        <f>INDEX('Activity data'!AO$24:AO$39,MATCH(Emissions!$D56,'Activity data'!$D$24:$D$39,0))*INDEX(EF!$H$84:$H$99,MATCH(Emissions!$D56,EF!$D$84:$D$99,0))*INDEX(EF!$H$100:$H$115,MATCH(Emissions!$D56,EF!$D$100:$D$115,0))*INDEX(EF!$H$116:$H$131,MATCH(Emissions!$D56,EF!$D$116:$D$131,0))*kgtoGg</f>
        <v>5.4822492713834361</v>
      </c>
      <c r="AP56" s="22">
        <f>INDEX('Activity data'!AP$24:AP$39,MATCH(Emissions!$D56,'Activity data'!$D$24:$D$39,0))*INDEX(EF!$H$84:$H$99,MATCH(Emissions!$D56,EF!$D$84:$D$99,0))*INDEX(EF!$H$100:$H$115,MATCH(Emissions!$D56,EF!$D$100:$D$115,0))*INDEX(EF!$H$116:$H$131,MATCH(Emissions!$D56,EF!$D$116:$D$131,0))*kgtoGg</f>
        <v>5.4916699174154147</v>
      </c>
      <c r="AQ56" s="22">
        <f>INDEX('Activity data'!AQ$24:AQ$39,MATCH(Emissions!$D56,'Activity data'!$D$24:$D$39,0))*INDEX(EF!$H$84:$H$99,MATCH(Emissions!$D56,EF!$D$84:$D$99,0))*INDEX(EF!$H$100:$H$115,MATCH(Emissions!$D56,EF!$D$100:$D$115,0))*INDEX(EF!$H$116:$H$131,MATCH(Emissions!$D56,EF!$D$116:$D$131,0))*kgtoGg</f>
        <v>5.5010905634473906</v>
      </c>
      <c r="AR56" s="22">
        <f>INDEX('Activity data'!AR$24:AR$39,MATCH(Emissions!$D56,'Activity data'!$D$24:$D$39,0))*INDEX(EF!$H$84:$H$99,MATCH(Emissions!$D56,EF!$D$84:$D$99,0))*INDEX(EF!$H$100:$H$115,MATCH(Emissions!$D56,EF!$D$100:$D$115,0))*INDEX(EF!$H$116:$H$131,MATCH(Emissions!$D56,EF!$D$116:$D$131,0))*kgtoGg</f>
        <v>5.5105112094793682</v>
      </c>
      <c r="AS56" s="22">
        <f>INDEX('Activity data'!AS$24:AS$39,MATCH(Emissions!$D56,'Activity data'!$D$24:$D$39,0))*INDEX(EF!$H$84:$H$99,MATCH(Emissions!$D56,EF!$D$84:$D$99,0))*INDEX(EF!$H$100:$H$115,MATCH(Emissions!$D56,EF!$D$100:$D$115,0))*INDEX(EF!$H$116:$H$131,MATCH(Emissions!$D56,EF!$D$116:$D$131,0))*kgtoGg</f>
        <v>5.5199318555113468</v>
      </c>
      <c r="AT56" s="22">
        <f>INDEX('Activity data'!AT$24:AT$39,MATCH(Emissions!$D56,'Activity data'!$D$24:$D$39,0))*INDEX(EF!$H$84:$H$99,MATCH(Emissions!$D56,EF!$D$84:$D$99,0))*INDEX(EF!$H$100:$H$115,MATCH(Emissions!$D56,EF!$D$100:$D$115,0))*INDEX(EF!$H$116:$H$131,MATCH(Emissions!$D56,EF!$D$116:$D$131,0))*kgtoGg</f>
        <v>5.5293525015433227</v>
      </c>
      <c r="AU56" s="22">
        <f>INDEX('Activity data'!AU$24:AU$39,MATCH(Emissions!$D56,'Activity data'!$D$24:$D$39,0))*INDEX(EF!$H$84:$H$99,MATCH(Emissions!$D56,EF!$D$84:$D$99,0))*INDEX(EF!$H$100:$H$115,MATCH(Emissions!$D56,EF!$D$100:$D$115,0))*INDEX(EF!$H$116:$H$131,MATCH(Emissions!$D56,EF!$D$116:$D$131,0))*kgtoGg</f>
        <v>5.5387731475753013</v>
      </c>
      <c r="AV56" s="22">
        <f>INDEX('Activity data'!AV$24:AV$39,MATCH(Emissions!$D56,'Activity data'!$D$24:$D$39,0))*INDEX(EF!$H$84:$H$99,MATCH(Emissions!$D56,EF!$D$84:$D$99,0))*INDEX(EF!$H$100:$H$115,MATCH(Emissions!$D56,EF!$D$100:$D$115,0))*INDEX(EF!$H$116:$H$131,MATCH(Emissions!$D56,EF!$D$116:$D$131,0))*kgtoGg</f>
        <v>5.5481937936072772</v>
      </c>
      <c r="AW56" s="22">
        <f>INDEX('Activity data'!AW$24:AW$39,MATCH(Emissions!$D56,'Activity data'!$D$24:$D$39,0))*INDEX(EF!$H$84:$H$99,MATCH(Emissions!$D56,EF!$D$84:$D$99,0))*INDEX(EF!$H$100:$H$115,MATCH(Emissions!$D56,EF!$D$100:$D$115,0))*INDEX(EF!$H$116:$H$131,MATCH(Emissions!$D56,EF!$D$116:$D$131,0))*kgtoGg</f>
        <v>5.5576144396392557</v>
      </c>
      <c r="AX56" s="22">
        <f>INDEX('Activity data'!AX$24:AX$39,MATCH(Emissions!$D56,'Activity data'!$D$24:$D$39,0))*INDEX(EF!$H$84:$H$99,MATCH(Emissions!$D56,EF!$D$84:$D$99,0))*INDEX(EF!$H$100:$H$115,MATCH(Emissions!$D56,EF!$D$100:$D$115,0))*INDEX(EF!$H$116:$H$131,MATCH(Emissions!$D56,EF!$D$116:$D$131,0))*kgtoGg</f>
        <v>5.5670350856712325</v>
      </c>
      <c r="AY56" s="22">
        <f>INDEX('Activity data'!AY$24:AY$39,MATCH(Emissions!$D56,'Activity data'!$D$24:$D$39,0))*INDEX(EF!$H$84:$H$99,MATCH(Emissions!$D56,EF!$D$84:$D$99,0))*INDEX(EF!$H$100:$H$115,MATCH(Emissions!$D56,EF!$D$100:$D$115,0))*INDEX(EF!$H$116:$H$131,MATCH(Emissions!$D56,EF!$D$116:$D$131,0))*kgtoGg</f>
        <v>5.5764557317032093</v>
      </c>
      <c r="AZ56" s="22">
        <f>INDEX('Activity data'!AZ$24:AZ$39,MATCH(Emissions!$D56,'Activity data'!$D$24:$D$39,0))*INDEX(EF!$H$84:$H$99,MATCH(Emissions!$D56,EF!$D$84:$D$99,0))*INDEX(EF!$H$100:$H$115,MATCH(Emissions!$D56,EF!$D$100:$D$115,0))*INDEX(EF!$H$116:$H$131,MATCH(Emissions!$D56,EF!$D$116:$D$131,0))*kgtoGg</f>
        <v>5.585876377735187</v>
      </c>
      <c r="BA56" s="22">
        <f>INDEX('Activity data'!BA$24:BA$39,MATCH(Emissions!$D56,'Activity data'!$D$24:$D$39,0))*INDEX(EF!$H$84:$H$99,MATCH(Emissions!$D56,EF!$D$84:$D$99,0))*INDEX(EF!$H$100:$H$115,MATCH(Emissions!$D56,EF!$D$100:$D$115,0))*INDEX(EF!$H$116:$H$131,MATCH(Emissions!$D56,EF!$D$116:$D$131,0))*kgtoGg</f>
        <v>5.5952970237671638</v>
      </c>
      <c r="BB56" s="22">
        <f>INDEX('Activity data'!BB$24:BB$39,MATCH(Emissions!$D56,'Activity data'!$D$24:$D$39,0))*INDEX(EF!$H$84:$H$99,MATCH(Emissions!$D56,EF!$D$84:$D$99,0))*INDEX(EF!$H$100:$H$115,MATCH(Emissions!$D56,EF!$D$100:$D$115,0))*INDEX(EF!$H$116:$H$131,MATCH(Emissions!$D56,EF!$D$116:$D$131,0))*kgtoGg</f>
        <v>5.6047176697991414</v>
      </c>
      <c r="BC56" s="22">
        <f>INDEX('Activity data'!BC$24:BC$39,MATCH(Emissions!$D56,'Activity data'!$D$24:$D$39,0))*INDEX(EF!$H$84:$H$99,MATCH(Emissions!$D56,EF!$D$84:$D$99,0))*INDEX(EF!$H$100:$H$115,MATCH(Emissions!$D56,EF!$D$100:$D$115,0))*INDEX(EF!$H$116:$H$131,MATCH(Emissions!$D56,EF!$D$116:$D$131,0))*kgtoGg</f>
        <v>5.6141383158311191</v>
      </c>
      <c r="BD56" s="22">
        <f>INDEX('Activity data'!BD$24:BD$39,MATCH(Emissions!$D56,'Activity data'!$D$24:$D$39,0))*INDEX(EF!$H$84:$H$99,MATCH(Emissions!$D56,EF!$D$84:$D$99,0))*INDEX(EF!$H$100:$H$115,MATCH(Emissions!$D56,EF!$D$100:$D$115,0))*INDEX(EF!$H$116:$H$131,MATCH(Emissions!$D56,EF!$D$116:$D$131,0))*kgtoGg</f>
        <v>5.6235589618630959</v>
      </c>
      <c r="BE56" s="22">
        <f>INDEX('Activity data'!BE$24:BE$39,MATCH(Emissions!$D56,'Activity data'!$D$24:$D$39,0))*INDEX(EF!$H$84:$H$99,MATCH(Emissions!$D56,EF!$D$84:$D$99,0))*INDEX(EF!$H$100:$H$115,MATCH(Emissions!$D56,EF!$D$100:$D$115,0))*INDEX(EF!$H$116:$H$131,MATCH(Emissions!$D56,EF!$D$116:$D$131,0))*kgtoGg</f>
        <v>5.6329796078950745</v>
      </c>
      <c r="BF56" s="22">
        <f>INDEX('Activity data'!BF$24:BF$39,MATCH(Emissions!$D56,'Activity data'!$D$24:$D$39,0))*INDEX(EF!$H$84:$H$99,MATCH(Emissions!$D56,EF!$D$84:$D$99,0))*INDEX(EF!$H$100:$H$115,MATCH(Emissions!$D56,EF!$D$100:$D$115,0))*INDEX(EF!$H$116:$H$131,MATCH(Emissions!$D56,EF!$D$116:$D$131,0))*kgtoGg</f>
        <v>5.6424002539270512</v>
      </c>
      <c r="BG56" s="22">
        <f>INDEX('Activity data'!BG$24:BG$39,MATCH(Emissions!$D56,'Activity data'!$D$24:$D$39,0))*INDEX(EF!$H$84:$H$99,MATCH(Emissions!$D56,EF!$D$84:$D$99,0))*INDEX(EF!$H$100:$H$115,MATCH(Emissions!$D56,EF!$D$100:$D$115,0))*INDEX(EF!$H$116:$H$131,MATCH(Emissions!$D56,EF!$D$116:$D$131,0))*kgtoGg</f>
        <v>5.6518208999590271</v>
      </c>
      <c r="BH56" s="22">
        <f>INDEX('Activity data'!BH$24:BH$39,MATCH(Emissions!$D56,'Activity data'!$D$24:$D$39,0))*INDEX(EF!$H$84:$H$99,MATCH(Emissions!$D56,EF!$D$84:$D$99,0))*INDEX(EF!$H$100:$H$115,MATCH(Emissions!$D56,EF!$D$100:$D$115,0))*INDEX(EF!$H$116:$H$131,MATCH(Emissions!$D56,EF!$D$116:$D$131,0))*kgtoGg</f>
        <v>5.6612415459910057</v>
      </c>
      <c r="BI56" s="22">
        <f>INDEX('Activity data'!BI$24:BI$39,MATCH(Emissions!$D56,'Activity data'!$D$24:$D$39,0))*INDEX(EF!$H$84:$H$99,MATCH(Emissions!$D56,EF!$D$84:$D$99,0))*INDEX(EF!$H$100:$H$115,MATCH(Emissions!$D56,EF!$D$100:$D$115,0))*INDEX(EF!$H$116:$H$131,MATCH(Emissions!$D56,EF!$D$116:$D$131,0))*kgtoGg</f>
        <v>5.6706621920229825</v>
      </c>
      <c r="BJ56" s="22">
        <f>INDEX('Activity data'!BJ$24:BJ$39,MATCH(Emissions!$D56,'Activity data'!$D$24:$D$39,0))*INDEX(EF!$H$84:$H$99,MATCH(Emissions!$D56,EF!$D$84:$D$99,0))*INDEX(EF!$H$100:$H$115,MATCH(Emissions!$D56,EF!$D$100:$D$115,0))*INDEX(EF!$H$116:$H$131,MATCH(Emissions!$D56,EF!$D$116:$D$131,0))*kgtoGg</f>
        <v>5.6800828380549611</v>
      </c>
      <c r="BK56" s="22">
        <f>INDEX('Activity data'!BK$24:BK$39,MATCH(Emissions!$D56,'Activity data'!$D$24:$D$39,0))*INDEX(EF!$H$84:$H$99,MATCH(Emissions!$D56,EF!$D$84:$D$99,0))*INDEX(EF!$H$100:$H$115,MATCH(Emissions!$D56,EF!$D$100:$D$115,0))*INDEX(EF!$H$116:$H$131,MATCH(Emissions!$D56,EF!$D$116:$D$131,0))*kgtoGg</f>
        <v>5.6895034840869378</v>
      </c>
      <c r="BL56" s="22">
        <f>INDEX('Activity data'!BL$24:BL$39,MATCH(Emissions!$D56,'Activity data'!$D$24:$D$39,0))*INDEX(EF!$H$84:$H$99,MATCH(Emissions!$D56,EF!$D$84:$D$99,0))*INDEX(EF!$H$100:$H$115,MATCH(Emissions!$D56,EF!$D$100:$D$115,0))*INDEX(EF!$H$116:$H$131,MATCH(Emissions!$D56,EF!$D$116:$D$131,0))*kgtoGg</f>
        <v>5.6989241301189146</v>
      </c>
      <c r="BM56" s="22">
        <f>INDEX('Activity data'!BM$24:BM$39,MATCH(Emissions!$D56,'Activity data'!$D$24:$D$39,0))*INDEX(EF!$H$84:$H$99,MATCH(Emissions!$D56,EF!$D$84:$D$99,0))*INDEX(EF!$H$100:$H$115,MATCH(Emissions!$D56,EF!$D$100:$D$115,0))*INDEX(EF!$H$116:$H$131,MATCH(Emissions!$D56,EF!$D$116:$D$131,0))*kgtoGg</f>
        <v>5.7083447761508923</v>
      </c>
      <c r="BN56" s="22">
        <f>INDEX('Activity data'!BN$24:BN$39,MATCH(Emissions!$D56,'Activity data'!$D$24:$D$39,0))*INDEX(EF!$H$84:$H$99,MATCH(Emissions!$D56,EF!$D$84:$D$99,0))*INDEX(EF!$H$100:$H$115,MATCH(Emissions!$D56,EF!$D$100:$D$115,0))*INDEX(EF!$H$116:$H$131,MATCH(Emissions!$D56,EF!$D$116:$D$131,0))*kgtoGg</f>
        <v>5.71776542218287</v>
      </c>
      <c r="BO56" s="22">
        <f>INDEX('Activity data'!BO$24:BO$39,MATCH(Emissions!$D56,'Activity data'!$D$24:$D$39,0))*INDEX(EF!$H$84:$H$99,MATCH(Emissions!$D56,EF!$D$84:$D$99,0))*INDEX(EF!$H$100:$H$115,MATCH(Emissions!$D56,EF!$D$100:$D$115,0))*INDEX(EF!$H$116:$H$131,MATCH(Emissions!$D56,EF!$D$116:$D$131,0))*kgtoGg</f>
        <v>5.7271860682148477</v>
      </c>
      <c r="BP56" s="22">
        <f>INDEX('Activity data'!BP$24:BP$39,MATCH(Emissions!$D56,'Activity data'!$D$24:$D$39,0))*INDEX(EF!$H$84:$H$99,MATCH(Emissions!$D56,EF!$D$84:$D$99,0))*INDEX(EF!$H$100:$H$115,MATCH(Emissions!$D56,EF!$D$100:$D$115,0))*INDEX(EF!$H$116:$H$131,MATCH(Emissions!$D56,EF!$D$116:$D$131,0))*kgtoGg</f>
        <v>5.7366067142468244</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3.1454659408897232</v>
      </c>
      <c r="AL57" s="22">
        <f>INDEX('Activity data'!AL$24:AL$39,MATCH(Emissions!$D57,'Activity data'!$D$24:$D$39,0))*INDEX(EF!$H$84:$H$99,MATCH(Emissions!$D57,EF!$D$84:$D$99,0))*INDEX(EF!$H$100:$H$115,MATCH(Emissions!$D57,EF!$D$100:$D$115,0))*INDEX(EF!$H$116:$H$131,MATCH(Emissions!$D57,EF!$D$116:$D$131,0))*kgtoGg</f>
        <v>3.1590625802474293</v>
      </c>
      <c r="AM57" s="22">
        <f>INDEX('Activity data'!AM$24:AM$39,MATCH(Emissions!$D57,'Activity data'!$D$24:$D$39,0))*INDEX(EF!$H$84:$H$99,MATCH(Emissions!$D57,EF!$D$84:$D$99,0))*INDEX(EF!$H$100:$H$115,MATCH(Emissions!$D57,EF!$D$100:$D$115,0))*INDEX(EF!$H$116:$H$131,MATCH(Emissions!$D57,EF!$D$116:$D$131,0))*kgtoGg</f>
        <v>3.1726592196051362</v>
      </c>
      <c r="AN57" s="22">
        <f>INDEX('Activity data'!AN$24:AN$39,MATCH(Emissions!$D57,'Activity data'!$D$24:$D$39,0))*INDEX(EF!$H$84:$H$99,MATCH(Emissions!$D57,EF!$D$84:$D$99,0))*INDEX(EF!$H$100:$H$115,MATCH(Emissions!$D57,EF!$D$100:$D$115,0))*INDEX(EF!$H$116:$H$131,MATCH(Emissions!$D57,EF!$D$116:$D$131,0))*kgtoGg</f>
        <v>3.1862558589628427</v>
      </c>
      <c r="AO57" s="22">
        <f>INDEX('Activity data'!AO$24:AO$39,MATCH(Emissions!$D57,'Activity data'!$D$24:$D$39,0))*INDEX(EF!$H$84:$H$99,MATCH(Emissions!$D57,EF!$D$84:$D$99,0))*INDEX(EF!$H$100:$H$115,MATCH(Emissions!$D57,EF!$D$100:$D$115,0))*INDEX(EF!$H$116:$H$131,MATCH(Emissions!$D57,EF!$D$116:$D$131,0))*kgtoGg</f>
        <v>3.1998524983205496</v>
      </c>
      <c r="AP57" s="22">
        <f>INDEX('Activity data'!AP$24:AP$39,MATCH(Emissions!$D57,'Activity data'!$D$24:$D$39,0))*INDEX(EF!$H$84:$H$99,MATCH(Emissions!$D57,EF!$D$84:$D$99,0))*INDEX(EF!$H$100:$H$115,MATCH(Emissions!$D57,EF!$D$100:$D$115,0))*INDEX(EF!$H$116:$H$131,MATCH(Emissions!$D57,EF!$D$116:$D$131,0))*kgtoGg</f>
        <v>3.2134491376782566</v>
      </c>
      <c r="AQ57" s="22">
        <f>INDEX('Activity data'!AQ$24:AQ$39,MATCH(Emissions!$D57,'Activity data'!$D$24:$D$39,0))*INDEX(EF!$H$84:$H$99,MATCH(Emissions!$D57,EF!$D$84:$D$99,0))*INDEX(EF!$H$100:$H$115,MATCH(Emissions!$D57,EF!$D$100:$D$115,0))*INDEX(EF!$H$116:$H$131,MATCH(Emissions!$D57,EF!$D$116:$D$131,0))*kgtoGg</f>
        <v>3.2270457770359631</v>
      </c>
      <c r="AR57" s="22">
        <f>INDEX('Activity data'!AR$24:AR$39,MATCH(Emissions!$D57,'Activity data'!$D$24:$D$39,0))*INDEX(EF!$H$84:$H$99,MATCH(Emissions!$D57,EF!$D$84:$D$99,0))*INDEX(EF!$H$100:$H$115,MATCH(Emissions!$D57,EF!$D$100:$D$115,0))*INDEX(EF!$H$116:$H$131,MATCH(Emissions!$D57,EF!$D$116:$D$131,0))*kgtoGg</f>
        <v>3.24064241639367</v>
      </c>
      <c r="AS57" s="22">
        <f>INDEX('Activity data'!AS$24:AS$39,MATCH(Emissions!$D57,'Activity data'!$D$24:$D$39,0))*INDEX(EF!$H$84:$H$99,MATCH(Emissions!$D57,EF!$D$84:$D$99,0))*INDEX(EF!$H$100:$H$115,MATCH(Emissions!$D57,EF!$D$100:$D$115,0))*INDEX(EF!$H$116:$H$131,MATCH(Emissions!$D57,EF!$D$116:$D$131,0))*kgtoGg</f>
        <v>3.2542390557513761</v>
      </c>
      <c r="AT57" s="22">
        <f>INDEX('Activity data'!AT$24:AT$39,MATCH(Emissions!$D57,'Activity data'!$D$24:$D$39,0))*INDEX(EF!$H$84:$H$99,MATCH(Emissions!$D57,EF!$D$84:$D$99,0))*INDEX(EF!$H$100:$H$115,MATCH(Emissions!$D57,EF!$D$100:$D$115,0))*INDEX(EF!$H$116:$H$131,MATCH(Emissions!$D57,EF!$D$116:$D$131,0))*kgtoGg</f>
        <v>3.267835695109083</v>
      </c>
      <c r="AU57" s="22">
        <f>INDEX('Activity data'!AU$24:AU$39,MATCH(Emissions!$D57,'Activity data'!$D$24:$D$39,0))*INDEX(EF!$H$84:$H$99,MATCH(Emissions!$D57,EF!$D$84:$D$99,0))*INDEX(EF!$H$100:$H$115,MATCH(Emissions!$D57,EF!$D$100:$D$115,0))*INDEX(EF!$H$116:$H$131,MATCH(Emissions!$D57,EF!$D$116:$D$131,0))*kgtoGg</f>
        <v>3.2814323344667895</v>
      </c>
      <c r="AV57" s="22">
        <f>INDEX('Activity data'!AV$24:AV$39,MATCH(Emissions!$D57,'Activity data'!$D$24:$D$39,0))*INDEX(EF!$H$84:$H$99,MATCH(Emissions!$D57,EF!$D$84:$D$99,0))*INDEX(EF!$H$100:$H$115,MATCH(Emissions!$D57,EF!$D$100:$D$115,0))*INDEX(EF!$H$116:$H$131,MATCH(Emissions!$D57,EF!$D$116:$D$131,0))*kgtoGg</f>
        <v>3.2950289738244969</v>
      </c>
      <c r="AW57" s="22">
        <f>INDEX('Activity data'!AW$24:AW$39,MATCH(Emissions!$D57,'Activity data'!$D$24:$D$39,0))*INDEX(EF!$H$84:$H$99,MATCH(Emissions!$D57,EF!$D$84:$D$99,0))*INDEX(EF!$H$100:$H$115,MATCH(Emissions!$D57,EF!$D$100:$D$115,0))*INDEX(EF!$H$116:$H$131,MATCH(Emissions!$D57,EF!$D$116:$D$131,0))*kgtoGg</f>
        <v>3.2950289738244969</v>
      </c>
      <c r="AX57" s="22">
        <f>INDEX('Activity data'!AX$24:AX$39,MATCH(Emissions!$D57,'Activity data'!$D$24:$D$39,0))*INDEX(EF!$H$84:$H$99,MATCH(Emissions!$D57,EF!$D$84:$D$99,0))*INDEX(EF!$H$100:$H$115,MATCH(Emissions!$D57,EF!$D$100:$D$115,0))*INDEX(EF!$H$116:$H$131,MATCH(Emissions!$D57,EF!$D$116:$D$131,0))*kgtoGg</f>
        <v>3.2950289738244969</v>
      </c>
      <c r="AY57" s="22">
        <f>INDEX('Activity data'!AY$24:AY$39,MATCH(Emissions!$D57,'Activity data'!$D$24:$D$39,0))*INDEX(EF!$H$84:$H$99,MATCH(Emissions!$D57,EF!$D$84:$D$99,0))*INDEX(EF!$H$100:$H$115,MATCH(Emissions!$D57,EF!$D$100:$D$115,0))*INDEX(EF!$H$116:$H$131,MATCH(Emissions!$D57,EF!$D$116:$D$131,0))*kgtoGg</f>
        <v>3.2950289738244969</v>
      </c>
      <c r="AZ57" s="22">
        <f>INDEX('Activity data'!AZ$24:AZ$39,MATCH(Emissions!$D57,'Activity data'!$D$24:$D$39,0))*INDEX(EF!$H$84:$H$99,MATCH(Emissions!$D57,EF!$D$84:$D$99,0))*INDEX(EF!$H$100:$H$115,MATCH(Emissions!$D57,EF!$D$100:$D$115,0))*INDEX(EF!$H$116:$H$131,MATCH(Emissions!$D57,EF!$D$116:$D$131,0))*kgtoGg</f>
        <v>3.2950289738244969</v>
      </c>
      <c r="BA57" s="22">
        <f>INDEX('Activity data'!BA$24:BA$39,MATCH(Emissions!$D57,'Activity data'!$D$24:$D$39,0))*INDEX(EF!$H$84:$H$99,MATCH(Emissions!$D57,EF!$D$84:$D$99,0))*INDEX(EF!$H$100:$H$115,MATCH(Emissions!$D57,EF!$D$100:$D$115,0))*INDEX(EF!$H$116:$H$131,MATCH(Emissions!$D57,EF!$D$116:$D$131,0))*kgtoGg</f>
        <v>3.2950289738244969</v>
      </c>
      <c r="BB57" s="22">
        <f>INDEX('Activity data'!BB$24:BB$39,MATCH(Emissions!$D57,'Activity data'!$D$24:$D$39,0))*INDEX(EF!$H$84:$H$99,MATCH(Emissions!$D57,EF!$D$84:$D$99,0))*INDEX(EF!$H$100:$H$115,MATCH(Emissions!$D57,EF!$D$100:$D$115,0))*INDEX(EF!$H$116:$H$131,MATCH(Emissions!$D57,EF!$D$116:$D$131,0))*kgtoGg</f>
        <v>3.2950289738244969</v>
      </c>
      <c r="BC57" s="22">
        <f>INDEX('Activity data'!BC$24:BC$39,MATCH(Emissions!$D57,'Activity data'!$D$24:$D$39,0))*INDEX(EF!$H$84:$H$99,MATCH(Emissions!$D57,EF!$D$84:$D$99,0))*INDEX(EF!$H$100:$H$115,MATCH(Emissions!$D57,EF!$D$100:$D$115,0))*INDEX(EF!$H$116:$H$131,MATCH(Emissions!$D57,EF!$D$116:$D$131,0))*kgtoGg</f>
        <v>3.2950289738244969</v>
      </c>
      <c r="BD57" s="22">
        <f>INDEX('Activity data'!BD$24:BD$39,MATCH(Emissions!$D57,'Activity data'!$D$24:$D$39,0))*INDEX(EF!$H$84:$H$99,MATCH(Emissions!$D57,EF!$D$84:$D$99,0))*INDEX(EF!$H$100:$H$115,MATCH(Emissions!$D57,EF!$D$100:$D$115,0))*INDEX(EF!$H$116:$H$131,MATCH(Emissions!$D57,EF!$D$116:$D$131,0))*kgtoGg</f>
        <v>3.2950289738244969</v>
      </c>
      <c r="BE57" s="22">
        <f>INDEX('Activity data'!BE$24:BE$39,MATCH(Emissions!$D57,'Activity data'!$D$24:$D$39,0))*INDEX(EF!$H$84:$H$99,MATCH(Emissions!$D57,EF!$D$84:$D$99,0))*INDEX(EF!$H$100:$H$115,MATCH(Emissions!$D57,EF!$D$100:$D$115,0))*INDEX(EF!$H$116:$H$131,MATCH(Emissions!$D57,EF!$D$116:$D$131,0))*kgtoGg</f>
        <v>3.2814323344667895</v>
      </c>
      <c r="BF57" s="22">
        <f>INDEX('Activity data'!BF$24:BF$39,MATCH(Emissions!$D57,'Activity data'!$D$24:$D$39,0))*INDEX(EF!$H$84:$H$99,MATCH(Emissions!$D57,EF!$D$84:$D$99,0))*INDEX(EF!$H$100:$H$115,MATCH(Emissions!$D57,EF!$D$100:$D$115,0))*INDEX(EF!$H$116:$H$131,MATCH(Emissions!$D57,EF!$D$116:$D$131,0))*kgtoGg</f>
        <v>3.267835695109083</v>
      </c>
      <c r="BG57" s="22">
        <f>INDEX('Activity data'!BG$24:BG$39,MATCH(Emissions!$D57,'Activity data'!$D$24:$D$39,0))*INDEX(EF!$H$84:$H$99,MATCH(Emissions!$D57,EF!$D$84:$D$99,0))*INDEX(EF!$H$100:$H$115,MATCH(Emissions!$D57,EF!$D$100:$D$115,0))*INDEX(EF!$H$116:$H$131,MATCH(Emissions!$D57,EF!$D$116:$D$131,0))*kgtoGg</f>
        <v>3.2542390557513761</v>
      </c>
      <c r="BH57" s="22">
        <f>INDEX('Activity data'!BH$24:BH$39,MATCH(Emissions!$D57,'Activity data'!$D$24:$D$39,0))*INDEX(EF!$H$84:$H$99,MATCH(Emissions!$D57,EF!$D$84:$D$99,0))*INDEX(EF!$H$100:$H$115,MATCH(Emissions!$D57,EF!$D$100:$D$115,0))*INDEX(EF!$H$116:$H$131,MATCH(Emissions!$D57,EF!$D$116:$D$131,0))*kgtoGg</f>
        <v>3.24064241639367</v>
      </c>
      <c r="BI57" s="22">
        <f>INDEX('Activity data'!BI$24:BI$39,MATCH(Emissions!$D57,'Activity data'!$D$24:$D$39,0))*INDEX(EF!$H$84:$H$99,MATCH(Emissions!$D57,EF!$D$84:$D$99,0))*INDEX(EF!$H$100:$H$115,MATCH(Emissions!$D57,EF!$D$100:$D$115,0))*INDEX(EF!$H$116:$H$131,MATCH(Emissions!$D57,EF!$D$116:$D$131,0))*kgtoGg</f>
        <v>3.2270457770359631</v>
      </c>
      <c r="BJ57" s="22">
        <f>INDEX('Activity data'!BJ$24:BJ$39,MATCH(Emissions!$D57,'Activity data'!$D$24:$D$39,0))*INDEX(EF!$H$84:$H$99,MATCH(Emissions!$D57,EF!$D$84:$D$99,0))*INDEX(EF!$H$100:$H$115,MATCH(Emissions!$D57,EF!$D$100:$D$115,0))*INDEX(EF!$H$116:$H$131,MATCH(Emissions!$D57,EF!$D$116:$D$131,0))*kgtoGg</f>
        <v>3.2134491376782566</v>
      </c>
      <c r="BK57" s="22">
        <f>INDEX('Activity data'!BK$24:BK$39,MATCH(Emissions!$D57,'Activity data'!$D$24:$D$39,0))*INDEX(EF!$H$84:$H$99,MATCH(Emissions!$D57,EF!$D$84:$D$99,0))*INDEX(EF!$H$100:$H$115,MATCH(Emissions!$D57,EF!$D$100:$D$115,0))*INDEX(EF!$H$116:$H$131,MATCH(Emissions!$D57,EF!$D$116:$D$131,0))*kgtoGg</f>
        <v>3.1998524983205496</v>
      </c>
      <c r="BL57" s="22">
        <f>INDEX('Activity data'!BL$24:BL$39,MATCH(Emissions!$D57,'Activity data'!$D$24:$D$39,0))*INDEX(EF!$H$84:$H$99,MATCH(Emissions!$D57,EF!$D$84:$D$99,0))*INDEX(EF!$H$100:$H$115,MATCH(Emissions!$D57,EF!$D$100:$D$115,0))*INDEX(EF!$H$116:$H$131,MATCH(Emissions!$D57,EF!$D$116:$D$131,0))*kgtoGg</f>
        <v>3.1862558589628427</v>
      </c>
      <c r="BM57" s="22">
        <f>INDEX('Activity data'!BM$24:BM$39,MATCH(Emissions!$D57,'Activity data'!$D$24:$D$39,0))*INDEX(EF!$H$84:$H$99,MATCH(Emissions!$D57,EF!$D$84:$D$99,0))*INDEX(EF!$H$100:$H$115,MATCH(Emissions!$D57,EF!$D$100:$D$115,0))*INDEX(EF!$H$116:$H$131,MATCH(Emissions!$D57,EF!$D$116:$D$131,0))*kgtoGg</f>
        <v>3.1726592196051362</v>
      </c>
      <c r="BN57" s="22">
        <f>INDEX('Activity data'!BN$24:BN$39,MATCH(Emissions!$D57,'Activity data'!$D$24:$D$39,0))*INDEX(EF!$H$84:$H$99,MATCH(Emissions!$D57,EF!$D$84:$D$99,0))*INDEX(EF!$H$100:$H$115,MATCH(Emissions!$D57,EF!$D$100:$D$115,0))*INDEX(EF!$H$116:$H$131,MATCH(Emissions!$D57,EF!$D$116:$D$131,0))*kgtoGg</f>
        <v>3.1590625802474293</v>
      </c>
      <c r="BO57" s="22">
        <f>INDEX('Activity data'!BO$24:BO$39,MATCH(Emissions!$D57,'Activity data'!$D$24:$D$39,0))*INDEX(EF!$H$84:$H$99,MATCH(Emissions!$D57,EF!$D$84:$D$99,0))*INDEX(EF!$H$100:$H$115,MATCH(Emissions!$D57,EF!$D$100:$D$115,0))*INDEX(EF!$H$116:$H$131,MATCH(Emissions!$D57,EF!$D$116:$D$131,0))*kgtoGg</f>
        <v>3.1454659408897232</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19.410666933937172</v>
      </c>
      <c r="AE63" s="22">
        <f>INDEX('Activity data'!AE$24:AE$39,MATCH(Emissions!$D63,'Activity data'!$D$24:$D$39,0))*INDEX(EF!$H$84:$H$99,MATCH(Emissions!$D63,EF!$D$84:$D$99,0))*INDEX(EF!$H$100:$H$115,MATCH(Emissions!$D63,EF!$D$100:$D$115,0))*INDEX(EF!$H$116:$H$131,MATCH(Emissions!$D63,EF!$D$116:$D$131,0))*kgtoGg</f>
        <v>19.398539310211191</v>
      </c>
      <c r="AF63" s="22">
        <f>INDEX('Activity data'!AF$24:AF$39,MATCH(Emissions!$D63,'Activity data'!$D$24:$D$39,0))*INDEX(EF!$H$84:$H$99,MATCH(Emissions!$D63,EF!$D$84:$D$99,0))*INDEX(EF!$H$100:$H$115,MATCH(Emissions!$D63,EF!$D$100:$D$115,0))*INDEX(EF!$H$116:$H$131,MATCH(Emissions!$D63,EF!$D$116:$D$131,0))*kgtoGg</f>
        <v>19.386411686485214</v>
      </c>
      <c r="AG63" s="22">
        <f>INDEX('Activity data'!AG$24:AG$39,MATCH(Emissions!$D63,'Activity data'!$D$24:$D$39,0))*INDEX(EF!$H$84:$H$99,MATCH(Emissions!$D63,EF!$D$84:$D$99,0))*INDEX(EF!$H$100:$H$115,MATCH(Emissions!$D63,EF!$D$100:$D$115,0))*INDEX(EF!$H$116:$H$131,MATCH(Emissions!$D63,EF!$D$116:$D$131,0))*kgtoGg</f>
        <v>19.374284062759234</v>
      </c>
      <c r="AH63" s="22">
        <f>INDEX('Activity data'!AH$24:AH$39,MATCH(Emissions!$D63,'Activity data'!$D$24:$D$39,0))*INDEX(EF!$H$84:$H$99,MATCH(Emissions!$D63,EF!$D$84:$D$99,0))*INDEX(EF!$H$100:$H$115,MATCH(Emissions!$D63,EF!$D$100:$D$115,0))*INDEX(EF!$H$116:$H$131,MATCH(Emissions!$D63,EF!$D$116:$D$131,0))*kgtoGg</f>
        <v>19.362156439033257</v>
      </c>
      <c r="AI63" s="22">
        <f>INDEX('Activity data'!AI$24:AI$39,MATCH(Emissions!$D63,'Activity data'!$D$24:$D$39,0))*INDEX(EF!$H$84:$H$99,MATCH(Emissions!$D63,EF!$D$84:$D$99,0))*INDEX(EF!$H$100:$H$115,MATCH(Emissions!$D63,EF!$D$100:$D$115,0))*INDEX(EF!$H$116:$H$131,MATCH(Emissions!$D63,EF!$D$116:$D$131,0))*kgtoGg</f>
        <v>19.350028815307276</v>
      </c>
      <c r="AJ63" s="22">
        <f>INDEX('Activity data'!AJ$24:AJ$39,MATCH(Emissions!$D63,'Activity data'!$D$24:$D$39,0))*INDEX(EF!$H$84:$H$99,MATCH(Emissions!$D63,EF!$D$84:$D$99,0))*INDEX(EF!$H$100:$H$115,MATCH(Emissions!$D63,EF!$D$100:$D$115,0))*INDEX(EF!$H$116:$H$131,MATCH(Emissions!$D63,EF!$D$116:$D$131,0))*kgtoGg</f>
        <v>19.337901191581295</v>
      </c>
      <c r="AK63" s="22">
        <f>INDEX('Activity data'!AK$24:AK$39,MATCH(Emissions!$D63,'Activity data'!$D$24:$D$39,0))*INDEX(EF!$H$84:$H$99,MATCH(Emissions!$D63,EF!$D$84:$D$99,0))*INDEX(EF!$H$100:$H$115,MATCH(Emissions!$D63,EF!$D$100:$D$115,0))*INDEX(EF!$H$116:$H$131,MATCH(Emissions!$D63,EF!$D$116:$D$131,0))*kgtoGg</f>
        <v>19.322256068915294</v>
      </c>
      <c r="AL63" s="22">
        <f>INDEX('Activity data'!AL$24:AL$39,MATCH(Emissions!$D63,'Activity data'!$D$24:$D$39,0))*INDEX(EF!$H$84:$H$99,MATCH(Emissions!$D63,EF!$D$84:$D$99,0))*INDEX(EF!$H$100:$H$115,MATCH(Emissions!$D63,EF!$D$100:$D$115,0))*INDEX(EF!$H$116:$H$131,MATCH(Emissions!$D63,EF!$D$116:$D$131,0))*kgtoGg</f>
        <v>19.30661094624929</v>
      </c>
      <c r="AM63" s="22">
        <f>INDEX('Activity data'!AM$24:AM$39,MATCH(Emissions!$D63,'Activity data'!$D$24:$D$39,0))*INDEX(EF!$H$84:$H$99,MATCH(Emissions!$D63,EF!$D$84:$D$99,0))*INDEX(EF!$H$100:$H$115,MATCH(Emissions!$D63,EF!$D$100:$D$115,0))*INDEX(EF!$H$116:$H$131,MATCH(Emissions!$D63,EF!$D$116:$D$131,0))*kgtoGg</f>
        <v>19.290965823583289</v>
      </c>
      <c r="AN63" s="22">
        <f>INDEX('Activity data'!AN$24:AN$39,MATCH(Emissions!$D63,'Activity data'!$D$24:$D$39,0))*INDEX(EF!$H$84:$H$99,MATCH(Emissions!$D63,EF!$D$84:$D$99,0))*INDEX(EF!$H$100:$H$115,MATCH(Emissions!$D63,EF!$D$100:$D$115,0))*INDEX(EF!$H$116:$H$131,MATCH(Emissions!$D63,EF!$D$116:$D$131,0))*kgtoGg</f>
        <v>19.27532070091728</v>
      </c>
      <c r="AO63" s="22">
        <f>INDEX('Activity data'!AO$24:AO$39,MATCH(Emissions!$D63,'Activity data'!$D$24:$D$39,0))*INDEX(EF!$H$84:$H$99,MATCH(Emissions!$D63,EF!$D$84:$D$99,0))*INDEX(EF!$H$100:$H$115,MATCH(Emissions!$D63,EF!$D$100:$D$115,0))*INDEX(EF!$H$116:$H$131,MATCH(Emissions!$D63,EF!$D$116:$D$131,0))*kgtoGg</f>
        <v>19.259675578251276</v>
      </c>
      <c r="AP63" s="22">
        <f>INDEX('Activity data'!AP$24:AP$39,MATCH(Emissions!$D63,'Activity data'!$D$24:$D$39,0))*INDEX(EF!$H$84:$H$99,MATCH(Emissions!$D63,EF!$D$84:$D$99,0))*INDEX(EF!$H$100:$H$115,MATCH(Emissions!$D63,EF!$D$100:$D$115,0))*INDEX(EF!$H$116:$H$131,MATCH(Emissions!$D63,EF!$D$116:$D$131,0))*kgtoGg</f>
        <v>19.244030455585275</v>
      </c>
      <c r="AQ63" s="22">
        <f>INDEX('Activity data'!AQ$24:AQ$39,MATCH(Emissions!$D63,'Activity data'!$D$24:$D$39,0))*INDEX(EF!$H$84:$H$99,MATCH(Emissions!$D63,EF!$D$84:$D$99,0))*INDEX(EF!$H$100:$H$115,MATCH(Emissions!$D63,EF!$D$100:$D$115,0))*INDEX(EF!$H$116:$H$131,MATCH(Emissions!$D63,EF!$D$116:$D$131,0))*kgtoGg</f>
        <v>19.22838533291927</v>
      </c>
      <c r="AR63" s="22">
        <f>INDEX('Activity data'!AR$24:AR$39,MATCH(Emissions!$D63,'Activity data'!$D$24:$D$39,0))*INDEX(EF!$H$84:$H$99,MATCH(Emissions!$D63,EF!$D$84:$D$99,0))*INDEX(EF!$H$100:$H$115,MATCH(Emissions!$D63,EF!$D$100:$D$115,0))*INDEX(EF!$H$116:$H$131,MATCH(Emissions!$D63,EF!$D$116:$D$131,0))*kgtoGg</f>
        <v>19.212740210253266</v>
      </c>
      <c r="AS63" s="22">
        <f>INDEX('Activity data'!AS$24:AS$39,MATCH(Emissions!$D63,'Activity data'!$D$24:$D$39,0))*INDEX(EF!$H$84:$H$99,MATCH(Emissions!$D63,EF!$D$84:$D$99,0))*INDEX(EF!$H$100:$H$115,MATCH(Emissions!$D63,EF!$D$100:$D$115,0))*INDEX(EF!$H$116:$H$131,MATCH(Emissions!$D63,EF!$D$116:$D$131,0))*kgtoGg</f>
        <v>19.197095087587257</v>
      </c>
      <c r="AT63" s="22">
        <f>INDEX('Activity data'!AT$24:AT$39,MATCH(Emissions!$D63,'Activity data'!$D$24:$D$39,0))*INDEX(EF!$H$84:$H$99,MATCH(Emissions!$D63,EF!$D$84:$D$99,0))*INDEX(EF!$H$100:$H$115,MATCH(Emissions!$D63,EF!$D$100:$D$115,0))*INDEX(EF!$H$116:$H$131,MATCH(Emissions!$D63,EF!$D$116:$D$131,0))*kgtoGg</f>
        <v>19.181449964921256</v>
      </c>
      <c r="AU63" s="22">
        <f>INDEX('Activity data'!AU$24:AU$39,MATCH(Emissions!$D63,'Activity data'!$D$24:$D$39,0))*INDEX(EF!$H$84:$H$99,MATCH(Emissions!$D63,EF!$D$84:$D$99,0))*INDEX(EF!$H$100:$H$115,MATCH(Emissions!$D63,EF!$D$100:$D$115,0))*INDEX(EF!$H$116:$H$131,MATCH(Emissions!$D63,EF!$D$116:$D$131,0))*kgtoGg</f>
        <v>19.165804842255252</v>
      </c>
      <c r="AV63" s="22">
        <f>INDEX('Activity data'!AV$24:AV$39,MATCH(Emissions!$D63,'Activity data'!$D$24:$D$39,0))*INDEX(EF!$H$84:$H$99,MATCH(Emissions!$D63,EF!$D$84:$D$99,0))*INDEX(EF!$H$100:$H$115,MATCH(Emissions!$D63,EF!$D$100:$D$115,0))*INDEX(EF!$H$116:$H$131,MATCH(Emissions!$D63,EF!$D$116:$D$131,0))*kgtoGg</f>
        <v>19.150159719589247</v>
      </c>
      <c r="AW63" s="22">
        <f>INDEX('Activity data'!AW$24:AW$39,MATCH(Emissions!$D63,'Activity data'!$D$24:$D$39,0))*INDEX(EF!$H$84:$H$99,MATCH(Emissions!$D63,EF!$D$84:$D$99,0))*INDEX(EF!$H$100:$H$115,MATCH(Emissions!$D63,EF!$D$100:$D$115,0))*INDEX(EF!$H$116:$H$131,MATCH(Emissions!$D63,EF!$D$116:$D$131,0))*kgtoGg</f>
        <v>19.13803209586327</v>
      </c>
      <c r="AX63" s="22">
        <f>INDEX('Activity data'!AX$24:AX$39,MATCH(Emissions!$D63,'Activity data'!$D$24:$D$39,0))*INDEX(EF!$H$84:$H$99,MATCH(Emissions!$D63,EF!$D$84:$D$99,0))*INDEX(EF!$H$100:$H$115,MATCH(Emissions!$D63,EF!$D$100:$D$115,0))*INDEX(EF!$H$116:$H$131,MATCH(Emissions!$D63,EF!$D$116:$D$131,0))*kgtoGg</f>
        <v>19.12590447213729</v>
      </c>
      <c r="AY63" s="22">
        <f>INDEX('Activity data'!AY$24:AY$39,MATCH(Emissions!$D63,'Activity data'!$D$24:$D$39,0))*INDEX(EF!$H$84:$H$99,MATCH(Emissions!$D63,EF!$D$84:$D$99,0))*INDEX(EF!$H$100:$H$115,MATCH(Emissions!$D63,EF!$D$100:$D$115,0))*INDEX(EF!$H$116:$H$131,MATCH(Emissions!$D63,EF!$D$116:$D$131,0))*kgtoGg</f>
        <v>19.113776848411309</v>
      </c>
      <c r="AZ63" s="22">
        <f>INDEX('Activity data'!AZ$24:AZ$39,MATCH(Emissions!$D63,'Activity data'!$D$24:$D$39,0))*INDEX(EF!$H$84:$H$99,MATCH(Emissions!$D63,EF!$D$84:$D$99,0))*INDEX(EF!$H$100:$H$115,MATCH(Emissions!$D63,EF!$D$100:$D$115,0))*INDEX(EF!$H$116:$H$131,MATCH(Emissions!$D63,EF!$D$116:$D$131,0))*kgtoGg</f>
        <v>19.101649224685332</v>
      </c>
      <c r="BA63" s="22">
        <f>INDEX('Activity data'!BA$24:BA$39,MATCH(Emissions!$D63,'Activity data'!$D$24:$D$39,0))*INDEX(EF!$H$84:$H$99,MATCH(Emissions!$D63,EF!$D$84:$D$99,0))*INDEX(EF!$H$100:$H$115,MATCH(Emissions!$D63,EF!$D$100:$D$115,0))*INDEX(EF!$H$116:$H$131,MATCH(Emissions!$D63,EF!$D$116:$D$131,0))*kgtoGg</f>
        <v>19.089521600959351</v>
      </c>
      <c r="BB63" s="22">
        <f>INDEX('Activity data'!BB$24:BB$39,MATCH(Emissions!$D63,'Activity data'!$D$24:$D$39,0))*INDEX(EF!$H$84:$H$99,MATCH(Emissions!$D63,EF!$D$84:$D$99,0))*INDEX(EF!$H$100:$H$115,MATCH(Emissions!$D63,EF!$D$100:$D$115,0))*INDEX(EF!$H$116:$H$131,MATCH(Emissions!$D63,EF!$D$116:$D$131,0))*kgtoGg</f>
        <v>19.077393977233374</v>
      </c>
      <c r="BC63" s="22">
        <f>INDEX('Activity data'!BC$24:BC$39,MATCH(Emissions!$D63,'Activity data'!$D$24:$D$39,0))*INDEX(EF!$H$84:$H$99,MATCH(Emissions!$D63,EF!$D$84:$D$99,0))*INDEX(EF!$H$100:$H$115,MATCH(Emissions!$D63,EF!$D$100:$D$115,0))*INDEX(EF!$H$116:$H$131,MATCH(Emissions!$D63,EF!$D$116:$D$131,0))*kgtoGg</f>
        <v>19.065266353507393</v>
      </c>
      <c r="BD63" s="22">
        <f>INDEX('Activity data'!BD$24:BD$39,MATCH(Emissions!$D63,'Activity data'!$D$24:$D$39,0))*INDEX(EF!$H$84:$H$99,MATCH(Emissions!$D63,EF!$D$84:$D$99,0))*INDEX(EF!$H$100:$H$115,MATCH(Emissions!$D63,EF!$D$100:$D$115,0))*INDEX(EF!$H$116:$H$131,MATCH(Emissions!$D63,EF!$D$116:$D$131,0))*kgtoGg</f>
        <v>19.05313872978142</v>
      </c>
      <c r="BE63" s="22">
        <f>INDEX('Activity data'!BE$24:BE$39,MATCH(Emissions!$D63,'Activity data'!$D$24:$D$39,0))*INDEX(EF!$H$84:$H$99,MATCH(Emissions!$D63,EF!$D$84:$D$99,0))*INDEX(EF!$H$100:$H$115,MATCH(Emissions!$D63,EF!$D$100:$D$115,0))*INDEX(EF!$H$116:$H$131,MATCH(Emissions!$D63,EF!$D$116:$D$131,0))*kgtoGg</f>
        <v>19.041011106055439</v>
      </c>
      <c r="BF63" s="22">
        <f>INDEX('Activity data'!BF$24:BF$39,MATCH(Emissions!$D63,'Activity data'!$D$24:$D$39,0))*INDEX(EF!$H$84:$H$99,MATCH(Emissions!$D63,EF!$D$84:$D$99,0))*INDEX(EF!$H$100:$H$115,MATCH(Emissions!$D63,EF!$D$100:$D$115,0))*INDEX(EF!$H$116:$H$131,MATCH(Emissions!$D63,EF!$D$116:$D$131,0))*kgtoGg</f>
        <v>19.028883482329462</v>
      </c>
      <c r="BG63" s="22">
        <f>INDEX('Activity data'!BG$24:BG$39,MATCH(Emissions!$D63,'Activity data'!$D$24:$D$39,0))*INDEX(EF!$H$84:$H$99,MATCH(Emissions!$D63,EF!$D$84:$D$99,0))*INDEX(EF!$H$100:$H$115,MATCH(Emissions!$D63,EF!$D$100:$D$115,0))*INDEX(EF!$H$116:$H$131,MATCH(Emissions!$D63,EF!$D$116:$D$131,0))*kgtoGg</f>
        <v>19.016755858603481</v>
      </c>
      <c r="BH63" s="22">
        <f>INDEX('Activity data'!BH$24:BH$39,MATCH(Emissions!$D63,'Activity data'!$D$24:$D$39,0))*INDEX(EF!$H$84:$H$99,MATCH(Emissions!$D63,EF!$D$84:$D$99,0))*INDEX(EF!$H$100:$H$115,MATCH(Emissions!$D63,EF!$D$100:$D$115,0))*INDEX(EF!$H$116:$H$131,MATCH(Emissions!$D63,EF!$D$116:$D$131,0))*kgtoGg</f>
        <v>19.004628234877501</v>
      </c>
      <c r="BI63" s="22">
        <f>INDEX('Activity data'!BI$24:BI$39,MATCH(Emissions!$D63,'Activity data'!$D$24:$D$39,0))*INDEX(EF!$H$84:$H$99,MATCH(Emissions!$D63,EF!$D$84:$D$99,0))*INDEX(EF!$H$100:$H$115,MATCH(Emissions!$D63,EF!$D$100:$D$115,0))*INDEX(EF!$H$116:$H$131,MATCH(Emissions!$D63,EF!$D$116:$D$131,0))*kgtoGg</f>
        <v>18.992500611151524</v>
      </c>
      <c r="BJ63" s="22">
        <f>INDEX('Activity data'!BJ$24:BJ$39,MATCH(Emissions!$D63,'Activity data'!$D$24:$D$39,0))*INDEX(EF!$H$84:$H$99,MATCH(Emissions!$D63,EF!$D$84:$D$99,0))*INDEX(EF!$H$100:$H$115,MATCH(Emissions!$D63,EF!$D$100:$D$115,0))*INDEX(EF!$H$116:$H$131,MATCH(Emissions!$D63,EF!$D$116:$D$131,0))*kgtoGg</f>
        <v>18.980372987425547</v>
      </c>
      <c r="BK63" s="22">
        <f>INDEX('Activity data'!BK$24:BK$39,MATCH(Emissions!$D63,'Activity data'!$D$24:$D$39,0))*INDEX(EF!$H$84:$H$99,MATCH(Emissions!$D63,EF!$D$84:$D$99,0))*INDEX(EF!$H$100:$H$115,MATCH(Emissions!$D63,EF!$D$100:$D$115,0))*INDEX(EF!$H$116:$H$131,MATCH(Emissions!$D63,EF!$D$116:$D$131,0))*kgtoGg</f>
        <v>18.968245363699562</v>
      </c>
      <c r="BL63" s="22">
        <f>INDEX('Activity data'!BL$24:BL$39,MATCH(Emissions!$D63,'Activity data'!$D$24:$D$39,0))*INDEX(EF!$H$84:$H$99,MATCH(Emissions!$D63,EF!$D$84:$D$99,0))*INDEX(EF!$H$100:$H$115,MATCH(Emissions!$D63,EF!$D$100:$D$115,0))*INDEX(EF!$H$116:$H$131,MATCH(Emissions!$D63,EF!$D$116:$D$131,0))*kgtoGg</f>
        <v>18.956117739973585</v>
      </c>
      <c r="BM63" s="22">
        <f>INDEX('Activity data'!BM$24:BM$39,MATCH(Emissions!$D63,'Activity data'!$D$24:$D$39,0))*INDEX(EF!$H$84:$H$99,MATCH(Emissions!$D63,EF!$D$84:$D$99,0))*INDEX(EF!$H$100:$H$115,MATCH(Emissions!$D63,EF!$D$100:$D$115,0))*INDEX(EF!$H$116:$H$131,MATCH(Emissions!$D63,EF!$D$116:$D$131,0))*kgtoGg</f>
        <v>18.943990116247608</v>
      </c>
      <c r="BN63" s="22">
        <f>INDEX('Activity data'!BN$24:BN$39,MATCH(Emissions!$D63,'Activity data'!$D$24:$D$39,0))*INDEX(EF!$H$84:$H$99,MATCH(Emissions!$D63,EF!$D$84:$D$99,0))*INDEX(EF!$H$100:$H$115,MATCH(Emissions!$D63,EF!$D$100:$D$115,0))*INDEX(EF!$H$116:$H$131,MATCH(Emissions!$D63,EF!$D$116:$D$131,0))*kgtoGg</f>
        <v>18.931862492521628</v>
      </c>
      <c r="BO63" s="22">
        <f>INDEX('Activity data'!BO$24:BO$39,MATCH(Emissions!$D63,'Activity data'!$D$24:$D$39,0))*INDEX(EF!$H$84:$H$99,MATCH(Emissions!$D63,EF!$D$84:$D$99,0))*INDEX(EF!$H$100:$H$115,MATCH(Emissions!$D63,EF!$D$100:$D$115,0))*INDEX(EF!$H$116:$H$131,MATCH(Emissions!$D63,EF!$D$116:$D$131,0))*kgtoGg</f>
        <v>18.919734868795651</v>
      </c>
      <c r="BP63" s="22">
        <f>INDEX('Activity data'!BP$24:BP$39,MATCH(Emissions!$D63,'Activity data'!$D$24:$D$39,0))*INDEX(EF!$H$84:$H$99,MATCH(Emissions!$D63,EF!$D$84:$D$99,0))*INDEX(EF!$H$100:$H$115,MATCH(Emissions!$D63,EF!$D$100:$D$115,0))*INDEX(EF!$H$116:$H$131,MATCH(Emissions!$D63,EF!$D$116:$D$131,0))*kgtoGg</f>
        <v>18.90760724506967</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2.7802346167013208</v>
      </c>
      <c r="AE64" s="22">
        <f>INDEX('Activity data'!AE$24:AE$39,MATCH(Emissions!$D64,'Activity data'!$D$24:$D$39,0))*INDEX(EF!$H$84:$H$99,MATCH(Emissions!$D64,EF!$D$84:$D$99,0))*INDEX(EF!$H$100:$H$115,MATCH(Emissions!$D64,EF!$D$100:$D$115,0))*INDEX(EF!$H$116:$H$131,MATCH(Emissions!$D64,EF!$D$116:$D$131,0))*kgtoGg</f>
        <v>2.7835526247729634</v>
      </c>
      <c r="AF64" s="22">
        <f>INDEX('Activity data'!AF$24:AF$39,MATCH(Emissions!$D64,'Activity data'!$D$24:$D$39,0))*INDEX(EF!$H$84:$H$99,MATCH(Emissions!$D64,EF!$D$84:$D$99,0))*INDEX(EF!$H$100:$H$115,MATCH(Emissions!$D64,EF!$D$100:$D$115,0))*INDEX(EF!$H$116:$H$131,MATCH(Emissions!$D64,EF!$D$116:$D$131,0))*kgtoGg</f>
        <v>2.7868706328446073</v>
      </c>
      <c r="AG64" s="22">
        <f>INDEX('Activity data'!AG$24:AG$39,MATCH(Emissions!$D64,'Activity data'!$D$24:$D$39,0))*INDEX(EF!$H$84:$H$99,MATCH(Emissions!$D64,EF!$D$84:$D$99,0))*INDEX(EF!$H$100:$H$115,MATCH(Emissions!$D64,EF!$D$100:$D$115,0))*INDEX(EF!$H$116:$H$131,MATCH(Emissions!$D64,EF!$D$116:$D$131,0))*kgtoGg</f>
        <v>2.7901886409162504</v>
      </c>
      <c r="AH64" s="22">
        <f>INDEX('Activity data'!AH$24:AH$39,MATCH(Emissions!$D64,'Activity data'!$D$24:$D$39,0))*INDEX(EF!$H$84:$H$99,MATCH(Emissions!$D64,EF!$D$84:$D$99,0))*INDEX(EF!$H$100:$H$115,MATCH(Emissions!$D64,EF!$D$100:$D$115,0))*INDEX(EF!$H$116:$H$131,MATCH(Emissions!$D64,EF!$D$116:$D$131,0))*kgtoGg</f>
        <v>2.7935066489878948</v>
      </c>
      <c r="AI64" s="22">
        <f>INDEX('Activity data'!AI$24:AI$39,MATCH(Emissions!$D64,'Activity data'!$D$24:$D$39,0))*INDEX(EF!$H$84:$H$99,MATCH(Emissions!$D64,EF!$D$84:$D$99,0))*INDEX(EF!$H$100:$H$115,MATCH(Emissions!$D64,EF!$D$100:$D$115,0))*INDEX(EF!$H$116:$H$131,MATCH(Emissions!$D64,EF!$D$116:$D$131,0))*kgtoGg</f>
        <v>2.7968246570595379</v>
      </c>
      <c r="AJ64" s="22">
        <f>INDEX('Activity data'!AJ$24:AJ$39,MATCH(Emissions!$D64,'Activity data'!$D$24:$D$39,0))*INDEX(EF!$H$84:$H$99,MATCH(Emissions!$D64,EF!$D$84:$D$99,0))*INDEX(EF!$H$100:$H$115,MATCH(Emissions!$D64,EF!$D$100:$D$115,0))*INDEX(EF!$H$116:$H$131,MATCH(Emissions!$D64,EF!$D$116:$D$131,0))*kgtoGg</f>
        <v>2.8001426651311809</v>
      </c>
      <c r="AK64" s="22">
        <f>INDEX('Activity data'!AK$24:AK$39,MATCH(Emissions!$D64,'Activity data'!$D$24:$D$39,0))*INDEX(EF!$H$84:$H$99,MATCH(Emissions!$D64,EF!$D$84:$D$99,0))*INDEX(EF!$H$100:$H$115,MATCH(Emissions!$D64,EF!$D$100:$D$115,0))*INDEX(EF!$H$116:$H$131,MATCH(Emissions!$D64,EF!$D$116:$D$131,0))*kgtoGg</f>
        <v>2.803460673202824</v>
      </c>
      <c r="AL64" s="22">
        <f>INDEX('Activity data'!AL$24:AL$39,MATCH(Emissions!$D64,'Activity data'!$D$24:$D$39,0))*INDEX(EF!$H$84:$H$99,MATCH(Emissions!$D64,EF!$D$84:$D$99,0))*INDEX(EF!$H$100:$H$115,MATCH(Emissions!$D64,EF!$D$100:$D$115,0))*INDEX(EF!$H$116:$H$131,MATCH(Emissions!$D64,EF!$D$116:$D$131,0))*kgtoGg</f>
        <v>2.8067786812744679</v>
      </c>
      <c r="AM64" s="22">
        <f>INDEX('Activity data'!AM$24:AM$39,MATCH(Emissions!$D64,'Activity data'!$D$24:$D$39,0))*INDEX(EF!$H$84:$H$99,MATCH(Emissions!$D64,EF!$D$84:$D$99,0))*INDEX(EF!$H$100:$H$115,MATCH(Emissions!$D64,EF!$D$100:$D$115,0))*INDEX(EF!$H$116:$H$131,MATCH(Emissions!$D64,EF!$D$116:$D$131,0))*kgtoGg</f>
        <v>2.8100966893461115</v>
      </c>
      <c r="AN64" s="22">
        <f>INDEX('Activity data'!AN$24:AN$39,MATCH(Emissions!$D64,'Activity data'!$D$24:$D$39,0))*INDEX(EF!$H$84:$H$99,MATCH(Emissions!$D64,EF!$D$84:$D$99,0))*INDEX(EF!$H$100:$H$115,MATCH(Emissions!$D64,EF!$D$100:$D$115,0))*INDEX(EF!$H$116:$H$131,MATCH(Emissions!$D64,EF!$D$116:$D$131,0))*kgtoGg</f>
        <v>2.8134146974177545</v>
      </c>
      <c r="AO64" s="22">
        <f>INDEX('Activity data'!AO$24:AO$39,MATCH(Emissions!$D64,'Activity data'!$D$24:$D$39,0))*INDEX(EF!$H$84:$H$99,MATCH(Emissions!$D64,EF!$D$84:$D$99,0))*INDEX(EF!$H$100:$H$115,MATCH(Emissions!$D64,EF!$D$100:$D$115,0))*INDEX(EF!$H$116:$H$131,MATCH(Emissions!$D64,EF!$D$116:$D$131,0))*kgtoGg</f>
        <v>2.8167327054893985</v>
      </c>
      <c r="AP64" s="22">
        <f>INDEX('Activity data'!AP$24:AP$39,MATCH(Emissions!$D64,'Activity data'!$D$24:$D$39,0))*INDEX(EF!$H$84:$H$99,MATCH(Emissions!$D64,EF!$D$84:$D$99,0))*INDEX(EF!$H$100:$H$115,MATCH(Emissions!$D64,EF!$D$100:$D$115,0))*INDEX(EF!$H$116:$H$131,MATCH(Emissions!$D64,EF!$D$116:$D$131,0))*kgtoGg</f>
        <v>2.8200507135610415</v>
      </c>
      <c r="AQ64" s="22">
        <f>INDEX('Activity data'!AQ$24:AQ$39,MATCH(Emissions!$D64,'Activity data'!$D$24:$D$39,0))*INDEX(EF!$H$84:$H$99,MATCH(Emissions!$D64,EF!$D$84:$D$99,0))*INDEX(EF!$H$100:$H$115,MATCH(Emissions!$D64,EF!$D$100:$D$115,0))*INDEX(EF!$H$116:$H$131,MATCH(Emissions!$D64,EF!$D$116:$D$131,0))*kgtoGg</f>
        <v>2.823368721632685</v>
      </c>
      <c r="AR64" s="22">
        <f>INDEX('Activity data'!AR$24:AR$39,MATCH(Emissions!$D64,'Activity data'!$D$24:$D$39,0))*INDEX(EF!$H$84:$H$99,MATCH(Emissions!$D64,EF!$D$84:$D$99,0))*INDEX(EF!$H$100:$H$115,MATCH(Emissions!$D64,EF!$D$100:$D$115,0))*INDEX(EF!$H$116:$H$131,MATCH(Emissions!$D64,EF!$D$116:$D$131,0))*kgtoGg</f>
        <v>2.8266867297043285</v>
      </c>
      <c r="AS64" s="22">
        <f>INDEX('Activity data'!AS$24:AS$39,MATCH(Emissions!$D64,'Activity data'!$D$24:$D$39,0))*INDEX(EF!$H$84:$H$99,MATCH(Emissions!$D64,EF!$D$84:$D$99,0))*INDEX(EF!$H$100:$H$115,MATCH(Emissions!$D64,EF!$D$100:$D$115,0))*INDEX(EF!$H$116:$H$131,MATCH(Emissions!$D64,EF!$D$116:$D$131,0))*kgtoGg</f>
        <v>2.8300047377759716</v>
      </c>
      <c r="AT64" s="22">
        <f>INDEX('Activity data'!AT$24:AT$39,MATCH(Emissions!$D64,'Activity data'!$D$24:$D$39,0))*INDEX(EF!$H$84:$H$99,MATCH(Emissions!$D64,EF!$D$84:$D$99,0))*INDEX(EF!$H$100:$H$115,MATCH(Emissions!$D64,EF!$D$100:$D$115,0))*INDEX(EF!$H$116:$H$131,MATCH(Emissions!$D64,EF!$D$116:$D$131,0))*kgtoGg</f>
        <v>2.8333227458476151</v>
      </c>
      <c r="AU64" s="22">
        <f>INDEX('Activity data'!AU$24:AU$39,MATCH(Emissions!$D64,'Activity data'!$D$24:$D$39,0))*INDEX(EF!$H$84:$H$99,MATCH(Emissions!$D64,EF!$D$84:$D$99,0))*INDEX(EF!$H$100:$H$115,MATCH(Emissions!$D64,EF!$D$100:$D$115,0))*INDEX(EF!$H$116:$H$131,MATCH(Emissions!$D64,EF!$D$116:$D$131,0))*kgtoGg</f>
        <v>2.8366407539192582</v>
      </c>
      <c r="AV64" s="22">
        <f>INDEX('Activity data'!AV$24:AV$39,MATCH(Emissions!$D64,'Activity data'!$D$24:$D$39,0))*INDEX(EF!$H$84:$H$99,MATCH(Emissions!$D64,EF!$D$84:$D$99,0))*INDEX(EF!$H$100:$H$115,MATCH(Emissions!$D64,EF!$D$100:$D$115,0))*INDEX(EF!$H$116:$H$131,MATCH(Emissions!$D64,EF!$D$116:$D$131,0))*kgtoGg</f>
        <v>2.8399587619909017</v>
      </c>
      <c r="AW64" s="22">
        <f>INDEX('Activity data'!AW$24:AW$39,MATCH(Emissions!$D64,'Activity data'!$D$24:$D$39,0))*INDEX(EF!$H$84:$H$99,MATCH(Emissions!$D64,EF!$D$84:$D$99,0))*INDEX(EF!$H$100:$H$115,MATCH(Emissions!$D64,EF!$D$100:$D$115,0))*INDEX(EF!$H$116:$H$131,MATCH(Emissions!$D64,EF!$D$116:$D$131,0))*kgtoGg</f>
        <v>2.8432767700625452</v>
      </c>
      <c r="AX64" s="22">
        <f>INDEX('Activity data'!AX$24:AX$39,MATCH(Emissions!$D64,'Activity data'!$D$24:$D$39,0))*INDEX(EF!$H$84:$H$99,MATCH(Emissions!$D64,EF!$D$84:$D$99,0))*INDEX(EF!$H$100:$H$115,MATCH(Emissions!$D64,EF!$D$100:$D$115,0))*INDEX(EF!$H$116:$H$131,MATCH(Emissions!$D64,EF!$D$116:$D$131,0))*kgtoGg</f>
        <v>2.8465947781341892</v>
      </c>
      <c r="AY64" s="22">
        <f>INDEX('Activity data'!AY$24:AY$39,MATCH(Emissions!$D64,'Activity data'!$D$24:$D$39,0))*INDEX(EF!$H$84:$H$99,MATCH(Emissions!$D64,EF!$D$84:$D$99,0))*INDEX(EF!$H$100:$H$115,MATCH(Emissions!$D64,EF!$D$100:$D$115,0))*INDEX(EF!$H$116:$H$131,MATCH(Emissions!$D64,EF!$D$116:$D$131,0))*kgtoGg</f>
        <v>2.8499127862058322</v>
      </c>
      <c r="AZ64" s="22">
        <f>INDEX('Activity data'!AZ$24:AZ$39,MATCH(Emissions!$D64,'Activity data'!$D$24:$D$39,0))*INDEX(EF!$H$84:$H$99,MATCH(Emissions!$D64,EF!$D$84:$D$99,0))*INDEX(EF!$H$100:$H$115,MATCH(Emissions!$D64,EF!$D$100:$D$115,0))*INDEX(EF!$H$116:$H$131,MATCH(Emissions!$D64,EF!$D$116:$D$131,0))*kgtoGg</f>
        <v>2.8532307942774762</v>
      </c>
      <c r="BA64" s="22">
        <f>INDEX('Activity data'!BA$24:BA$39,MATCH(Emissions!$D64,'Activity data'!$D$24:$D$39,0))*INDEX(EF!$H$84:$H$99,MATCH(Emissions!$D64,EF!$D$84:$D$99,0))*INDEX(EF!$H$100:$H$115,MATCH(Emissions!$D64,EF!$D$100:$D$115,0))*INDEX(EF!$H$116:$H$131,MATCH(Emissions!$D64,EF!$D$116:$D$131,0))*kgtoGg</f>
        <v>2.8565488023491183</v>
      </c>
      <c r="BB64" s="22">
        <f>INDEX('Activity data'!BB$24:BB$39,MATCH(Emissions!$D64,'Activity data'!$D$24:$D$39,0))*INDEX(EF!$H$84:$H$99,MATCH(Emissions!$D64,EF!$D$84:$D$99,0))*INDEX(EF!$H$100:$H$115,MATCH(Emissions!$D64,EF!$D$100:$D$115,0))*INDEX(EF!$H$116:$H$131,MATCH(Emissions!$D64,EF!$D$116:$D$131,0))*kgtoGg</f>
        <v>2.8598668104207623</v>
      </c>
      <c r="BC64" s="22">
        <f>INDEX('Activity data'!BC$24:BC$39,MATCH(Emissions!$D64,'Activity data'!$D$24:$D$39,0))*INDEX(EF!$H$84:$H$99,MATCH(Emissions!$D64,EF!$D$84:$D$99,0))*INDEX(EF!$H$100:$H$115,MATCH(Emissions!$D64,EF!$D$100:$D$115,0))*INDEX(EF!$H$116:$H$131,MATCH(Emissions!$D64,EF!$D$116:$D$131,0))*kgtoGg</f>
        <v>2.8631848184924054</v>
      </c>
      <c r="BD64" s="22">
        <f>INDEX('Activity data'!BD$24:BD$39,MATCH(Emissions!$D64,'Activity data'!$D$24:$D$39,0))*INDEX(EF!$H$84:$H$99,MATCH(Emissions!$D64,EF!$D$84:$D$99,0))*INDEX(EF!$H$100:$H$115,MATCH(Emissions!$D64,EF!$D$100:$D$115,0))*INDEX(EF!$H$116:$H$131,MATCH(Emissions!$D64,EF!$D$116:$D$131,0))*kgtoGg</f>
        <v>2.8665028265640493</v>
      </c>
      <c r="BE64" s="22">
        <f>INDEX('Activity data'!BE$24:BE$39,MATCH(Emissions!$D64,'Activity data'!$D$24:$D$39,0))*INDEX(EF!$H$84:$H$99,MATCH(Emissions!$D64,EF!$D$84:$D$99,0))*INDEX(EF!$H$100:$H$115,MATCH(Emissions!$D64,EF!$D$100:$D$115,0))*INDEX(EF!$H$116:$H$131,MATCH(Emissions!$D64,EF!$D$116:$D$131,0))*kgtoGg</f>
        <v>2.8698208346356928</v>
      </c>
      <c r="BF64" s="22">
        <f>INDEX('Activity data'!BF$24:BF$39,MATCH(Emissions!$D64,'Activity data'!$D$24:$D$39,0))*INDEX(EF!$H$84:$H$99,MATCH(Emissions!$D64,EF!$D$84:$D$99,0))*INDEX(EF!$H$100:$H$115,MATCH(Emissions!$D64,EF!$D$100:$D$115,0))*INDEX(EF!$H$116:$H$131,MATCH(Emissions!$D64,EF!$D$116:$D$131,0))*kgtoGg</f>
        <v>2.8731388427073368</v>
      </c>
      <c r="BG64" s="22">
        <f>INDEX('Activity data'!BG$24:BG$39,MATCH(Emissions!$D64,'Activity data'!$D$24:$D$39,0))*INDEX(EF!$H$84:$H$99,MATCH(Emissions!$D64,EF!$D$84:$D$99,0))*INDEX(EF!$H$100:$H$115,MATCH(Emissions!$D64,EF!$D$100:$D$115,0))*INDEX(EF!$H$116:$H$131,MATCH(Emissions!$D64,EF!$D$116:$D$131,0))*kgtoGg</f>
        <v>2.8764568507789789</v>
      </c>
      <c r="BH64" s="22">
        <f>INDEX('Activity data'!BH$24:BH$39,MATCH(Emissions!$D64,'Activity data'!$D$24:$D$39,0))*INDEX(EF!$H$84:$H$99,MATCH(Emissions!$D64,EF!$D$84:$D$99,0))*INDEX(EF!$H$100:$H$115,MATCH(Emissions!$D64,EF!$D$100:$D$115,0))*INDEX(EF!$H$116:$H$131,MATCH(Emissions!$D64,EF!$D$116:$D$131,0))*kgtoGg</f>
        <v>2.8797748588506229</v>
      </c>
      <c r="BI64" s="22">
        <f>INDEX('Activity data'!BI$24:BI$39,MATCH(Emissions!$D64,'Activity data'!$D$24:$D$39,0))*INDEX(EF!$H$84:$H$99,MATCH(Emissions!$D64,EF!$D$84:$D$99,0))*INDEX(EF!$H$100:$H$115,MATCH(Emissions!$D64,EF!$D$100:$D$115,0))*INDEX(EF!$H$116:$H$131,MATCH(Emissions!$D64,EF!$D$116:$D$131,0))*kgtoGg</f>
        <v>2.8830928669222669</v>
      </c>
      <c r="BJ64" s="22">
        <f>INDEX('Activity data'!BJ$24:BJ$39,MATCH(Emissions!$D64,'Activity data'!$D$24:$D$39,0))*INDEX(EF!$H$84:$H$99,MATCH(Emissions!$D64,EF!$D$84:$D$99,0))*INDEX(EF!$H$100:$H$115,MATCH(Emissions!$D64,EF!$D$100:$D$115,0))*INDEX(EF!$H$116:$H$131,MATCH(Emissions!$D64,EF!$D$116:$D$131,0))*kgtoGg</f>
        <v>2.8864108749939099</v>
      </c>
      <c r="BK64" s="22">
        <f>INDEX('Activity data'!BK$24:BK$39,MATCH(Emissions!$D64,'Activity data'!$D$24:$D$39,0))*INDEX(EF!$H$84:$H$99,MATCH(Emissions!$D64,EF!$D$84:$D$99,0))*INDEX(EF!$H$100:$H$115,MATCH(Emissions!$D64,EF!$D$100:$D$115,0))*INDEX(EF!$H$116:$H$131,MATCH(Emissions!$D64,EF!$D$116:$D$131,0))*kgtoGg</f>
        <v>2.8897288830655534</v>
      </c>
      <c r="BL64" s="22">
        <f>INDEX('Activity data'!BL$24:BL$39,MATCH(Emissions!$D64,'Activity data'!$D$24:$D$39,0))*INDEX(EF!$H$84:$H$99,MATCH(Emissions!$D64,EF!$D$84:$D$99,0))*INDEX(EF!$H$100:$H$115,MATCH(Emissions!$D64,EF!$D$100:$D$115,0))*INDEX(EF!$H$116:$H$131,MATCH(Emissions!$D64,EF!$D$116:$D$131,0))*kgtoGg</f>
        <v>2.8930468911371969</v>
      </c>
      <c r="BM64" s="22">
        <f>INDEX('Activity data'!BM$24:BM$39,MATCH(Emissions!$D64,'Activity data'!$D$24:$D$39,0))*INDEX(EF!$H$84:$H$99,MATCH(Emissions!$D64,EF!$D$84:$D$99,0))*INDEX(EF!$H$100:$H$115,MATCH(Emissions!$D64,EF!$D$100:$D$115,0))*INDEX(EF!$H$116:$H$131,MATCH(Emissions!$D64,EF!$D$116:$D$131,0))*kgtoGg</f>
        <v>2.89636489920884</v>
      </c>
      <c r="BN64" s="22">
        <f>INDEX('Activity data'!BN$24:BN$39,MATCH(Emissions!$D64,'Activity data'!$D$24:$D$39,0))*INDEX(EF!$H$84:$H$99,MATCH(Emissions!$D64,EF!$D$84:$D$99,0))*INDEX(EF!$H$100:$H$115,MATCH(Emissions!$D64,EF!$D$100:$D$115,0))*INDEX(EF!$H$116:$H$131,MATCH(Emissions!$D64,EF!$D$116:$D$131,0))*kgtoGg</f>
        <v>2.8996829072804831</v>
      </c>
      <c r="BO64" s="22">
        <f>INDEX('Activity data'!BO$24:BO$39,MATCH(Emissions!$D64,'Activity data'!$D$24:$D$39,0))*INDEX(EF!$H$84:$H$99,MATCH(Emissions!$D64,EF!$D$84:$D$99,0))*INDEX(EF!$H$100:$H$115,MATCH(Emissions!$D64,EF!$D$100:$D$115,0))*INDEX(EF!$H$116:$H$131,MATCH(Emissions!$D64,EF!$D$116:$D$131,0))*kgtoGg</f>
        <v>2.9030009153521266</v>
      </c>
      <c r="BP64" s="22">
        <f>INDEX('Activity data'!BP$24:BP$39,MATCH(Emissions!$D64,'Activity data'!$D$24:$D$39,0))*INDEX(EF!$H$84:$H$99,MATCH(Emissions!$D64,EF!$D$84:$D$99,0))*INDEX(EF!$H$100:$H$115,MATCH(Emissions!$D64,EF!$D$100:$D$115,0))*INDEX(EF!$H$116:$H$131,MATCH(Emissions!$D64,EF!$D$116:$D$131,0))*kgtoGg</f>
        <v>2.9063189234237696</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7.0068318336391933E-2</v>
      </c>
      <c r="AE70" s="22">
        <f>INDEX('Activity data'!AE$24:AE$39,MATCH(Emissions!$D70,'Activity data'!$D$24:$D$39,0))*INDEX(EF!$H$84:$H$99,MATCH(Emissions!$D70,EF!$D$84:$D$99,0))*INDEX(EF!$H$100:$H$115,MATCH(Emissions!$D70,EF!$D$100:$D$115,0))*INDEX(EF!$H$132:$H$147,MATCH(Emissions!$D70,EF!$D$132:$D$147,0))*kgtoGg</f>
        <v>7.0003852595043534E-2</v>
      </c>
      <c r="AF70" s="22">
        <f>INDEX('Activity data'!AF$24:AF$39,MATCH(Emissions!$D70,'Activity data'!$D$24:$D$39,0))*INDEX(EF!$H$84:$H$99,MATCH(Emissions!$D70,EF!$D$84:$D$99,0))*INDEX(EF!$H$100:$H$115,MATCH(Emissions!$D70,EF!$D$100:$D$115,0))*INDEX(EF!$H$132:$H$147,MATCH(Emissions!$D70,EF!$D$132:$D$147,0))*kgtoGg</f>
        <v>6.9939386853695162E-2</v>
      </c>
      <c r="AG70" s="22">
        <f>INDEX('Activity data'!AG$24:AG$39,MATCH(Emissions!$D70,'Activity data'!$D$24:$D$39,0))*INDEX(EF!$H$84:$H$99,MATCH(Emissions!$D70,EF!$D$84:$D$99,0))*INDEX(EF!$H$100:$H$115,MATCH(Emissions!$D70,EF!$D$100:$D$115,0))*INDEX(EF!$H$132:$H$147,MATCH(Emissions!$D70,EF!$D$132:$D$147,0))*kgtoGg</f>
        <v>6.9874921112346777E-2</v>
      </c>
      <c r="AH70" s="22">
        <f>INDEX('Activity data'!AH$24:AH$39,MATCH(Emissions!$D70,'Activity data'!$D$24:$D$39,0))*INDEX(EF!$H$84:$H$99,MATCH(Emissions!$D70,EF!$D$84:$D$99,0))*INDEX(EF!$H$100:$H$115,MATCH(Emissions!$D70,EF!$D$100:$D$115,0))*INDEX(EF!$H$132:$H$147,MATCH(Emissions!$D70,EF!$D$132:$D$147,0))*kgtoGg</f>
        <v>6.9810455370998406E-2</v>
      </c>
      <c r="AI70" s="22">
        <f>INDEX('Activity data'!AI$24:AI$39,MATCH(Emissions!$D70,'Activity data'!$D$24:$D$39,0))*INDEX(EF!$H$84:$H$99,MATCH(Emissions!$D70,EF!$D$84:$D$99,0))*INDEX(EF!$H$100:$H$115,MATCH(Emissions!$D70,EF!$D$100:$D$115,0))*INDEX(EF!$H$132:$H$147,MATCH(Emissions!$D70,EF!$D$132:$D$147,0))*kgtoGg</f>
        <v>6.9745989629650021E-2</v>
      </c>
      <c r="AJ70" s="22">
        <f>INDEX('Activity data'!AJ$24:AJ$39,MATCH(Emissions!$D70,'Activity data'!$D$24:$D$39,0))*INDEX(EF!$H$84:$H$99,MATCH(Emissions!$D70,EF!$D$84:$D$99,0))*INDEX(EF!$H$100:$H$115,MATCH(Emissions!$D70,EF!$D$100:$D$115,0))*INDEX(EF!$H$132:$H$147,MATCH(Emissions!$D70,EF!$D$132:$D$147,0))*kgtoGg</f>
        <v>6.9681523888301622E-2</v>
      </c>
      <c r="AK70" s="22">
        <f>INDEX('Activity data'!AK$24:AK$39,MATCH(Emissions!$D70,'Activity data'!$D$24:$D$39,0))*INDEX(EF!$H$84:$H$99,MATCH(Emissions!$D70,EF!$D$84:$D$99,0))*INDEX(EF!$H$100:$H$115,MATCH(Emissions!$D70,EF!$D$100:$D$115,0))*INDEX(EF!$H$132:$H$147,MATCH(Emissions!$D70,EF!$D$132:$D$147,0))*kgtoGg</f>
        <v>6.9617058146953251E-2</v>
      </c>
      <c r="AL70" s="22">
        <f>INDEX('Activity data'!AL$24:AL$39,MATCH(Emissions!$D70,'Activity data'!$D$24:$D$39,0))*INDEX(EF!$H$84:$H$99,MATCH(Emissions!$D70,EF!$D$84:$D$99,0))*INDEX(EF!$H$100:$H$115,MATCH(Emissions!$D70,EF!$D$100:$D$115,0))*INDEX(EF!$H$132:$H$147,MATCH(Emissions!$D70,EF!$D$132:$D$147,0))*kgtoGg</f>
        <v>6.9552592405604866E-2</v>
      </c>
      <c r="AM70" s="22">
        <f>INDEX('Activity data'!AM$24:AM$39,MATCH(Emissions!$D70,'Activity data'!$D$24:$D$39,0))*INDEX(EF!$H$84:$H$99,MATCH(Emissions!$D70,EF!$D$84:$D$99,0))*INDEX(EF!$H$100:$H$115,MATCH(Emissions!$D70,EF!$D$100:$D$115,0))*INDEX(EF!$H$132:$H$147,MATCH(Emissions!$D70,EF!$D$132:$D$147,0))*kgtoGg</f>
        <v>6.9488126664256494E-2</v>
      </c>
      <c r="AN70" s="22">
        <f>INDEX('Activity data'!AN$24:AN$39,MATCH(Emissions!$D70,'Activity data'!$D$24:$D$39,0))*INDEX(EF!$H$84:$H$99,MATCH(Emissions!$D70,EF!$D$84:$D$99,0))*INDEX(EF!$H$100:$H$115,MATCH(Emissions!$D70,EF!$D$100:$D$115,0))*INDEX(EF!$H$132:$H$147,MATCH(Emissions!$D70,EF!$D$132:$D$147,0))*kgtoGg</f>
        <v>6.9423660922908109E-2</v>
      </c>
      <c r="AO70" s="22">
        <f>INDEX('Activity data'!AO$24:AO$39,MATCH(Emissions!$D70,'Activity data'!$D$24:$D$39,0))*INDEX(EF!$H$84:$H$99,MATCH(Emissions!$D70,EF!$D$84:$D$99,0))*INDEX(EF!$H$100:$H$115,MATCH(Emissions!$D70,EF!$D$100:$D$115,0))*INDEX(EF!$H$132:$H$147,MATCH(Emissions!$D70,EF!$D$132:$D$147,0))*kgtoGg</f>
        <v>6.935919518155971E-2</v>
      </c>
      <c r="AP70" s="22">
        <f>INDEX('Activity data'!AP$24:AP$39,MATCH(Emissions!$D70,'Activity data'!$D$24:$D$39,0))*INDEX(EF!$H$84:$H$99,MATCH(Emissions!$D70,EF!$D$84:$D$99,0))*INDEX(EF!$H$100:$H$115,MATCH(Emissions!$D70,EF!$D$100:$D$115,0))*INDEX(EF!$H$132:$H$147,MATCH(Emissions!$D70,EF!$D$132:$D$147,0))*kgtoGg</f>
        <v>6.9294729440211325E-2</v>
      </c>
      <c r="AQ70" s="22">
        <f>INDEX('Activity data'!AQ$24:AQ$39,MATCH(Emissions!$D70,'Activity data'!$D$24:$D$39,0))*INDEX(EF!$H$84:$H$99,MATCH(Emissions!$D70,EF!$D$84:$D$99,0))*INDEX(EF!$H$100:$H$115,MATCH(Emissions!$D70,EF!$D$100:$D$115,0))*INDEX(EF!$H$132:$H$147,MATCH(Emissions!$D70,EF!$D$132:$D$147,0))*kgtoGg</f>
        <v>6.9230263698862954E-2</v>
      </c>
      <c r="AR70" s="22">
        <f>INDEX('Activity data'!AR$24:AR$39,MATCH(Emissions!$D70,'Activity data'!$D$24:$D$39,0))*INDEX(EF!$H$84:$H$99,MATCH(Emissions!$D70,EF!$D$84:$D$99,0))*INDEX(EF!$H$100:$H$115,MATCH(Emissions!$D70,EF!$D$100:$D$115,0))*INDEX(EF!$H$132:$H$147,MATCH(Emissions!$D70,EF!$D$132:$D$147,0))*kgtoGg</f>
        <v>6.9165797957514569E-2</v>
      </c>
      <c r="AS70" s="22">
        <f>INDEX('Activity data'!AS$24:AS$39,MATCH(Emissions!$D70,'Activity data'!$D$24:$D$39,0))*INDEX(EF!$H$84:$H$99,MATCH(Emissions!$D70,EF!$D$84:$D$99,0))*INDEX(EF!$H$100:$H$115,MATCH(Emissions!$D70,EF!$D$100:$D$115,0))*INDEX(EF!$H$132:$H$147,MATCH(Emissions!$D70,EF!$D$132:$D$147,0))*kgtoGg</f>
        <v>6.9101332216166184E-2</v>
      </c>
      <c r="AT70" s="22">
        <f>INDEX('Activity data'!AT$24:AT$39,MATCH(Emissions!$D70,'Activity data'!$D$24:$D$39,0))*INDEX(EF!$H$84:$H$99,MATCH(Emissions!$D70,EF!$D$84:$D$99,0))*INDEX(EF!$H$100:$H$115,MATCH(Emissions!$D70,EF!$D$100:$D$115,0))*INDEX(EF!$H$132:$H$147,MATCH(Emissions!$D70,EF!$D$132:$D$147,0))*kgtoGg</f>
        <v>6.9036866474817798E-2</v>
      </c>
      <c r="AU70" s="22">
        <f>INDEX('Activity data'!AU$24:AU$39,MATCH(Emissions!$D70,'Activity data'!$D$24:$D$39,0))*INDEX(EF!$H$84:$H$99,MATCH(Emissions!$D70,EF!$D$84:$D$99,0))*INDEX(EF!$H$100:$H$115,MATCH(Emissions!$D70,EF!$D$100:$D$115,0))*INDEX(EF!$H$132:$H$147,MATCH(Emissions!$D70,EF!$D$132:$D$147,0))*kgtoGg</f>
        <v>6.8972400733469427E-2</v>
      </c>
      <c r="AV70" s="22">
        <f>INDEX('Activity data'!AV$24:AV$39,MATCH(Emissions!$D70,'Activity data'!$D$24:$D$39,0))*INDEX(EF!$H$84:$H$99,MATCH(Emissions!$D70,EF!$D$84:$D$99,0))*INDEX(EF!$H$100:$H$115,MATCH(Emissions!$D70,EF!$D$100:$D$115,0))*INDEX(EF!$H$132:$H$147,MATCH(Emissions!$D70,EF!$D$132:$D$147,0))*kgtoGg</f>
        <v>6.8907934992121056E-2</v>
      </c>
      <c r="AW70" s="22">
        <f>INDEX('Activity data'!AW$24:AW$39,MATCH(Emissions!$D70,'Activity data'!$D$24:$D$39,0))*INDEX(EF!$H$84:$H$99,MATCH(Emissions!$D70,EF!$D$84:$D$99,0))*INDEX(EF!$H$100:$H$115,MATCH(Emissions!$D70,EF!$D$100:$D$115,0))*INDEX(EF!$H$132:$H$147,MATCH(Emissions!$D70,EF!$D$132:$D$147,0))*kgtoGg</f>
        <v>6.8843469250772671E-2</v>
      </c>
      <c r="AX70" s="22">
        <f>INDEX('Activity data'!AX$24:AX$39,MATCH(Emissions!$D70,'Activity data'!$D$24:$D$39,0))*INDEX(EF!$H$84:$H$99,MATCH(Emissions!$D70,EF!$D$84:$D$99,0))*INDEX(EF!$H$100:$H$115,MATCH(Emissions!$D70,EF!$D$100:$D$115,0))*INDEX(EF!$H$132:$H$147,MATCH(Emissions!$D70,EF!$D$132:$D$147,0))*kgtoGg</f>
        <v>6.8779003509424286E-2</v>
      </c>
      <c r="AY70" s="22">
        <f>INDEX('Activity data'!AY$24:AY$39,MATCH(Emissions!$D70,'Activity data'!$D$24:$D$39,0))*INDEX(EF!$H$84:$H$99,MATCH(Emissions!$D70,EF!$D$84:$D$99,0))*INDEX(EF!$H$100:$H$115,MATCH(Emissions!$D70,EF!$D$100:$D$115,0))*INDEX(EF!$H$132:$H$147,MATCH(Emissions!$D70,EF!$D$132:$D$147,0))*kgtoGg</f>
        <v>6.8714537768075873E-2</v>
      </c>
      <c r="AZ70" s="22">
        <f>INDEX('Activity data'!AZ$24:AZ$39,MATCH(Emissions!$D70,'Activity data'!$D$24:$D$39,0))*INDEX(EF!$H$84:$H$99,MATCH(Emissions!$D70,EF!$D$84:$D$99,0))*INDEX(EF!$H$100:$H$115,MATCH(Emissions!$D70,EF!$D$100:$D$115,0))*INDEX(EF!$H$132:$H$147,MATCH(Emissions!$D70,EF!$D$132:$D$147,0))*kgtoGg</f>
        <v>6.8650072026727502E-2</v>
      </c>
      <c r="BA70" s="22">
        <f>INDEX('Activity data'!BA$24:BA$39,MATCH(Emissions!$D70,'Activity data'!$D$24:$D$39,0))*INDEX(EF!$H$84:$H$99,MATCH(Emissions!$D70,EF!$D$84:$D$99,0))*INDEX(EF!$H$100:$H$115,MATCH(Emissions!$D70,EF!$D$100:$D$115,0))*INDEX(EF!$H$132:$H$147,MATCH(Emissions!$D70,EF!$D$132:$D$147,0))*kgtoGg</f>
        <v>6.8585606285379117E-2</v>
      </c>
      <c r="BB70" s="22">
        <f>INDEX('Activity data'!BB$24:BB$39,MATCH(Emissions!$D70,'Activity data'!$D$24:$D$39,0))*INDEX(EF!$H$84:$H$99,MATCH(Emissions!$D70,EF!$D$84:$D$99,0))*INDEX(EF!$H$100:$H$115,MATCH(Emissions!$D70,EF!$D$100:$D$115,0))*INDEX(EF!$H$132:$H$147,MATCH(Emissions!$D70,EF!$D$132:$D$147,0))*kgtoGg</f>
        <v>6.8521140544030759E-2</v>
      </c>
      <c r="BC70" s="22">
        <f>INDEX('Activity data'!BC$24:BC$39,MATCH(Emissions!$D70,'Activity data'!$D$24:$D$39,0))*INDEX(EF!$H$84:$H$99,MATCH(Emissions!$D70,EF!$D$84:$D$99,0))*INDEX(EF!$H$100:$H$115,MATCH(Emissions!$D70,EF!$D$100:$D$115,0))*INDEX(EF!$H$132:$H$147,MATCH(Emissions!$D70,EF!$D$132:$D$147,0))*kgtoGg</f>
        <v>6.8456674802682374E-2</v>
      </c>
      <c r="BD70" s="22">
        <f>INDEX('Activity data'!BD$24:BD$39,MATCH(Emissions!$D70,'Activity data'!$D$24:$D$39,0))*INDEX(EF!$H$84:$H$99,MATCH(Emissions!$D70,EF!$D$84:$D$99,0))*INDEX(EF!$H$100:$H$115,MATCH(Emissions!$D70,EF!$D$100:$D$115,0))*INDEX(EF!$H$132:$H$147,MATCH(Emissions!$D70,EF!$D$132:$D$147,0))*kgtoGg</f>
        <v>6.8392209061333989E-2</v>
      </c>
      <c r="BE70" s="22">
        <f>INDEX('Activity data'!BE$24:BE$39,MATCH(Emissions!$D70,'Activity data'!$D$24:$D$39,0))*INDEX(EF!$H$84:$H$99,MATCH(Emissions!$D70,EF!$D$84:$D$99,0))*INDEX(EF!$H$100:$H$115,MATCH(Emissions!$D70,EF!$D$100:$D$115,0))*INDEX(EF!$H$132:$H$147,MATCH(Emissions!$D70,EF!$D$132:$D$147,0))*kgtoGg</f>
        <v>6.8327743319985604E-2</v>
      </c>
      <c r="BF70" s="22">
        <f>INDEX('Activity data'!BF$24:BF$39,MATCH(Emissions!$D70,'Activity data'!$D$24:$D$39,0))*INDEX(EF!$H$84:$H$99,MATCH(Emissions!$D70,EF!$D$84:$D$99,0))*INDEX(EF!$H$100:$H$115,MATCH(Emissions!$D70,EF!$D$100:$D$115,0))*INDEX(EF!$H$132:$H$147,MATCH(Emissions!$D70,EF!$D$132:$D$147,0))*kgtoGg</f>
        <v>6.8263277578637219E-2</v>
      </c>
      <c r="BG70" s="22">
        <f>INDEX('Activity data'!BG$24:BG$39,MATCH(Emissions!$D70,'Activity data'!$D$24:$D$39,0))*INDEX(EF!$H$84:$H$99,MATCH(Emissions!$D70,EF!$D$84:$D$99,0))*INDEX(EF!$H$100:$H$115,MATCH(Emissions!$D70,EF!$D$100:$D$115,0))*INDEX(EF!$H$132:$H$147,MATCH(Emissions!$D70,EF!$D$132:$D$147,0))*kgtoGg</f>
        <v>6.8198811837288834E-2</v>
      </c>
      <c r="BH70" s="22">
        <f>INDEX('Activity data'!BH$24:BH$39,MATCH(Emissions!$D70,'Activity data'!$D$24:$D$39,0))*INDEX(EF!$H$84:$H$99,MATCH(Emissions!$D70,EF!$D$84:$D$99,0))*INDEX(EF!$H$100:$H$115,MATCH(Emissions!$D70,EF!$D$100:$D$115,0))*INDEX(EF!$H$132:$H$147,MATCH(Emissions!$D70,EF!$D$132:$D$147,0))*kgtoGg</f>
        <v>6.8134346095940448E-2</v>
      </c>
      <c r="BI70" s="22">
        <f>INDEX('Activity data'!BI$24:BI$39,MATCH(Emissions!$D70,'Activity data'!$D$24:$D$39,0))*INDEX(EF!$H$84:$H$99,MATCH(Emissions!$D70,EF!$D$84:$D$99,0))*INDEX(EF!$H$100:$H$115,MATCH(Emissions!$D70,EF!$D$100:$D$115,0))*INDEX(EF!$H$132:$H$147,MATCH(Emissions!$D70,EF!$D$132:$D$147,0))*kgtoGg</f>
        <v>6.8069880354592063E-2</v>
      </c>
      <c r="BJ70" s="22">
        <f>INDEX('Activity data'!BJ$24:BJ$39,MATCH(Emissions!$D70,'Activity data'!$D$24:$D$39,0))*INDEX(EF!$H$84:$H$99,MATCH(Emissions!$D70,EF!$D$84:$D$99,0))*INDEX(EF!$H$100:$H$115,MATCH(Emissions!$D70,EF!$D$100:$D$115,0))*INDEX(EF!$H$132:$H$147,MATCH(Emissions!$D70,EF!$D$132:$D$147,0))*kgtoGg</f>
        <v>6.8005414613243678E-2</v>
      </c>
      <c r="BK70" s="22">
        <f>INDEX('Activity data'!BK$24:BK$39,MATCH(Emissions!$D70,'Activity data'!$D$24:$D$39,0))*INDEX(EF!$H$84:$H$99,MATCH(Emissions!$D70,EF!$D$84:$D$99,0))*INDEX(EF!$H$100:$H$115,MATCH(Emissions!$D70,EF!$D$100:$D$115,0))*INDEX(EF!$H$132:$H$147,MATCH(Emissions!$D70,EF!$D$132:$D$147,0))*kgtoGg</f>
        <v>6.7940948871895307E-2</v>
      </c>
      <c r="BL70" s="22">
        <f>INDEX('Activity data'!BL$24:BL$39,MATCH(Emissions!$D70,'Activity data'!$D$24:$D$39,0))*INDEX(EF!$H$84:$H$99,MATCH(Emissions!$D70,EF!$D$84:$D$99,0))*INDEX(EF!$H$100:$H$115,MATCH(Emissions!$D70,EF!$D$100:$D$115,0))*INDEX(EF!$H$132:$H$147,MATCH(Emissions!$D70,EF!$D$132:$D$147,0))*kgtoGg</f>
        <v>6.7876483130546922E-2</v>
      </c>
      <c r="BM70" s="22">
        <f>INDEX('Activity data'!BM$24:BM$39,MATCH(Emissions!$D70,'Activity data'!$D$24:$D$39,0))*INDEX(EF!$H$84:$H$99,MATCH(Emissions!$D70,EF!$D$84:$D$99,0))*INDEX(EF!$H$100:$H$115,MATCH(Emissions!$D70,EF!$D$100:$D$115,0))*INDEX(EF!$H$132:$H$147,MATCH(Emissions!$D70,EF!$D$132:$D$147,0))*kgtoGg</f>
        <v>6.7812017389198551E-2</v>
      </c>
      <c r="BN70" s="22">
        <f>INDEX('Activity data'!BN$24:BN$39,MATCH(Emissions!$D70,'Activity data'!$D$24:$D$39,0))*INDEX(EF!$H$84:$H$99,MATCH(Emissions!$D70,EF!$D$84:$D$99,0))*INDEX(EF!$H$100:$H$115,MATCH(Emissions!$D70,EF!$D$100:$D$115,0))*INDEX(EF!$H$132:$H$147,MATCH(Emissions!$D70,EF!$D$132:$D$147,0))*kgtoGg</f>
        <v>6.7747551647850165E-2</v>
      </c>
      <c r="BO70" s="22">
        <f>INDEX('Activity data'!BO$24:BO$39,MATCH(Emissions!$D70,'Activity data'!$D$24:$D$39,0))*INDEX(EF!$H$84:$H$99,MATCH(Emissions!$D70,EF!$D$84:$D$99,0))*INDEX(EF!$H$100:$H$115,MATCH(Emissions!$D70,EF!$D$100:$D$115,0))*INDEX(EF!$H$132:$H$147,MATCH(Emissions!$D70,EF!$D$132:$D$147,0))*kgtoGg</f>
        <v>6.7683085906501766E-2</v>
      </c>
      <c r="BP70" s="22">
        <f>INDEX('Activity data'!BP$24:BP$39,MATCH(Emissions!$D70,'Activity data'!$D$24:$D$39,0))*INDEX(EF!$H$84:$H$99,MATCH(Emissions!$D70,EF!$D$84:$D$99,0))*INDEX(EF!$H$100:$H$115,MATCH(Emissions!$D70,EF!$D$100:$D$115,0))*INDEX(EF!$H$132:$H$147,MATCH(Emissions!$D70,EF!$D$132:$D$147,0))*kgtoGg</f>
        <v>6.7618620165153395E-2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0.1362211465996048</v>
      </c>
      <c r="AE71" s="22">
        <f>INDEX('Activity data'!AE$24:AE$39,MATCH(Emissions!$D71,'Activity data'!$D$24:$D$39,0))*INDEX(EF!$H$84:$H$99,MATCH(Emissions!$D71,EF!$D$84:$D$99,0))*INDEX(EF!$H$100:$H$115,MATCH(Emissions!$D71,EF!$D$100:$D$115,0))*INDEX(EF!$H$132:$H$147,MATCH(Emissions!$D71,EF!$D$132:$D$147,0))*kgtoGg</f>
        <v>0.13600546655871854</v>
      </c>
      <c r="AF71" s="22">
        <f>INDEX('Activity data'!AF$24:AF$39,MATCH(Emissions!$D71,'Activity data'!$D$24:$D$39,0))*INDEX(EF!$H$84:$H$99,MATCH(Emissions!$D71,EF!$D$84:$D$99,0))*INDEX(EF!$H$100:$H$115,MATCH(Emissions!$D71,EF!$D$100:$D$115,0))*INDEX(EF!$H$132:$H$147,MATCH(Emissions!$D71,EF!$D$132:$D$147,0))*kgtoGg</f>
        <v>0.13578978651783222</v>
      </c>
      <c r="AG71" s="22">
        <f>INDEX('Activity data'!AG$24:AG$39,MATCH(Emissions!$D71,'Activity data'!$D$24:$D$39,0))*INDEX(EF!$H$84:$H$99,MATCH(Emissions!$D71,EF!$D$84:$D$99,0))*INDEX(EF!$H$100:$H$115,MATCH(Emissions!$D71,EF!$D$100:$D$115,0))*INDEX(EF!$H$132:$H$147,MATCH(Emissions!$D71,EF!$D$132:$D$147,0))*kgtoGg</f>
        <v>0.13557410647694595</v>
      </c>
      <c r="AH71" s="22">
        <f>INDEX('Activity data'!AH$24:AH$39,MATCH(Emissions!$D71,'Activity data'!$D$24:$D$39,0))*INDEX(EF!$H$84:$H$99,MATCH(Emissions!$D71,EF!$D$84:$D$99,0))*INDEX(EF!$H$100:$H$115,MATCH(Emissions!$D71,EF!$D$100:$D$115,0))*INDEX(EF!$H$132:$H$147,MATCH(Emissions!$D71,EF!$D$132:$D$147,0))*kgtoGg</f>
        <v>0.13535842643605966</v>
      </c>
      <c r="AI71" s="22">
        <f>INDEX('Activity data'!AI$24:AI$39,MATCH(Emissions!$D71,'Activity data'!$D$24:$D$39,0))*INDEX(EF!$H$84:$H$99,MATCH(Emissions!$D71,EF!$D$84:$D$99,0))*INDEX(EF!$H$100:$H$115,MATCH(Emissions!$D71,EF!$D$100:$D$115,0))*INDEX(EF!$H$132:$H$147,MATCH(Emissions!$D71,EF!$D$132:$D$147,0))*kgtoGg</f>
        <v>0.13514274639517335</v>
      </c>
      <c r="AJ71" s="22">
        <f>INDEX('Activity data'!AJ$24:AJ$39,MATCH(Emissions!$D71,'Activity data'!$D$24:$D$39,0))*INDEX(EF!$H$84:$H$99,MATCH(Emissions!$D71,EF!$D$84:$D$99,0))*INDEX(EF!$H$100:$H$115,MATCH(Emissions!$D71,EF!$D$100:$D$115,0))*INDEX(EF!$H$132:$H$147,MATCH(Emissions!$D71,EF!$D$132:$D$147,0))*kgtoGg</f>
        <v>0.13492706635428708</v>
      </c>
      <c r="AK71" s="22">
        <f>INDEX('Activity data'!AK$24:AK$39,MATCH(Emissions!$D71,'Activity data'!$D$24:$D$39,0))*INDEX(EF!$H$84:$H$99,MATCH(Emissions!$D71,EF!$D$84:$D$99,0))*INDEX(EF!$H$100:$H$115,MATCH(Emissions!$D71,EF!$D$100:$D$115,0))*INDEX(EF!$H$132:$H$147,MATCH(Emissions!$D71,EF!$D$132:$D$147,0))*kgtoGg</f>
        <v>0.13471138631340079</v>
      </c>
      <c r="AL71" s="22">
        <f>INDEX('Activity data'!AL$24:AL$39,MATCH(Emissions!$D71,'Activity data'!$D$24:$D$39,0))*INDEX(EF!$H$84:$H$99,MATCH(Emissions!$D71,EF!$D$84:$D$99,0))*INDEX(EF!$H$100:$H$115,MATCH(Emissions!$D71,EF!$D$100:$D$115,0))*INDEX(EF!$H$132:$H$147,MATCH(Emissions!$D71,EF!$D$132:$D$147,0))*kgtoGg</f>
        <v>0.13449570627251453</v>
      </c>
      <c r="AM71" s="22">
        <f>INDEX('Activity data'!AM$24:AM$39,MATCH(Emissions!$D71,'Activity data'!$D$24:$D$39,0))*INDEX(EF!$H$84:$H$99,MATCH(Emissions!$D71,EF!$D$84:$D$99,0))*INDEX(EF!$H$100:$H$115,MATCH(Emissions!$D71,EF!$D$100:$D$115,0))*INDEX(EF!$H$132:$H$147,MATCH(Emissions!$D71,EF!$D$132:$D$147,0))*kgtoGg</f>
        <v>0.13428002623162824</v>
      </c>
      <c r="AN71" s="22">
        <f>INDEX('Activity data'!AN$24:AN$39,MATCH(Emissions!$D71,'Activity data'!$D$24:$D$39,0))*INDEX(EF!$H$84:$H$99,MATCH(Emissions!$D71,EF!$D$84:$D$99,0))*INDEX(EF!$H$100:$H$115,MATCH(Emissions!$D71,EF!$D$100:$D$115,0))*INDEX(EF!$H$132:$H$147,MATCH(Emissions!$D71,EF!$D$132:$D$147,0))*kgtoGg</f>
        <v>0.13406434619074192</v>
      </c>
      <c r="AO71" s="22">
        <f>INDEX('Activity data'!AO$24:AO$39,MATCH(Emissions!$D71,'Activity data'!$D$24:$D$39,0))*INDEX(EF!$H$84:$H$99,MATCH(Emissions!$D71,EF!$D$84:$D$99,0))*INDEX(EF!$H$100:$H$115,MATCH(Emissions!$D71,EF!$D$100:$D$115,0))*INDEX(EF!$H$132:$H$147,MATCH(Emissions!$D71,EF!$D$132:$D$147,0))*kgtoGg</f>
        <v>0.13384866614985566</v>
      </c>
      <c r="AP71" s="22">
        <f>INDEX('Activity data'!AP$24:AP$39,MATCH(Emissions!$D71,'Activity data'!$D$24:$D$39,0))*INDEX(EF!$H$84:$H$99,MATCH(Emissions!$D71,EF!$D$84:$D$99,0))*INDEX(EF!$H$100:$H$115,MATCH(Emissions!$D71,EF!$D$100:$D$115,0))*INDEX(EF!$H$132:$H$147,MATCH(Emissions!$D71,EF!$D$132:$D$147,0))*kgtoGg</f>
        <v>0.1336329861089694</v>
      </c>
      <c r="AQ71" s="22">
        <f>INDEX('Activity data'!AQ$24:AQ$39,MATCH(Emissions!$D71,'Activity data'!$D$24:$D$39,0))*INDEX(EF!$H$84:$H$99,MATCH(Emissions!$D71,EF!$D$84:$D$99,0))*INDEX(EF!$H$100:$H$115,MATCH(Emissions!$D71,EF!$D$100:$D$115,0))*INDEX(EF!$H$132:$H$147,MATCH(Emissions!$D71,EF!$D$132:$D$147,0))*kgtoGg</f>
        <v>0.13341730606808308</v>
      </c>
      <c r="AR71" s="22">
        <f>INDEX('Activity data'!AR$24:AR$39,MATCH(Emissions!$D71,'Activity data'!$D$24:$D$39,0))*INDEX(EF!$H$84:$H$99,MATCH(Emissions!$D71,EF!$D$84:$D$99,0))*INDEX(EF!$H$100:$H$115,MATCH(Emissions!$D71,EF!$D$100:$D$115,0))*INDEX(EF!$H$132:$H$147,MATCH(Emissions!$D71,EF!$D$132:$D$147,0))*kgtoGg</f>
        <v>0.13320162602719682</v>
      </c>
      <c r="AS71" s="22">
        <f>INDEX('Activity data'!AS$24:AS$39,MATCH(Emissions!$D71,'Activity data'!$D$24:$D$39,0))*INDEX(EF!$H$84:$H$99,MATCH(Emissions!$D71,EF!$D$84:$D$99,0))*INDEX(EF!$H$100:$H$115,MATCH(Emissions!$D71,EF!$D$100:$D$115,0))*INDEX(EF!$H$132:$H$147,MATCH(Emissions!$D71,EF!$D$132:$D$147,0))*kgtoGg</f>
        <v>0.1329859459863105</v>
      </c>
      <c r="AT71" s="22">
        <f>INDEX('Activity data'!AT$24:AT$39,MATCH(Emissions!$D71,'Activity data'!$D$24:$D$39,0))*INDEX(EF!$H$84:$H$99,MATCH(Emissions!$D71,EF!$D$84:$D$99,0))*INDEX(EF!$H$100:$H$115,MATCH(Emissions!$D71,EF!$D$100:$D$115,0))*INDEX(EF!$H$132:$H$147,MATCH(Emissions!$D71,EF!$D$132:$D$147,0))*kgtoGg</f>
        <v>0.13277026594542424</v>
      </c>
      <c r="AU71" s="22">
        <f>INDEX('Activity data'!AU$24:AU$39,MATCH(Emissions!$D71,'Activity data'!$D$24:$D$39,0))*INDEX(EF!$H$84:$H$99,MATCH(Emissions!$D71,EF!$D$84:$D$99,0))*INDEX(EF!$H$100:$H$115,MATCH(Emissions!$D71,EF!$D$100:$D$115,0))*INDEX(EF!$H$132:$H$147,MATCH(Emissions!$D71,EF!$D$132:$D$147,0))*kgtoGg</f>
        <v>0.13255458590453795</v>
      </c>
      <c r="AV71" s="22">
        <f>INDEX('Activity data'!AV$24:AV$39,MATCH(Emissions!$D71,'Activity data'!$D$24:$D$39,0))*INDEX(EF!$H$84:$H$99,MATCH(Emissions!$D71,EF!$D$84:$D$99,0))*INDEX(EF!$H$100:$H$115,MATCH(Emissions!$D71,EF!$D$100:$D$115,0))*INDEX(EF!$H$132:$H$147,MATCH(Emissions!$D71,EF!$D$132:$D$147,0))*kgtoGg</f>
        <v>0.13233890586365168</v>
      </c>
      <c r="AW71" s="22">
        <f>INDEX('Activity data'!AW$24:AW$39,MATCH(Emissions!$D71,'Activity data'!$D$24:$D$39,0))*INDEX(EF!$H$84:$H$99,MATCH(Emissions!$D71,EF!$D$84:$D$99,0))*INDEX(EF!$H$100:$H$115,MATCH(Emissions!$D71,EF!$D$100:$D$115,0))*INDEX(EF!$H$132:$H$147,MATCH(Emissions!$D71,EF!$D$132:$D$147,0))*kgtoGg</f>
        <v>0.13212322582276539</v>
      </c>
      <c r="AX71" s="22">
        <f>INDEX('Activity data'!AX$24:AX$39,MATCH(Emissions!$D71,'Activity data'!$D$24:$D$39,0))*INDEX(EF!$H$84:$H$99,MATCH(Emissions!$D71,EF!$D$84:$D$99,0))*INDEX(EF!$H$100:$H$115,MATCH(Emissions!$D71,EF!$D$100:$D$115,0))*INDEX(EF!$H$132:$H$147,MATCH(Emissions!$D71,EF!$D$132:$D$147,0))*kgtoGg</f>
        <v>0.1319075457818791</v>
      </c>
      <c r="AY71" s="22">
        <f>INDEX('Activity data'!AY$24:AY$39,MATCH(Emissions!$D71,'Activity data'!$D$24:$D$39,0))*INDEX(EF!$H$84:$H$99,MATCH(Emissions!$D71,EF!$D$84:$D$99,0))*INDEX(EF!$H$100:$H$115,MATCH(Emissions!$D71,EF!$D$100:$D$115,0))*INDEX(EF!$H$132:$H$147,MATCH(Emissions!$D71,EF!$D$132:$D$147,0))*kgtoGg</f>
        <v>0.13169186574099281</v>
      </c>
      <c r="AZ71" s="22">
        <f>INDEX('Activity data'!AZ$24:AZ$39,MATCH(Emissions!$D71,'Activity data'!$D$24:$D$39,0))*INDEX(EF!$H$84:$H$99,MATCH(Emissions!$D71,EF!$D$84:$D$99,0))*INDEX(EF!$H$100:$H$115,MATCH(Emissions!$D71,EF!$D$100:$D$115,0))*INDEX(EF!$H$132:$H$147,MATCH(Emissions!$D71,EF!$D$132:$D$147,0))*kgtoGg</f>
        <v>0.13147618570010652</v>
      </c>
      <c r="BA71" s="22">
        <f>INDEX('Activity data'!BA$24:BA$39,MATCH(Emissions!$D71,'Activity data'!$D$24:$D$39,0))*INDEX(EF!$H$84:$H$99,MATCH(Emissions!$D71,EF!$D$84:$D$99,0))*INDEX(EF!$H$100:$H$115,MATCH(Emissions!$D71,EF!$D$100:$D$115,0))*INDEX(EF!$H$132:$H$147,MATCH(Emissions!$D71,EF!$D$132:$D$147,0))*kgtoGg</f>
        <v>0.13126050565922026</v>
      </c>
      <c r="BB71" s="22">
        <f>INDEX('Activity data'!BB$24:BB$39,MATCH(Emissions!$D71,'Activity data'!$D$24:$D$39,0))*INDEX(EF!$H$84:$H$99,MATCH(Emissions!$D71,EF!$D$84:$D$99,0))*INDEX(EF!$H$100:$H$115,MATCH(Emissions!$D71,EF!$D$100:$D$115,0))*INDEX(EF!$H$132:$H$147,MATCH(Emissions!$D71,EF!$D$132:$D$147,0))*kgtoGg</f>
        <v>0.13104482561833397</v>
      </c>
      <c r="BC71" s="22">
        <f>INDEX('Activity data'!BC$24:BC$39,MATCH(Emissions!$D71,'Activity data'!$D$24:$D$39,0))*INDEX(EF!$H$84:$H$99,MATCH(Emissions!$D71,EF!$D$84:$D$99,0))*INDEX(EF!$H$100:$H$115,MATCH(Emissions!$D71,EF!$D$100:$D$115,0))*INDEX(EF!$H$132:$H$147,MATCH(Emissions!$D71,EF!$D$132:$D$147,0))*kgtoGg</f>
        <v>0.13082914557744768</v>
      </c>
      <c r="BD71" s="22">
        <f>INDEX('Activity data'!BD$24:BD$39,MATCH(Emissions!$D71,'Activity data'!$D$24:$D$39,0))*INDEX(EF!$H$84:$H$99,MATCH(Emissions!$D71,EF!$D$84:$D$99,0))*INDEX(EF!$H$100:$H$115,MATCH(Emissions!$D71,EF!$D$100:$D$115,0))*INDEX(EF!$H$132:$H$147,MATCH(Emissions!$D71,EF!$D$132:$D$147,0))*kgtoGg</f>
        <v>0.13061346553656142</v>
      </c>
      <c r="BE71" s="22">
        <f>INDEX('Activity data'!BE$24:BE$39,MATCH(Emissions!$D71,'Activity data'!$D$24:$D$39,0))*INDEX(EF!$H$84:$H$99,MATCH(Emissions!$D71,EF!$D$84:$D$99,0))*INDEX(EF!$H$100:$H$115,MATCH(Emissions!$D71,EF!$D$100:$D$115,0))*INDEX(EF!$H$132:$H$147,MATCH(Emissions!$D71,EF!$D$132:$D$147,0))*kgtoGg</f>
        <v>0.13039778549567513</v>
      </c>
      <c r="BF71" s="22">
        <f>INDEX('Activity data'!BF$24:BF$39,MATCH(Emissions!$D71,'Activity data'!$D$24:$D$39,0))*INDEX(EF!$H$84:$H$99,MATCH(Emissions!$D71,EF!$D$84:$D$99,0))*INDEX(EF!$H$100:$H$115,MATCH(Emissions!$D71,EF!$D$100:$D$115,0))*INDEX(EF!$H$132:$H$147,MATCH(Emissions!$D71,EF!$D$132:$D$147,0))*kgtoGg</f>
        <v>0.13018210545478884</v>
      </c>
      <c r="BG71" s="22">
        <f>INDEX('Activity data'!BG$24:BG$39,MATCH(Emissions!$D71,'Activity data'!$D$24:$D$39,0))*INDEX(EF!$H$84:$H$99,MATCH(Emissions!$D71,EF!$D$84:$D$99,0))*INDEX(EF!$H$100:$H$115,MATCH(Emissions!$D71,EF!$D$100:$D$115,0))*INDEX(EF!$H$132:$H$147,MATCH(Emissions!$D71,EF!$D$132:$D$147,0))*kgtoGg</f>
        <v>0.12996642541390255</v>
      </c>
      <c r="BH71" s="22">
        <f>INDEX('Activity data'!BH$24:BH$39,MATCH(Emissions!$D71,'Activity data'!$D$24:$D$39,0))*INDEX(EF!$H$84:$H$99,MATCH(Emissions!$D71,EF!$D$84:$D$99,0))*INDEX(EF!$H$100:$H$115,MATCH(Emissions!$D71,EF!$D$100:$D$115,0))*INDEX(EF!$H$132:$H$147,MATCH(Emissions!$D71,EF!$D$132:$D$147,0))*kgtoGg</f>
        <v>0.12975074537301626</v>
      </c>
      <c r="BI71" s="22">
        <f>INDEX('Activity data'!BI$24:BI$39,MATCH(Emissions!$D71,'Activity data'!$D$24:$D$39,0))*INDEX(EF!$H$84:$H$99,MATCH(Emissions!$D71,EF!$D$84:$D$99,0))*INDEX(EF!$H$100:$H$115,MATCH(Emissions!$D71,EF!$D$100:$D$115,0))*INDEX(EF!$H$132:$H$147,MATCH(Emissions!$D71,EF!$D$132:$D$147,0))*kgtoGg</f>
        <v>0.12953506533212999</v>
      </c>
      <c r="BJ71" s="22">
        <f>INDEX('Activity data'!BJ$24:BJ$39,MATCH(Emissions!$D71,'Activity data'!$D$24:$D$39,0))*INDEX(EF!$H$84:$H$99,MATCH(Emissions!$D71,EF!$D$84:$D$99,0))*INDEX(EF!$H$100:$H$115,MATCH(Emissions!$D71,EF!$D$100:$D$115,0))*INDEX(EF!$H$132:$H$147,MATCH(Emissions!$D71,EF!$D$132:$D$147,0))*kgtoGg</f>
        <v>0.12931938529124368</v>
      </c>
      <c r="BK71" s="22">
        <f>INDEX('Activity data'!BK$24:BK$39,MATCH(Emissions!$D71,'Activity data'!$D$24:$D$39,0))*INDEX(EF!$H$84:$H$99,MATCH(Emissions!$D71,EF!$D$84:$D$99,0))*INDEX(EF!$H$100:$H$115,MATCH(Emissions!$D71,EF!$D$100:$D$115,0))*INDEX(EF!$H$132:$H$147,MATCH(Emissions!$D71,EF!$D$132:$D$147,0))*kgtoGg</f>
        <v>0.12910370525035741</v>
      </c>
      <c r="BL71" s="22">
        <f>INDEX('Activity data'!BL$24:BL$39,MATCH(Emissions!$D71,'Activity data'!$D$24:$D$39,0))*INDEX(EF!$H$84:$H$99,MATCH(Emissions!$D71,EF!$D$84:$D$99,0))*INDEX(EF!$H$100:$H$115,MATCH(Emissions!$D71,EF!$D$100:$D$115,0))*INDEX(EF!$H$132:$H$147,MATCH(Emissions!$D71,EF!$D$132:$D$147,0))*kgtoGg</f>
        <v>0.12888802520947112</v>
      </c>
      <c r="BM71" s="22">
        <f>INDEX('Activity data'!BM$24:BM$39,MATCH(Emissions!$D71,'Activity data'!$D$24:$D$39,0))*INDEX(EF!$H$84:$H$99,MATCH(Emissions!$D71,EF!$D$84:$D$99,0))*INDEX(EF!$H$100:$H$115,MATCH(Emissions!$D71,EF!$D$100:$D$115,0))*INDEX(EF!$H$132:$H$147,MATCH(Emissions!$D71,EF!$D$132:$D$147,0))*kgtoGg</f>
        <v>0.12867234516858483</v>
      </c>
      <c r="BN71" s="22">
        <f>INDEX('Activity data'!BN$24:BN$39,MATCH(Emissions!$D71,'Activity data'!$D$24:$D$39,0))*INDEX(EF!$H$84:$H$99,MATCH(Emissions!$D71,EF!$D$84:$D$99,0))*INDEX(EF!$H$100:$H$115,MATCH(Emissions!$D71,EF!$D$100:$D$115,0))*INDEX(EF!$H$132:$H$147,MATCH(Emissions!$D71,EF!$D$132:$D$147,0))*kgtoGg</f>
        <v>0.12845666512769857</v>
      </c>
      <c r="BO71" s="22">
        <f>INDEX('Activity data'!BO$24:BO$39,MATCH(Emissions!$D71,'Activity data'!$D$24:$D$39,0))*INDEX(EF!$H$84:$H$99,MATCH(Emissions!$D71,EF!$D$84:$D$99,0))*INDEX(EF!$H$100:$H$115,MATCH(Emissions!$D71,EF!$D$100:$D$115,0))*INDEX(EF!$H$132:$H$147,MATCH(Emissions!$D71,EF!$D$132:$D$147,0))*kgtoGg</f>
        <v>0.12824098508681228</v>
      </c>
      <c r="BP71" s="22">
        <f>INDEX('Activity data'!BP$24:BP$39,MATCH(Emissions!$D71,'Activity data'!$D$24:$D$39,0))*INDEX(EF!$H$84:$H$99,MATCH(Emissions!$D71,EF!$D$84:$D$99,0))*INDEX(EF!$H$100:$H$115,MATCH(Emissions!$D71,EF!$D$100:$D$115,0))*INDEX(EF!$H$132:$H$147,MATCH(Emissions!$D71,EF!$D$132:$D$147,0))*kgtoGg</f>
        <v>0.12802530504592599</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0.49109158898115401</v>
      </c>
      <c r="AE72" s="22">
        <f>INDEX('Activity data'!AE$24:AE$39,MATCH(Emissions!$D72,'Activity data'!$D$24:$D$39,0))*INDEX(EF!$H$84:$H$99,MATCH(Emissions!$D72,EF!$D$84:$D$99,0))*INDEX(EF!$H$100:$H$115,MATCH(Emissions!$D72,EF!$D$100:$D$115,0))*INDEX(EF!$H$132:$H$147,MATCH(Emissions!$D72,EF!$D$132:$D$147,0))*kgtoGg</f>
        <v>0.49195173492320404</v>
      </c>
      <c r="AF72" s="22">
        <f>INDEX('Activity data'!AF$24:AF$39,MATCH(Emissions!$D72,'Activity data'!$D$24:$D$39,0))*INDEX(EF!$H$84:$H$99,MATCH(Emissions!$D72,EF!$D$84:$D$99,0))*INDEX(EF!$H$100:$H$115,MATCH(Emissions!$D72,EF!$D$100:$D$115,0))*INDEX(EF!$H$132:$H$147,MATCH(Emissions!$D72,EF!$D$132:$D$147,0))*kgtoGg</f>
        <v>0.49281188086525413</v>
      </c>
      <c r="AG72" s="22">
        <f>INDEX('Activity data'!AG$24:AG$39,MATCH(Emissions!$D72,'Activity data'!$D$24:$D$39,0))*INDEX(EF!$H$84:$H$99,MATCH(Emissions!$D72,EF!$D$84:$D$99,0))*INDEX(EF!$H$100:$H$115,MATCH(Emissions!$D72,EF!$D$100:$D$115,0))*INDEX(EF!$H$132:$H$147,MATCH(Emissions!$D72,EF!$D$132:$D$147,0))*kgtoGg</f>
        <v>0.49367202680730427</v>
      </c>
      <c r="AH72" s="22">
        <f>INDEX('Activity data'!AH$24:AH$39,MATCH(Emissions!$D72,'Activity data'!$D$24:$D$39,0))*INDEX(EF!$H$84:$H$99,MATCH(Emissions!$D72,EF!$D$84:$D$99,0))*INDEX(EF!$H$100:$H$115,MATCH(Emissions!$D72,EF!$D$100:$D$115,0))*INDEX(EF!$H$132:$H$147,MATCH(Emissions!$D72,EF!$D$132:$D$147,0))*kgtoGg</f>
        <v>0.49453217274935435</v>
      </c>
      <c r="AI72" s="22">
        <f>INDEX('Activity data'!AI$24:AI$39,MATCH(Emissions!$D72,'Activity data'!$D$24:$D$39,0))*INDEX(EF!$H$84:$H$99,MATCH(Emissions!$D72,EF!$D$84:$D$99,0))*INDEX(EF!$H$100:$H$115,MATCH(Emissions!$D72,EF!$D$100:$D$115,0))*INDEX(EF!$H$132:$H$147,MATCH(Emissions!$D72,EF!$D$132:$D$147,0))*kgtoGg</f>
        <v>0.49539231869140443</v>
      </c>
      <c r="AJ72" s="22">
        <f>INDEX('Activity data'!AJ$24:AJ$39,MATCH(Emissions!$D72,'Activity data'!$D$24:$D$39,0))*INDEX(EF!$H$84:$H$99,MATCH(Emissions!$D72,EF!$D$84:$D$99,0))*INDEX(EF!$H$100:$H$115,MATCH(Emissions!$D72,EF!$D$100:$D$115,0))*INDEX(EF!$H$132:$H$147,MATCH(Emissions!$D72,EF!$D$132:$D$147,0))*kgtoGg</f>
        <v>0.49625246463345457</v>
      </c>
      <c r="AK72" s="22">
        <f>INDEX('Activity data'!AK$24:AK$39,MATCH(Emissions!$D72,'Activity data'!$D$24:$D$39,0))*INDEX(EF!$H$84:$H$99,MATCH(Emissions!$D72,EF!$D$84:$D$99,0))*INDEX(EF!$H$100:$H$115,MATCH(Emissions!$D72,EF!$D$100:$D$115,0))*INDEX(EF!$H$132:$H$147,MATCH(Emissions!$D72,EF!$D$132:$D$147,0))*kgtoGg</f>
        <v>0.49711261057550471</v>
      </c>
      <c r="AL72" s="22">
        <f>INDEX('Activity data'!AL$24:AL$39,MATCH(Emissions!$D72,'Activity data'!$D$24:$D$39,0))*INDEX(EF!$H$84:$H$99,MATCH(Emissions!$D72,EF!$D$84:$D$99,0))*INDEX(EF!$H$100:$H$115,MATCH(Emissions!$D72,EF!$D$100:$D$115,0))*INDEX(EF!$H$132:$H$147,MATCH(Emissions!$D72,EF!$D$132:$D$147,0))*kgtoGg</f>
        <v>0.49797275651755479</v>
      </c>
      <c r="AM72" s="22">
        <f>INDEX('Activity data'!AM$24:AM$39,MATCH(Emissions!$D72,'Activity data'!$D$24:$D$39,0))*INDEX(EF!$H$84:$H$99,MATCH(Emissions!$D72,EF!$D$84:$D$99,0))*INDEX(EF!$H$100:$H$115,MATCH(Emissions!$D72,EF!$D$100:$D$115,0))*INDEX(EF!$H$132:$H$147,MATCH(Emissions!$D72,EF!$D$132:$D$147,0))*kgtoGg</f>
        <v>0.49883290245960493</v>
      </c>
      <c r="AN72" s="22">
        <f>INDEX('Activity data'!AN$24:AN$39,MATCH(Emissions!$D72,'Activity data'!$D$24:$D$39,0))*INDEX(EF!$H$84:$H$99,MATCH(Emissions!$D72,EF!$D$84:$D$99,0))*INDEX(EF!$H$100:$H$115,MATCH(Emissions!$D72,EF!$D$100:$D$115,0))*INDEX(EF!$H$132:$H$147,MATCH(Emissions!$D72,EF!$D$132:$D$147,0))*kgtoGg</f>
        <v>0.4996930484016549</v>
      </c>
      <c r="AO72" s="22">
        <f>INDEX('Activity data'!AO$24:AO$39,MATCH(Emissions!$D72,'Activity data'!$D$24:$D$39,0))*INDEX(EF!$H$84:$H$99,MATCH(Emissions!$D72,EF!$D$84:$D$99,0))*INDEX(EF!$H$100:$H$115,MATCH(Emissions!$D72,EF!$D$100:$D$115,0))*INDEX(EF!$H$132:$H$147,MATCH(Emissions!$D72,EF!$D$132:$D$147,0))*kgtoGg</f>
        <v>0.50055319434370504</v>
      </c>
      <c r="AP72" s="22">
        <f>INDEX('Activity data'!AP$24:AP$39,MATCH(Emissions!$D72,'Activity data'!$D$24:$D$39,0))*INDEX(EF!$H$84:$H$99,MATCH(Emissions!$D72,EF!$D$84:$D$99,0))*INDEX(EF!$H$100:$H$115,MATCH(Emissions!$D72,EF!$D$100:$D$115,0))*INDEX(EF!$H$132:$H$147,MATCH(Emissions!$D72,EF!$D$132:$D$147,0))*kgtoGg</f>
        <v>0.50141334028575524</v>
      </c>
      <c r="AQ72" s="22">
        <f>INDEX('Activity data'!AQ$24:AQ$39,MATCH(Emissions!$D72,'Activity data'!$D$24:$D$39,0))*INDEX(EF!$H$84:$H$99,MATCH(Emissions!$D72,EF!$D$84:$D$99,0))*INDEX(EF!$H$100:$H$115,MATCH(Emissions!$D72,EF!$D$100:$D$115,0))*INDEX(EF!$H$132:$H$147,MATCH(Emissions!$D72,EF!$D$132:$D$147,0))*kgtoGg</f>
        <v>0.50227348622780521</v>
      </c>
      <c r="AR72" s="22">
        <f>INDEX('Activity data'!AR$24:AR$39,MATCH(Emissions!$D72,'Activity data'!$D$24:$D$39,0))*INDEX(EF!$H$84:$H$99,MATCH(Emissions!$D72,EF!$D$84:$D$99,0))*INDEX(EF!$H$100:$H$115,MATCH(Emissions!$D72,EF!$D$100:$D$115,0))*INDEX(EF!$H$132:$H$147,MATCH(Emissions!$D72,EF!$D$132:$D$147,0))*kgtoGg</f>
        <v>0.5031336321698554</v>
      </c>
      <c r="AS72" s="22">
        <f>INDEX('Activity data'!AS$24:AS$39,MATCH(Emissions!$D72,'Activity data'!$D$24:$D$39,0))*INDEX(EF!$H$84:$H$99,MATCH(Emissions!$D72,EF!$D$84:$D$99,0))*INDEX(EF!$H$100:$H$115,MATCH(Emissions!$D72,EF!$D$100:$D$115,0))*INDEX(EF!$H$132:$H$147,MATCH(Emissions!$D72,EF!$D$132:$D$147,0))*kgtoGg</f>
        <v>0.5039937781119056</v>
      </c>
      <c r="AT72" s="22">
        <f>INDEX('Activity data'!AT$24:AT$39,MATCH(Emissions!$D72,'Activity data'!$D$24:$D$39,0))*INDEX(EF!$H$84:$H$99,MATCH(Emissions!$D72,EF!$D$84:$D$99,0))*INDEX(EF!$H$100:$H$115,MATCH(Emissions!$D72,EF!$D$100:$D$115,0))*INDEX(EF!$H$132:$H$147,MATCH(Emissions!$D72,EF!$D$132:$D$147,0))*kgtoGg</f>
        <v>0.50485392405395557</v>
      </c>
      <c r="AU72" s="22">
        <f>INDEX('Activity data'!AU$24:AU$39,MATCH(Emissions!$D72,'Activity data'!$D$24:$D$39,0))*INDEX(EF!$H$84:$H$99,MATCH(Emissions!$D72,EF!$D$84:$D$99,0))*INDEX(EF!$H$100:$H$115,MATCH(Emissions!$D72,EF!$D$100:$D$115,0))*INDEX(EF!$H$132:$H$147,MATCH(Emissions!$D72,EF!$D$132:$D$147,0))*kgtoGg</f>
        <v>0.50571406999600577</v>
      </c>
      <c r="AV72" s="22">
        <f>INDEX('Activity data'!AV$24:AV$39,MATCH(Emissions!$D72,'Activity data'!$D$24:$D$39,0))*INDEX(EF!$H$84:$H$99,MATCH(Emissions!$D72,EF!$D$84:$D$99,0))*INDEX(EF!$H$100:$H$115,MATCH(Emissions!$D72,EF!$D$100:$D$115,0))*INDEX(EF!$H$132:$H$147,MATCH(Emissions!$D72,EF!$D$132:$D$147,0))*kgtoGg</f>
        <v>0.50657421593805585</v>
      </c>
      <c r="AW72" s="22">
        <f>INDEX('Activity data'!AW$24:AW$39,MATCH(Emissions!$D72,'Activity data'!$D$24:$D$39,0))*INDEX(EF!$H$84:$H$99,MATCH(Emissions!$D72,EF!$D$84:$D$99,0))*INDEX(EF!$H$100:$H$115,MATCH(Emissions!$D72,EF!$D$100:$D$115,0))*INDEX(EF!$H$132:$H$147,MATCH(Emissions!$D72,EF!$D$132:$D$147,0))*kgtoGg</f>
        <v>0.50743436188010593</v>
      </c>
      <c r="AX72" s="22">
        <f>INDEX('Activity data'!AX$24:AX$39,MATCH(Emissions!$D72,'Activity data'!$D$24:$D$39,0))*INDEX(EF!$H$84:$H$99,MATCH(Emissions!$D72,EF!$D$84:$D$99,0))*INDEX(EF!$H$100:$H$115,MATCH(Emissions!$D72,EF!$D$100:$D$115,0))*INDEX(EF!$H$132:$H$147,MATCH(Emissions!$D72,EF!$D$132:$D$147,0))*kgtoGg</f>
        <v>0.50829450782215602</v>
      </c>
      <c r="AY72" s="22">
        <f>INDEX('Activity data'!AY$24:AY$39,MATCH(Emissions!$D72,'Activity data'!$D$24:$D$39,0))*INDEX(EF!$H$84:$H$99,MATCH(Emissions!$D72,EF!$D$84:$D$99,0))*INDEX(EF!$H$100:$H$115,MATCH(Emissions!$D72,EF!$D$100:$D$115,0))*INDEX(EF!$H$132:$H$147,MATCH(Emissions!$D72,EF!$D$132:$D$147,0))*kgtoGg</f>
        <v>0.5091546537642061</v>
      </c>
      <c r="AZ72" s="22">
        <f>INDEX('Activity data'!AZ$24:AZ$39,MATCH(Emissions!$D72,'Activity data'!$D$24:$D$39,0))*INDEX(EF!$H$84:$H$99,MATCH(Emissions!$D72,EF!$D$84:$D$99,0))*INDEX(EF!$H$100:$H$115,MATCH(Emissions!$D72,EF!$D$100:$D$115,0))*INDEX(EF!$H$132:$H$147,MATCH(Emissions!$D72,EF!$D$132:$D$147,0))*kgtoGg</f>
        <v>0.51001479970625618</v>
      </c>
      <c r="BA72" s="22">
        <f>INDEX('Activity data'!BA$24:BA$39,MATCH(Emissions!$D72,'Activity data'!$D$24:$D$39,0))*INDEX(EF!$H$84:$H$99,MATCH(Emissions!$D72,EF!$D$84:$D$99,0))*INDEX(EF!$H$100:$H$115,MATCH(Emissions!$D72,EF!$D$100:$D$115,0))*INDEX(EF!$H$132:$H$147,MATCH(Emissions!$D72,EF!$D$132:$D$147,0))*kgtoGg</f>
        <v>0.51087494564830627</v>
      </c>
      <c r="BB72" s="22">
        <f>INDEX('Activity data'!BB$24:BB$39,MATCH(Emissions!$D72,'Activity data'!$D$24:$D$39,0))*INDEX(EF!$H$84:$H$99,MATCH(Emissions!$D72,EF!$D$84:$D$99,0))*INDEX(EF!$H$100:$H$115,MATCH(Emissions!$D72,EF!$D$100:$D$115,0))*INDEX(EF!$H$132:$H$147,MATCH(Emissions!$D72,EF!$D$132:$D$147,0))*kgtoGg</f>
        <v>0.51173509159035646</v>
      </c>
      <c r="BC72" s="22">
        <f>INDEX('Activity data'!BC$24:BC$39,MATCH(Emissions!$D72,'Activity data'!$D$24:$D$39,0))*INDEX(EF!$H$84:$H$99,MATCH(Emissions!$D72,EF!$D$84:$D$99,0))*INDEX(EF!$H$100:$H$115,MATCH(Emissions!$D72,EF!$D$100:$D$115,0))*INDEX(EF!$H$132:$H$147,MATCH(Emissions!$D72,EF!$D$132:$D$147,0))*kgtoGg</f>
        <v>0.51259523753240654</v>
      </c>
      <c r="BD72" s="22">
        <f>INDEX('Activity data'!BD$24:BD$39,MATCH(Emissions!$D72,'Activity data'!$D$24:$D$39,0))*INDEX(EF!$H$84:$H$99,MATCH(Emissions!$D72,EF!$D$84:$D$99,0))*INDEX(EF!$H$100:$H$115,MATCH(Emissions!$D72,EF!$D$100:$D$115,0))*INDEX(EF!$H$132:$H$147,MATCH(Emissions!$D72,EF!$D$132:$D$147,0))*kgtoGg</f>
        <v>0.51345538347445663</v>
      </c>
      <c r="BE72" s="22">
        <f>INDEX('Activity data'!BE$24:BE$39,MATCH(Emissions!$D72,'Activity data'!$D$24:$D$39,0))*INDEX(EF!$H$84:$H$99,MATCH(Emissions!$D72,EF!$D$84:$D$99,0))*INDEX(EF!$H$100:$H$115,MATCH(Emissions!$D72,EF!$D$100:$D$115,0))*INDEX(EF!$H$132:$H$147,MATCH(Emissions!$D72,EF!$D$132:$D$147,0))*kgtoGg</f>
        <v>0.51431552941650671</v>
      </c>
      <c r="BF72" s="22">
        <f>INDEX('Activity data'!BF$24:BF$39,MATCH(Emissions!$D72,'Activity data'!$D$24:$D$39,0))*INDEX(EF!$H$84:$H$99,MATCH(Emissions!$D72,EF!$D$84:$D$99,0))*INDEX(EF!$H$100:$H$115,MATCH(Emissions!$D72,EF!$D$100:$D$115,0))*INDEX(EF!$H$132:$H$147,MATCH(Emissions!$D72,EF!$D$132:$D$147,0))*kgtoGg</f>
        <v>0.51517567535855679</v>
      </c>
      <c r="BG72" s="22">
        <f>INDEX('Activity data'!BG$24:BG$39,MATCH(Emissions!$D72,'Activity data'!$D$24:$D$39,0))*INDEX(EF!$H$84:$H$99,MATCH(Emissions!$D72,EF!$D$84:$D$99,0))*INDEX(EF!$H$100:$H$115,MATCH(Emissions!$D72,EF!$D$100:$D$115,0))*INDEX(EF!$H$132:$H$147,MATCH(Emissions!$D72,EF!$D$132:$D$147,0))*kgtoGg</f>
        <v>0.51603582130060688</v>
      </c>
      <c r="BH72" s="22">
        <f>INDEX('Activity data'!BH$24:BH$39,MATCH(Emissions!$D72,'Activity data'!$D$24:$D$39,0))*INDEX(EF!$H$84:$H$99,MATCH(Emissions!$D72,EF!$D$84:$D$99,0))*INDEX(EF!$H$100:$H$115,MATCH(Emissions!$D72,EF!$D$100:$D$115,0))*INDEX(EF!$H$132:$H$147,MATCH(Emissions!$D72,EF!$D$132:$D$147,0))*kgtoGg</f>
        <v>0.51689596724265707</v>
      </c>
      <c r="BI72" s="22">
        <f>INDEX('Activity data'!BI$24:BI$39,MATCH(Emissions!$D72,'Activity data'!$D$24:$D$39,0))*INDEX(EF!$H$84:$H$99,MATCH(Emissions!$D72,EF!$D$84:$D$99,0))*INDEX(EF!$H$100:$H$115,MATCH(Emissions!$D72,EF!$D$100:$D$115,0))*INDEX(EF!$H$132:$H$147,MATCH(Emissions!$D72,EF!$D$132:$D$147,0))*kgtoGg</f>
        <v>0.51775611318470716</v>
      </c>
      <c r="BJ72" s="22">
        <f>INDEX('Activity data'!BJ$24:BJ$39,MATCH(Emissions!$D72,'Activity data'!$D$24:$D$39,0))*INDEX(EF!$H$84:$H$99,MATCH(Emissions!$D72,EF!$D$84:$D$99,0))*INDEX(EF!$H$100:$H$115,MATCH(Emissions!$D72,EF!$D$100:$D$115,0))*INDEX(EF!$H$132:$H$147,MATCH(Emissions!$D72,EF!$D$132:$D$147,0))*kgtoGg</f>
        <v>0.51861625912675735</v>
      </c>
      <c r="BK72" s="22">
        <f>INDEX('Activity data'!BK$24:BK$39,MATCH(Emissions!$D72,'Activity data'!$D$24:$D$39,0))*INDEX(EF!$H$84:$H$99,MATCH(Emissions!$D72,EF!$D$84:$D$99,0))*INDEX(EF!$H$100:$H$115,MATCH(Emissions!$D72,EF!$D$100:$D$115,0))*INDEX(EF!$H$132:$H$147,MATCH(Emissions!$D72,EF!$D$132:$D$147,0))*kgtoGg</f>
        <v>0.51947640506880743</v>
      </c>
      <c r="BL72" s="22">
        <f>INDEX('Activity data'!BL$24:BL$39,MATCH(Emissions!$D72,'Activity data'!$D$24:$D$39,0))*INDEX(EF!$H$84:$H$99,MATCH(Emissions!$D72,EF!$D$84:$D$99,0))*INDEX(EF!$H$100:$H$115,MATCH(Emissions!$D72,EF!$D$100:$D$115,0))*INDEX(EF!$H$132:$H$147,MATCH(Emissions!$D72,EF!$D$132:$D$147,0))*kgtoGg</f>
        <v>0.52033655101085752</v>
      </c>
      <c r="BM72" s="22">
        <f>INDEX('Activity data'!BM$24:BM$39,MATCH(Emissions!$D72,'Activity data'!$D$24:$D$39,0))*INDEX(EF!$H$84:$H$99,MATCH(Emissions!$D72,EF!$D$84:$D$99,0))*INDEX(EF!$H$100:$H$115,MATCH(Emissions!$D72,EF!$D$100:$D$115,0))*INDEX(EF!$H$132:$H$147,MATCH(Emissions!$D72,EF!$D$132:$D$147,0))*kgtoGg</f>
        <v>0.5211966969529076</v>
      </c>
      <c r="BN72" s="22">
        <f>INDEX('Activity data'!BN$24:BN$39,MATCH(Emissions!$D72,'Activity data'!$D$24:$D$39,0))*INDEX(EF!$H$84:$H$99,MATCH(Emissions!$D72,EF!$D$84:$D$99,0))*INDEX(EF!$H$100:$H$115,MATCH(Emissions!$D72,EF!$D$100:$D$115,0))*INDEX(EF!$H$132:$H$147,MATCH(Emissions!$D72,EF!$D$132:$D$147,0))*kgtoGg</f>
        <v>0.52205684289495768</v>
      </c>
      <c r="BO72" s="22">
        <f>INDEX('Activity data'!BO$24:BO$39,MATCH(Emissions!$D72,'Activity data'!$D$24:$D$39,0))*INDEX(EF!$H$84:$H$99,MATCH(Emissions!$D72,EF!$D$84:$D$99,0))*INDEX(EF!$H$100:$H$115,MATCH(Emissions!$D72,EF!$D$100:$D$115,0))*INDEX(EF!$H$132:$H$147,MATCH(Emissions!$D72,EF!$D$132:$D$147,0))*kgtoGg</f>
        <v>0.52291698883700777</v>
      </c>
      <c r="BP72" s="22">
        <f>INDEX('Activity data'!BP$24:BP$39,MATCH(Emissions!$D72,'Activity data'!$D$24:$D$39,0))*INDEX(EF!$H$84:$H$99,MATCH(Emissions!$D72,EF!$D$84:$D$99,0))*INDEX(EF!$H$100:$H$115,MATCH(Emissions!$D72,EF!$D$100:$D$115,0))*INDEX(EF!$H$132:$H$147,MATCH(Emissions!$D72,EF!$D$132:$D$147,0))*kgtoGg</f>
        <v>0.52377713477905785</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0.17400449885772937</v>
      </c>
      <c r="AL73" s="22">
        <f>INDEX('Activity data'!AL$24:AL$39,MATCH(Emissions!$D73,'Activity data'!$D$24:$D$39,0))*INDEX(EF!$H$84:$H$99,MATCH(Emissions!$D73,EF!$D$84:$D$99,0))*INDEX(EF!$H$100:$H$115,MATCH(Emissions!$D73,EF!$D$100:$D$115,0))*INDEX(EF!$H$132:$H$147,MATCH(Emissions!$D73,EF!$D$132:$D$147,0))*kgtoGg</f>
        <v>0.17475665337538968</v>
      </c>
      <c r="AM73" s="22">
        <f>INDEX('Activity data'!AM$24:AM$39,MATCH(Emissions!$D73,'Activity data'!$D$24:$D$39,0))*INDEX(EF!$H$84:$H$99,MATCH(Emissions!$D73,EF!$D$84:$D$99,0))*INDEX(EF!$H$100:$H$115,MATCH(Emissions!$D73,EF!$D$100:$D$115,0))*INDEX(EF!$H$132:$H$147,MATCH(Emissions!$D73,EF!$D$132:$D$147,0))*kgtoGg</f>
        <v>0.17550880789305007</v>
      </c>
      <c r="AN73" s="22">
        <f>INDEX('Activity data'!AN$24:AN$39,MATCH(Emissions!$D73,'Activity data'!$D$24:$D$39,0))*INDEX(EF!$H$84:$H$99,MATCH(Emissions!$D73,EF!$D$84:$D$99,0))*INDEX(EF!$H$100:$H$115,MATCH(Emissions!$D73,EF!$D$100:$D$115,0))*INDEX(EF!$H$132:$H$147,MATCH(Emissions!$D73,EF!$D$132:$D$147,0))*kgtoGg</f>
        <v>0.17626096241071046</v>
      </c>
      <c r="AO73" s="22">
        <f>INDEX('Activity data'!AO$24:AO$39,MATCH(Emissions!$D73,'Activity data'!$D$24:$D$39,0))*INDEX(EF!$H$84:$H$99,MATCH(Emissions!$D73,EF!$D$84:$D$99,0))*INDEX(EF!$H$100:$H$115,MATCH(Emissions!$D73,EF!$D$100:$D$115,0))*INDEX(EF!$H$132:$H$147,MATCH(Emissions!$D73,EF!$D$132:$D$147,0))*kgtoGg</f>
        <v>0.17701311692837082</v>
      </c>
      <c r="AP73" s="22">
        <f>INDEX('Activity data'!AP$24:AP$39,MATCH(Emissions!$D73,'Activity data'!$D$24:$D$39,0))*INDEX(EF!$H$84:$H$99,MATCH(Emissions!$D73,EF!$D$84:$D$99,0))*INDEX(EF!$H$100:$H$115,MATCH(Emissions!$D73,EF!$D$100:$D$115,0))*INDEX(EF!$H$132:$H$147,MATCH(Emissions!$D73,EF!$D$132:$D$147,0))*kgtoGg</f>
        <v>0.17776527144603119</v>
      </c>
      <c r="AQ73" s="22">
        <f>INDEX('Activity data'!AQ$24:AQ$39,MATCH(Emissions!$D73,'Activity data'!$D$24:$D$39,0))*INDEX(EF!$H$84:$H$99,MATCH(Emissions!$D73,EF!$D$84:$D$99,0))*INDEX(EF!$H$100:$H$115,MATCH(Emissions!$D73,EF!$D$100:$D$115,0))*INDEX(EF!$H$132:$H$147,MATCH(Emissions!$D73,EF!$D$132:$D$147,0))*kgtoGg</f>
        <v>0.17851742596369158</v>
      </c>
      <c r="AR73" s="22">
        <f>INDEX('Activity data'!AR$24:AR$39,MATCH(Emissions!$D73,'Activity data'!$D$24:$D$39,0))*INDEX(EF!$H$84:$H$99,MATCH(Emissions!$D73,EF!$D$84:$D$99,0))*INDEX(EF!$H$100:$H$115,MATCH(Emissions!$D73,EF!$D$100:$D$115,0))*INDEX(EF!$H$132:$H$147,MATCH(Emissions!$D73,EF!$D$132:$D$147,0))*kgtoGg</f>
        <v>0.17926958048135197</v>
      </c>
      <c r="AS73" s="22">
        <f>INDEX('Activity data'!AS$24:AS$39,MATCH(Emissions!$D73,'Activity data'!$D$24:$D$39,0))*INDEX(EF!$H$84:$H$99,MATCH(Emissions!$D73,EF!$D$84:$D$99,0))*INDEX(EF!$H$100:$H$115,MATCH(Emissions!$D73,EF!$D$100:$D$115,0))*INDEX(EF!$H$132:$H$147,MATCH(Emissions!$D73,EF!$D$132:$D$147,0))*kgtoGg</f>
        <v>0.18002173499901231</v>
      </c>
      <c r="AT73" s="22">
        <f>INDEX('Activity data'!AT$24:AT$39,MATCH(Emissions!$D73,'Activity data'!$D$24:$D$39,0))*INDEX(EF!$H$84:$H$99,MATCH(Emissions!$D73,EF!$D$84:$D$99,0))*INDEX(EF!$H$100:$H$115,MATCH(Emissions!$D73,EF!$D$100:$D$115,0))*INDEX(EF!$H$132:$H$147,MATCH(Emissions!$D73,EF!$D$132:$D$147,0))*kgtoGg</f>
        <v>0.18077388951667267</v>
      </c>
      <c r="AU73" s="22">
        <f>INDEX('Activity data'!AU$24:AU$39,MATCH(Emissions!$D73,'Activity data'!$D$24:$D$39,0))*INDEX(EF!$H$84:$H$99,MATCH(Emissions!$D73,EF!$D$84:$D$99,0))*INDEX(EF!$H$100:$H$115,MATCH(Emissions!$D73,EF!$D$100:$D$115,0))*INDEX(EF!$H$132:$H$147,MATCH(Emissions!$D73,EF!$D$132:$D$147,0))*kgtoGg</f>
        <v>0.18152604403433303</v>
      </c>
      <c r="AV73" s="22">
        <f>INDEX('Activity data'!AV$24:AV$39,MATCH(Emissions!$D73,'Activity data'!$D$24:$D$39,0))*INDEX(EF!$H$84:$H$99,MATCH(Emissions!$D73,EF!$D$84:$D$99,0))*INDEX(EF!$H$100:$H$115,MATCH(Emissions!$D73,EF!$D$100:$D$115,0))*INDEX(EF!$H$132:$H$147,MATCH(Emissions!$D73,EF!$D$132:$D$147,0))*kgtoGg</f>
        <v>0.18227819855199343</v>
      </c>
      <c r="AW73" s="22">
        <f>INDEX('Activity data'!AW$24:AW$39,MATCH(Emissions!$D73,'Activity data'!$D$24:$D$39,0))*INDEX(EF!$H$84:$H$99,MATCH(Emissions!$D73,EF!$D$84:$D$99,0))*INDEX(EF!$H$100:$H$115,MATCH(Emissions!$D73,EF!$D$100:$D$115,0))*INDEX(EF!$H$132:$H$147,MATCH(Emissions!$D73,EF!$D$132:$D$147,0))*kgtoGg</f>
        <v>0.18227819855199343</v>
      </c>
      <c r="AX73" s="22">
        <f>INDEX('Activity data'!AX$24:AX$39,MATCH(Emissions!$D73,'Activity data'!$D$24:$D$39,0))*INDEX(EF!$H$84:$H$99,MATCH(Emissions!$D73,EF!$D$84:$D$99,0))*INDEX(EF!$H$100:$H$115,MATCH(Emissions!$D73,EF!$D$100:$D$115,0))*INDEX(EF!$H$132:$H$147,MATCH(Emissions!$D73,EF!$D$132:$D$147,0))*kgtoGg</f>
        <v>0.18227819855199343</v>
      </c>
      <c r="AY73" s="22">
        <f>INDEX('Activity data'!AY$24:AY$39,MATCH(Emissions!$D73,'Activity data'!$D$24:$D$39,0))*INDEX(EF!$H$84:$H$99,MATCH(Emissions!$D73,EF!$D$84:$D$99,0))*INDEX(EF!$H$100:$H$115,MATCH(Emissions!$D73,EF!$D$100:$D$115,0))*INDEX(EF!$H$132:$H$147,MATCH(Emissions!$D73,EF!$D$132:$D$147,0))*kgtoGg</f>
        <v>0.18227819855199343</v>
      </c>
      <c r="AZ73" s="22">
        <f>INDEX('Activity data'!AZ$24:AZ$39,MATCH(Emissions!$D73,'Activity data'!$D$24:$D$39,0))*INDEX(EF!$H$84:$H$99,MATCH(Emissions!$D73,EF!$D$84:$D$99,0))*INDEX(EF!$H$100:$H$115,MATCH(Emissions!$D73,EF!$D$100:$D$115,0))*INDEX(EF!$H$132:$H$147,MATCH(Emissions!$D73,EF!$D$132:$D$147,0))*kgtoGg</f>
        <v>0.18227819855199343</v>
      </c>
      <c r="BA73" s="22">
        <f>INDEX('Activity data'!BA$24:BA$39,MATCH(Emissions!$D73,'Activity data'!$D$24:$D$39,0))*INDEX(EF!$H$84:$H$99,MATCH(Emissions!$D73,EF!$D$84:$D$99,0))*INDEX(EF!$H$100:$H$115,MATCH(Emissions!$D73,EF!$D$100:$D$115,0))*INDEX(EF!$H$132:$H$147,MATCH(Emissions!$D73,EF!$D$132:$D$147,0))*kgtoGg</f>
        <v>0.18227819855199343</v>
      </c>
      <c r="BB73" s="22">
        <f>INDEX('Activity data'!BB$24:BB$39,MATCH(Emissions!$D73,'Activity data'!$D$24:$D$39,0))*INDEX(EF!$H$84:$H$99,MATCH(Emissions!$D73,EF!$D$84:$D$99,0))*INDEX(EF!$H$100:$H$115,MATCH(Emissions!$D73,EF!$D$100:$D$115,0))*INDEX(EF!$H$132:$H$147,MATCH(Emissions!$D73,EF!$D$132:$D$147,0))*kgtoGg</f>
        <v>0.18227819855199343</v>
      </c>
      <c r="BC73" s="22">
        <f>INDEX('Activity data'!BC$24:BC$39,MATCH(Emissions!$D73,'Activity data'!$D$24:$D$39,0))*INDEX(EF!$H$84:$H$99,MATCH(Emissions!$D73,EF!$D$84:$D$99,0))*INDEX(EF!$H$100:$H$115,MATCH(Emissions!$D73,EF!$D$100:$D$115,0))*INDEX(EF!$H$132:$H$147,MATCH(Emissions!$D73,EF!$D$132:$D$147,0))*kgtoGg</f>
        <v>0.18227819855199343</v>
      </c>
      <c r="BD73" s="22">
        <f>INDEX('Activity data'!BD$24:BD$39,MATCH(Emissions!$D73,'Activity data'!$D$24:$D$39,0))*INDEX(EF!$H$84:$H$99,MATCH(Emissions!$D73,EF!$D$84:$D$99,0))*INDEX(EF!$H$100:$H$115,MATCH(Emissions!$D73,EF!$D$100:$D$115,0))*INDEX(EF!$H$132:$H$147,MATCH(Emissions!$D73,EF!$D$132:$D$147,0))*kgtoGg</f>
        <v>0.18227819855199343</v>
      </c>
      <c r="BE73" s="22">
        <f>INDEX('Activity data'!BE$24:BE$39,MATCH(Emissions!$D73,'Activity data'!$D$24:$D$39,0))*INDEX(EF!$H$84:$H$99,MATCH(Emissions!$D73,EF!$D$84:$D$99,0))*INDEX(EF!$H$100:$H$115,MATCH(Emissions!$D73,EF!$D$100:$D$115,0))*INDEX(EF!$H$132:$H$147,MATCH(Emissions!$D73,EF!$D$132:$D$147,0))*kgtoGg</f>
        <v>0.18152604403433303</v>
      </c>
      <c r="BF73" s="22">
        <f>INDEX('Activity data'!BF$24:BF$39,MATCH(Emissions!$D73,'Activity data'!$D$24:$D$39,0))*INDEX(EF!$H$84:$H$99,MATCH(Emissions!$D73,EF!$D$84:$D$99,0))*INDEX(EF!$H$100:$H$115,MATCH(Emissions!$D73,EF!$D$100:$D$115,0))*INDEX(EF!$H$132:$H$147,MATCH(Emissions!$D73,EF!$D$132:$D$147,0))*kgtoGg</f>
        <v>0.18077388951667267</v>
      </c>
      <c r="BG73" s="22">
        <f>INDEX('Activity data'!BG$24:BG$39,MATCH(Emissions!$D73,'Activity data'!$D$24:$D$39,0))*INDEX(EF!$H$84:$H$99,MATCH(Emissions!$D73,EF!$D$84:$D$99,0))*INDEX(EF!$H$100:$H$115,MATCH(Emissions!$D73,EF!$D$100:$D$115,0))*INDEX(EF!$H$132:$H$147,MATCH(Emissions!$D73,EF!$D$132:$D$147,0))*kgtoGg</f>
        <v>0.18002173499901231</v>
      </c>
      <c r="BH73" s="22">
        <f>INDEX('Activity data'!BH$24:BH$39,MATCH(Emissions!$D73,'Activity data'!$D$24:$D$39,0))*INDEX(EF!$H$84:$H$99,MATCH(Emissions!$D73,EF!$D$84:$D$99,0))*INDEX(EF!$H$100:$H$115,MATCH(Emissions!$D73,EF!$D$100:$D$115,0))*INDEX(EF!$H$132:$H$147,MATCH(Emissions!$D73,EF!$D$132:$D$147,0))*kgtoGg</f>
        <v>0.17926958048135197</v>
      </c>
      <c r="BI73" s="22">
        <f>INDEX('Activity data'!BI$24:BI$39,MATCH(Emissions!$D73,'Activity data'!$D$24:$D$39,0))*INDEX(EF!$H$84:$H$99,MATCH(Emissions!$D73,EF!$D$84:$D$99,0))*INDEX(EF!$H$100:$H$115,MATCH(Emissions!$D73,EF!$D$100:$D$115,0))*INDEX(EF!$H$132:$H$147,MATCH(Emissions!$D73,EF!$D$132:$D$147,0))*kgtoGg</f>
        <v>0.17851742596369158</v>
      </c>
      <c r="BJ73" s="22">
        <f>INDEX('Activity data'!BJ$24:BJ$39,MATCH(Emissions!$D73,'Activity data'!$D$24:$D$39,0))*INDEX(EF!$H$84:$H$99,MATCH(Emissions!$D73,EF!$D$84:$D$99,0))*INDEX(EF!$H$100:$H$115,MATCH(Emissions!$D73,EF!$D$100:$D$115,0))*INDEX(EF!$H$132:$H$147,MATCH(Emissions!$D73,EF!$D$132:$D$147,0))*kgtoGg</f>
        <v>0.17776527144603119</v>
      </c>
      <c r="BK73" s="22">
        <f>INDEX('Activity data'!BK$24:BK$39,MATCH(Emissions!$D73,'Activity data'!$D$24:$D$39,0))*INDEX(EF!$H$84:$H$99,MATCH(Emissions!$D73,EF!$D$84:$D$99,0))*INDEX(EF!$H$100:$H$115,MATCH(Emissions!$D73,EF!$D$100:$D$115,0))*INDEX(EF!$H$132:$H$147,MATCH(Emissions!$D73,EF!$D$132:$D$147,0))*kgtoGg</f>
        <v>0.17701311692837082</v>
      </c>
      <c r="BL73" s="22">
        <f>INDEX('Activity data'!BL$24:BL$39,MATCH(Emissions!$D73,'Activity data'!$D$24:$D$39,0))*INDEX(EF!$H$84:$H$99,MATCH(Emissions!$D73,EF!$D$84:$D$99,0))*INDEX(EF!$H$100:$H$115,MATCH(Emissions!$D73,EF!$D$100:$D$115,0))*INDEX(EF!$H$132:$H$147,MATCH(Emissions!$D73,EF!$D$132:$D$147,0))*kgtoGg</f>
        <v>0.17626096241071046</v>
      </c>
      <c r="BM73" s="22">
        <f>INDEX('Activity data'!BM$24:BM$39,MATCH(Emissions!$D73,'Activity data'!$D$24:$D$39,0))*INDEX(EF!$H$84:$H$99,MATCH(Emissions!$D73,EF!$D$84:$D$99,0))*INDEX(EF!$H$100:$H$115,MATCH(Emissions!$D73,EF!$D$100:$D$115,0))*INDEX(EF!$H$132:$H$147,MATCH(Emissions!$D73,EF!$D$132:$D$147,0))*kgtoGg</f>
        <v>0.17550880789305007</v>
      </c>
      <c r="BN73" s="22">
        <f>INDEX('Activity data'!BN$24:BN$39,MATCH(Emissions!$D73,'Activity data'!$D$24:$D$39,0))*INDEX(EF!$H$84:$H$99,MATCH(Emissions!$D73,EF!$D$84:$D$99,0))*INDEX(EF!$H$100:$H$115,MATCH(Emissions!$D73,EF!$D$100:$D$115,0))*INDEX(EF!$H$132:$H$147,MATCH(Emissions!$D73,EF!$D$132:$D$147,0))*kgtoGg</f>
        <v>0.17475665337538968</v>
      </c>
      <c r="BO73" s="22">
        <f>INDEX('Activity data'!BO$24:BO$39,MATCH(Emissions!$D73,'Activity data'!$D$24:$D$39,0))*INDEX(EF!$H$84:$H$99,MATCH(Emissions!$D73,EF!$D$84:$D$99,0))*INDEX(EF!$H$100:$H$115,MATCH(Emissions!$D73,EF!$D$100:$D$115,0))*INDEX(EF!$H$132:$H$147,MATCH(Emissions!$D73,EF!$D$132:$D$147,0))*kgtoGg</f>
        <v>0.17400449885772937</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1.7722782852725245</v>
      </c>
      <c r="AE79" s="22">
        <f>INDEX('Activity data'!AE$24:AE$39,MATCH(Emissions!$D79,'Activity data'!$D$24:$D$39,0))*INDEX(EF!$H$84:$H$99,MATCH(Emissions!$D79,EF!$D$84:$D$99,0))*INDEX(EF!$H$100:$H$115,MATCH(Emissions!$D79,EF!$D$100:$D$115,0))*INDEX(EF!$H$132:$H$147,MATCH(Emissions!$D79,EF!$D$132:$D$147,0))*kgtoGg</f>
        <v>1.771170980497544</v>
      </c>
      <c r="AF79" s="22">
        <f>INDEX('Activity data'!AF$24:AF$39,MATCH(Emissions!$D79,'Activity data'!$D$24:$D$39,0))*INDEX(EF!$H$84:$H$99,MATCH(Emissions!$D79,EF!$D$84:$D$99,0))*INDEX(EF!$H$100:$H$115,MATCH(Emissions!$D79,EF!$D$100:$D$115,0))*INDEX(EF!$H$132:$H$147,MATCH(Emissions!$D79,EF!$D$132:$D$147,0))*kgtoGg</f>
        <v>1.7700636757225632</v>
      </c>
      <c r="AG79" s="22">
        <f>INDEX('Activity data'!AG$24:AG$39,MATCH(Emissions!$D79,'Activity data'!$D$24:$D$39,0))*INDEX(EF!$H$84:$H$99,MATCH(Emissions!$D79,EF!$D$84:$D$99,0))*INDEX(EF!$H$100:$H$115,MATCH(Emissions!$D79,EF!$D$100:$D$115,0))*INDEX(EF!$H$132:$H$147,MATCH(Emissions!$D79,EF!$D$132:$D$147,0))*kgtoGg</f>
        <v>1.7689563709475826</v>
      </c>
      <c r="AH79" s="22">
        <f>INDEX('Activity data'!AH$24:AH$39,MATCH(Emissions!$D79,'Activity data'!$D$24:$D$39,0))*INDEX(EF!$H$84:$H$99,MATCH(Emissions!$D79,EF!$D$84:$D$99,0))*INDEX(EF!$H$100:$H$115,MATCH(Emissions!$D79,EF!$D$100:$D$115,0))*INDEX(EF!$H$132:$H$147,MATCH(Emissions!$D79,EF!$D$132:$D$147,0))*kgtoGg</f>
        <v>1.7678490661726018</v>
      </c>
      <c r="AI79" s="22">
        <f>INDEX('Activity data'!AI$24:AI$39,MATCH(Emissions!$D79,'Activity data'!$D$24:$D$39,0))*INDEX(EF!$H$84:$H$99,MATCH(Emissions!$D79,EF!$D$84:$D$99,0))*INDEX(EF!$H$100:$H$115,MATCH(Emissions!$D79,EF!$D$100:$D$115,0))*INDEX(EF!$H$132:$H$147,MATCH(Emissions!$D79,EF!$D$132:$D$147,0))*kgtoGg</f>
        <v>1.7667417613976211</v>
      </c>
      <c r="AJ79" s="22">
        <f>INDEX('Activity data'!AJ$24:AJ$39,MATCH(Emissions!$D79,'Activity data'!$D$24:$D$39,0))*INDEX(EF!$H$84:$H$99,MATCH(Emissions!$D79,EF!$D$84:$D$99,0))*INDEX(EF!$H$100:$H$115,MATCH(Emissions!$D79,EF!$D$100:$D$115,0))*INDEX(EF!$H$132:$H$147,MATCH(Emissions!$D79,EF!$D$132:$D$147,0))*kgtoGg</f>
        <v>1.7656344566226403</v>
      </c>
      <c r="AK79" s="22">
        <f>INDEX('Activity data'!AK$24:AK$39,MATCH(Emissions!$D79,'Activity data'!$D$24:$D$39,0))*INDEX(EF!$H$84:$H$99,MATCH(Emissions!$D79,EF!$D$84:$D$99,0))*INDEX(EF!$H$100:$H$115,MATCH(Emissions!$D79,EF!$D$100:$D$115,0))*INDEX(EF!$H$132:$H$147,MATCH(Emissions!$D79,EF!$D$132:$D$147,0))*kgtoGg</f>
        <v>1.7642059889009618</v>
      </c>
      <c r="AL79" s="22">
        <f>INDEX('Activity data'!AL$24:AL$39,MATCH(Emissions!$D79,'Activity data'!$D$24:$D$39,0))*INDEX(EF!$H$84:$H$99,MATCH(Emissions!$D79,EF!$D$84:$D$99,0))*INDEX(EF!$H$100:$H$115,MATCH(Emissions!$D79,EF!$D$100:$D$115,0))*INDEX(EF!$H$132:$H$147,MATCH(Emissions!$D79,EF!$D$132:$D$147,0))*kgtoGg</f>
        <v>1.7627775211792829</v>
      </c>
      <c r="AM79" s="22">
        <f>INDEX('Activity data'!AM$24:AM$39,MATCH(Emissions!$D79,'Activity data'!$D$24:$D$39,0))*INDEX(EF!$H$84:$H$99,MATCH(Emissions!$D79,EF!$D$84:$D$99,0))*INDEX(EF!$H$100:$H$115,MATCH(Emissions!$D79,EF!$D$100:$D$115,0))*INDEX(EF!$H$132:$H$147,MATCH(Emissions!$D79,EF!$D$132:$D$147,0))*kgtoGg</f>
        <v>1.7613490534576046</v>
      </c>
      <c r="AN79" s="22">
        <f>INDEX('Activity data'!AN$24:AN$39,MATCH(Emissions!$D79,'Activity data'!$D$24:$D$39,0))*INDEX(EF!$H$84:$H$99,MATCH(Emissions!$D79,EF!$D$84:$D$99,0))*INDEX(EF!$H$100:$H$115,MATCH(Emissions!$D79,EF!$D$100:$D$115,0))*INDEX(EF!$H$132:$H$147,MATCH(Emissions!$D79,EF!$D$132:$D$147,0))*kgtoGg</f>
        <v>1.7599205857359257</v>
      </c>
      <c r="AO79" s="22">
        <f>INDEX('Activity data'!AO$24:AO$39,MATCH(Emissions!$D79,'Activity data'!$D$24:$D$39,0))*INDEX(EF!$H$84:$H$99,MATCH(Emissions!$D79,EF!$D$84:$D$99,0))*INDEX(EF!$H$100:$H$115,MATCH(Emissions!$D79,EF!$D$100:$D$115,0))*INDEX(EF!$H$132:$H$147,MATCH(Emissions!$D79,EF!$D$132:$D$147,0))*kgtoGg</f>
        <v>1.758492118014247</v>
      </c>
      <c r="AP79" s="22">
        <f>INDEX('Activity data'!AP$24:AP$39,MATCH(Emissions!$D79,'Activity data'!$D$24:$D$39,0))*INDEX(EF!$H$84:$H$99,MATCH(Emissions!$D79,EF!$D$84:$D$99,0))*INDEX(EF!$H$100:$H$115,MATCH(Emissions!$D79,EF!$D$100:$D$115,0))*INDEX(EF!$H$132:$H$147,MATCH(Emissions!$D79,EF!$D$132:$D$147,0))*kgtoGg</f>
        <v>1.7570636502925685</v>
      </c>
      <c r="AQ79" s="22">
        <f>INDEX('Activity data'!AQ$24:AQ$39,MATCH(Emissions!$D79,'Activity data'!$D$24:$D$39,0))*INDEX(EF!$H$84:$H$99,MATCH(Emissions!$D79,EF!$D$84:$D$99,0))*INDEX(EF!$H$100:$H$115,MATCH(Emissions!$D79,EF!$D$100:$D$115,0))*INDEX(EF!$H$132:$H$147,MATCH(Emissions!$D79,EF!$D$132:$D$147,0))*kgtoGg</f>
        <v>1.75563518257089</v>
      </c>
      <c r="AR79" s="22">
        <f>INDEX('Activity data'!AR$24:AR$39,MATCH(Emissions!$D79,'Activity data'!$D$24:$D$39,0))*INDEX(EF!$H$84:$H$99,MATCH(Emissions!$D79,EF!$D$84:$D$99,0))*INDEX(EF!$H$100:$H$115,MATCH(Emissions!$D79,EF!$D$100:$D$115,0))*INDEX(EF!$H$132:$H$147,MATCH(Emissions!$D79,EF!$D$132:$D$147,0))*kgtoGg</f>
        <v>1.7542067148492111</v>
      </c>
      <c r="AS79" s="22">
        <f>INDEX('Activity data'!AS$24:AS$39,MATCH(Emissions!$D79,'Activity data'!$D$24:$D$39,0))*INDEX(EF!$H$84:$H$99,MATCH(Emissions!$D79,EF!$D$84:$D$99,0))*INDEX(EF!$H$100:$H$115,MATCH(Emissions!$D79,EF!$D$100:$D$115,0))*INDEX(EF!$H$132:$H$147,MATCH(Emissions!$D79,EF!$D$132:$D$147,0))*kgtoGg</f>
        <v>1.7527782471275326</v>
      </c>
      <c r="AT79" s="22">
        <f>INDEX('Activity data'!AT$24:AT$39,MATCH(Emissions!$D79,'Activity data'!$D$24:$D$39,0))*INDEX(EF!$H$84:$H$99,MATCH(Emissions!$D79,EF!$D$84:$D$99,0))*INDEX(EF!$H$100:$H$115,MATCH(Emissions!$D79,EF!$D$100:$D$115,0))*INDEX(EF!$H$132:$H$147,MATCH(Emissions!$D79,EF!$D$132:$D$147,0))*kgtoGg</f>
        <v>1.7513497794058541</v>
      </c>
      <c r="AU79" s="22">
        <f>INDEX('Activity data'!AU$24:AU$39,MATCH(Emissions!$D79,'Activity data'!$D$24:$D$39,0))*INDEX(EF!$H$84:$H$99,MATCH(Emissions!$D79,EF!$D$84:$D$99,0))*INDEX(EF!$H$100:$H$115,MATCH(Emissions!$D79,EF!$D$100:$D$115,0))*INDEX(EF!$H$132:$H$147,MATCH(Emissions!$D79,EF!$D$132:$D$147,0))*kgtoGg</f>
        <v>1.7499213116841754</v>
      </c>
      <c r="AV79" s="22">
        <f>INDEX('Activity data'!AV$24:AV$39,MATCH(Emissions!$D79,'Activity data'!$D$24:$D$39,0))*INDEX(EF!$H$84:$H$99,MATCH(Emissions!$D79,EF!$D$84:$D$99,0))*INDEX(EF!$H$100:$H$115,MATCH(Emissions!$D79,EF!$D$100:$D$115,0))*INDEX(EF!$H$132:$H$147,MATCH(Emissions!$D79,EF!$D$132:$D$147,0))*kgtoGg</f>
        <v>1.7484928439624965</v>
      </c>
      <c r="AW79" s="22">
        <f>INDEX('Activity data'!AW$24:AW$39,MATCH(Emissions!$D79,'Activity data'!$D$24:$D$39,0))*INDEX(EF!$H$84:$H$99,MATCH(Emissions!$D79,EF!$D$84:$D$99,0))*INDEX(EF!$H$100:$H$115,MATCH(Emissions!$D79,EF!$D$100:$D$115,0))*INDEX(EF!$H$132:$H$147,MATCH(Emissions!$D79,EF!$D$132:$D$147,0))*kgtoGg</f>
        <v>1.7473855391875159</v>
      </c>
      <c r="AX79" s="22">
        <f>INDEX('Activity data'!AX$24:AX$39,MATCH(Emissions!$D79,'Activity data'!$D$24:$D$39,0))*INDEX(EF!$H$84:$H$99,MATCH(Emissions!$D79,EF!$D$84:$D$99,0))*INDEX(EF!$H$100:$H$115,MATCH(Emissions!$D79,EF!$D$100:$D$115,0))*INDEX(EF!$H$132:$H$147,MATCH(Emissions!$D79,EF!$D$132:$D$147,0))*kgtoGg</f>
        <v>1.7462782344125352</v>
      </c>
      <c r="AY79" s="22">
        <f>INDEX('Activity data'!AY$24:AY$39,MATCH(Emissions!$D79,'Activity data'!$D$24:$D$39,0))*INDEX(EF!$H$84:$H$99,MATCH(Emissions!$D79,EF!$D$84:$D$99,0))*INDEX(EF!$H$100:$H$115,MATCH(Emissions!$D79,EF!$D$100:$D$115,0))*INDEX(EF!$H$132:$H$147,MATCH(Emissions!$D79,EF!$D$132:$D$147,0))*kgtoGg</f>
        <v>1.7451709296375544</v>
      </c>
      <c r="AZ79" s="22">
        <f>INDEX('Activity data'!AZ$24:AZ$39,MATCH(Emissions!$D79,'Activity data'!$D$24:$D$39,0))*INDEX(EF!$H$84:$H$99,MATCH(Emissions!$D79,EF!$D$84:$D$99,0))*INDEX(EF!$H$100:$H$115,MATCH(Emissions!$D79,EF!$D$100:$D$115,0))*INDEX(EF!$H$132:$H$147,MATCH(Emissions!$D79,EF!$D$132:$D$147,0))*kgtoGg</f>
        <v>1.744063624862574</v>
      </c>
      <c r="BA79" s="22">
        <f>INDEX('Activity data'!BA$24:BA$39,MATCH(Emissions!$D79,'Activity data'!$D$24:$D$39,0))*INDEX(EF!$H$84:$H$99,MATCH(Emissions!$D79,EF!$D$84:$D$99,0))*INDEX(EF!$H$100:$H$115,MATCH(Emissions!$D79,EF!$D$100:$D$115,0))*INDEX(EF!$H$132:$H$147,MATCH(Emissions!$D79,EF!$D$132:$D$147,0))*kgtoGg</f>
        <v>1.7429563200875933</v>
      </c>
      <c r="BB79" s="22">
        <f>INDEX('Activity data'!BB$24:BB$39,MATCH(Emissions!$D79,'Activity data'!$D$24:$D$39,0))*INDEX(EF!$H$84:$H$99,MATCH(Emissions!$D79,EF!$D$84:$D$99,0))*INDEX(EF!$H$100:$H$115,MATCH(Emissions!$D79,EF!$D$100:$D$115,0))*INDEX(EF!$H$132:$H$147,MATCH(Emissions!$D79,EF!$D$132:$D$147,0))*kgtoGg</f>
        <v>1.7418490153126127</v>
      </c>
      <c r="BC79" s="22">
        <f>INDEX('Activity data'!BC$24:BC$39,MATCH(Emissions!$D79,'Activity data'!$D$24:$D$39,0))*INDEX(EF!$H$84:$H$99,MATCH(Emissions!$D79,EF!$D$84:$D$99,0))*INDEX(EF!$H$100:$H$115,MATCH(Emissions!$D79,EF!$D$100:$D$115,0))*INDEX(EF!$H$132:$H$147,MATCH(Emissions!$D79,EF!$D$132:$D$147,0))*kgtoGg</f>
        <v>1.7407417105376319</v>
      </c>
      <c r="BD79" s="22">
        <f>INDEX('Activity data'!BD$24:BD$39,MATCH(Emissions!$D79,'Activity data'!$D$24:$D$39,0))*INDEX(EF!$H$84:$H$99,MATCH(Emissions!$D79,EF!$D$84:$D$99,0))*INDEX(EF!$H$100:$H$115,MATCH(Emissions!$D79,EF!$D$100:$D$115,0))*INDEX(EF!$H$132:$H$147,MATCH(Emissions!$D79,EF!$D$132:$D$147,0))*kgtoGg</f>
        <v>1.7396344057626512</v>
      </c>
      <c r="BE79" s="22">
        <f>INDEX('Activity data'!BE$24:BE$39,MATCH(Emissions!$D79,'Activity data'!$D$24:$D$39,0))*INDEX(EF!$H$84:$H$99,MATCH(Emissions!$D79,EF!$D$84:$D$99,0))*INDEX(EF!$H$100:$H$115,MATCH(Emissions!$D79,EF!$D$100:$D$115,0))*INDEX(EF!$H$132:$H$147,MATCH(Emissions!$D79,EF!$D$132:$D$147,0))*kgtoGg</f>
        <v>1.7385271009876704</v>
      </c>
      <c r="BF79" s="22">
        <f>INDEX('Activity data'!BF$24:BF$39,MATCH(Emissions!$D79,'Activity data'!$D$24:$D$39,0))*INDEX(EF!$H$84:$H$99,MATCH(Emissions!$D79,EF!$D$84:$D$99,0))*INDEX(EF!$H$100:$H$115,MATCH(Emissions!$D79,EF!$D$100:$D$115,0))*INDEX(EF!$H$132:$H$147,MATCH(Emissions!$D79,EF!$D$132:$D$147,0))*kgtoGg</f>
        <v>1.7374197962126898</v>
      </c>
      <c r="BG79" s="22">
        <f>INDEX('Activity data'!BG$24:BG$39,MATCH(Emissions!$D79,'Activity data'!$D$24:$D$39,0))*INDEX(EF!$H$84:$H$99,MATCH(Emissions!$D79,EF!$D$84:$D$99,0))*INDEX(EF!$H$100:$H$115,MATCH(Emissions!$D79,EF!$D$100:$D$115,0))*INDEX(EF!$H$132:$H$147,MATCH(Emissions!$D79,EF!$D$132:$D$147,0))*kgtoGg</f>
        <v>1.736312491437709</v>
      </c>
      <c r="BH79" s="22">
        <f>INDEX('Activity data'!BH$24:BH$39,MATCH(Emissions!$D79,'Activity data'!$D$24:$D$39,0))*INDEX(EF!$H$84:$H$99,MATCH(Emissions!$D79,EF!$D$84:$D$99,0))*INDEX(EF!$H$100:$H$115,MATCH(Emissions!$D79,EF!$D$100:$D$115,0))*INDEX(EF!$H$132:$H$147,MATCH(Emissions!$D79,EF!$D$132:$D$147,0))*kgtoGg</f>
        <v>1.7352051866627283</v>
      </c>
      <c r="BI79" s="22">
        <f>INDEX('Activity data'!BI$24:BI$39,MATCH(Emissions!$D79,'Activity data'!$D$24:$D$39,0))*INDEX(EF!$H$84:$H$99,MATCH(Emissions!$D79,EF!$D$84:$D$99,0))*INDEX(EF!$H$100:$H$115,MATCH(Emissions!$D79,EF!$D$100:$D$115,0))*INDEX(EF!$H$132:$H$147,MATCH(Emissions!$D79,EF!$D$132:$D$147,0))*kgtoGg</f>
        <v>1.7340978818877479</v>
      </c>
      <c r="BJ79" s="22">
        <f>INDEX('Activity data'!BJ$24:BJ$39,MATCH(Emissions!$D79,'Activity data'!$D$24:$D$39,0))*INDEX(EF!$H$84:$H$99,MATCH(Emissions!$D79,EF!$D$84:$D$99,0))*INDEX(EF!$H$100:$H$115,MATCH(Emissions!$D79,EF!$D$100:$D$115,0))*INDEX(EF!$H$132:$H$147,MATCH(Emissions!$D79,EF!$D$132:$D$147,0))*kgtoGg</f>
        <v>1.7329905771127674</v>
      </c>
      <c r="BK79" s="22">
        <f>INDEX('Activity data'!BK$24:BK$39,MATCH(Emissions!$D79,'Activity data'!$D$24:$D$39,0))*INDEX(EF!$H$84:$H$99,MATCH(Emissions!$D79,EF!$D$84:$D$99,0))*INDEX(EF!$H$100:$H$115,MATCH(Emissions!$D79,EF!$D$100:$D$115,0))*INDEX(EF!$H$132:$H$147,MATCH(Emissions!$D79,EF!$D$132:$D$147,0))*kgtoGg</f>
        <v>1.7318832723377864</v>
      </c>
      <c r="BL79" s="22">
        <f>INDEX('Activity data'!BL$24:BL$39,MATCH(Emissions!$D79,'Activity data'!$D$24:$D$39,0))*INDEX(EF!$H$84:$H$99,MATCH(Emissions!$D79,EF!$D$84:$D$99,0))*INDEX(EF!$H$100:$H$115,MATCH(Emissions!$D79,EF!$D$100:$D$115,0))*INDEX(EF!$H$132:$H$147,MATCH(Emissions!$D79,EF!$D$132:$D$147,0))*kgtoGg</f>
        <v>1.7307759675628058</v>
      </c>
      <c r="BM79" s="22">
        <f>INDEX('Activity data'!BM$24:BM$39,MATCH(Emissions!$D79,'Activity data'!$D$24:$D$39,0))*INDEX(EF!$H$84:$H$99,MATCH(Emissions!$D79,EF!$D$84:$D$99,0))*INDEX(EF!$H$100:$H$115,MATCH(Emissions!$D79,EF!$D$100:$D$115,0))*INDEX(EF!$H$132:$H$147,MATCH(Emissions!$D79,EF!$D$132:$D$147,0))*kgtoGg</f>
        <v>1.7296686627878251</v>
      </c>
      <c r="BN79" s="22">
        <f>INDEX('Activity data'!BN$24:BN$39,MATCH(Emissions!$D79,'Activity data'!$D$24:$D$39,0))*INDEX(EF!$H$84:$H$99,MATCH(Emissions!$D79,EF!$D$84:$D$99,0))*INDEX(EF!$H$100:$H$115,MATCH(Emissions!$D79,EF!$D$100:$D$115,0))*INDEX(EF!$H$132:$H$147,MATCH(Emissions!$D79,EF!$D$132:$D$147,0))*kgtoGg</f>
        <v>1.7285613580128443</v>
      </c>
      <c r="BO79" s="22">
        <f>INDEX('Activity data'!BO$24:BO$39,MATCH(Emissions!$D79,'Activity data'!$D$24:$D$39,0))*INDEX(EF!$H$84:$H$99,MATCH(Emissions!$D79,EF!$D$84:$D$99,0))*INDEX(EF!$H$100:$H$115,MATCH(Emissions!$D79,EF!$D$100:$D$115,0))*INDEX(EF!$H$132:$H$147,MATCH(Emissions!$D79,EF!$D$132:$D$147,0))*kgtoGg</f>
        <v>1.7274540532378637</v>
      </c>
      <c r="BP79" s="22">
        <f>INDEX('Activity data'!BP$24:BP$39,MATCH(Emissions!$D79,'Activity data'!$D$24:$D$39,0))*INDEX(EF!$H$84:$H$99,MATCH(Emissions!$D79,EF!$D$84:$D$99,0))*INDEX(EF!$H$100:$H$115,MATCH(Emissions!$D79,EF!$D$100:$D$115,0))*INDEX(EF!$H$132:$H$147,MATCH(Emissions!$D79,EF!$D$132:$D$147,0))*kgtoGg</f>
        <v>1.7263467484628829</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0.15380021283879647</v>
      </c>
      <c r="AE80" s="22">
        <f>INDEX('Activity data'!AE$24:AE$39,MATCH(Emissions!$D80,'Activity data'!$D$24:$D$39,0))*INDEX(EF!$H$84:$H$99,MATCH(Emissions!$D80,EF!$D$84:$D$99,0))*INDEX(EF!$H$100:$H$115,MATCH(Emissions!$D80,EF!$D$100:$D$115,0))*INDEX(EF!$H$132:$H$147,MATCH(Emissions!$D80,EF!$D$132:$D$147,0))*kgtoGg</f>
        <v>0.15398376222148311</v>
      </c>
      <c r="AF80" s="22">
        <f>INDEX('Activity data'!AF$24:AF$39,MATCH(Emissions!$D80,'Activity data'!$D$24:$D$39,0))*INDEX(EF!$H$84:$H$99,MATCH(Emissions!$D80,EF!$D$84:$D$99,0))*INDEX(EF!$H$100:$H$115,MATCH(Emissions!$D80,EF!$D$100:$D$115,0))*INDEX(EF!$H$132:$H$147,MATCH(Emissions!$D80,EF!$D$132:$D$147,0))*kgtoGg</f>
        <v>0.15416731160416977</v>
      </c>
      <c r="AG80" s="22">
        <f>INDEX('Activity data'!AG$24:AG$39,MATCH(Emissions!$D80,'Activity data'!$D$24:$D$39,0))*INDEX(EF!$H$84:$H$99,MATCH(Emissions!$D80,EF!$D$84:$D$99,0))*INDEX(EF!$H$100:$H$115,MATCH(Emissions!$D80,EF!$D$100:$D$115,0))*INDEX(EF!$H$132:$H$147,MATCH(Emissions!$D80,EF!$D$132:$D$147,0))*kgtoGg</f>
        <v>0.15435086098685641</v>
      </c>
      <c r="AH80" s="22">
        <f>INDEX('Activity data'!AH$24:AH$39,MATCH(Emissions!$D80,'Activity data'!$D$24:$D$39,0))*INDEX(EF!$H$84:$H$99,MATCH(Emissions!$D80,EF!$D$84:$D$99,0))*INDEX(EF!$H$100:$H$115,MATCH(Emissions!$D80,EF!$D$100:$D$115,0))*INDEX(EF!$H$132:$H$147,MATCH(Emissions!$D80,EF!$D$132:$D$147,0))*kgtoGg</f>
        <v>0.15453441036954313</v>
      </c>
      <c r="AI80" s="22">
        <f>INDEX('Activity data'!AI$24:AI$39,MATCH(Emissions!$D80,'Activity data'!$D$24:$D$39,0))*INDEX(EF!$H$84:$H$99,MATCH(Emissions!$D80,EF!$D$84:$D$99,0))*INDEX(EF!$H$100:$H$115,MATCH(Emissions!$D80,EF!$D$100:$D$115,0))*INDEX(EF!$H$132:$H$147,MATCH(Emissions!$D80,EF!$D$132:$D$147,0))*kgtoGg</f>
        <v>0.15471795975222977</v>
      </c>
      <c r="AJ80" s="22">
        <f>INDEX('Activity data'!AJ$24:AJ$39,MATCH(Emissions!$D80,'Activity data'!$D$24:$D$39,0))*INDEX(EF!$H$84:$H$99,MATCH(Emissions!$D80,EF!$D$84:$D$99,0))*INDEX(EF!$H$100:$H$115,MATCH(Emissions!$D80,EF!$D$100:$D$115,0))*INDEX(EF!$H$132:$H$147,MATCH(Emissions!$D80,EF!$D$132:$D$147,0))*kgtoGg</f>
        <v>0.1549015091349164</v>
      </c>
      <c r="AK80" s="22">
        <f>INDEX('Activity data'!AK$24:AK$39,MATCH(Emissions!$D80,'Activity data'!$D$24:$D$39,0))*INDEX(EF!$H$84:$H$99,MATCH(Emissions!$D80,EF!$D$84:$D$99,0))*INDEX(EF!$H$100:$H$115,MATCH(Emissions!$D80,EF!$D$100:$D$115,0))*INDEX(EF!$H$132:$H$147,MATCH(Emissions!$D80,EF!$D$132:$D$147,0))*kgtoGg</f>
        <v>0.15508505851760304</v>
      </c>
      <c r="AL80" s="22">
        <f>INDEX('Activity data'!AL$24:AL$39,MATCH(Emissions!$D80,'Activity data'!$D$24:$D$39,0))*INDEX(EF!$H$84:$H$99,MATCH(Emissions!$D80,EF!$D$84:$D$99,0))*INDEX(EF!$H$100:$H$115,MATCH(Emissions!$D80,EF!$D$100:$D$115,0))*INDEX(EF!$H$132:$H$147,MATCH(Emissions!$D80,EF!$D$132:$D$147,0))*kgtoGg</f>
        <v>0.15526860790028973</v>
      </c>
      <c r="AM80" s="22">
        <f>INDEX('Activity data'!AM$24:AM$39,MATCH(Emissions!$D80,'Activity data'!$D$24:$D$39,0))*INDEX(EF!$H$84:$H$99,MATCH(Emissions!$D80,EF!$D$84:$D$99,0))*INDEX(EF!$H$100:$H$115,MATCH(Emissions!$D80,EF!$D$100:$D$115,0))*INDEX(EF!$H$132:$H$147,MATCH(Emissions!$D80,EF!$D$132:$D$147,0))*kgtoGg</f>
        <v>0.15545215728297637</v>
      </c>
      <c r="AN80" s="22">
        <f>INDEX('Activity data'!AN$24:AN$39,MATCH(Emissions!$D80,'Activity data'!$D$24:$D$39,0))*INDEX(EF!$H$84:$H$99,MATCH(Emissions!$D80,EF!$D$84:$D$99,0))*INDEX(EF!$H$100:$H$115,MATCH(Emissions!$D80,EF!$D$100:$D$115,0))*INDEX(EF!$H$132:$H$147,MATCH(Emissions!$D80,EF!$D$132:$D$147,0))*kgtoGg</f>
        <v>0.15563570666566304</v>
      </c>
      <c r="AO80" s="22">
        <f>INDEX('Activity data'!AO$24:AO$39,MATCH(Emissions!$D80,'Activity data'!$D$24:$D$39,0))*INDEX(EF!$H$84:$H$99,MATCH(Emissions!$D80,EF!$D$84:$D$99,0))*INDEX(EF!$H$100:$H$115,MATCH(Emissions!$D80,EF!$D$100:$D$115,0))*INDEX(EF!$H$132:$H$147,MATCH(Emissions!$D80,EF!$D$132:$D$147,0))*kgtoGg</f>
        <v>0.1558192560483497</v>
      </c>
      <c r="AP80" s="22">
        <f>INDEX('Activity data'!AP$24:AP$39,MATCH(Emissions!$D80,'Activity data'!$D$24:$D$39,0))*INDEX(EF!$H$84:$H$99,MATCH(Emissions!$D80,EF!$D$84:$D$99,0))*INDEX(EF!$H$100:$H$115,MATCH(Emissions!$D80,EF!$D$100:$D$115,0))*INDEX(EF!$H$132:$H$147,MATCH(Emissions!$D80,EF!$D$132:$D$147,0))*kgtoGg</f>
        <v>0.15600280543103637</v>
      </c>
      <c r="AQ80" s="22">
        <f>INDEX('Activity data'!AQ$24:AQ$39,MATCH(Emissions!$D80,'Activity data'!$D$24:$D$39,0))*INDEX(EF!$H$84:$H$99,MATCH(Emissions!$D80,EF!$D$84:$D$99,0))*INDEX(EF!$H$100:$H$115,MATCH(Emissions!$D80,EF!$D$100:$D$115,0))*INDEX(EF!$H$132:$H$147,MATCH(Emissions!$D80,EF!$D$132:$D$147,0))*kgtoGg</f>
        <v>0.15618635481372298</v>
      </c>
      <c r="AR80" s="22">
        <f>INDEX('Activity data'!AR$24:AR$39,MATCH(Emissions!$D80,'Activity data'!$D$24:$D$39,0))*INDEX(EF!$H$84:$H$99,MATCH(Emissions!$D80,EF!$D$84:$D$99,0))*INDEX(EF!$H$100:$H$115,MATCH(Emissions!$D80,EF!$D$100:$D$115,0))*INDEX(EF!$H$132:$H$147,MATCH(Emissions!$D80,EF!$D$132:$D$147,0))*kgtoGg</f>
        <v>0.15636990419640964</v>
      </c>
      <c r="AS80" s="22">
        <f>INDEX('Activity data'!AS$24:AS$39,MATCH(Emissions!$D80,'Activity data'!$D$24:$D$39,0))*INDEX(EF!$H$84:$H$99,MATCH(Emissions!$D80,EF!$D$84:$D$99,0))*INDEX(EF!$H$100:$H$115,MATCH(Emissions!$D80,EF!$D$100:$D$115,0))*INDEX(EF!$H$132:$H$147,MATCH(Emissions!$D80,EF!$D$132:$D$147,0))*kgtoGg</f>
        <v>0.15655345357909628</v>
      </c>
      <c r="AT80" s="22">
        <f>INDEX('Activity data'!AT$24:AT$39,MATCH(Emissions!$D80,'Activity data'!$D$24:$D$39,0))*INDEX(EF!$H$84:$H$99,MATCH(Emissions!$D80,EF!$D$84:$D$99,0))*INDEX(EF!$H$100:$H$115,MATCH(Emissions!$D80,EF!$D$100:$D$115,0))*INDEX(EF!$H$132:$H$147,MATCH(Emissions!$D80,EF!$D$132:$D$147,0))*kgtoGg</f>
        <v>0.15673700296178297</v>
      </c>
      <c r="AU80" s="22">
        <f>INDEX('Activity data'!AU$24:AU$39,MATCH(Emissions!$D80,'Activity data'!$D$24:$D$39,0))*INDEX(EF!$H$84:$H$99,MATCH(Emissions!$D80,EF!$D$84:$D$99,0))*INDEX(EF!$H$100:$H$115,MATCH(Emissions!$D80,EF!$D$100:$D$115,0))*INDEX(EF!$H$132:$H$147,MATCH(Emissions!$D80,EF!$D$132:$D$147,0))*kgtoGg</f>
        <v>0.15692055234446958</v>
      </c>
      <c r="AV80" s="22">
        <f>INDEX('Activity data'!AV$24:AV$39,MATCH(Emissions!$D80,'Activity data'!$D$24:$D$39,0))*INDEX(EF!$H$84:$H$99,MATCH(Emissions!$D80,EF!$D$84:$D$99,0))*INDEX(EF!$H$100:$H$115,MATCH(Emissions!$D80,EF!$D$100:$D$115,0))*INDEX(EF!$H$132:$H$147,MATCH(Emissions!$D80,EF!$D$132:$D$147,0))*kgtoGg</f>
        <v>0.15710410172715625</v>
      </c>
      <c r="AW80" s="22">
        <f>INDEX('Activity data'!AW$24:AW$39,MATCH(Emissions!$D80,'Activity data'!$D$24:$D$39,0))*INDEX(EF!$H$84:$H$99,MATCH(Emissions!$D80,EF!$D$84:$D$99,0))*INDEX(EF!$H$100:$H$115,MATCH(Emissions!$D80,EF!$D$100:$D$115,0))*INDEX(EF!$H$132:$H$147,MATCH(Emissions!$D80,EF!$D$132:$D$147,0))*kgtoGg</f>
        <v>0.15728765110984291</v>
      </c>
      <c r="AX80" s="22">
        <f>INDEX('Activity data'!AX$24:AX$39,MATCH(Emissions!$D80,'Activity data'!$D$24:$D$39,0))*INDEX(EF!$H$84:$H$99,MATCH(Emissions!$D80,EF!$D$84:$D$99,0))*INDEX(EF!$H$100:$H$115,MATCH(Emissions!$D80,EF!$D$100:$D$115,0))*INDEX(EF!$H$132:$H$147,MATCH(Emissions!$D80,EF!$D$132:$D$147,0))*kgtoGg</f>
        <v>0.15747120049252961</v>
      </c>
      <c r="AY80" s="22">
        <f>INDEX('Activity data'!AY$24:AY$39,MATCH(Emissions!$D80,'Activity data'!$D$24:$D$39,0))*INDEX(EF!$H$84:$H$99,MATCH(Emissions!$D80,EF!$D$84:$D$99,0))*INDEX(EF!$H$100:$H$115,MATCH(Emissions!$D80,EF!$D$100:$D$115,0))*INDEX(EF!$H$132:$H$147,MATCH(Emissions!$D80,EF!$D$132:$D$147,0))*kgtoGg</f>
        <v>0.15765474987521624</v>
      </c>
      <c r="AZ80" s="22">
        <f>INDEX('Activity data'!AZ$24:AZ$39,MATCH(Emissions!$D80,'Activity data'!$D$24:$D$39,0))*INDEX(EF!$H$84:$H$99,MATCH(Emissions!$D80,EF!$D$84:$D$99,0))*INDEX(EF!$H$100:$H$115,MATCH(Emissions!$D80,EF!$D$100:$D$115,0))*INDEX(EF!$H$132:$H$147,MATCH(Emissions!$D80,EF!$D$132:$D$147,0))*kgtoGg</f>
        <v>0.15783829925790291</v>
      </c>
      <c r="BA80" s="22">
        <f>INDEX('Activity data'!BA$24:BA$39,MATCH(Emissions!$D80,'Activity data'!$D$24:$D$39,0))*INDEX(EF!$H$84:$H$99,MATCH(Emissions!$D80,EF!$D$84:$D$99,0))*INDEX(EF!$H$100:$H$115,MATCH(Emissions!$D80,EF!$D$100:$D$115,0))*INDEX(EF!$H$132:$H$147,MATCH(Emissions!$D80,EF!$D$132:$D$147,0))*kgtoGg</f>
        <v>0.15802184864058952</v>
      </c>
      <c r="BB80" s="22">
        <f>INDEX('Activity data'!BB$24:BB$39,MATCH(Emissions!$D80,'Activity data'!$D$24:$D$39,0))*INDEX(EF!$H$84:$H$99,MATCH(Emissions!$D80,EF!$D$84:$D$99,0))*INDEX(EF!$H$100:$H$115,MATCH(Emissions!$D80,EF!$D$100:$D$115,0))*INDEX(EF!$H$132:$H$147,MATCH(Emissions!$D80,EF!$D$132:$D$147,0))*kgtoGg</f>
        <v>0.15820539802327621</v>
      </c>
      <c r="BC80" s="22">
        <f>INDEX('Activity data'!BC$24:BC$39,MATCH(Emissions!$D80,'Activity data'!$D$24:$D$39,0))*INDEX(EF!$H$84:$H$99,MATCH(Emissions!$D80,EF!$D$84:$D$99,0))*INDEX(EF!$H$100:$H$115,MATCH(Emissions!$D80,EF!$D$100:$D$115,0))*INDEX(EF!$H$132:$H$147,MATCH(Emissions!$D80,EF!$D$132:$D$147,0))*kgtoGg</f>
        <v>0.15838894740596285</v>
      </c>
      <c r="BD80" s="22">
        <f>INDEX('Activity data'!BD$24:BD$39,MATCH(Emissions!$D80,'Activity data'!$D$24:$D$39,0))*INDEX(EF!$H$84:$H$99,MATCH(Emissions!$D80,EF!$D$84:$D$99,0))*INDEX(EF!$H$100:$H$115,MATCH(Emissions!$D80,EF!$D$100:$D$115,0))*INDEX(EF!$H$132:$H$147,MATCH(Emissions!$D80,EF!$D$132:$D$147,0))*kgtoGg</f>
        <v>0.15857249678864951</v>
      </c>
      <c r="BE80" s="22">
        <f>INDEX('Activity data'!BE$24:BE$39,MATCH(Emissions!$D80,'Activity data'!$D$24:$D$39,0))*INDEX(EF!$H$84:$H$99,MATCH(Emissions!$D80,EF!$D$84:$D$99,0))*INDEX(EF!$H$100:$H$115,MATCH(Emissions!$D80,EF!$D$100:$D$115,0))*INDEX(EF!$H$132:$H$147,MATCH(Emissions!$D80,EF!$D$132:$D$147,0))*kgtoGg</f>
        <v>0.15875604617133621</v>
      </c>
      <c r="BF80" s="22">
        <f>INDEX('Activity data'!BF$24:BF$39,MATCH(Emissions!$D80,'Activity data'!$D$24:$D$39,0))*INDEX(EF!$H$84:$H$99,MATCH(Emissions!$D80,EF!$D$84:$D$99,0))*INDEX(EF!$H$100:$H$115,MATCH(Emissions!$D80,EF!$D$100:$D$115,0))*INDEX(EF!$H$132:$H$147,MATCH(Emissions!$D80,EF!$D$132:$D$147,0))*kgtoGg</f>
        <v>0.15893959555402287</v>
      </c>
      <c r="BG80" s="22">
        <f>INDEX('Activity data'!BG$24:BG$39,MATCH(Emissions!$D80,'Activity data'!$D$24:$D$39,0))*INDEX(EF!$H$84:$H$99,MATCH(Emissions!$D80,EF!$D$84:$D$99,0))*INDEX(EF!$H$100:$H$115,MATCH(Emissions!$D80,EF!$D$100:$D$115,0))*INDEX(EF!$H$132:$H$147,MATCH(Emissions!$D80,EF!$D$132:$D$147,0))*kgtoGg</f>
        <v>0.15912314493670948</v>
      </c>
      <c r="BH80" s="22">
        <f>INDEX('Activity data'!BH$24:BH$39,MATCH(Emissions!$D80,'Activity data'!$D$24:$D$39,0))*INDEX(EF!$H$84:$H$99,MATCH(Emissions!$D80,EF!$D$84:$D$99,0))*INDEX(EF!$H$100:$H$115,MATCH(Emissions!$D80,EF!$D$100:$D$115,0))*INDEX(EF!$H$132:$H$147,MATCH(Emissions!$D80,EF!$D$132:$D$147,0))*kgtoGg</f>
        <v>0.15930669431939615</v>
      </c>
      <c r="BI80" s="22">
        <f>INDEX('Activity data'!BI$24:BI$39,MATCH(Emissions!$D80,'Activity data'!$D$24:$D$39,0))*INDEX(EF!$H$84:$H$99,MATCH(Emissions!$D80,EF!$D$84:$D$99,0))*INDEX(EF!$H$100:$H$115,MATCH(Emissions!$D80,EF!$D$100:$D$115,0))*INDEX(EF!$H$132:$H$147,MATCH(Emissions!$D80,EF!$D$132:$D$147,0))*kgtoGg</f>
        <v>0.15949024370208284</v>
      </c>
      <c r="BJ80" s="22">
        <f>INDEX('Activity data'!BJ$24:BJ$39,MATCH(Emissions!$D80,'Activity data'!$D$24:$D$39,0))*INDEX(EF!$H$84:$H$99,MATCH(Emissions!$D80,EF!$D$84:$D$99,0))*INDEX(EF!$H$100:$H$115,MATCH(Emissions!$D80,EF!$D$100:$D$115,0))*INDEX(EF!$H$132:$H$147,MATCH(Emissions!$D80,EF!$D$132:$D$147,0))*kgtoGg</f>
        <v>0.15967379308476948</v>
      </c>
      <c r="BK80" s="22">
        <f>INDEX('Activity data'!BK$24:BK$39,MATCH(Emissions!$D80,'Activity data'!$D$24:$D$39,0))*INDEX(EF!$H$84:$H$99,MATCH(Emissions!$D80,EF!$D$84:$D$99,0))*INDEX(EF!$H$100:$H$115,MATCH(Emissions!$D80,EF!$D$100:$D$115,0))*INDEX(EF!$H$132:$H$147,MATCH(Emissions!$D80,EF!$D$132:$D$147,0))*kgtoGg</f>
        <v>0.15985734246745614</v>
      </c>
      <c r="BL80" s="22">
        <f>INDEX('Activity data'!BL$24:BL$39,MATCH(Emissions!$D80,'Activity data'!$D$24:$D$39,0))*INDEX(EF!$H$84:$H$99,MATCH(Emissions!$D80,EF!$D$84:$D$99,0))*INDEX(EF!$H$100:$H$115,MATCH(Emissions!$D80,EF!$D$100:$D$115,0))*INDEX(EF!$H$132:$H$147,MATCH(Emissions!$D80,EF!$D$132:$D$147,0))*kgtoGg</f>
        <v>0.16004089185014281</v>
      </c>
      <c r="BM80" s="22">
        <f>INDEX('Activity data'!BM$24:BM$39,MATCH(Emissions!$D80,'Activity data'!$D$24:$D$39,0))*INDEX(EF!$H$84:$H$99,MATCH(Emissions!$D80,EF!$D$84:$D$99,0))*INDEX(EF!$H$100:$H$115,MATCH(Emissions!$D80,EF!$D$100:$D$115,0))*INDEX(EF!$H$132:$H$147,MATCH(Emissions!$D80,EF!$D$132:$D$147,0))*kgtoGg</f>
        <v>0.16022444123282945</v>
      </c>
      <c r="BN80" s="22">
        <f>INDEX('Activity data'!BN$24:BN$39,MATCH(Emissions!$D80,'Activity data'!$D$24:$D$39,0))*INDEX(EF!$H$84:$H$99,MATCH(Emissions!$D80,EF!$D$84:$D$99,0))*INDEX(EF!$H$100:$H$115,MATCH(Emissions!$D80,EF!$D$100:$D$115,0))*INDEX(EF!$H$132:$H$147,MATCH(Emissions!$D80,EF!$D$132:$D$147,0))*kgtoGg</f>
        <v>0.16040799061551608</v>
      </c>
      <c r="BO80" s="22">
        <f>INDEX('Activity data'!BO$24:BO$39,MATCH(Emissions!$D80,'Activity data'!$D$24:$D$39,0))*INDEX(EF!$H$84:$H$99,MATCH(Emissions!$D80,EF!$D$84:$D$99,0))*INDEX(EF!$H$100:$H$115,MATCH(Emissions!$D80,EF!$D$100:$D$115,0))*INDEX(EF!$H$132:$H$147,MATCH(Emissions!$D80,EF!$D$132:$D$147,0))*kgtoGg</f>
        <v>0.16059153999820275</v>
      </c>
      <c r="BP80" s="22">
        <f>INDEX('Activity data'!BP$24:BP$39,MATCH(Emissions!$D80,'Activity data'!$D$24:$D$39,0))*INDEX(EF!$H$84:$H$99,MATCH(Emissions!$D80,EF!$D$84:$D$99,0))*INDEX(EF!$H$100:$H$115,MATCH(Emissions!$D80,EF!$D$100:$D$115,0))*INDEX(EF!$H$132:$H$147,MATCH(Emissions!$D80,EF!$D$132:$D$147,0))*kgtoGg</f>
        <v>0.16077508938088939</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888.59072741429497</v>
      </c>
      <c r="AF86" s="22">
        <f>'Activity data'!AF45*EF!$H$149*CtoCO2*ttoGg</f>
        <v>892.02403637814746</v>
      </c>
      <c r="AG86" s="22">
        <f>'Activity data'!AG45*EF!$H$149*CtoCO2*ttoGg</f>
        <v>894.60250463855243</v>
      </c>
      <c r="AH86" s="22">
        <f>'Activity data'!AH45*EF!$H$149*CtoCO2*ttoGg</f>
        <v>896.30004444251961</v>
      </c>
      <c r="AI86" s="22">
        <f>'Activity data'!AI45*EF!$H$149*CtoCO2*ttoGg</f>
        <v>897.29400222225217</v>
      </c>
      <c r="AJ86" s="22">
        <f>'Activity data'!AJ45*EF!$H$149*CtoCO2*ttoGg</f>
        <v>898.86340175677333</v>
      </c>
      <c r="AK86" s="22">
        <f>'Activity data'!AK45*EF!$H$149*CtoCO2*ttoGg</f>
        <v>900.18154029107563</v>
      </c>
      <c r="AL86" s="22">
        <f>'Activity data'!AL45*EF!$H$149*CtoCO2*ttoGg</f>
        <v>901.26567973650037</v>
      </c>
      <c r="AM86" s="22">
        <f>'Activity data'!AM45*EF!$H$149*CtoCO2*ttoGg</f>
        <v>889.72224290111478</v>
      </c>
      <c r="AN86" s="22">
        <f>'Activity data'!AN45*EF!$H$149*CtoCO2*ttoGg</f>
        <v>892.84824346100299</v>
      </c>
      <c r="AO86" s="22">
        <f>'Activity data'!AO45*EF!$H$149*CtoCO2*ttoGg</f>
        <v>895.79348802694778</v>
      </c>
      <c r="AP86" s="22">
        <f>'Activity data'!AP45*EF!$H$149*CtoCO2*ttoGg</f>
        <v>898.72156375934435</v>
      </c>
      <c r="AQ86" s="22">
        <f>'Activity data'!AQ45*EF!$H$149*CtoCO2*ttoGg</f>
        <v>901.49722521200317</v>
      </c>
      <c r="AR86" s="22">
        <f>'Activity data'!AR45*EF!$H$149*CtoCO2*ttoGg</f>
        <v>904.35471532102747</v>
      </c>
      <c r="AS86" s="22">
        <f>'Activity data'!AS45*EF!$H$149*CtoCO2*ttoGg</f>
        <v>907.74541248370474</v>
      </c>
      <c r="AT86" s="22">
        <f>'Activity data'!AT45*EF!$H$149*CtoCO2*ttoGg</f>
        <v>911.04319123834648</v>
      </c>
      <c r="AU86" s="22">
        <f>'Activity data'!AU45*EF!$H$149*CtoCO2*ttoGg</f>
        <v>914.44539483355948</v>
      </c>
      <c r="AV86" s="22">
        <f>'Activity data'!AV45*EF!$H$149*CtoCO2*ttoGg</f>
        <v>917.90185546758437</v>
      </c>
      <c r="AW86" s="22">
        <f>'Activity data'!AW45*EF!$H$149*CtoCO2*ttoGg</f>
        <v>921.41901632697545</v>
      </c>
      <c r="AX86" s="22">
        <f>'Activity data'!AX45*EF!$H$149*CtoCO2*ttoGg</f>
        <v>925.60170213445519</v>
      </c>
      <c r="AY86" s="22">
        <f>'Activity data'!AY45*EF!$H$149*CtoCO2*ttoGg</f>
        <v>929.49990886416754</v>
      </c>
      <c r="AZ86" s="22">
        <f>'Activity data'!AZ45*EF!$H$149*CtoCO2*ttoGg</f>
        <v>933.75095370203155</v>
      </c>
      <c r="BA86" s="22">
        <f>'Activity data'!BA45*EF!$H$149*CtoCO2*ttoGg</f>
        <v>938.20264904979842</v>
      </c>
      <c r="BB86" s="22">
        <f>'Activity data'!BB45*EF!$H$149*CtoCO2*ttoGg</f>
        <v>942.85718268878588</v>
      </c>
      <c r="BC86" s="22">
        <f>'Activity data'!BC45*EF!$H$149*CtoCO2*ttoGg</f>
        <v>947.55295523514883</v>
      </c>
      <c r="BD86" s="22">
        <f>'Activity data'!BD45*EF!$H$149*CtoCO2*ttoGg</f>
        <v>952.33406190657263</v>
      </c>
      <c r="BE86" s="22">
        <f>'Activity data'!BE45*EF!$H$149*CtoCO2*ttoGg</f>
        <v>957.07165273609428</v>
      </c>
      <c r="BF86" s="22">
        <f>'Activity data'!BF45*EF!$H$149*CtoCO2*ttoGg</f>
        <v>961.88743123562472</v>
      </c>
      <c r="BG86" s="22">
        <f>'Activity data'!BG45*EF!$H$149*CtoCO2*ttoGg</f>
        <v>966.87556257470271</v>
      </c>
      <c r="BH86" s="22">
        <f>'Activity data'!BH45*EF!$H$149*CtoCO2*ttoGg</f>
        <v>971.95194644298567</v>
      </c>
      <c r="BI86" s="22">
        <f>'Activity data'!BI45*EF!$H$149*CtoCO2*ttoGg</f>
        <v>977.11017973795822</v>
      </c>
      <c r="BJ86" s="22">
        <f>'Activity data'!BJ45*EF!$H$149*CtoCO2*ttoGg</f>
        <v>982.32794214893931</v>
      </c>
      <c r="BK86" s="22">
        <f>'Activity data'!BK45*EF!$H$149*CtoCO2*ttoGg</f>
        <v>987.62430168430217</v>
      </c>
      <c r="BL86" s="22">
        <f>'Activity data'!BL45*EF!$H$149*CtoCO2*ttoGg</f>
        <v>993.09956771364193</v>
      </c>
      <c r="BM86" s="22">
        <f>'Activity data'!BM45*EF!$H$149*CtoCO2*ttoGg</f>
        <v>998.69853786598844</v>
      </c>
      <c r="BN86" s="22">
        <f>'Activity data'!BN45*EF!$H$149*CtoCO2*ttoGg</f>
        <v>1004.3992210338735</v>
      </c>
      <c r="BO86" s="22">
        <f>'Activity data'!BO45*EF!$H$149*CtoCO2*ttoGg</f>
        <v>1010.0008834526602</v>
      </c>
      <c r="BP86" s="22">
        <f>'Activity data'!BP45*EF!$H$149*CtoCO2*ttoGg</f>
        <v>1015.7126282162869</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470.04199806812483</v>
      </c>
      <c r="AF87" s="22">
        <f>'Activity data'!AF46*EF!$H$150*CtoCO2*ttoGg</f>
        <v>469.95549298690707</v>
      </c>
      <c r="AG87" s="22">
        <f>'Activity data'!AG46*EF!$H$150*CtoCO2*ttoGg</f>
        <v>469.89052632977484</v>
      </c>
      <c r="AH87" s="22">
        <f>'Activity data'!AH46*EF!$H$150*CtoCO2*ttoGg</f>
        <v>469.84775539941023</v>
      </c>
      <c r="AI87" s="22">
        <f>'Activity data'!AI46*EF!$H$150*CtoCO2*ttoGg</f>
        <v>469.82271180462516</v>
      </c>
      <c r="AJ87" s="22">
        <f>'Activity data'!AJ46*EF!$H$150*CtoCO2*ttoGg</f>
        <v>469.78316947516214</v>
      </c>
      <c r="AK87" s="22">
        <f>'Activity data'!AK46*EF!$H$150*CtoCO2*ttoGg</f>
        <v>469.74995787604104</v>
      </c>
      <c r="AL87" s="22">
        <f>'Activity data'!AL46*EF!$H$150*CtoCO2*ttoGg</f>
        <v>469.72264207901685</v>
      </c>
      <c r="AM87" s="22">
        <f>'Activity data'!AM46*EF!$H$150*CtoCO2*ttoGg</f>
        <v>470.01348859224692</v>
      </c>
      <c r="AN87" s="22">
        <f>'Activity data'!AN46*EF!$H$150*CtoCO2*ttoGg</f>
        <v>469.93472640242743</v>
      </c>
      <c r="AO87" s="22">
        <f>'Activity data'!AO46*EF!$H$150*CtoCO2*ttoGg</f>
        <v>469.8605185105464</v>
      </c>
      <c r="AP87" s="22">
        <f>'Activity data'!AP46*EF!$H$150*CtoCO2*ttoGg</f>
        <v>469.78674320173803</v>
      </c>
      <c r="AQ87" s="22">
        <f>'Activity data'!AQ46*EF!$H$150*CtoCO2*ttoGg</f>
        <v>469.71680809775421</v>
      </c>
      <c r="AR87" s="22">
        <f>'Activity data'!AR46*EF!$H$150*CtoCO2*ttoGg</f>
        <v>469.64481125256407</v>
      </c>
      <c r="AS87" s="22">
        <f>'Activity data'!AS46*EF!$H$150*CtoCO2*ttoGg</f>
        <v>469.55937981119649</v>
      </c>
      <c r="AT87" s="22">
        <f>'Activity data'!AT46*EF!$H$150*CtoCO2*ttoGg</f>
        <v>469.47628952657243</v>
      </c>
      <c r="AU87" s="22">
        <f>'Activity data'!AU46*EF!$H$150*CtoCO2*ttoGg</f>
        <v>469.39056817104569</v>
      </c>
      <c r="AV87" s="22">
        <f>'Activity data'!AV46*EF!$H$150*CtoCO2*ttoGg</f>
        <v>469.30347976419955</v>
      </c>
      <c r="AW87" s="22">
        <f>'Activity data'!AW46*EF!$H$150*CtoCO2*ttoGg</f>
        <v>469.21486196457795</v>
      </c>
      <c r="AX87" s="22">
        <f>'Activity data'!AX46*EF!$H$150*CtoCO2*ttoGg</f>
        <v>469.10947570913328</v>
      </c>
      <c r="AY87" s="22">
        <f>'Activity data'!AY46*EF!$H$150*CtoCO2*ttoGg</f>
        <v>469.01125714118382</v>
      </c>
      <c r="AZ87" s="22">
        <f>'Activity data'!AZ46*EF!$H$150*CtoCO2*ttoGg</f>
        <v>468.90414852298733</v>
      </c>
      <c r="BA87" s="22">
        <f>'Activity data'!BA46*EF!$H$150*CtoCO2*ttoGg</f>
        <v>468.79198434793921</v>
      </c>
      <c r="BB87" s="22">
        <f>'Activity data'!BB46*EF!$H$150*CtoCO2*ttoGg</f>
        <v>468.67470949306573</v>
      </c>
      <c r="BC87" s="22">
        <f>'Activity data'!BC46*EF!$H$150*CtoCO2*ttoGg</f>
        <v>468.55639558954573</v>
      </c>
      <c r="BD87" s="22">
        <f>'Activity data'!BD46*EF!$H$150*CtoCO2*ttoGg</f>
        <v>468.43593162161358</v>
      </c>
      <c r="BE87" s="22">
        <f>'Activity data'!BE46*EF!$H$150*CtoCO2*ttoGg</f>
        <v>468.3165640715913</v>
      </c>
      <c r="BF87" s="22">
        <f>'Activity data'!BF46*EF!$H$150*CtoCO2*ttoGg</f>
        <v>468.19522651804891</v>
      </c>
      <c r="BG87" s="22">
        <f>'Activity data'!BG46*EF!$H$150*CtoCO2*ttoGg</f>
        <v>468.06954639104754</v>
      </c>
      <c r="BH87" s="22">
        <f>'Activity data'!BH46*EF!$H$150*CtoCO2*ttoGg</f>
        <v>467.94164266800885</v>
      </c>
      <c r="BI87" s="22">
        <f>'Activity data'!BI46*EF!$H$150*CtoCO2*ttoGg</f>
        <v>467.81167668043827</v>
      </c>
      <c r="BJ87" s="22">
        <f>'Activity data'!BJ46*EF!$H$150*CtoCO2*ttoGg</f>
        <v>467.68021080716863</v>
      </c>
      <c r="BK87" s="22">
        <f>'Activity data'!BK46*EF!$H$150*CtoCO2*ttoGg</f>
        <v>467.54676461383474</v>
      </c>
      <c r="BL87" s="22">
        <f>'Activity data'!BL46*EF!$H$150*CtoCO2*ttoGg</f>
        <v>467.40881072225545</v>
      </c>
      <c r="BM87" s="22">
        <f>'Activity data'!BM46*EF!$H$150*CtoCO2*ttoGg</f>
        <v>467.26774000218211</v>
      </c>
      <c r="BN87" s="22">
        <f>'Activity data'!BN46*EF!$H$150*CtoCO2*ttoGg</f>
        <v>467.12410653789823</v>
      </c>
      <c r="BO87" s="22">
        <f>'Activity data'!BO46*EF!$H$150*CtoCO2*ttoGg</f>
        <v>466.98296798392784</v>
      </c>
      <c r="BP87" s="22">
        <f>'Activity data'!BP46*EF!$H$150*CtoCO2*ttoGg</f>
        <v>466.83905581351871</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6.6056378054302929</v>
      </c>
      <c r="AF88" s="22">
        <f>'Activity data'!AF47*ttokg*SNEF*NtoN2O*kgtoGg</f>
        <v>6.6042743797312351</v>
      </c>
      <c r="AG88" s="22">
        <f>'Activity data'!AG47*ttokg*SNEF*NtoN2O*kgtoGg</f>
        <v>6.6032504258932727</v>
      </c>
      <c r="AH88" s="22">
        <f>'Activity data'!AH47*ttokg*SNEF*NtoN2O*kgtoGg</f>
        <v>6.6025763038092196</v>
      </c>
      <c r="AI88" s="22">
        <f>'Activity data'!AI47*ttokg*SNEF*NtoN2O*kgtoGg</f>
        <v>6.6021815861782329</v>
      </c>
      <c r="AJ88" s="22">
        <f>'Activity data'!AJ47*ttokg*SNEF*NtoN2O*kgtoGg</f>
        <v>6.601558350786374</v>
      </c>
      <c r="AK88" s="22">
        <f>'Activity data'!AK47*ttokg*SNEF*NtoN2O*kgtoGg</f>
        <v>6.6010348954342604</v>
      </c>
      <c r="AL88" s="22">
        <f>'Activity data'!AL47*ttokg*SNEF*NtoN2O*kgtoGg</f>
        <v>6.6006043651217174</v>
      </c>
      <c r="AM88" s="22">
        <f>'Activity data'!AM47*ttokg*SNEF*NtoN2O*kgtoGg</f>
        <v>6.6051884612815863</v>
      </c>
      <c r="AN88" s="22">
        <f>'Activity data'!AN47*ttokg*SNEF*NtoN2O*kgtoGg</f>
        <v>6.603947073004707</v>
      </c>
      <c r="AO88" s="22">
        <f>'Activity data'!AO47*ttokg*SNEF*NtoN2O*kgtoGg</f>
        <v>6.602777466023948</v>
      </c>
      <c r="AP88" s="22">
        <f>'Activity data'!AP47*ttokg*SNEF*NtoN2O*kgtoGg</f>
        <v>6.6016146770805797</v>
      </c>
      <c r="AQ88" s="22">
        <f>'Activity data'!AQ47*ttokg*SNEF*NtoN2O*kgtoGg</f>
        <v>6.6005124144539735</v>
      </c>
      <c r="AR88" s="22">
        <f>'Activity data'!AR47*ttokg*SNEF*NtoN2O*kgtoGg</f>
        <v>6.5993776562686559</v>
      </c>
      <c r="AS88" s="22">
        <f>'Activity data'!AS47*ttokg*SNEF*NtoN2O*kgtoGg</f>
        <v>6.5980311524445057</v>
      </c>
      <c r="AT88" s="22">
        <f>'Activity data'!AT47*ttokg*SNEF*NtoN2O*kgtoGg</f>
        <v>6.5967215481090857</v>
      </c>
      <c r="AU88" s="22">
        <f>'Activity data'!AU47*ttokg*SNEF*NtoN2O*kgtoGg</f>
        <v>6.595370474883814</v>
      </c>
      <c r="AV88" s="22">
        <f>'Activity data'!AV47*ttokg*SNEF*NtoN2O*kgtoGg</f>
        <v>6.5939978552606373</v>
      </c>
      <c r="AW88" s="22">
        <f>'Activity data'!AW47*ttokg*SNEF*NtoN2O*kgtoGg</f>
        <v>6.5926011305399923</v>
      </c>
      <c r="AX88" s="22">
        <f>'Activity data'!AX47*ttokg*SNEF*NtoN2O*kgtoGg</f>
        <v>6.5909401144820006</v>
      </c>
      <c r="AY88" s="22">
        <f>'Activity data'!AY47*ttokg*SNEF*NtoN2O*kgtoGg</f>
        <v>6.5893920699303754</v>
      </c>
      <c r="AZ88" s="22">
        <f>'Activity data'!AZ47*ttokg*SNEF*NtoN2O*kgtoGg</f>
        <v>6.5877039073324788</v>
      </c>
      <c r="BA88" s="22">
        <f>'Activity data'!BA47*ttokg*SNEF*NtoN2O*kgtoGg</f>
        <v>6.5859360629859793</v>
      </c>
      <c r="BB88" s="22">
        <f>'Activity data'!BB47*ttokg*SNEF*NtoN2O*kgtoGg</f>
        <v>6.5840876680855072</v>
      </c>
      <c r="BC88" s="22">
        <f>'Activity data'!BC47*ttokg*SNEF*NtoN2O*kgtoGg</f>
        <v>6.5822228965097311</v>
      </c>
      <c r="BD88" s="22">
        <f>'Activity data'!BD47*ttokg*SNEF*NtoN2O*kgtoGg</f>
        <v>6.5803242372936817</v>
      </c>
      <c r="BE88" s="22">
        <f>'Activity data'!BE47*ttokg*SNEF*NtoN2O*kgtoGg</f>
        <v>6.5784428589625712</v>
      </c>
      <c r="BF88" s="22">
        <f>'Activity data'!BF47*ttokg*SNEF*NtoN2O*kgtoGg</f>
        <v>6.5765304309706938</v>
      </c>
      <c r="BG88" s="22">
        <f>'Activity data'!BG47*ttokg*SNEF*NtoN2O*kgtoGg</f>
        <v>6.5745495587190002</v>
      </c>
      <c r="BH88" s="22">
        <f>'Activity data'!BH47*ttokg*SNEF*NtoN2O*kgtoGg</f>
        <v>6.5725336398788432</v>
      </c>
      <c r="BI88" s="22">
        <f>'Activity data'!BI47*ttokg*SNEF*NtoN2O*kgtoGg</f>
        <v>6.5704852172317247</v>
      </c>
      <c r="BJ88" s="22">
        <f>'Activity data'!BJ47*ttokg*SNEF*NtoN2O*kgtoGg</f>
        <v>6.5684131545546931</v>
      </c>
      <c r="BK88" s="22">
        <f>'Activity data'!BK47*ttokg*SNEF*NtoN2O*kgtoGg</f>
        <v>6.5663098796155595</v>
      </c>
      <c r="BL88" s="22">
        <f>'Activity data'!BL47*ttokg*SNEF*NtoN2O*kgtoGg</f>
        <v>6.5641355578483713</v>
      </c>
      <c r="BM88" s="22">
        <f>'Activity data'!BM47*ttokg*SNEF*NtoN2O*kgtoGg</f>
        <v>6.5619121110585983</v>
      </c>
      <c r="BN88" s="22">
        <f>'Activity data'!BN47*ttokg*SNEF*NtoN2O*kgtoGg</f>
        <v>6.5596482722910645</v>
      </c>
      <c r="BO88" s="22">
        <f>'Activity data'!BO47*ttokg*SNEF*NtoN2O*kgtoGg</f>
        <v>6.5574237563562505</v>
      </c>
      <c r="BP88" s="22">
        <f>'Activity data'!BP47*ttokg*SNEF*NtoN2O*kgtoGg</f>
        <v>6.5551555248398934</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4.3597209515839952E-2</v>
      </c>
      <c r="AF89" s="22">
        <f>'Activity data'!AF48*ttokg*ONEF*NtoN2O*kgtoGg</f>
        <v>4.3588210906226159E-2</v>
      </c>
      <c r="AG89" s="22">
        <f>'Activity data'!AG48*ttokg*ONEF*NtoN2O*kgtoGg</f>
        <v>4.3581452810895614E-2</v>
      </c>
      <c r="AH89" s="22">
        <f>'Activity data'!AH48*ttokg*ONEF*NtoN2O*kgtoGg</f>
        <v>4.3577003605140864E-2</v>
      </c>
      <c r="AI89" s="22">
        <f>'Activity data'!AI48*ttokg*ONEF*NtoN2O*kgtoGg</f>
        <v>4.3574398468776331E-2</v>
      </c>
      <c r="AJ89" s="22">
        <f>'Activity data'!AJ48*ttokg*ONEF*NtoN2O*kgtoGg</f>
        <v>4.3570285115190073E-2</v>
      </c>
      <c r="AK89" s="22">
        <f>'Activity data'!AK48*ttokg*ONEF*NtoN2O*kgtoGg</f>
        <v>4.3566830309866127E-2</v>
      </c>
      <c r="AL89" s="22">
        <f>'Activity data'!AL48*ttokg*ONEF*NtoN2O*kgtoGg</f>
        <v>4.3563988809803354E-2</v>
      </c>
      <c r="AM89" s="22">
        <f>'Activity data'!AM48*ttokg*ONEF*NtoN2O*kgtoGg</f>
        <v>4.3594243844458473E-2</v>
      </c>
      <c r="AN89" s="22">
        <f>'Activity data'!AN48*ttokg*ONEF*NtoN2O*kgtoGg</f>
        <v>4.3586050681831079E-2</v>
      </c>
      <c r="AO89" s="22">
        <f>'Activity data'!AO48*ttokg*ONEF*NtoN2O*kgtoGg</f>
        <v>4.3578331275758067E-2</v>
      </c>
      <c r="AP89" s="22">
        <f>'Activity data'!AP48*ttokg*ONEF*NtoN2O*kgtoGg</f>
        <v>4.3570656868731829E-2</v>
      </c>
      <c r="AQ89" s="22">
        <f>'Activity data'!AQ48*ttokg*ONEF*NtoN2O*kgtoGg</f>
        <v>4.3563381935396231E-2</v>
      </c>
      <c r="AR89" s="22">
        <f>'Activity data'!AR48*ttokg*ONEF*NtoN2O*kgtoGg</f>
        <v>4.3555892531373146E-2</v>
      </c>
      <c r="AS89" s="22">
        <f>'Activity data'!AS48*ttokg*ONEF*NtoN2O*kgtoGg</f>
        <v>4.354700560613374E-2</v>
      </c>
      <c r="AT89" s="22">
        <f>'Activity data'!AT48*ttokg*ONEF*NtoN2O*kgtoGg</f>
        <v>4.3538362217519978E-2</v>
      </c>
      <c r="AU89" s="22">
        <f>'Activity data'!AU48*ttokg*ONEF*NtoN2O*kgtoGg</f>
        <v>4.3529445134233187E-2</v>
      </c>
      <c r="AV89" s="22">
        <f>'Activity data'!AV48*ttokg*ONEF*NtoN2O*kgtoGg</f>
        <v>4.3520385844720212E-2</v>
      </c>
      <c r="AW89" s="22">
        <f>'Activity data'!AW48*ttokg*ONEF*NtoN2O*kgtoGg</f>
        <v>4.3511167461563964E-2</v>
      </c>
      <c r="AX89" s="22">
        <f>'Activity data'!AX48*ttokg*ONEF*NtoN2O*kgtoGg</f>
        <v>4.3500204755581209E-2</v>
      </c>
      <c r="AY89" s="22">
        <f>'Activity data'!AY48*ttokg*ONEF*NtoN2O*kgtoGg</f>
        <v>4.3489987661540483E-2</v>
      </c>
      <c r="AZ89" s="22">
        <f>'Activity data'!AZ48*ttokg*ONEF*NtoN2O*kgtoGg</f>
        <v>4.3478845788394366E-2</v>
      </c>
      <c r="BA89" s="22">
        <f>'Activity data'!BA48*ttokg*ONEF*NtoN2O*kgtoGg</f>
        <v>4.3467178015707472E-2</v>
      </c>
      <c r="BB89" s="22">
        <f>'Activity data'!BB48*ttokg*ONEF*NtoN2O*kgtoGg</f>
        <v>4.3454978609364356E-2</v>
      </c>
      <c r="BC89" s="22">
        <f>'Activity data'!BC48*ttokg*ONEF*NtoN2O*kgtoGg</f>
        <v>4.3442671116964225E-2</v>
      </c>
      <c r="BD89" s="22">
        <f>'Activity data'!BD48*ttokg*ONEF*NtoN2O*kgtoGg</f>
        <v>4.3430139966138301E-2</v>
      </c>
      <c r="BE89" s="22">
        <f>'Activity data'!BE48*ttokg*ONEF*NtoN2O*kgtoGg</f>
        <v>4.3417722869152978E-2</v>
      </c>
      <c r="BF89" s="22">
        <f>'Activity data'!BF48*ttokg*ONEF*NtoN2O*kgtoGg</f>
        <v>4.3405100844406588E-2</v>
      </c>
      <c r="BG89" s="22">
        <f>'Activity data'!BG48*ttokg*ONEF*NtoN2O*kgtoGg</f>
        <v>4.3392027087545415E-2</v>
      </c>
      <c r="BH89" s="22">
        <f>'Activity data'!BH48*ttokg*ONEF*NtoN2O*kgtoGg</f>
        <v>4.3378722023200381E-2</v>
      </c>
      <c r="BI89" s="22">
        <f>'Activity data'!BI48*ttokg*ONEF*NtoN2O*kgtoGg</f>
        <v>4.3365202433729391E-2</v>
      </c>
      <c r="BJ89" s="22">
        <f>'Activity data'!BJ48*ttokg*ONEF*NtoN2O*kgtoGg</f>
        <v>4.3351526820060986E-2</v>
      </c>
      <c r="BK89" s="22">
        <f>'Activity data'!BK48*ttokg*ONEF*NtoN2O*kgtoGg</f>
        <v>4.3337645205462703E-2</v>
      </c>
      <c r="BL89" s="22">
        <f>'Activity data'!BL48*ttokg*ONEF*NtoN2O*kgtoGg</f>
        <v>4.3323294681799254E-2</v>
      </c>
      <c r="BM89" s="22">
        <f>'Activity data'!BM48*ttokg*ONEF*NtoN2O*kgtoGg</f>
        <v>4.3308619932986757E-2</v>
      </c>
      <c r="BN89" s="22">
        <f>'Activity data'!BN48*ttokg*ONEF*NtoN2O*kgtoGg</f>
        <v>4.3293678597121042E-2</v>
      </c>
      <c r="BO89" s="22">
        <f>'Activity data'!BO48*ttokg*ONEF*NtoN2O*kgtoGg</f>
        <v>4.3278996791951255E-2</v>
      </c>
      <c r="BP89" s="22">
        <f>'Activity data'!BP48*ttokg*ONEF*NtoN2O*kgtoGg</f>
        <v>4.3264026463943304E-2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1.7704779803051736</v>
      </c>
      <c r="AE90" s="22">
        <f>'Activity data'!AE85*CREF*NtoN2O*kgtoGg</f>
        <v>1.7739502042768256</v>
      </c>
      <c r="AF90" s="22">
        <f>'Activity data'!AF85*CREF*NtoN2O*kgtoGg</f>
        <v>1.7795633348350646</v>
      </c>
      <c r="AG90" s="22">
        <f>'Activity data'!AG85*CREF*NtoN2O*kgtoGg</f>
        <v>1.7837788829078729</v>
      </c>
      <c r="AH90" s="22">
        <f>'Activity data'!AH85*CREF*NtoN2O*kgtoGg</f>
        <v>1.7865541975235391</v>
      </c>
      <c r="AI90" s="22">
        <f>'Activity data'!AI85*CREF*NtoN2O*kgtoGg</f>
        <v>1.7881792230734546</v>
      </c>
      <c r="AJ90" s="22">
        <f>'Activity data'!AJ85*CREF*NtoN2O*kgtoGg</f>
        <v>1.7907450406500409</v>
      </c>
      <c r="AK90" s="22">
        <f>'Activity data'!AK85*CREF*NtoN2O*kgtoGg</f>
        <v>1.7929000706123264</v>
      </c>
      <c r="AL90" s="22">
        <f>'Activity data'!AL85*CREF*NtoN2O*kgtoGg</f>
        <v>1.7946725345282091</v>
      </c>
      <c r="AM90" s="22">
        <f>'Activity data'!AM85*CREF*NtoN2O*kgtoGg</f>
        <v>1.7758001234722895</v>
      </c>
      <c r="AN90" s="22">
        <f>'Activity data'!AN85*CREF*NtoN2O*kgtoGg</f>
        <v>1.7809108342916533</v>
      </c>
      <c r="AO90" s="22">
        <f>'Activity data'!AO85*CREF*NtoN2O*kgtoGg</f>
        <v>1.7857260264134942</v>
      </c>
      <c r="AP90" s="22">
        <f>'Activity data'!AP85*CREF*NtoN2O*kgtoGg</f>
        <v>1.7905131491406925</v>
      </c>
      <c r="AQ90" s="22">
        <f>'Activity data'!AQ85*CREF*NtoN2O*kgtoGg</f>
        <v>1.7950510891522904</v>
      </c>
      <c r="AR90" s="22">
        <f>'Activity data'!AR85*CREF*NtoN2O*kgtoGg</f>
        <v>1.7997228111614947</v>
      </c>
      <c r="AS90" s="22">
        <f>'Activity data'!AS85*CREF*NtoN2O*kgtoGg</f>
        <v>1.8052662755155446</v>
      </c>
      <c r="AT90" s="22">
        <f>'Activity data'!AT85*CREF*NtoN2O*kgtoGg</f>
        <v>1.810657827192623</v>
      </c>
      <c r="AU90" s="22">
        <f>'Activity data'!AU85*CREF*NtoN2O*kgtoGg</f>
        <v>1.8162201034592513</v>
      </c>
      <c r="AV90" s="22">
        <f>'Activity data'!AV85*CREF*NtoN2O*kgtoGg</f>
        <v>1.821871084775661</v>
      </c>
      <c r="AW90" s="22">
        <f>'Activity data'!AW85*CREF*NtoN2O*kgtoGg</f>
        <v>1.8276213051333225</v>
      </c>
      <c r="AX90" s="22">
        <f>'Activity data'!AX85*CREF*NtoN2O*kgtoGg</f>
        <v>1.834459594890715</v>
      </c>
      <c r="AY90" s="22">
        <f>'Activity data'!AY85*CREF*NtoN2O*kgtoGg</f>
        <v>1.8408327886659488</v>
      </c>
      <c r="AZ90" s="22">
        <f>'Activity data'!AZ85*CREF*NtoN2O*kgtoGg</f>
        <v>1.8477828388755519</v>
      </c>
      <c r="BA90" s="22">
        <f>'Activity data'!BA85*CREF*NtoN2O*kgtoGg</f>
        <v>1.8550609334063972</v>
      </c>
      <c r="BB90" s="22">
        <f>'Activity data'!BB85*CREF*NtoN2O*kgtoGg</f>
        <v>1.8626706490709126</v>
      </c>
      <c r="BC90" s="22">
        <f>'Activity data'!BC85*CREF*NtoN2O*kgtoGg</f>
        <v>1.8703477863900515</v>
      </c>
      <c r="BD90" s="22">
        <f>'Activity data'!BD85*CREF*NtoN2O*kgtoGg</f>
        <v>1.8781644368115888</v>
      </c>
      <c r="BE90" s="22">
        <f>'Activity data'!BE85*CREF*NtoN2O*kgtoGg</f>
        <v>1.8859099430091373</v>
      </c>
      <c r="BF90" s="22">
        <f>'Activity data'!BF85*CREF*NtoN2O*kgtoGg</f>
        <v>1.8937832785411339</v>
      </c>
      <c r="BG90" s="22">
        <f>'Activity data'!BG85*CREF*NtoN2O*kgtoGg</f>
        <v>1.9019383944199173</v>
      </c>
      <c r="BH90" s="22">
        <f>'Activity data'!BH85*CREF*NtoN2O*kgtoGg</f>
        <v>1.9102377947117084</v>
      </c>
      <c r="BI90" s="22">
        <f>'Activity data'!BI85*CREF*NtoN2O*kgtoGg</f>
        <v>1.918671010958592</v>
      </c>
      <c r="BJ90" s="22">
        <f>'Activity data'!BJ85*CREF*NtoN2O*kgtoGg</f>
        <v>1.9272015515953551</v>
      </c>
      <c r="BK90" s="22">
        <f>'Activity data'!BK85*CREF*NtoN2O*kgtoGg</f>
        <v>1.9358605909851578</v>
      </c>
      <c r="BL90" s="22">
        <f>'Activity data'!BL85*CREF*NtoN2O*kgtoGg</f>
        <v>1.9448121253175901</v>
      </c>
      <c r="BM90" s="22">
        <f>'Activity data'!BM85*CREF*NtoN2O*kgtoGg</f>
        <v>1.9539659040155417</v>
      </c>
      <c r="BN90" s="22">
        <f>'Activity data'!BN85*CREF*NtoN2O*kgtoGg</f>
        <v>1.9632859737294497</v>
      </c>
      <c r="BO90" s="22">
        <f>'Activity data'!BO85*CREF*NtoN2O*kgtoGg</f>
        <v>1.9724441540245734</v>
      </c>
      <c r="BP90" s="22">
        <f>'Activity data'!BP85*CREF*NtoN2O*kgtoGg</f>
        <v>1.9817823083856065</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0.31914715291075463</v>
      </c>
      <c r="AE91" s="22">
        <f>'Activity data'!AE50*ManureNEF*NtoN2O*kgtoGg</f>
        <v>0.32129196042863767</v>
      </c>
      <c r="AF91" s="22">
        <f>'Activity data'!AF50*ManureNEF*NtoN2O*kgtoGg</f>
        <v>0.32285231937064918</v>
      </c>
      <c r="AG91" s="22">
        <f>'Activity data'!AG50*ManureNEF*NtoN2O*kgtoGg</f>
        <v>0.32377949300684877</v>
      </c>
      <c r="AH91" s="22">
        <f>'Activity data'!AH50*ManureNEF*NtoN2O*kgtoGg</f>
        <v>0.32422304841195171</v>
      </c>
      <c r="AI91" s="22">
        <f>'Activity data'!AI50*ManureNEF*NtoN2O*kgtoGg</f>
        <v>0.32535186216176076</v>
      </c>
      <c r="AJ91" s="22">
        <f>'Activity data'!AJ50*ManureNEF*NtoN2O*kgtoGg</f>
        <v>0.32635107638663607</v>
      </c>
      <c r="AK91" s="22">
        <f>'Activity data'!AK50*ManureNEF*NtoN2O*kgtoGg</f>
        <v>0.32723440792294844</v>
      </c>
      <c r="AL91" s="22">
        <f>'Activity data'!AL50*ManureNEF*NtoN2O*kgtoGg</f>
        <v>0.31696458688069246</v>
      </c>
      <c r="AM91" s="22">
        <f>'Activity data'!AM50*ManureNEF*NtoN2O*kgtoGg</f>
        <v>0.31922419239880723</v>
      </c>
      <c r="AN91" s="22">
        <f>'Activity data'!AN50*ManureNEF*NtoN2O*kgtoGg</f>
        <v>0.32141393063089546</v>
      </c>
      <c r="AO91" s="22">
        <f>'Activity data'!AO50*ManureNEF*NtoN2O*kgtoGg</f>
        <v>0.32367099580920417</v>
      </c>
      <c r="AP91" s="22">
        <f>'Activity data'!AP50*ManureNEF*NtoN2O*kgtoGg</f>
        <v>0.32587080557531095</v>
      </c>
      <c r="AQ91" s="22">
        <f>'Activity data'!AQ50*ManureNEF*NtoN2O*kgtoGg</f>
        <v>0.3282186543761601</v>
      </c>
      <c r="AR91" s="22">
        <f>'Activity data'!AR50*ManureNEF*NtoN2O*kgtoGg</f>
        <v>0.33091395168793181</v>
      </c>
      <c r="AS91" s="22">
        <f>'Activity data'!AS50*ManureNEF*NtoN2O*kgtoGg</f>
        <v>0.33360278640788604</v>
      </c>
      <c r="AT91" s="22">
        <f>'Activity data'!AT50*ManureNEF*NtoN2O*kgtoGg</f>
        <v>0.33646560607716425</v>
      </c>
      <c r="AU91" s="22">
        <f>'Activity data'!AU50*ManureNEF*NtoN2O*kgtoGg</f>
        <v>0.33945722054091437</v>
      </c>
      <c r="AV91" s="22">
        <f>'Activity data'!AV50*ManureNEF*NtoN2O*kgtoGg</f>
        <v>0.34258489682014459</v>
      </c>
      <c r="AW91" s="22">
        <f>'Activity data'!AW50*ManureNEF*NtoN2O*kgtoGg</f>
        <v>0.34627024612326718</v>
      </c>
      <c r="AX91" s="22">
        <f>'Activity data'!AX50*ManureNEF*NtoN2O*kgtoGg</f>
        <v>0.34976855893026287</v>
      </c>
      <c r="AY91" s="22">
        <f>'Activity data'!AY50*ManureNEF*NtoN2O*kgtoGg</f>
        <v>0.35371141284118479</v>
      </c>
      <c r="AZ91" s="22">
        <f>'Activity data'!AZ50*ManureNEF*NtoN2O*kgtoGg</f>
        <v>0.35796078050583502</v>
      </c>
      <c r="BA91" s="22">
        <f>'Activity data'!BA50*ManureNEF*NtoN2O*kgtoGg</f>
        <v>0.36253136749156128</v>
      </c>
      <c r="BB91" s="22">
        <f>'Activity data'!BB50*ManureNEF*NtoN2O*kgtoGg</f>
        <v>0.36710060397169847</v>
      </c>
      <c r="BC91" s="22">
        <f>'Activity data'!BC50*ManureNEF*NtoN2O*kgtoGg</f>
        <v>0.37188227538536855</v>
      </c>
      <c r="BD91" s="22">
        <f>'Activity data'!BD50*ManureNEF*NtoN2O*kgtoGg</f>
        <v>0.37673934218449939</v>
      </c>
      <c r="BE91" s="22">
        <f>'Activity data'!BE50*ManureNEF*NtoN2O*kgtoGg</f>
        <v>0.38180976033891423</v>
      </c>
      <c r="BF91" s="22">
        <f>'Activity data'!BF50*ManureNEF*NtoN2O*kgtoGg</f>
        <v>0.3872112272177019</v>
      </c>
      <c r="BG91" s="22">
        <f>'Activity data'!BG50*ManureNEF*NtoN2O*kgtoGg</f>
        <v>0.39270705354989077</v>
      </c>
      <c r="BH91" s="22">
        <f>'Activity data'!BH50*ManureNEF*NtoN2O*kgtoGg</f>
        <v>0.3984497174416145</v>
      </c>
      <c r="BI91" s="22">
        <f>'Activity data'!BI50*ManureNEF*NtoN2O*kgtoGg</f>
        <v>0.4044210217140094</v>
      </c>
      <c r="BJ91" s="22">
        <f>'Activity data'!BJ50*ManureNEF*NtoN2O*kgtoGg</f>
        <v>0.41065383156892288</v>
      </c>
      <c r="BK91" s="22">
        <f>'Activity data'!BK50*ManureNEF*NtoN2O*kgtoGg</f>
        <v>0.41729083155003088</v>
      </c>
      <c r="BL91" s="22">
        <f>'Activity data'!BL50*ManureNEF*NtoN2O*kgtoGg</f>
        <v>0.42412571520133979</v>
      </c>
      <c r="BM91" s="22">
        <f>'Activity data'!BM50*ManureNEF*NtoN2O*kgtoGg</f>
        <v>0.43129770410575635</v>
      </c>
      <c r="BN91" s="22">
        <f>'Activity data'!BN50*ManureNEF*NtoN2O*kgtoGg</f>
        <v>0.43853709350540487</v>
      </c>
      <c r="BO91" s="22">
        <f>'Activity data'!BO50*ManureNEF*NtoN2O*kgtoGg</f>
        <v>0.44614328429589589</v>
      </c>
      <c r="BP91" s="22">
        <f>'Activity data'!BP50*ManureNEF*NtoN2O*kgtoGg</f>
        <v>0.45414417568700727</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0.93317694456001332</v>
      </c>
      <c r="AE92" s="22">
        <f>'Activity data'!AE51*ManureNEF*NtoN2O*kgtoGg</f>
        <v>0.93944829903694671</v>
      </c>
      <c r="AF92" s="22">
        <f>'Activity data'!AF51*ManureNEF*NtoN2O*kgtoGg</f>
        <v>0.94401074296490595</v>
      </c>
      <c r="AG92" s="22">
        <f>'Activity data'!AG51*ManureNEF*NtoN2O*kgtoGg</f>
        <v>0.94672177157040716</v>
      </c>
      <c r="AH92" s="22">
        <f>'Activity data'!AH51*ManureNEF*NtoN2O*kgtoGg</f>
        <v>0.94801871460719123</v>
      </c>
      <c r="AI92" s="22">
        <f>'Activity data'!AI51*ManureNEF*NtoN2O*kgtoGg</f>
        <v>0.95131933300975846</v>
      </c>
      <c r="AJ92" s="22">
        <f>'Activity data'!AJ51*ManureNEF*NtoN2O*kgtoGg</f>
        <v>0.95424100619037666</v>
      </c>
      <c r="AK92" s="22">
        <f>'Activity data'!AK51*ManureNEF*NtoN2O*kgtoGg</f>
        <v>0.95682384177757052</v>
      </c>
      <c r="AL92" s="22">
        <f>'Activity data'!AL51*ManureNEF*NtoN2O*kgtoGg</f>
        <v>0.92679518529737148</v>
      </c>
      <c r="AM92" s="22">
        <f>'Activity data'!AM51*ManureNEF*NtoN2O*kgtoGg</f>
        <v>0.93340220577076083</v>
      </c>
      <c r="AN92" s="22">
        <f>'Activity data'!AN51*ManureNEF*NtoN2O*kgtoGg</f>
        <v>0.939804936342441</v>
      </c>
      <c r="AO92" s="22">
        <f>'Activity data'!AO51*ManureNEF*NtoN2O*kgtoGg</f>
        <v>0.9464045289365064</v>
      </c>
      <c r="AP92" s="22">
        <f>'Activity data'!AP51*ManureNEF*NtoN2O*kgtoGg</f>
        <v>0.95283670837920631</v>
      </c>
      <c r="AQ92" s="22">
        <f>'Activity data'!AQ51*ManureNEF*NtoN2O*kgtoGg</f>
        <v>0.95970174963144061</v>
      </c>
      <c r="AR92" s="22">
        <f>'Activity data'!AR51*ManureNEF*NtoN2O*kgtoGg</f>
        <v>0.96758272017164548</v>
      </c>
      <c r="AS92" s="22">
        <f>'Activity data'!AS51*ManureNEF*NtoN2O*kgtoGg</f>
        <v>0.97544479428231545</v>
      </c>
      <c r="AT92" s="22">
        <f>'Activity data'!AT51*ManureNEF*NtoN2O*kgtoGg</f>
        <v>0.98381559529820417</v>
      </c>
      <c r="AU92" s="22">
        <f>'Activity data'!AU51*ManureNEF*NtoN2O*kgtoGg</f>
        <v>0.99256298852769853</v>
      </c>
      <c r="AV92" s="22">
        <f>'Activity data'!AV51*ManureNEF*NtoN2O*kgtoGg</f>
        <v>1.0017082225277683</v>
      </c>
      <c r="AW92" s="22">
        <f>'Activity data'!AW51*ManureNEF*NtoN2O*kgtoGg</f>
        <v>1.0124840761456324</v>
      </c>
      <c r="AX92" s="22">
        <f>'Activity data'!AX51*ManureNEF*NtoN2O*kgtoGg</f>
        <v>1.0227130405169993</v>
      </c>
      <c r="AY92" s="22">
        <f>'Activity data'!AY51*ManureNEF*NtoN2O*kgtoGg</f>
        <v>1.0342418300796921</v>
      </c>
      <c r="AZ92" s="22">
        <f>'Activity data'!AZ51*ManureNEF*NtoN2O*kgtoGg</f>
        <v>1.0466668568970841</v>
      </c>
      <c r="BA92" s="22">
        <f>'Activity data'!BA51*ManureNEF*NtoN2O*kgtoGg</f>
        <v>1.0600311196181695</v>
      </c>
      <c r="BB92" s="22">
        <f>'Activity data'!BB51*ManureNEF*NtoN2O*kgtoGg</f>
        <v>1.073391433500396</v>
      </c>
      <c r="BC92" s="22">
        <f>'Activity data'!BC51*ManureNEF*NtoN2O*kgtoGg</f>
        <v>1.0873729009175481</v>
      </c>
      <c r="BD92" s="22">
        <f>'Activity data'!BD51*ManureNEF*NtoN2O*kgtoGg</f>
        <v>1.1015748222375368</v>
      </c>
      <c r="BE92" s="22">
        <f>'Activity data'!BE51*ManureNEF*NtoN2O*kgtoGg</f>
        <v>1.1164005766828584</v>
      </c>
      <c r="BF92" s="22">
        <f>'Activity data'!BF51*ManureNEF*NtoN2O*kgtoGg</f>
        <v>1.1321943079197423</v>
      </c>
      <c r="BG92" s="22">
        <f>'Activity data'!BG51*ManureNEF*NtoN2O*kgtoGg</f>
        <v>1.1482639434396891</v>
      </c>
      <c r="BH92" s="22">
        <f>'Activity data'!BH51*ManureNEF*NtoN2O*kgtoGg</f>
        <v>1.1650553247671995</v>
      </c>
      <c r="BI92" s="22">
        <f>'Activity data'!BI51*ManureNEF*NtoN2O*kgtoGg</f>
        <v>1.182515243883288</v>
      </c>
      <c r="BJ92" s="22">
        <f>'Activity data'!BJ51*ManureNEF*NtoN2O*kgtoGg</f>
        <v>1.200739797677312</v>
      </c>
      <c r="BK92" s="22">
        <f>'Activity data'!BK51*ManureNEF*NtoN2O*kgtoGg</f>
        <v>1.2201461915834713</v>
      </c>
      <c r="BL92" s="22">
        <f>'Activity data'!BL51*ManureNEF*NtoN2O*kgtoGg</f>
        <v>1.2401311915559921</v>
      </c>
      <c r="BM92" s="22">
        <f>'Activity data'!BM51*ManureNEF*NtoN2O*kgtoGg</f>
        <v>1.2611018774330276</v>
      </c>
      <c r="BN92" s="22">
        <f>'Activity data'!BN51*ManureNEF*NtoN2O*kgtoGg</f>
        <v>1.2822696403876082</v>
      </c>
      <c r="BO92" s="22">
        <f>'Activity data'!BO51*ManureNEF*NtoN2O*kgtoGg</f>
        <v>1.3045099198852477</v>
      </c>
      <c r="BP92" s="22">
        <f>'Activity data'!BP51*ManureNEF*NtoN2O*kgtoGg</f>
        <v>1.3279042923996771</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4.9919704922663767E-2</v>
      </c>
      <c r="AE93" s="22">
        <f>'Activity data'!AE52*ManureNEF*NtoN2O*kgtoGg</f>
        <v>5.0255187026865933E-2</v>
      </c>
      <c r="AF93" s="22">
        <f>'Activity data'!AF52*ManureNEF*NtoN2O*kgtoGg</f>
        <v>5.0499252052194354E-2</v>
      </c>
      <c r="AG93" s="22">
        <f>'Activity data'!AG52*ManureNEF*NtoN2O*kgtoGg</f>
        <v>5.0644276796764462E-2</v>
      </c>
      <c r="AH93" s="22">
        <f>'Activity data'!AH52*ManureNEF*NtoN2O*kgtoGg</f>
        <v>5.071365593656766E-2</v>
      </c>
      <c r="AI93" s="22">
        <f>'Activity data'!AI52*ManureNEF*NtoN2O*kgtoGg</f>
        <v>5.0890220410946256E-2</v>
      </c>
      <c r="AJ93" s="22">
        <f>'Activity data'!AJ52*ManureNEF*NtoN2O*kgtoGg</f>
        <v>5.1046513452589821E-2</v>
      </c>
      <c r="AK93" s="22">
        <f>'Activity data'!AK52*ManureNEF*NtoN2O*kgtoGg</f>
        <v>5.1184680593482114E-2</v>
      </c>
      <c r="AL93" s="22">
        <f>'Activity data'!AL52*ManureNEF*NtoN2O*kgtoGg</f>
        <v>4.9578316784930944E-2</v>
      </c>
      <c r="AM93" s="22">
        <f>'Activity data'!AM52*ManureNEF*NtoN2O*kgtoGg</f>
        <v>4.9931755127329239E-2</v>
      </c>
      <c r="AN93" s="22">
        <f>'Activity data'!AN52*ManureNEF*NtoN2O*kgtoGg</f>
        <v>5.0274265111851291E-2</v>
      </c>
      <c r="AO93" s="22">
        <f>'Activity data'!AO52*ManureNEF*NtoN2O*kgtoGg</f>
        <v>5.0627306104587017E-2</v>
      </c>
      <c r="AP93" s="22">
        <f>'Activity data'!AP52*ManureNEF*NtoN2O*kgtoGg</f>
        <v>5.0971391437664548E-2</v>
      </c>
      <c r="AQ93" s="22">
        <f>'Activity data'!AQ52*ManureNEF*NtoN2O*kgtoGg</f>
        <v>5.1338632436910434E-2</v>
      </c>
      <c r="AR93" s="22">
        <f>'Activity data'!AR52*ManureNEF*NtoN2O*kgtoGg</f>
        <v>5.1760219924861829E-2</v>
      </c>
      <c r="AS93" s="22">
        <f>'Activity data'!AS52*ManureNEF*NtoN2O*kgtoGg</f>
        <v>5.2180796560378495E-2</v>
      </c>
      <c r="AT93" s="22">
        <f>'Activity data'!AT52*ManureNEF*NtoN2O*kgtoGg</f>
        <v>5.2628587216925982E-2</v>
      </c>
      <c r="AU93" s="22">
        <f>'Activity data'!AU52*ManureNEF*NtoN2O*kgtoGg</f>
        <v>5.3096523433529295E-2</v>
      </c>
      <c r="AV93" s="22">
        <f>'Activity data'!AV52*ManureNEF*NtoN2O*kgtoGg</f>
        <v>5.3585741888178808E-2</v>
      </c>
      <c r="AW93" s="22">
        <f>'Activity data'!AW52*ManureNEF*NtoN2O*kgtoGg</f>
        <v>5.4162189298318397E-2</v>
      </c>
      <c r="AX93" s="22">
        <f>'Activity data'!AX52*ManureNEF*NtoN2O*kgtoGg</f>
        <v>5.4709381217342763E-2</v>
      </c>
      <c r="AY93" s="22">
        <f>'Activity data'!AY52*ManureNEF*NtoN2O*kgtoGg</f>
        <v>5.5326106455187603E-2</v>
      </c>
      <c r="AZ93" s="22">
        <f>'Activity data'!AZ52*ManureNEF*NtoN2O*kgtoGg</f>
        <v>5.5990775332827772E-2</v>
      </c>
      <c r="BA93" s="22">
        <f>'Activity data'!BA52*ManureNEF*NtoN2O*kgtoGg</f>
        <v>5.6705688035541504E-2</v>
      </c>
      <c r="BB93" s="22">
        <f>'Activity data'!BB52*ManureNEF*NtoN2O*kgtoGg</f>
        <v>5.7420389497641361E-2</v>
      </c>
      <c r="BC93" s="22">
        <f>'Activity data'!BC52*ManureNEF*NtoN2O*kgtoGg</f>
        <v>5.8168319171556689E-2</v>
      </c>
      <c r="BD93" s="22">
        <f>'Activity data'!BD52*ManureNEF*NtoN2O*kgtoGg</f>
        <v>5.8928041886269683E-2</v>
      </c>
      <c r="BE93" s="22">
        <f>'Activity data'!BE52*ManureNEF*NtoN2O*kgtoGg</f>
        <v>5.97211361557764E-2</v>
      </c>
      <c r="BF93" s="22">
        <f>'Activity data'!BF52*ManureNEF*NtoN2O*kgtoGg</f>
        <v>6.056601172580546E-2</v>
      </c>
      <c r="BG93" s="22">
        <f>'Activity data'!BG52*ManureNEF*NtoN2O*kgtoGg</f>
        <v>6.1425646619323676E-2</v>
      </c>
      <c r="BH93" s="22">
        <f>'Activity data'!BH52*ManureNEF*NtoN2O*kgtoGg</f>
        <v>6.2323890844065484E-2</v>
      </c>
      <c r="BI93" s="22">
        <f>'Activity data'!BI52*ManureNEF*NtoN2O*kgtoGg</f>
        <v>6.3257898071022486E-2</v>
      </c>
      <c r="BJ93" s="22">
        <f>'Activity data'!BJ52*ManureNEF*NtoN2O*kgtoGg</f>
        <v>6.4232808941944025E-2</v>
      </c>
      <c r="BK93" s="22">
        <f>'Activity data'!BK52*ManureNEF*NtoN2O*kgtoGg</f>
        <v>6.5270941595194698E-2</v>
      </c>
      <c r="BL93" s="22">
        <f>'Activity data'!BL52*ManureNEF*NtoN2O*kgtoGg</f>
        <v>6.6340026410591696E-2</v>
      </c>
      <c r="BM93" s="22">
        <f>'Activity data'!BM52*ManureNEF*NtoN2O*kgtoGg</f>
        <v>6.7461839864203191E-2</v>
      </c>
      <c r="BN93" s="22">
        <f>'Activity data'!BN52*ManureNEF*NtoN2O*kgtoGg</f>
        <v>6.8594195830266838E-2</v>
      </c>
      <c r="BO93" s="22">
        <f>'Activity data'!BO52*ManureNEF*NtoN2O*kgtoGg</f>
        <v>6.9783925384122439E-2</v>
      </c>
      <c r="BP93" s="22">
        <f>'Activity data'!BP52*ManureNEF*NtoN2O*kgtoGg</f>
        <v>7.1035392407155035E-2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0.39999633564112064</v>
      </c>
      <c r="AE94" s="22">
        <f>'Activity data'!AE53*ManureNEF*NtoN2O*kgtoGg</f>
        <v>0.39946931553399151</v>
      </c>
      <c r="AF94" s="22">
        <f>'Activity data'!AF53*ManureNEF*NtoN2O*kgtoGg</f>
        <v>0.39612172727874834</v>
      </c>
      <c r="AG94" s="22">
        <f>'Activity data'!AG53*ManureNEF*NtoN2O*kgtoGg</f>
        <v>0.38997874481586303</v>
      </c>
      <c r="AH94" s="22">
        <f>'Activity data'!AH53*ManureNEF*NtoN2O*kgtoGg</f>
        <v>0.38176928845745334</v>
      </c>
      <c r="AI94" s="22">
        <f>'Activity data'!AI53*ManureNEF*NtoN2O*kgtoGg</f>
        <v>0.37571174629814202</v>
      </c>
      <c r="AJ94" s="22">
        <f>'Activity data'!AJ53*ManureNEF*NtoN2O*kgtoGg</f>
        <v>0.36906791692438939</v>
      </c>
      <c r="AK94" s="22">
        <f>'Activity data'!AK53*ManureNEF*NtoN2O*kgtoGg</f>
        <v>0.36191550215927881</v>
      </c>
      <c r="AL94" s="22">
        <f>'Activity data'!AL53*ManureNEF*NtoN2O*kgtoGg</f>
        <v>0.31827529657926318</v>
      </c>
      <c r="AM94" s="22">
        <f>'Activity data'!AM53*ManureNEF*NtoN2O*kgtoGg</f>
        <v>0.31895773730785465</v>
      </c>
      <c r="AN94" s="22">
        <f>'Activity data'!AN53*ManureNEF*NtoN2O*kgtoGg</f>
        <v>0.31913206950525375</v>
      </c>
      <c r="AO94" s="22">
        <f>'Activity data'!AO53*ManureNEF*NtoN2O*kgtoGg</f>
        <v>0.31925319909180649</v>
      </c>
      <c r="AP94" s="22">
        <f>'Activity data'!AP53*ManureNEF*NtoN2O*kgtoGg</f>
        <v>0.31894947184662159</v>
      </c>
      <c r="AQ94" s="22">
        <f>'Activity data'!AQ53*ManureNEF*NtoN2O*kgtoGg</f>
        <v>0.31885608610543326</v>
      </c>
      <c r="AR94" s="22">
        <f>'Activity data'!AR53*ManureNEF*NtoN2O*kgtoGg</f>
        <v>0.32019058707682235</v>
      </c>
      <c r="AS94" s="22">
        <f>'Activity data'!AS53*ManureNEF*NtoN2O*kgtoGg</f>
        <v>0.32123311169287216</v>
      </c>
      <c r="AT94" s="22">
        <f>'Activity data'!AT53*ManureNEF*NtoN2O*kgtoGg</f>
        <v>0.32250478691572343</v>
      </c>
      <c r="AU94" s="22">
        <f>'Activity data'!AU53*ManureNEF*NtoN2O*kgtoGg</f>
        <v>0.32386584643396199</v>
      </c>
      <c r="AV94" s="22">
        <f>'Activity data'!AV53*ManureNEF*NtoN2O*kgtoGg</f>
        <v>0.32532761497215912</v>
      </c>
      <c r="AW94" s="22">
        <f>'Activity data'!AW53*ManureNEF*NtoN2O*kgtoGg</f>
        <v>0.32708852247172304</v>
      </c>
      <c r="AX94" s="22">
        <f>'Activity data'!AX53*ManureNEF*NtoN2O*kgtoGg</f>
        <v>0.32797832287748907</v>
      </c>
      <c r="AY94" s="22">
        <f>'Activity data'!AY53*ManureNEF*NtoN2O*kgtoGg</f>
        <v>0.32963634509702677</v>
      </c>
      <c r="AZ94" s="22">
        <f>'Activity data'!AZ53*ManureNEF*NtoN2O*kgtoGg</f>
        <v>0.33165547852001148</v>
      </c>
      <c r="BA94" s="22">
        <f>'Activity data'!BA53*ManureNEF*NtoN2O*kgtoGg</f>
        <v>0.33402945800375505</v>
      </c>
      <c r="BB94" s="22">
        <f>'Activity data'!BB53*ManureNEF*NtoN2O*kgtoGg</f>
        <v>0.33635530538001879</v>
      </c>
      <c r="BC94" s="22">
        <f>'Activity data'!BC53*ManureNEF*NtoN2O*kgtoGg</f>
        <v>0.33872164814762212</v>
      </c>
      <c r="BD94" s="22">
        <f>'Activity data'!BD53*ManureNEF*NtoN2O*kgtoGg</f>
        <v>0.34079859652314703</v>
      </c>
      <c r="BE94" s="22">
        <f>'Activity data'!BE53*ManureNEF*NtoN2O*kgtoGg</f>
        <v>0.34288566849612973</v>
      </c>
      <c r="BF94" s="22">
        <f>'Activity data'!BF53*ManureNEF*NtoN2O*kgtoGg</f>
        <v>0.34520888515785958</v>
      </c>
      <c r="BG94" s="22">
        <f>'Activity data'!BG53*ManureNEF*NtoN2O*kgtoGg</f>
        <v>0.35465563743789102</v>
      </c>
      <c r="BH94" s="22">
        <f>'Activity data'!BH53*ManureNEF*NtoN2O*kgtoGg</f>
        <v>0.36448846162352722</v>
      </c>
      <c r="BI94" s="22">
        <f>'Activity data'!BI53*ManureNEF*NtoN2O*kgtoGg</f>
        <v>0.37466438265620516</v>
      </c>
      <c r="BJ94" s="22">
        <f>'Activity data'!BJ53*ManureNEF*NtoN2O*kgtoGg</f>
        <v>0.38524729141435549</v>
      </c>
      <c r="BK94" s="22">
        <f>'Activity data'!BK53*ManureNEF*NtoN2O*kgtoGg</f>
        <v>0.39652634977733242</v>
      </c>
      <c r="BL94" s="22">
        <f>'Activity data'!BL53*ManureNEF*NtoN2O*kgtoGg</f>
        <v>0.40839535353198875</v>
      </c>
      <c r="BM94" s="22">
        <f>'Activity data'!BM53*ManureNEF*NtoN2O*kgtoGg</f>
        <v>0.42080621628304538</v>
      </c>
      <c r="BN94" s="22">
        <f>'Activity data'!BN53*ManureNEF*NtoN2O*kgtoGg</f>
        <v>0.4332034753492191</v>
      </c>
      <c r="BO94" s="22">
        <f>'Activity data'!BO53*ManureNEF*NtoN2O*kgtoGg</f>
        <v>0.44619345031476154</v>
      </c>
      <c r="BP94" s="22">
        <f>'Activity data'!BP53*ManureNEF*NtoN2O*kgtoGg</f>
        <v>0.459823926756319</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2.6602758820152097</v>
      </c>
      <c r="AE95" s="22">
        <f>'Activity data'!AE54*ManureNEF*NtoN2O*kgtoGg</f>
        <v>2.6567708027047061</v>
      </c>
      <c r="AF95" s="22">
        <f>'Activity data'!AF54*ManureNEF*NtoN2O*kgtoGg</f>
        <v>2.6345068280008701</v>
      </c>
      <c r="AG95" s="22">
        <f>'Activity data'!AG54*ManureNEF*NtoN2O*kgtoGg</f>
        <v>2.593651383504203</v>
      </c>
      <c r="AH95" s="22">
        <f>'Activity data'!AH54*ManureNEF*NtoN2O*kgtoGg</f>
        <v>2.5390523364411113</v>
      </c>
      <c r="AI95" s="22">
        <f>'Activity data'!AI54*ManureNEF*NtoN2O*kgtoGg</f>
        <v>2.4987651340974266</v>
      </c>
      <c r="AJ95" s="22">
        <f>'Activity data'!AJ54*ManureNEF*NtoN2O*kgtoGg</f>
        <v>2.4545786816918334</v>
      </c>
      <c r="AK95" s="22">
        <f>'Activity data'!AK54*ManureNEF*NtoN2O*kgtoGg</f>
        <v>2.4070097546733003</v>
      </c>
      <c r="AL95" s="22">
        <f>'Activity data'!AL54*ManureNEF*NtoN2O*kgtoGg</f>
        <v>2.1167696298366003</v>
      </c>
      <c r="AM95" s="22">
        <f>'Activity data'!AM54*ManureNEF*NtoN2O*kgtoGg</f>
        <v>2.1213083729435014</v>
      </c>
      <c r="AN95" s="22">
        <f>'Activity data'!AN54*ManureNEF*NtoN2O*kgtoGg</f>
        <v>2.1224678129155099</v>
      </c>
      <c r="AO95" s="22">
        <f>'Activity data'!AO54*ManureNEF*NtoN2O*kgtoGg</f>
        <v>2.1232734155898152</v>
      </c>
      <c r="AP95" s="22">
        <f>'Activity data'!AP54*ManureNEF*NtoN2O*kgtoGg</f>
        <v>2.1212534014219835</v>
      </c>
      <c r="AQ95" s="22">
        <f>'Activity data'!AQ54*ManureNEF*NtoN2O*kgtoGg</f>
        <v>2.120632316144766</v>
      </c>
      <c r="AR95" s="22">
        <f>'Activity data'!AR54*ManureNEF*NtoN2O*kgtoGg</f>
        <v>2.1295077493234773</v>
      </c>
      <c r="AS95" s="22">
        <f>'Activity data'!AS54*ManureNEF*NtoN2O*kgtoGg</f>
        <v>2.1364413205724229</v>
      </c>
      <c r="AT95" s="22">
        <f>'Activity data'!AT54*ManureNEF*NtoN2O*kgtoGg</f>
        <v>2.1448989153643478</v>
      </c>
      <c r="AU95" s="22">
        <f>'Activity data'!AU54*ManureNEF*NtoN2O*kgtoGg</f>
        <v>2.1539509828152998</v>
      </c>
      <c r="AV95" s="22">
        <f>'Activity data'!AV54*ManureNEF*NtoN2O*kgtoGg</f>
        <v>2.1636728408443791</v>
      </c>
      <c r="AW95" s="22">
        <f>'Activity data'!AW54*ManureNEF*NtoN2O*kgtoGg</f>
        <v>2.1753841975097861</v>
      </c>
      <c r="AX95" s="22">
        <f>'Activity data'!AX54*ManureNEF*NtoN2O*kgtoGg</f>
        <v>2.1813020381206827</v>
      </c>
      <c r="AY95" s="22">
        <f>'Activity data'!AY54*ManureNEF*NtoN2O*kgtoGg</f>
        <v>2.1923291304449455</v>
      </c>
      <c r="AZ95" s="22">
        <f>'Activity data'!AZ54*ManureNEF*NtoN2O*kgtoGg</f>
        <v>2.2057578833337121</v>
      </c>
      <c r="BA95" s="22">
        <f>'Activity data'!BA54*ManureNEF*NtoN2O*kgtoGg</f>
        <v>2.2215466288852923</v>
      </c>
      <c r="BB95" s="22">
        <f>'Activity data'!BB54*ManureNEF*NtoN2O*kgtoGg</f>
        <v>2.2370152597926372</v>
      </c>
      <c r="BC95" s="22">
        <f>'Activity data'!BC54*ManureNEF*NtoN2O*kgtoGg</f>
        <v>2.252753215449522</v>
      </c>
      <c r="BD95" s="22">
        <f>'Activity data'!BD54*ManureNEF*NtoN2O*kgtoGg</f>
        <v>2.2665664811704285</v>
      </c>
      <c r="BE95" s="22">
        <f>'Activity data'!BE54*ManureNEF*NtoN2O*kgtoGg</f>
        <v>2.2804470764135227</v>
      </c>
      <c r="BF95" s="22">
        <f>'Activity data'!BF54*ManureNEF*NtoN2O*kgtoGg</f>
        <v>2.2958982110945194</v>
      </c>
      <c r="BG95" s="22">
        <f>'Activity data'!BG54*ManureNEF*NtoN2O*kgtoGg</f>
        <v>2.3587262047901607</v>
      </c>
      <c r="BH95" s="22">
        <f>'Activity data'!BH54*ManureNEF*NtoN2O*kgtoGg</f>
        <v>2.4241218664559541</v>
      </c>
      <c r="BI95" s="22">
        <f>'Activity data'!BI54*ManureNEF*NtoN2O*kgtoGg</f>
        <v>2.4917993796940054</v>
      </c>
      <c r="BJ95" s="22">
        <f>'Activity data'!BJ54*ManureNEF*NtoN2O*kgtoGg</f>
        <v>2.5621836668044122</v>
      </c>
      <c r="BK95" s="22">
        <f>'Activity data'!BK54*ManureNEF*NtoN2O*kgtoGg</f>
        <v>2.637197871339001</v>
      </c>
      <c r="BL95" s="22">
        <f>'Activity data'!BL54*ManureNEF*NtoN2O*kgtoGg</f>
        <v>2.7161356555600782</v>
      </c>
      <c r="BM95" s="22">
        <f>'Activity data'!BM54*ManureNEF*NtoN2O*kgtoGg</f>
        <v>2.7986772088438556</v>
      </c>
      <c r="BN95" s="22">
        <f>'Activity data'!BN54*ManureNEF*NtoN2O*kgtoGg</f>
        <v>2.8811282874118005</v>
      </c>
      <c r="BO95" s="22">
        <f>'Activity data'!BO54*ManureNEF*NtoN2O*kgtoGg</f>
        <v>2.9675213716219973</v>
      </c>
      <c r="BP95" s="22">
        <f>'Activity data'!BP54*ManureNEF*NtoN2O*kgtoGg</f>
        <v>3.0581742714285234</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0.40223955385986554</v>
      </c>
      <c r="AE96" s="22">
        <f>'Activity data'!AE55*ManureNEF*NtoN2O*kgtoGg</f>
        <v>0.41275512933199382</v>
      </c>
      <c r="AF96" s="22">
        <f>'Activity data'!AF55*ManureNEF*NtoN2O*kgtoGg</f>
        <v>0.42023707676196659</v>
      </c>
      <c r="AG96" s="22">
        <f>'Activity data'!AG55*ManureNEF*NtoN2O*kgtoGg</f>
        <v>0.4244995737942851</v>
      </c>
      <c r="AH96" s="22">
        <f>'Activity data'!AH55*ManureNEF*NtoN2O*kgtoGg</f>
        <v>0.4261416394439197</v>
      </c>
      <c r="AI96" s="22">
        <f>'Activity data'!AI55*ManureNEF*NtoN2O*kgtoGg</f>
        <v>0.42983136967431357</v>
      </c>
      <c r="AJ96" s="22">
        <f>'Activity data'!AJ55*ManureNEF*NtoN2O*kgtoGg</f>
        <v>0.43255140711207657</v>
      </c>
      <c r="AK96" s="22">
        <f>'Activity data'!AK55*ManureNEF*NtoN2O*kgtoGg</f>
        <v>0.43435578246745493</v>
      </c>
      <c r="AL96" s="22">
        <f>'Activity data'!AL55*ManureNEF*NtoN2O*kgtoGg</f>
        <v>0.39100827432464286</v>
      </c>
      <c r="AM96" s="22">
        <f>'Activity data'!AM55*ManureNEF*NtoN2O*kgtoGg</f>
        <v>0.40021353398462001</v>
      </c>
      <c r="AN96" s="22">
        <f>'Activity data'!AN55*ManureNEF*NtoN2O*kgtoGg</f>
        <v>0.40884778541311223</v>
      </c>
      <c r="AO96" s="22">
        <f>'Activity data'!AO55*ManureNEF*NtoN2O*kgtoGg</f>
        <v>0.41747334339486991</v>
      </c>
      <c r="AP96" s="22">
        <f>'Activity data'!AP55*ManureNEF*NtoN2O*kgtoGg</f>
        <v>0.42559735110698493</v>
      </c>
      <c r="AQ96" s="22">
        <f>'Activity data'!AQ55*ManureNEF*NtoN2O*kgtoGg</f>
        <v>0.43405722910238503</v>
      </c>
      <c r="AR96" s="22">
        <f>'Activity data'!AR55*ManureNEF*NtoN2O*kgtoGg</f>
        <v>0.44456716087182119</v>
      </c>
      <c r="AS96" s="22">
        <f>'Activity data'!AS55*ManureNEF*NtoN2O*kgtoGg</f>
        <v>0.45481599052557248</v>
      </c>
      <c r="AT96" s="22">
        <f>'Activity data'!AT55*ManureNEF*NtoN2O*kgtoGg</f>
        <v>0.46553931267364695</v>
      </c>
      <c r="AU96" s="22">
        <f>'Activity data'!AU55*ManureNEF*NtoN2O*kgtoGg</f>
        <v>0.47655805710368976</v>
      </c>
      <c r="AV96" s="22">
        <f>'Activity data'!AV55*ManureNEF*NtoN2O*kgtoGg</f>
        <v>0.48790443782537979</v>
      </c>
      <c r="AW96" s="22">
        <f>'Activity data'!AW55*ManureNEF*NtoN2O*kgtoGg</f>
        <v>0.50267438305567236</v>
      </c>
      <c r="AX96" s="22">
        <f>'Activity data'!AX55*ManureNEF*NtoN2O*kgtoGg</f>
        <v>0.51649919246586773</v>
      </c>
      <c r="AY96" s="22">
        <f>'Activity data'!AY55*ManureNEF*NtoN2O*kgtoGg</f>
        <v>0.53194479220739566</v>
      </c>
      <c r="AZ96" s="22">
        <f>'Activity data'!AZ55*ManureNEF*NtoN2O*kgtoGg</f>
        <v>0.54845101670652807</v>
      </c>
      <c r="BA96" s="22">
        <f>'Activity data'!BA55*ManureNEF*NtoN2O*kgtoGg</f>
        <v>0.56607648688472856</v>
      </c>
      <c r="BB96" s="22">
        <f>'Activity data'!BB55*ManureNEF*NtoN2O*kgtoGg</f>
        <v>0.58419386979892962</v>
      </c>
      <c r="BC96" s="22">
        <f>'Activity data'!BC55*ManureNEF*NtoN2O*kgtoGg</f>
        <v>0.60298560886498676</v>
      </c>
      <c r="BD96" s="22">
        <f>'Activity data'!BD55*ManureNEF*NtoN2O*kgtoGg</f>
        <v>0.62188813243585961</v>
      </c>
      <c r="BE96" s="22">
        <f>'Activity data'!BE55*ManureNEF*NtoN2O*kgtoGg</f>
        <v>0.64145747303402401</v>
      </c>
      <c r="BF96" s="22">
        <f>'Activity data'!BF55*ManureNEF*NtoN2O*kgtoGg</f>
        <v>0.66216570897342897</v>
      </c>
      <c r="BG96" s="22">
        <f>'Activity data'!BG55*ManureNEF*NtoN2O*kgtoGg</f>
        <v>0.68028146594941008</v>
      </c>
      <c r="BH96" s="22">
        <f>'Activity data'!BH55*ManureNEF*NtoN2O*kgtoGg</f>
        <v>0.69899208207717989</v>
      </c>
      <c r="BI96" s="22">
        <f>'Activity data'!BI55*ManureNEF*NtoN2O*kgtoGg</f>
        <v>0.71820555822134424</v>
      </c>
      <c r="BJ96" s="22">
        <f>'Activity data'!BJ55*ManureNEF*NtoN2O*kgtoGg</f>
        <v>0.73803403044490212</v>
      </c>
      <c r="BK96" s="22">
        <f>'Activity data'!BK55*ManureNEF*NtoN2O*kgtoGg</f>
        <v>0.75901975829676693</v>
      </c>
      <c r="BL96" s="22">
        <f>'Activity data'!BL55*ManureNEF*NtoN2O*kgtoGg</f>
        <v>0.78094590940443143</v>
      </c>
      <c r="BM96" s="22">
        <f>'Activity data'!BM55*ManureNEF*NtoN2O*kgtoGg</f>
        <v>0.8037061940719461</v>
      </c>
      <c r="BN96" s="22">
        <f>'Activity data'!BN55*ManureNEF*NtoN2O*kgtoGg</f>
        <v>0.82622596443389262</v>
      </c>
      <c r="BO96" s="22">
        <f>'Activity data'!BO55*ManureNEF*NtoN2O*kgtoGg</f>
        <v>0.84964853396940976</v>
      </c>
      <c r="BP96" s="22">
        <f>'Activity data'!BP55*ManureNEF*NtoN2O*kgtoGg</f>
        <v>0.87404746484472418</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5.8357850345202272E-2</v>
      </c>
      <c r="AE97" s="22">
        <f>'Activity data'!AE56*ManureNEF*NtoN2O*kgtoGg</f>
        <v>5.8390202770089564E-2</v>
      </c>
      <c r="AF97" s="22">
        <f>'Activity data'!AF56*ManureNEF*NtoN2O*kgtoGg</f>
        <v>5.8462163841606747E-2</v>
      </c>
      <c r="AG97" s="22">
        <f>'Activity data'!AG56*ManureNEF*NtoN2O*kgtoGg</f>
        <v>5.8571123957544338E-2</v>
      </c>
      <c r="AH97" s="22">
        <f>'Activity data'!AH56*ManureNEF*NtoN2O*kgtoGg</f>
        <v>5.8715610908443898E-2</v>
      </c>
      <c r="AI97" s="22">
        <f>'Activity data'!AI56*ManureNEF*NtoN2O*kgtoGg</f>
        <v>5.8897724685222058E-2</v>
      </c>
      <c r="AJ97" s="22">
        <f>'Activity data'!AJ56*ManureNEF*NtoN2O*kgtoGg</f>
        <v>5.9099460667365877E-2</v>
      </c>
      <c r="AK97" s="22">
        <f>'Activity data'!AK56*ManureNEF*NtoN2O*kgtoGg</f>
        <v>5.9321168652540689E-2</v>
      </c>
      <c r="AL97" s="22">
        <f>'Activity data'!AL56*ManureNEF*NtoN2O*kgtoGg</f>
        <v>5.9527617028088078E-2</v>
      </c>
      <c r="AM97" s="22">
        <f>'Activity data'!AM56*ManureNEF*NtoN2O*kgtoGg</f>
        <v>5.9613033249683263E-2</v>
      </c>
      <c r="AN97" s="22">
        <f>'Activity data'!AN56*ManureNEF*NtoN2O*kgtoGg</f>
        <v>5.971277893591323E-2</v>
      </c>
      <c r="AO97" s="22">
        <f>'Activity data'!AO56*ManureNEF*NtoN2O*kgtoGg</f>
        <v>5.9826399113599958E-2</v>
      </c>
      <c r="AP97" s="22">
        <f>'Activity data'!AP56*ManureNEF*NtoN2O*kgtoGg</f>
        <v>5.9952737075974517E-2</v>
      </c>
      <c r="AQ97" s="22">
        <f>'Activity data'!AQ56*ManureNEF*NtoN2O*kgtoGg</f>
        <v>6.0091743999811376E-2</v>
      </c>
      <c r="AR97" s="22">
        <f>'Activity data'!AR56*ManureNEF*NtoN2O*kgtoGg</f>
        <v>6.0177837012772802E-2</v>
      </c>
      <c r="AS97" s="22">
        <f>'Activity data'!AS56*ManureNEF*NtoN2O*kgtoGg</f>
        <v>6.0274253428709249E-2</v>
      </c>
      <c r="AT97" s="22">
        <f>'Activity data'!AT56*ManureNEF*NtoN2O*kgtoGg</f>
        <v>6.0381035879663918E-2</v>
      </c>
      <c r="AU97" s="22">
        <f>'Activity data'!AU56*ManureNEF*NtoN2O*kgtoGg</f>
        <v>6.049758384397419E-2</v>
      </c>
      <c r="AV97" s="22">
        <f>'Activity data'!AV56*ManureNEF*NtoN2O*kgtoGg</f>
        <v>6.062350435067812E-2</v>
      </c>
      <c r="AW97" s="22">
        <f>'Activity data'!AW56*ManureNEF*NtoN2O*kgtoGg</f>
        <v>6.0706812893860075E-2</v>
      </c>
      <c r="AX97" s="22">
        <f>'Activity data'!AX56*ManureNEF*NtoN2O*kgtoGg</f>
        <v>6.0797287528932722E-2</v>
      </c>
      <c r="AY97" s="22">
        <f>'Activity data'!AY56*ManureNEF*NtoN2O*kgtoGg</f>
        <v>6.0896544295169691E-2</v>
      </c>
      <c r="AZ97" s="22">
        <f>'Activity data'!AZ56*ManureNEF*NtoN2O*kgtoGg</f>
        <v>6.1003858527732123E-2</v>
      </c>
      <c r="BA97" s="22">
        <f>'Activity data'!BA56*ManureNEF*NtoN2O*kgtoGg</f>
        <v>6.1119001624834614E-2</v>
      </c>
      <c r="BB97" s="22">
        <f>'Activity data'!BB56*ManureNEF*NtoN2O*kgtoGg</f>
        <v>6.119076979917408E-2</v>
      </c>
      <c r="BC97" s="22">
        <f>'Activity data'!BC56*ManureNEF*NtoN2O*kgtoGg</f>
        <v>6.1269159999741918E-2</v>
      </c>
      <c r="BD97" s="22">
        <f>'Activity data'!BD56*ManureNEF*NtoN2O*kgtoGg</f>
        <v>6.1353524994456649E-2</v>
      </c>
      <c r="BE97" s="22">
        <f>'Activity data'!BE56*ManureNEF*NtoN2O*kgtoGg</f>
        <v>6.1444080653241098E-2</v>
      </c>
      <c r="BF97" s="22">
        <f>'Activity data'!BF56*ManureNEF*NtoN2O*kgtoGg</f>
        <v>6.1540996055947386E-2</v>
      </c>
      <c r="BG97" s="22">
        <f>'Activity data'!BG56*ManureNEF*NtoN2O*kgtoGg</f>
        <v>6.1596840981703746E-2</v>
      </c>
      <c r="BH97" s="22">
        <f>'Activity data'!BH56*ManureNEF*NtoN2O*kgtoGg</f>
        <v>6.1658150312060032E-2</v>
      </c>
      <c r="BI97" s="22">
        <f>'Activity data'!BI56*ManureNEF*NtoN2O*kgtoGg</f>
        <v>6.1724703924317996E-2</v>
      </c>
      <c r="BJ97" s="22">
        <f>'Activity data'!BJ56*ManureNEF*NtoN2O*kgtoGg</f>
        <v>6.1796449789371391E-2</v>
      </c>
      <c r="BK97" s="22">
        <f>'Activity data'!BK56*ManureNEF*NtoN2O*kgtoGg</f>
        <v>6.187368331466938E-2</v>
      </c>
      <c r="BL97" s="22">
        <f>'Activity data'!BL56*ManureNEF*NtoN2O*kgtoGg</f>
        <v>6.190865215838344E-2</v>
      </c>
      <c r="BM97" s="22">
        <f>'Activity data'!BM56*ManureNEF*NtoN2O*kgtoGg</f>
        <v>6.194842354072435E-2</v>
      </c>
      <c r="BN97" s="22">
        <f>'Activity data'!BN56*ManureNEF*NtoN2O*kgtoGg</f>
        <v>6.1992044302510062E-2</v>
      </c>
      <c r="BO97" s="22">
        <f>'Activity data'!BO56*ManureNEF*NtoN2O*kgtoGg</f>
        <v>6.2040315918025647E-2</v>
      </c>
      <c r="BP97" s="22">
        <f>'Activity data'!BP56*ManureNEF*NtoN2O*kgtoGg</f>
        <v>6.2093213273988486E-2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4.7495357529644656E-2</v>
      </c>
      <c r="AE98" s="22">
        <f>'Activity data'!AE57*ManureNEF*NtoN2O*kgtoGg</f>
        <v>4.7521688005799673E-2</v>
      </c>
      <c r="AF98" s="22">
        <f>'Activity data'!AF57*ManureNEF*NtoN2O*kgtoGg</f>
        <v>4.7580254536261427E-2</v>
      </c>
      <c r="AG98" s="22">
        <f>'Activity data'!AG57*ManureNEF*NtoN2O*kgtoGg</f>
        <v>4.7668933259557705E-2</v>
      </c>
      <c r="AH98" s="22">
        <f>'Activity data'!AH57*ManureNEF*NtoN2O*kgtoGg</f>
        <v>4.7786525997308482E-2</v>
      </c>
      <c r="AI98" s="22">
        <f>'Activity data'!AI57*ManureNEF*NtoN2O*kgtoGg</f>
        <v>4.7934741856665658E-2</v>
      </c>
      <c r="AJ98" s="22">
        <f>'Activity data'!AJ57*ManureNEF*NtoN2O*kgtoGg</f>
        <v>4.8098927523921017E-2</v>
      </c>
      <c r="AK98" s="22">
        <f>'Activity data'!AK57*ManureNEF*NtoN2O*kgtoGg</f>
        <v>4.8279367686825676E-2</v>
      </c>
      <c r="AL98" s="22">
        <f>'Activity data'!AL57*ManureNEF*NtoN2O*kgtoGg</f>
        <v>4.8447388601750373E-2</v>
      </c>
      <c r="AM98" s="22">
        <f>'Activity data'!AM57*ManureNEF*NtoN2O*kgtoGg</f>
        <v>4.8516905795401216E-2</v>
      </c>
      <c r="AN98" s="22">
        <f>'Activity data'!AN57*ManureNEF*NtoN2O*kgtoGg</f>
        <v>4.8598085225443753E-2</v>
      </c>
      <c r="AO98" s="22">
        <f>'Activity data'!AO57*ManureNEF*NtoN2O*kgtoGg</f>
        <v>4.8690556605556157E-2</v>
      </c>
      <c r="AP98" s="22">
        <f>'Activity data'!AP57*ManureNEF*NtoN2O*kgtoGg</f>
        <v>4.8793378533660975E-2</v>
      </c>
      <c r="AQ98" s="22">
        <f>'Activity data'!AQ57*ManureNEF*NtoN2O*kgtoGg</f>
        <v>4.8906511274289258E-2</v>
      </c>
      <c r="AR98" s="22">
        <f>'Activity data'!AR57*ManureNEF*NtoN2O*kgtoGg</f>
        <v>4.8976579284115175E-2</v>
      </c>
      <c r="AS98" s="22">
        <f>'Activity data'!AS57*ManureNEF*NtoN2O*kgtoGg</f>
        <v>4.9055049140690428E-2</v>
      </c>
      <c r="AT98" s="22">
        <f>'Activity data'!AT57*ManureNEF*NtoN2O*kgtoGg</f>
        <v>4.9141955540703164E-2</v>
      </c>
      <c r="AU98" s="22">
        <f>'Activity data'!AU57*ManureNEF*NtoN2O*kgtoGg</f>
        <v>4.9236809741149648E-2</v>
      </c>
      <c r="AV98" s="22">
        <f>'Activity data'!AV57*ManureNEF*NtoN2O*kgtoGg</f>
        <v>4.9339291917083819E-2</v>
      </c>
      <c r="AW98" s="22">
        <f>'Activity data'!AW57*ManureNEF*NtoN2O*kgtoGg</f>
        <v>4.9407093747005505E-2</v>
      </c>
      <c r="AX98" s="22">
        <f>'Activity data'!AX57*ManureNEF*NtoN2O*kgtoGg</f>
        <v>4.9480727801630903E-2</v>
      </c>
      <c r="AY98" s="22">
        <f>'Activity data'!AY57*ManureNEF*NtoN2O*kgtoGg</f>
        <v>4.9561509317258626E-2</v>
      </c>
      <c r="AZ98" s="22">
        <f>'Activity data'!AZ57*ManureNEF*NtoN2O*kgtoGg</f>
        <v>4.9648848515214374E-2</v>
      </c>
      <c r="BA98" s="22">
        <f>'Activity data'!BA57*ManureNEF*NtoN2O*kgtoGg</f>
        <v>4.974255934471896E-2</v>
      </c>
      <c r="BB98" s="22">
        <f>'Activity data'!BB57*ManureNEF*NtoN2O*kgtoGg</f>
        <v>4.9800968883098803E-2</v>
      </c>
      <c r="BC98" s="22">
        <f>'Activity data'!BC57*ManureNEF*NtoN2O*kgtoGg</f>
        <v>4.9864767850688711E-2</v>
      </c>
      <c r="BD98" s="22">
        <f>'Activity data'!BD57*ManureNEF*NtoN2O*kgtoGg</f>
        <v>4.993342948855338E-2</v>
      </c>
      <c r="BE98" s="22">
        <f>'Activity data'!BE57*ManureNEF*NtoN2O*kgtoGg</f>
        <v>5.0007129485466525E-2</v>
      </c>
      <c r="BF98" s="22">
        <f>'Activity data'!BF57*ManureNEF*NtoN2O*kgtoGg</f>
        <v>5.0086005449444575E-2</v>
      </c>
      <c r="BG98" s="22">
        <f>'Activity data'!BG57*ManureNEF*NtoN2O*kgtoGg</f>
        <v>5.0131455627943702E-2</v>
      </c>
      <c r="BH98" s="22">
        <f>'Activity data'!BH57*ManureNEF*NtoN2O*kgtoGg</f>
        <v>5.0181353089004219E-2</v>
      </c>
      <c r="BI98" s="22">
        <f>'Activity data'!BI57*ManureNEF*NtoN2O*kgtoGg</f>
        <v>5.0235518682671294E-2</v>
      </c>
      <c r="BJ98" s="22">
        <f>'Activity data'!BJ57*ManureNEF*NtoN2O*kgtoGg</f>
        <v>5.0293910064324779E-2</v>
      </c>
      <c r="BK98" s="22">
        <f>'Activity data'!BK57*ManureNEF*NtoN2O*kgtoGg</f>
        <v>5.0356767655473256E-2</v>
      </c>
      <c r="BL98" s="22">
        <f>'Activity data'!BL57*ManureNEF*NtoN2O*kgtoGg</f>
        <v>5.0385227540900385E-2</v>
      </c>
      <c r="BM98" s="22">
        <f>'Activity data'!BM57*ManureNEF*NtoN2O*kgtoGg</f>
        <v>5.0417596039955027E-2</v>
      </c>
      <c r="BN98" s="22">
        <f>'Activity data'!BN57*ManureNEF*NtoN2O*kgtoGg</f>
        <v>5.0453097410627055E-2</v>
      </c>
      <c r="BO98" s="22">
        <f>'Activity data'!BO57*ManureNEF*NtoN2O*kgtoGg</f>
        <v>5.0492383944039182E-2</v>
      </c>
      <c r="BP98" s="22">
        <f>'Activity data'!BP57*ManureNEF*NtoN2O*kgtoGg</f>
        <v>5.0535435201393003E-2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7.2137134027827439E-3</v>
      </c>
      <c r="AE99" s="22">
        <f>'Activity data'!AE58*ManureNEF*NtoN2O*kgtoGg</f>
        <v>7.2326238700331077E-3</v>
      </c>
      <c r="AF99" s="22">
        <f>'Activity data'!AF58*ManureNEF*NtoN2O*kgtoGg</f>
        <v>7.2578142507628918E-3</v>
      </c>
      <c r="AG99" s="22">
        <f>'Activity data'!AG58*ManureNEF*NtoN2O*kgtoGg</f>
        <v>7.288888282231616E-3</v>
      </c>
      <c r="AH99" s="22">
        <f>'Activity data'!AH58*ManureNEF*NtoN2O*kgtoGg</f>
        <v>7.3256503432705018E-3</v>
      </c>
      <c r="AI99" s="22">
        <f>'Activity data'!AI58*ManureNEF*NtoN2O*kgtoGg</f>
        <v>7.3685779749951353E-3</v>
      </c>
      <c r="AJ99" s="22">
        <f>'Activity data'!AJ58*ManureNEF*NtoN2O*kgtoGg</f>
        <v>7.4142543948067805E-3</v>
      </c>
      <c r="AK99" s="22">
        <f>'Activity data'!AK58*ManureNEF*NtoN2O*kgtoGg</f>
        <v>7.4628150250060435E-3</v>
      </c>
      <c r="AL99" s="22">
        <f>'Activity data'!AL58*ManureNEF*NtoN2O*kgtoGg</f>
        <v>7.5075643450841709E-3</v>
      </c>
      <c r="AM99" s="22">
        <f>'Activity data'!AM58*ManureNEF*NtoN2O*kgtoGg</f>
        <v>7.5283848608477897E-3</v>
      </c>
      <c r="AN99" s="22">
        <f>'Activity data'!AN58*ManureNEF*NtoN2O*kgtoGg</f>
        <v>7.5513237555145437E-3</v>
      </c>
      <c r="AO99" s="22">
        <f>'Activity data'!AO58*ManureNEF*NtoN2O*kgtoGg</f>
        <v>7.5763269959250711E-3</v>
      </c>
      <c r="AP99" s="22">
        <f>'Activity data'!AP58*ManureNEF*NtoN2O*kgtoGg</f>
        <v>7.6032029716829406E-3</v>
      </c>
      <c r="AQ99" s="22">
        <f>'Activity data'!AQ58*ManureNEF*NtoN2O*kgtoGg</f>
        <v>7.6319673668187628E-3</v>
      </c>
      <c r="AR99" s="22">
        <f>'Activity data'!AR58*ManureNEF*NtoN2O*kgtoGg</f>
        <v>7.6502566543056845E-3</v>
      </c>
      <c r="AS99" s="22">
        <f>'Activity data'!AS58*ManureNEF*NtoN2O*kgtoGg</f>
        <v>7.6700870452853665E-3</v>
      </c>
      <c r="AT99" s="22">
        <f>'Activity data'!AT58*ManureNEF*NtoN2O*kgtoGg</f>
        <v>7.6914826389843528E-3</v>
      </c>
      <c r="AU99" s="22">
        <f>'Activity data'!AU58*ManureNEF*NtoN2O*kgtoGg</f>
        <v>7.7143444334415558E-3</v>
      </c>
      <c r="AV99" s="22">
        <f>'Activity data'!AV58*ManureNEF*NtoN2O*kgtoGg</f>
        <v>7.7386111843665353E-3</v>
      </c>
      <c r="AW99" s="22">
        <f>'Activity data'!AW58*ManureNEF*NtoN2O*kgtoGg</f>
        <v>7.7545824857062689E-3</v>
      </c>
      <c r="AX99" s="22">
        <f>'Activity data'!AX58*ManureNEF*NtoN2O*kgtoGg</f>
        <v>7.7716072777199961E-3</v>
      </c>
      <c r="AY99" s="22">
        <f>'Activity data'!AY58*ManureNEF*NtoN2O*kgtoGg</f>
        <v>7.7899955576749653E-3</v>
      </c>
      <c r="AZ99" s="22">
        <f>'Activity data'!AZ58*ManureNEF*NtoN2O*kgtoGg</f>
        <v>7.8096190744041238E-3</v>
      </c>
      <c r="BA99" s="22">
        <f>'Activity data'!BA58*ManureNEF*NtoN2O*kgtoGg</f>
        <v>7.8304415396509928E-3</v>
      </c>
      <c r="BB99" s="22">
        <f>'Activity data'!BB58*ManureNEF*NtoN2O*kgtoGg</f>
        <v>7.8429965086814438E-3</v>
      </c>
      <c r="BC99" s="22">
        <f>'Activity data'!BC58*ManureNEF*NtoN2O*kgtoGg</f>
        <v>7.8565730406970381E-3</v>
      </c>
      <c r="BD99" s="22">
        <f>'Activity data'!BD58*ManureNEF*NtoN2O*kgtoGg</f>
        <v>7.8710560335419066E-3</v>
      </c>
      <c r="BE99" s="22">
        <f>'Activity data'!BE58*ManureNEF*NtoN2O*kgtoGg</f>
        <v>7.8864893941755759E-3</v>
      </c>
      <c r="BF99" s="22">
        <f>'Activity data'!BF58*ManureNEF*NtoN2O*kgtoGg</f>
        <v>7.9029075666041705E-3</v>
      </c>
      <c r="BG99" s="22">
        <f>'Activity data'!BG58*ManureNEF*NtoN2O*kgtoGg</f>
        <v>7.9116189138235624E-3</v>
      </c>
      <c r="BH99" s="22">
        <f>'Activity data'!BH58*ManureNEF*NtoN2O*kgtoGg</f>
        <v>7.9211864882040954E-3</v>
      </c>
      <c r="BI99" s="22">
        <f>'Activity data'!BI58*ManureNEF*NtoN2O*kgtoGg</f>
        <v>7.9315720903511411E-3</v>
      </c>
      <c r="BJ99" s="22">
        <f>'Activity data'!BJ58*ManureNEF*NtoN2O*kgtoGg</f>
        <v>7.9427680901827339E-3</v>
      </c>
      <c r="BK99" s="22">
        <f>'Activity data'!BK58*ManureNEF*NtoN2O*kgtoGg</f>
        <v>7.9548298478406086E-3</v>
      </c>
      <c r="BL99" s="22">
        <f>'Activity data'!BL58*ManureNEF*NtoN2O*kgtoGg</f>
        <v>7.9590790001154727E-3</v>
      </c>
      <c r="BM99" s="22">
        <f>'Activity data'!BM58*ManureNEF*NtoN2O*kgtoGg</f>
        <v>7.9640997257639495E-3</v>
      </c>
      <c r="BN99" s="22">
        <f>'Activity data'!BN58*ManureNEF*NtoN2O*kgtoGg</f>
        <v>7.9697198967124804E-3</v>
      </c>
      <c r="BO99" s="22">
        <f>'Activity data'!BO58*ManureNEF*NtoN2O*kgtoGg</f>
        <v>7.976085661962902E-3</v>
      </c>
      <c r="BP99" s="22">
        <f>'Activity data'!BP58*ManureNEF*NtoN2O*kgtoGg</f>
        <v>7.9831927754606732E-3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8.7041094389435081E-2</v>
      </c>
      <c r="AE100" s="22">
        <f>'Activity data'!AE59*ManureNEF*NtoN2O*kgtoGg</f>
        <v>8.7269269210499115E-2</v>
      </c>
      <c r="AF100" s="22">
        <f>'Activity data'!AF59*ManureNEF*NtoN2O*kgtoGg</f>
        <v>8.7573217840612561E-2</v>
      </c>
      <c r="AG100" s="22">
        <f>'Activity data'!AG59*ManureNEF*NtoN2O*kgtoGg</f>
        <v>8.7948158950012081E-2</v>
      </c>
      <c r="AH100" s="22">
        <f>'Activity data'!AH59*ManureNEF*NtoN2O*kgtoGg</f>
        <v>8.8391732162055869E-2</v>
      </c>
      <c r="AI100" s="22">
        <f>'Activity data'!AI59*ManureNEF*NtoN2O*kgtoGg</f>
        <v>8.8909699516209056E-2</v>
      </c>
      <c r="AJ100" s="22">
        <f>'Activity data'!AJ59*ManureNEF*NtoN2O*kgtoGg</f>
        <v>8.9460833910689333E-2</v>
      </c>
      <c r="AK100" s="22">
        <f>'Activity data'!AK59*ManureNEF*NtoN2O*kgtoGg</f>
        <v>9.0046769359019452E-2</v>
      </c>
      <c r="AL100" s="22">
        <f>'Activity data'!AL59*ManureNEF*NtoN2O*kgtoGg</f>
        <v>9.0586717313048334E-2</v>
      </c>
      <c r="AM100" s="22">
        <f>'Activity data'!AM59*ManureNEF*NtoN2O*kgtoGg</f>
        <v>9.0837938892924075E-2</v>
      </c>
      <c r="AN100" s="22">
        <f>'Activity data'!AN59*ManureNEF*NtoN2O*kgtoGg</f>
        <v>9.1114720958469994E-2</v>
      </c>
      <c r="AO100" s="22">
        <f>'Activity data'!AO59*ManureNEF*NtoN2O*kgtoGg</f>
        <v>9.1416411542375717E-2</v>
      </c>
      <c r="AP100" s="22">
        <f>'Activity data'!AP59*ManureNEF*NtoN2O*kgtoGg</f>
        <v>9.1740698662217041E-2</v>
      </c>
      <c r="AQ100" s="22">
        <f>'Activity data'!AQ59*ManureNEF*NtoN2O*kgtoGg</f>
        <v>9.2087771562438747E-2</v>
      </c>
      <c r="AR100" s="22">
        <f>'Activity data'!AR59*ManureNEF*NtoN2O*kgtoGg</f>
        <v>9.2308451191581042E-2</v>
      </c>
      <c r="AS100" s="22">
        <f>'Activity data'!AS59*ManureNEF*NtoN2O*kgtoGg</f>
        <v>9.254772586700355E-2</v>
      </c>
      <c r="AT100" s="22">
        <f>'Activity data'!AT59*ManureNEF*NtoN2O*kgtoGg</f>
        <v>9.2805886371405188E-2</v>
      </c>
      <c r="AU100" s="22">
        <f>'Activity data'!AU59*ManureNEF*NtoN2O*kgtoGg</f>
        <v>9.3081738141243126E-2</v>
      </c>
      <c r="AV100" s="22">
        <f>'Activity data'!AV59*ManureNEF*NtoN2O*kgtoGg</f>
        <v>9.3374542199271174E-2</v>
      </c>
      <c r="AW100" s="22">
        <f>'Activity data'!AW59*ManureNEF*NtoN2O*kgtoGg</f>
        <v>9.3567252869880491E-2</v>
      </c>
      <c r="AX100" s="22">
        <f>'Activity data'!AX59*ManureNEF*NtoN2O*kgtoGg</f>
        <v>9.3772675021536217E-2</v>
      </c>
      <c r="AY100" s="22">
        <f>'Activity data'!AY59*ManureNEF*NtoN2O*kgtoGg</f>
        <v>9.3994549099677804E-2</v>
      </c>
      <c r="AZ100" s="22">
        <f>'Activity data'!AZ59*ManureNEF*NtoN2O*kgtoGg</f>
        <v>9.4231327618105806E-2</v>
      </c>
      <c r="BA100" s="22">
        <f>'Activity data'!BA59*ManureNEF*NtoN2O*kgtoGg</f>
        <v>9.4482572720562236E-2</v>
      </c>
      <c r="BB100" s="22">
        <f>'Activity data'!BB59*ManureNEF*NtoN2O*kgtoGg</f>
        <v>9.4634061722608603E-2</v>
      </c>
      <c r="BC100" s="22">
        <f>'Activity data'!BC59*ManureNEF*NtoN2O*kgtoGg</f>
        <v>9.4797876964311259E-2</v>
      </c>
      <c r="BD100" s="22">
        <f>'Activity data'!BD59*ManureNEF*NtoN2O*kgtoGg</f>
        <v>9.4972629616220813E-2</v>
      </c>
      <c r="BE100" s="22">
        <f>'Activity data'!BE59*ManureNEF*NtoN2O*kgtoGg</f>
        <v>9.5158849462318798E-2</v>
      </c>
      <c r="BF100" s="22">
        <f>'Activity data'!BF59*ManureNEF*NtoN2O*kgtoGg</f>
        <v>9.5356952106029069E-2</v>
      </c>
      <c r="BG100" s="22">
        <f>'Activity data'!BG59*ManureNEF*NtoN2O*kgtoGg</f>
        <v>9.5462063739004385E-2</v>
      </c>
      <c r="BH100" s="22">
        <f>'Activity data'!BH59*ManureNEF*NtoN2O*kgtoGg</f>
        <v>9.557750665976314E-2</v>
      </c>
      <c r="BI100" s="22">
        <f>'Activity data'!BI59*ManureNEF*NtoN2O*kgtoGg</f>
        <v>9.5702819952140861E-2</v>
      </c>
      <c r="BJ100" s="22">
        <f>'Activity data'!BJ59*ManureNEF*NtoN2O*kgtoGg</f>
        <v>9.5837911551115373E-2</v>
      </c>
      <c r="BK100" s="22">
        <f>'Activity data'!BK59*ManureNEF*NtoN2O*kgtoGg</f>
        <v>9.598344943544504E-2</v>
      </c>
      <c r="BL100" s="22">
        <f>'Activity data'!BL59*ManureNEF*NtoN2O*kgtoGg</f>
        <v>9.6034719959179574E-2</v>
      </c>
      <c r="BM100" s="22">
        <f>'Activity data'!BM59*ManureNEF*NtoN2O*kgtoGg</f>
        <v>9.6095300333069122E-2</v>
      </c>
      <c r="BN100" s="22">
        <f>'Activity data'!BN59*ManureNEF*NtoN2O*kgtoGg</f>
        <v>9.616311364955421E-2</v>
      </c>
      <c r="BO100" s="22">
        <f>'Activity data'!BO59*ManureNEF*NtoN2O*kgtoGg</f>
        <v>9.6239923351171874E-2</v>
      </c>
      <c r="BP100" s="22">
        <f>'Activity data'!BP59*ManureNEF*NtoN2O*kgtoGg</f>
        <v>9.6325678204775736E-2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0.1252469157348324</v>
      </c>
      <c r="AE103" s="22">
        <f>'Activity data'!AE62*ManureNEF*NtoN2O*kgtoGg</f>
        <v>0.12503581276942019</v>
      </c>
      <c r="AF103" s="22">
        <f>'Activity data'!AF62*ManureNEF*NtoN2O*kgtoGg</f>
        <v>0.12395758897387503</v>
      </c>
      <c r="AG103" s="22">
        <f>'Activity data'!AG62*ManureNEF*NtoN2O*kgtoGg</f>
        <v>0.12200955548653775</v>
      </c>
      <c r="AH103" s="22">
        <f>'Activity data'!AH62*ManureNEF*NtoN2O*kgtoGg</f>
        <v>0.11941683888033827</v>
      </c>
      <c r="AI103" s="22">
        <f>'Activity data'!AI62*ManureNEF*NtoN2O*kgtoGg</f>
        <v>0.11754539634439275</v>
      </c>
      <c r="AJ103" s="22">
        <f>'Activity data'!AJ62*ManureNEF*NtoN2O*kgtoGg</f>
        <v>0.11551295648902536</v>
      </c>
      <c r="AK103" s="22">
        <f>'Activity data'!AK62*ManureNEF*NtoN2O*kgtoGg</f>
        <v>0.11333858315988513</v>
      </c>
      <c r="AL103" s="22">
        <f>'Activity data'!AL62*ManureNEF*NtoN2O*kgtoGg</f>
        <v>9.913496415168406E-2</v>
      </c>
      <c r="AM103" s="22">
        <f>'Activity data'!AM62*ManureNEF*NtoN2O*kgtoGg</f>
        <v>9.9371081456816057E-2</v>
      </c>
      <c r="AN103" s="22">
        <f>'Activity data'!AN62*ManureNEF*NtoN2O*kgtoGg</f>
        <v>9.9463358954165443E-2</v>
      </c>
      <c r="AO103" s="22">
        <f>'Activity data'!AO62*ManureNEF*NtoN2O*kgtoGg</f>
        <v>9.956128358064277E-2</v>
      </c>
      <c r="AP103" s="22">
        <f>'Activity data'!AP62*ManureNEF*NtoN2O*kgtoGg</f>
        <v>9.9540489587580286E-2</v>
      </c>
      <c r="AQ103" s="22">
        <f>'Activity data'!AQ62*ManureNEF*NtoN2O*kgtoGg</f>
        <v>9.9611456542999008E-2</v>
      </c>
      <c r="AR103" s="22">
        <f>'Activity data'!AR62*ManureNEF*NtoN2O*kgtoGg</f>
        <v>0.10022350818609484</v>
      </c>
      <c r="AS103" s="22">
        <f>'Activity data'!AS62*ManureNEF*NtoN2O*kgtoGg</f>
        <v>0.10076054748850484</v>
      </c>
      <c r="AT103" s="22">
        <f>'Activity data'!AT62*ManureNEF*NtoN2O*kgtoGg</f>
        <v>0.10139706851458788</v>
      </c>
      <c r="AU103" s="22">
        <f>'Activity data'!AU62*ManureNEF*NtoN2O*kgtoGg</f>
        <v>0.1020866699379577</v>
      </c>
      <c r="AV103" s="22">
        <f>'Activity data'!AV62*ManureNEF*NtoN2O*kgtoGg</f>
        <v>0.10283362515225322</v>
      </c>
      <c r="AW103" s="22">
        <f>'Activity data'!AW62*ManureNEF*NtoN2O*kgtoGg</f>
        <v>0.10420780413538176</v>
      </c>
      <c r="AX103" s="22">
        <f>'Activity data'!AX62*ManureNEF*NtoN2O*kgtoGg</f>
        <v>0.10533137295849042</v>
      </c>
      <c r="AY103" s="22">
        <f>'Activity data'!AY62*ManureNEF*NtoN2O*kgtoGg</f>
        <v>0.10676705365300301</v>
      </c>
      <c r="AZ103" s="22">
        <f>'Activity data'!AZ62*ManureNEF*NtoN2O*kgtoGg</f>
        <v>0.10838120460078948</v>
      </c>
      <c r="BA103" s="22">
        <f>'Activity data'!BA62*ManureNEF*NtoN2O*kgtoGg</f>
        <v>0.11017726389674812</v>
      </c>
      <c r="BB103" s="22">
        <f>'Activity data'!BB62*ManureNEF*NtoN2O*kgtoGg</f>
        <v>0.11204537523216582</v>
      </c>
      <c r="BC103" s="22">
        <f>'Activity data'!BC62*ManureNEF*NtoN2O*kgtoGg</f>
        <v>0.11399195575471727</v>
      </c>
      <c r="BD103" s="22">
        <f>'Activity data'!BD62*ManureNEF*NtoN2O*kgtoGg</f>
        <v>0.1159011894266939</v>
      </c>
      <c r="BE103" s="22">
        <f>'Activity data'!BE62*ManureNEF*NtoN2O*kgtoGg</f>
        <v>0.11788318104500273</v>
      </c>
      <c r="BF103" s="22">
        <f>'Activity data'!BF62*ManureNEF*NtoN2O*kgtoGg</f>
        <v>0.12002541164955666</v>
      </c>
      <c r="BG103" s="22">
        <f>'Activity data'!BG62*ManureNEF*NtoN2O*kgtoGg</f>
        <v>0.12228153801934886</v>
      </c>
      <c r="BH103" s="22">
        <f>'Activity data'!BH62*ManureNEF*NtoN2O*kgtoGg</f>
        <v>0.12461808798011312</v>
      </c>
      <c r="BI103" s="22">
        <f>'Activity data'!BI62*ManureNEF*NtoN2O*kgtoGg</f>
        <v>0.12701569037814028</v>
      </c>
      <c r="BJ103" s="22">
        <f>'Activity data'!BJ62*ManureNEF*NtoN2O*kgtoGg</f>
        <v>0.12949361524986067</v>
      </c>
      <c r="BK103" s="22">
        <f>'Activity data'!BK62*ManureNEF*NtoN2O*kgtoGg</f>
        <v>0.13214964562270204</v>
      </c>
      <c r="BL103" s="22">
        <f>'Activity data'!BL62*ManureNEF*NtoN2O*kgtoGg</f>
        <v>0.13496177792614061</v>
      </c>
      <c r="BM103" s="22">
        <f>'Activity data'!BM62*ManureNEF*NtoN2O*kgtoGg</f>
        <v>0.13788471290551496</v>
      </c>
      <c r="BN103" s="22">
        <f>'Activity data'!BN62*ManureNEF*NtoN2O*kgtoGg</f>
        <v>0.14072297466840233</v>
      </c>
      <c r="BO103" s="22">
        <f>'Activity data'!BO62*ManureNEF*NtoN2O*kgtoGg</f>
        <v>0.14368217246622886</v>
      </c>
      <c r="BP103" s="22">
        <f>'Activity data'!BP62*ManureNEF*NtoN2O*kgtoGg</f>
        <v>0.14677236833620158</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3.1775620806787551E-2</v>
      </c>
      <c r="AE104" s="22">
        <f>'Activity data'!AE63*ManureNEF*NtoN2O*kgtoGg</f>
        <v>3.1722063178316051E-2</v>
      </c>
      <c r="AF104" s="22">
        <f>'Activity data'!AF63*ManureNEF*NtoN2O*kgtoGg</f>
        <v>3.1448513683934615E-2</v>
      </c>
      <c r="AG104" s="22">
        <f>'Activity data'!AG63*ManureNEF*NtoN2O*kgtoGg</f>
        <v>3.0954290149172243E-2</v>
      </c>
      <c r="AH104" s="22">
        <f>'Activity data'!AH63*ManureNEF*NtoN2O*kgtoGg</f>
        <v>3.0296508045280137E-2</v>
      </c>
      <c r="AI104" s="22">
        <f>'Activity data'!AI63*ManureNEF*NtoN2O*kgtoGg</f>
        <v>2.982171592736645E-2</v>
      </c>
      <c r="AJ104" s="22">
        <f>'Activity data'!AJ63*ManureNEF*NtoN2O*kgtoGg</f>
        <v>2.9306078174709243E-2</v>
      </c>
      <c r="AK104" s="22">
        <f>'Activity data'!AK63*ManureNEF*NtoN2O*kgtoGg</f>
        <v>2.8754431357749445E-2</v>
      </c>
      <c r="AL104" s="22">
        <f>'Activity data'!AL63*ManureNEF*NtoN2O*kgtoGg</f>
        <v>2.5150918975502746E-2</v>
      </c>
      <c r="AM104" s="22">
        <f>'Activity data'!AM63*ManureNEF*NtoN2O*kgtoGg</f>
        <v>2.5210822837484308E-2</v>
      </c>
      <c r="AN104" s="22">
        <f>'Activity data'!AN63*ManureNEF*NtoN2O*kgtoGg</f>
        <v>2.5234233990945217E-2</v>
      </c>
      <c r="AO104" s="22">
        <f>'Activity data'!AO63*ManureNEF*NtoN2O*kgtoGg</f>
        <v>2.5259077842630769E-2</v>
      </c>
      <c r="AP104" s="22">
        <f>'Activity data'!AP63*ManureNEF*NtoN2O*kgtoGg</f>
        <v>2.5253802327184049E-2</v>
      </c>
      <c r="AQ104" s="22">
        <f>'Activity data'!AQ63*ManureNEF*NtoN2O*kgtoGg</f>
        <v>2.527180691477782E-2</v>
      </c>
      <c r="AR104" s="22">
        <f>'Activity data'!AR63*ManureNEF*NtoN2O*kgtoGg</f>
        <v>2.5427086753894657E-2</v>
      </c>
      <c r="AS104" s="22">
        <f>'Activity data'!AS63*ManureNEF*NtoN2O*kgtoGg</f>
        <v>2.5563335675727199E-2</v>
      </c>
      <c r="AT104" s="22">
        <f>'Activity data'!AT63*ManureNEF*NtoN2O*kgtoGg</f>
        <v>2.572482349074999E-2</v>
      </c>
      <c r="AU104" s="22">
        <f>'Activity data'!AU63*ManureNEF*NtoN2O*kgtoGg</f>
        <v>2.5899778005264447E-2</v>
      </c>
      <c r="AV104" s="22">
        <f>'Activity data'!AV63*ManureNEF*NtoN2O*kgtoGg</f>
        <v>2.6089283395555721E-2</v>
      </c>
      <c r="AW104" s="22">
        <f>'Activity data'!AW63*ManureNEF*NtoN2O*kgtoGg</f>
        <v>2.6437917851201691E-2</v>
      </c>
      <c r="AX104" s="22">
        <f>'Activity data'!AX63*ManureNEF*NtoN2O*kgtoGg</f>
        <v>2.6722971552236657E-2</v>
      </c>
      <c r="AY104" s="22">
        <f>'Activity data'!AY63*ManureNEF*NtoN2O*kgtoGg</f>
        <v>2.7087209226919533E-2</v>
      </c>
      <c r="AZ104" s="22">
        <f>'Activity data'!AZ63*ManureNEF*NtoN2O*kgtoGg</f>
        <v>2.749672548638871E-2</v>
      </c>
      <c r="BA104" s="22">
        <f>'Activity data'!BA63*ManureNEF*NtoN2O*kgtoGg</f>
        <v>2.7952392588449042E-2</v>
      </c>
      <c r="BB104" s="22">
        <f>'Activity data'!BB63*ManureNEF*NtoN2O*kgtoGg</f>
        <v>2.8426339568067855E-2</v>
      </c>
      <c r="BC104" s="22">
        <f>'Activity data'!BC63*ManureNEF*NtoN2O*kgtoGg</f>
        <v>2.8920194480115569E-2</v>
      </c>
      <c r="BD104" s="22">
        <f>'Activity data'!BD63*ManureNEF*NtoN2O*kgtoGg</f>
        <v>2.9404574353554702E-2</v>
      </c>
      <c r="BE104" s="22">
        <f>'Activity data'!BE63*ManureNEF*NtoN2O*kgtoGg</f>
        <v>2.9907413195821672E-2</v>
      </c>
      <c r="BF104" s="22">
        <f>'Activity data'!BF63*ManureNEF*NtoN2O*kgtoGg</f>
        <v>3.0450905280809362E-2</v>
      </c>
      <c r="BG104" s="22">
        <f>'Activity data'!BG63*ManureNEF*NtoN2O*kgtoGg</f>
        <v>3.1023293156375812E-2</v>
      </c>
      <c r="BH104" s="22">
        <f>'Activity data'!BH63*ManureNEF*NtoN2O*kgtoGg</f>
        <v>3.1616084804088312E-2</v>
      </c>
      <c r="BI104" s="22">
        <f>'Activity data'!BI63*ManureNEF*NtoN2O*kgtoGg</f>
        <v>3.2224365688277523E-2</v>
      </c>
      <c r="BJ104" s="22">
        <f>'Activity data'!BJ63*ManureNEF*NtoN2O*kgtoGg</f>
        <v>3.2853024690772996E-2</v>
      </c>
      <c r="BK104" s="22">
        <f>'Activity data'!BK63*ManureNEF*NtoN2O*kgtoGg</f>
        <v>3.3526869739040704E-2</v>
      </c>
      <c r="BL104" s="22">
        <f>'Activity data'!BL63*ManureNEF*NtoN2O*kgtoGg</f>
        <v>3.4240318443212903E-2</v>
      </c>
      <c r="BM104" s="22">
        <f>'Activity data'!BM63*ManureNEF*NtoN2O*kgtoGg</f>
        <v>3.4981878209396147E-2</v>
      </c>
      <c r="BN104" s="22">
        <f>'Activity data'!BN63*ManureNEF*NtoN2O*kgtoGg</f>
        <v>3.5701956057212013E-2</v>
      </c>
      <c r="BO104" s="22">
        <f>'Activity data'!BO63*ManureNEF*NtoN2O*kgtoGg</f>
        <v>3.6452715838914691E-2</v>
      </c>
      <c r="BP104" s="22">
        <f>'Activity data'!BP63*ManureNEF*NtoN2O*kgtoGg</f>
        <v>3.7236710331767869E-2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0.1575692037285393</v>
      </c>
      <c r="AE105" s="22">
        <f>'Activity data'!AE64*ManureNEF*NtoN2O*kgtoGg</f>
        <v>0.16111076017654039</v>
      </c>
      <c r="AF105" s="22">
        <f>'Activity data'!AF64*ManureNEF*NtoN2O*kgtoGg</f>
        <v>0.1640321486375807</v>
      </c>
      <c r="AG105" s="22">
        <f>'Activity data'!AG64*ManureNEF*NtoN2O*kgtoGg</f>
        <v>0.1662859360360886</v>
      </c>
      <c r="AH105" s="22">
        <f>'Activity data'!AH64*ManureNEF*NtoN2O*kgtoGg</f>
        <v>0.16800109570804878</v>
      </c>
      <c r="AI105" s="22">
        <f>'Activity data'!AI64*ManureNEF*NtoN2O*kgtoGg</f>
        <v>0.17023240937968323</v>
      </c>
      <c r="AJ105" s="22">
        <f>'Activity data'!AJ64*ManureNEF*NtoN2O*kgtoGg</f>
        <v>0.17227549250037819</v>
      </c>
      <c r="AK105" s="22">
        <f>'Activity data'!AK64*ManureNEF*NtoN2O*kgtoGg</f>
        <v>0.17414349471287216</v>
      </c>
      <c r="AL105" s="22">
        <f>'Activity data'!AL64*ManureNEF*NtoN2O*kgtoGg</f>
        <v>0.16565736434950545</v>
      </c>
      <c r="AM105" s="22">
        <f>'Activity data'!AM64*ManureNEF*NtoN2O*kgtoGg</f>
        <v>0.16886690237911442</v>
      </c>
      <c r="AN105" s="22">
        <f>'Activity data'!AN64*ManureNEF*NtoN2O*kgtoGg</f>
        <v>0.17197664836228482</v>
      </c>
      <c r="AO105" s="22">
        <f>'Activity data'!AO64*ManureNEF*NtoN2O*kgtoGg</f>
        <v>0.17511676008487567</v>
      </c>
      <c r="AP105" s="22">
        <f>'Activity data'!AP64*ManureNEF*NtoN2O*kgtoGg</f>
        <v>0.17817293912354817</v>
      </c>
      <c r="AQ105" s="22">
        <f>'Activity data'!AQ64*ManureNEF*NtoN2O*kgtoGg</f>
        <v>0.18134100238219364</v>
      </c>
      <c r="AR105" s="22">
        <f>'Activity data'!AR64*ManureNEF*NtoN2O*kgtoGg</f>
        <v>0.18491082044229784</v>
      </c>
      <c r="AS105" s="22">
        <f>'Activity data'!AS64*ManureNEF*NtoN2O*kgtoGg</f>
        <v>0.18845592056633129</v>
      </c>
      <c r="AT105" s="22">
        <f>'Activity data'!AT64*ManureNEF*NtoN2O*kgtoGg</f>
        <v>0.19215116318971795</v>
      </c>
      <c r="AU105" s="22">
        <f>'Activity data'!AU64*ManureNEF*NtoN2O*kgtoGg</f>
        <v>0.19595632996057447</v>
      </c>
      <c r="AV105" s="22">
        <f>'Activity data'!AV64*ManureNEF*NtoN2O*kgtoGg</f>
        <v>0.19988114687920258</v>
      </c>
      <c r="AW105" s="22">
        <f>'Activity data'!AW64*ManureNEF*NtoN2O*kgtoGg</f>
        <v>0.20441874921840011</v>
      </c>
      <c r="AX105" s="22">
        <f>'Activity data'!AX64*ManureNEF*NtoN2O*kgtoGg</f>
        <v>0.20876947510203264</v>
      </c>
      <c r="AY105" s="22">
        <f>'Activity data'!AY64*ManureNEF*NtoN2O*kgtoGg</f>
        <v>0.21355290002443117</v>
      </c>
      <c r="AZ105" s="22">
        <f>'Activity data'!AZ64*ManureNEF*NtoN2O*kgtoGg</f>
        <v>0.21863856246294211</v>
      </c>
      <c r="BA105" s="22">
        <f>'Activity data'!BA64*ManureNEF*NtoN2O*kgtoGg</f>
        <v>0.22404504312661944</v>
      </c>
      <c r="BB105" s="22">
        <f>'Activity data'!BB64*ManureNEF*NtoN2O*kgtoGg</f>
        <v>0.2295316496258856</v>
      </c>
      <c r="BC105" s="22">
        <f>'Activity data'!BC64*ManureNEF*NtoN2O*kgtoGg</f>
        <v>0.23523694612495064</v>
      </c>
      <c r="BD105" s="22">
        <f>'Activity data'!BD64*ManureNEF*NtoN2O*kgtoGg</f>
        <v>0.24102600401308769</v>
      </c>
      <c r="BE105" s="22">
        <f>'Activity data'!BE64*ManureNEF*NtoN2O*kgtoGg</f>
        <v>0.24703864454764951</v>
      </c>
      <c r="BF105" s="22">
        <f>'Activity data'!BF64*ManureNEF*NtoN2O*kgtoGg</f>
        <v>0.25339616555386518</v>
      </c>
      <c r="BG105" s="22">
        <f>'Activity data'!BG64*ManureNEF*NtoN2O*kgtoGg</f>
        <v>0.25993470019282444</v>
      </c>
      <c r="BH105" s="22">
        <f>'Activity data'!BH64*ManureNEF*NtoN2O*kgtoGg</f>
        <v>0.26673872642472513</v>
      </c>
      <c r="BI105" s="22">
        <f>'Activity data'!BI64*ManureNEF*NtoN2O*kgtoGg</f>
        <v>0.27379215180061139</v>
      </c>
      <c r="BJ105" s="22">
        <f>'Activity data'!BJ64*ManureNEF*NtoN2O*kgtoGg</f>
        <v>0.28113085713254454</v>
      </c>
      <c r="BK105" s="22">
        <f>'Activity data'!BK64*ManureNEF*NtoN2O*kgtoGg</f>
        <v>0.28890394241856526</v>
      </c>
      <c r="BL105" s="22">
        <f>'Activity data'!BL64*ManureNEF*NtoN2O*kgtoGg</f>
        <v>0.29697712740533638</v>
      </c>
      <c r="BM105" s="22">
        <f>'Activity data'!BM64*ManureNEF*NtoN2O*kgtoGg</f>
        <v>0.30542233326818552</v>
      </c>
      <c r="BN105" s="22">
        <f>'Activity data'!BN64*ManureNEF*NtoN2O*kgtoGg</f>
        <v>0.3139627700721469</v>
      </c>
      <c r="BO105" s="22">
        <f>'Activity data'!BO64*ManureNEF*NtoN2O*kgtoGg</f>
        <v>0.32291031463812003</v>
      </c>
      <c r="BP105" s="22">
        <f>'Activity data'!BP64*ManureNEF*NtoN2O*kgtoGg</f>
        <v>0.33229722244736065</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0.79214483151615978</v>
      </c>
      <c r="AE106" s="22">
        <f>'Activity data'!AE65*ManureNEF*NtoN2O*kgtoGg</f>
        <v>0.80675033986847777</v>
      </c>
      <c r="AF106" s="22">
        <f>'Activity data'!AF65*ManureNEF*NtoN2O*kgtoGg</f>
        <v>0.8127447341512235</v>
      </c>
      <c r="AG106" s="22">
        <f>'Activity data'!AG65*ManureNEF*NtoN2O*kgtoGg</f>
        <v>0.80979603377949461</v>
      </c>
      <c r="AH106" s="22">
        <f>'Activity data'!AH65*ManureNEF*NtoN2O*kgtoGg</f>
        <v>0.79975569506916633</v>
      </c>
      <c r="AI106" s="22">
        <f>'Activity data'!AI65*ManureNEF*NtoN2O*kgtoGg</f>
        <v>0.79572238074356105</v>
      </c>
      <c r="AJ106" s="22">
        <f>'Activity data'!AJ65*ManureNEF*NtoN2O*kgtoGg</f>
        <v>0.78943946276163701</v>
      </c>
      <c r="AK106" s="22">
        <f>'Activity data'!AK65*ManureNEF*NtoN2O*kgtoGg</f>
        <v>0.78104369941597918</v>
      </c>
      <c r="AL106" s="22">
        <f>'Activity data'!AL65*ManureNEF*NtoN2O*kgtoGg</f>
        <v>0.64962418901992913</v>
      </c>
      <c r="AM106" s="22">
        <f>'Activity data'!AM65*ManureNEF*NtoN2O*kgtoGg</f>
        <v>0.6647907105012516</v>
      </c>
      <c r="AN106" s="22">
        <f>'Activity data'!AN65*ManureNEF*NtoN2O*kgtoGg</f>
        <v>0.67846630727006574</v>
      </c>
      <c r="AO106" s="22">
        <f>'Activity data'!AO65*ManureNEF*NtoN2O*kgtoGg</f>
        <v>0.69219241391958108</v>
      </c>
      <c r="AP106" s="22">
        <f>'Activity data'!AP65*ManureNEF*NtoN2O*kgtoGg</f>
        <v>0.70465513916597133</v>
      </c>
      <c r="AQ106" s="22">
        <f>'Activity data'!AQ65*ManureNEF*NtoN2O*kgtoGg</f>
        <v>0.71810763478180473</v>
      </c>
      <c r="AR106" s="22">
        <f>'Activity data'!AR65*ManureNEF*NtoN2O*kgtoGg</f>
        <v>0.73819165909574425</v>
      </c>
      <c r="AS106" s="22">
        <f>'Activity data'!AS65*ManureNEF*NtoN2O*kgtoGg</f>
        <v>0.75764546647949815</v>
      </c>
      <c r="AT106" s="22">
        <f>'Activity data'!AT65*ManureNEF*NtoN2O*kgtoGg</f>
        <v>0.77842347424983094</v>
      </c>
      <c r="AU106" s="22">
        <f>'Activity data'!AU65*ManureNEF*NtoN2O*kgtoGg</f>
        <v>0.80005343135573936</v>
      </c>
      <c r="AV106" s="22">
        <f>'Activity data'!AV65*ManureNEF*NtoN2O*kgtoGg</f>
        <v>0.82262347803214098</v>
      </c>
      <c r="AW106" s="22">
        <f>'Activity data'!AW65*ManureNEF*NtoN2O*kgtoGg</f>
        <v>0.85337288947060597</v>
      </c>
      <c r="AX106" s="22">
        <f>'Activity data'!AX65*ManureNEF*NtoN2O*kgtoGg</f>
        <v>0.88165669926892087</v>
      </c>
      <c r="AY106" s="22">
        <f>'Activity data'!AY65*ManureNEF*NtoN2O*kgtoGg</f>
        <v>0.91415359490788306</v>
      </c>
      <c r="AZ106" s="22">
        <f>'Activity data'!AZ65*ManureNEF*NtoN2O*kgtoGg</f>
        <v>0.94939540796603694</v>
      </c>
      <c r="BA106" s="22">
        <f>'Activity data'!BA65*ManureNEF*NtoN2O*kgtoGg</f>
        <v>0.98752707914927285</v>
      </c>
      <c r="BB106" s="22">
        <f>'Activity data'!BB65*ManureNEF*NtoN2O*kgtoGg</f>
        <v>1.0277572161237889</v>
      </c>
      <c r="BC106" s="22">
        <f>'Activity data'!BC65*ManureNEF*NtoN2O*kgtoGg</f>
        <v>1.0697494985089602</v>
      </c>
      <c r="BD106" s="22">
        <f>'Activity data'!BD65*ManureNEF*NtoN2O*kgtoGg</f>
        <v>1.11208021215992</v>
      </c>
      <c r="BE106" s="22">
        <f>'Activity data'!BE65*ManureNEF*NtoN2O*kgtoGg</f>
        <v>1.1561857563885785</v>
      </c>
      <c r="BF106" s="22">
        <f>'Activity data'!BF65*ManureNEF*NtoN2O*kgtoGg</f>
        <v>1.2032781400023438</v>
      </c>
      <c r="BG106" s="22">
        <f>'Activity data'!BG65*ManureNEF*NtoN2O*kgtoGg</f>
        <v>1.2532850590850568</v>
      </c>
      <c r="BH106" s="22">
        <f>'Activity data'!BH65*ManureNEF*NtoN2O*kgtoGg</f>
        <v>1.3054047659636472</v>
      </c>
      <c r="BI106" s="22">
        <f>'Activity data'!BI65*ManureNEF*NtoN2O*kgtoGg</f>
        <v>1.3594448923428302</v>
      </c>
      <c r="BJ106" s="22">
        <f>'Activity data'!BJ65*ManureNEF*NtoN2O*kgtoGg</f>
        <v>1.4157366299559135</v>
      </c>
      <c r="BK106" s="22">
        <f>'Activity data'!BK65*ManureNEF*NtoN2O*kgtoGg</f>
        <v>1.4757277552164791</v>
      </c>
      <c r="BL106" s="22">
        <f>'Activity data'!BL65*ManureNEF*NtoN2O*kgtoGg</f>
        <v>1.5396758735564757</v>
      </c>
      <c r="BM106" s="22">
        <f>'Activity data'!BM65*ManureNEF*NtoN2O*kgtoGg</f>
        <v>1.6066176830666983</v>
      </c>
      <c r="BN106" s="22">
        <f>'Activity data'!BN65*ManureNEF*NtoN2O*kgtoGg</f>
        <v>1.6738092191437983</v>
      </c>
      <c r="BO106" s="22">
        <f>'Activity data'!BO65*ManureNEF*NtoN2O*kgtoGg</f>
        <v>1.7442821287789392</v>
      </c>
      <c r="BP106" s="22">
        <f>'Activity data'!BP65*ManureNEF*NtoN2O*kgtoGg</f>
        <v>1.8183031300984938</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1.078817276947992</v>
      </c>
      <c r="AE108" s="22">
        <f>'Activity data'!AE67*UDCPPEF*NtoN2O*kgtoGg</f>
        <v>1.0860673977305739</v>
      </c>
      <c r="AF108" s="22">
        <f>'Activity data'!AF67*UDCPPEF*NtoN2O*kgtoGg</f>
        <v>1.0913418993813941</v>
      </c>
      <c r="AG108" s="22">
        <f>'Activity data'!AG67*UDCPPEF*NtoN2O*kgtoGg</f>
        <v>1.0944760364975805</v>
      </c>
      <c r="AH108" s="22">
        <f>'Activity data'!AH67*UDCPPEF*NtoN2O*kgtoGg</f>
        <v>1.0959753926094695</v>
      </c>
      <c r="AI108" s="22">
        <f>'Activity data'!AI67*UDCPPEF*NtoN2O*kgtoGg</f>
        <v>1.0997911364274664</v>
      </c>
      <c r="AJ108" s="22">
        <f>'Activity data'!AJ67*UDCPPEF*NtoN2O*kgtoGg</f>
        <v>1.1031687932836722</v>
      </c>
      <c r="AK108" s="22">
        <f>'Activity data'!AK67*UDCPPEF*NtoN2O*kgtoGg</f>
        <v>1.1061547303786943</v>
      </c>
      <c r="AL108" s="22">
        <f>'Activity data'!AL67*UDCPPEF*NtoN2O*kgtoGg</f>
        <v>1.0714395205749958</v>
      </c>
      <c r="AM108" s="22">
        <f>'Activity data'!AM67*UDCPPEF*NtoN2O*kgtoGg</f>
        <v>1.0790776945326717</v>
      </c>
      <c r="AN108" s="22">
        <f>'Activity data'!AN67*UDCPPEF*NtoN2O*kgtoGg</f>
        <v>1.0864796951935733</v>
      </c>
      <c r="AO108" s="22">
        <f>'Activity data'!AO67*UDCPPEF*NtoN2O*kgtoGg</f>
        <v>1.094109282007522</v>
      </c>
      <c r="AP108" s="22">
        <f>'Activity data'!AP67*UDCPPEF*NtoN2O*kgtoGg</f>
        <v>1.1015453276060188</v>
      </c>
      <c r="AQ108" s="22">
        <f>'Activity data'!AQ67*UDCPPEF*NtoN2O*kgtoGg</f>
        <v>1.1094817914814341</v>
      </c>
      <c r="AR108" s="22">
        <f>'Activity data'!AR67*UDCPPEF*NtoN2O*kgtoGg</f>
        <v>1.1185927400828271</v>
      </c>
      <c r="AS108" s="22">
        <f>'Activity data'!AS67*UDCPPEF*NtoN2O*kgtoGg</f>
        <v>1.1276818431009428</v>
      </c>
      <c r="AT108" s="22">
        <f>'Activity data'!AT67*UDCPPEF*NtoN2O*kgtoGg</f>
        <v>1.1373590697089064</v>
      </c>
      <c r="AU108" s="22">
        <f>'Activity data'!AU67*UDCPPEF*NtoN2O*kgtoGg</f>
        <v>1.1474716630378017</v>
      </c>
      <c r="AV108" s="22">
        <f>'Activity data'!AV67*UDCPPEF*NtoN2O*kgtoGg</f>
        <v>1.1580441878933736</v>
      </c>
      <c r="AW108" s="22">
        <f>'Activity data'!AW67*UDCPPEF*NtoN2O*kgtoGg</f>
        <v>1.1705018221336791</v>
      </c>
      <c r="AX108" s="22">
        <f>'Activity data'!AX67*UDCPPEF*NtoN2O*kgtoGg</f>
        <v>1.1823272144705197</v>
      </c>
      <c r="AY108" s="22">
        <f>'Activity data'!AY67*UDCPPEF*NtoN2O*kgtoGg</f>
        <v>1.1956552948898171</v>
      </c>
      <c r="AZ108" s="22">
        <f>'Activity data'!AZ67*UDCPPEF*NtoN2O*kgtoGg</f>
        <v>1.2100194877422938</v>
      </c>
      <c r="BA108" s="22">
        <f>'Activity data'!BA67*UDCPPEF*NtoN2O*kgtoGg</f>
        <v>1.2254695024487507</v>
      </c>
      <c r="BB108" s="22">
        <f>'Activity data'!BB67*UDCPPEF*NtoN2O*kgtoGg</f>
        <v>1.2409149520235792</v>
      </c>
      <c r="BC108" s="22">
        <f>'Activity data'!BC67*UDCPPEF*NtoN2O*kgtoGg</f>
        <v>1.2570784981705758</v>
      </c>
      <c r="BD108" s="22">
        <f>'Activity data'!BD67*UDCPPEF*NtoN2O*kgtoGg</f>
        <v>1.2734969043208513</v>
      </c>
      <c r="BE108" s="22">
        <f>'Activity data'!BE67*UDCPPEF*NtoN2O*kgtoGg</f>
        <v>1.2906365048356745</v>
      </c>
      <c r="BF108" s="22">
        <f>'Activity data'!BF67*UDCPPEF*NtoN2O*kgtoGg</f>
        <v>1.308895153664442</v>
      </c>
      <c r="BG108" s="22">
        <f>'Activity data'!BG67*UDCPPEF*NtoN2O*kgtoGg</f>
        <v>1.3274727669822997</v>
      </c>
      <c r="BH108" s="22">
        <f>'Activity data'!BH67*UDCPPEF*NtoN2O*kgtoGg</f>
        <v>1.3468847685169938</v>
      </c>
      <c r="BI108" s="22">
        <f>'Activity data'!BI67*UDCPPEF*NtoN2O*kgtoGg</f>
        <v>1.3670696461078471</v>
      </c>
      <c r="BJ108" s="22">
        <f>'Activity data'!BJ67*UDCPPEF*NtoN2O*kgtoGg</f>
        <v>1.388138494424638</v>
      </c>
      <c r="BK108" s="22">
        <f>'Activity data'!BK67*UDCPPEF*NtoN2O*kgtoGg</f>
        <v>1.4105736318884063</v>
      </c>
      <c r="BL108" s="22">
        <f>'Activity data'!BL67*UDCPPEF*NtoN2O*kgtoGg</f>
        <v>1.4336776780994127</v>
      </c>
      <c r="BM108" s="22">
        <f>'Activity data'!BM67*UDCPPEF*NtoN2O*kgtoGg</f>
        <v>1.4579212455873154</v>
      </c>
      <c r="BN108" s="22">
        <f>'Activity data'!BN67*UDCPPEF*NtoN2O*kgtoGg</f>
        <v>1.4823926478469462</v>
      </c>
      <c r="BO108" s="22">
        <f>'Activity data'!BO67*UDCPPEF*NtoN2O*kgtoGg</f>
        <v>1.5081039536245637</v>
      </c>
      <c r="BP108" s="22">
        <f>'Activity data'!BP67*UDCPPEF*NtoN2O*kgtoGg</f>
        <v>1.5351494709822859</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0.73468194696406786</v>
      </c>
      <c r="AE109" s="22">
        <f>'Activity data'!AE68*UDCPPEF*NtoN2O*kgtoGg</f>
        <v>0.73961932882296877</v>
      </c>
      <c r="AF109" s="22">
        <f>'Activity data'!AF68*UDCPPEF*NtoN2O*kgtoGg</f>
        <v>0.74321130053578055</v>
      </c>
      <c r="AG109" s="22">
        <f>'Activity data'!AG68*UDCPPEF*NtoN2O*kgtoGg</f>
        <v>0.74534566935594471</v>
      </c>
      <c r="AH109" s="22">
        <f>'Activity data'!AH68*UDCPPEF*NtoN2O*kgtoGg</f>
        <v>0.74636674112686707</v>
      </c>
      <c r="AI109" s="22">
        <f>'Activity data'!AI68*UDCPPEF*NtoN2O*kgtoGg</f>
        <v>0.74896528877457691</v>
      </c>
      <c r="AJ109" s="22">
        <f>'Activity data'!AJ68*UDCPPEF*NtoN2O*kgtoGg</f>
        <v>0.75126549620387806</v>
      </c>
      <c r="AK109" s="22">
        <f>'Activity data'!AK68*UDCPPEF*NtoN2O*kgtoGg</f>
        <v>0.75329893979563145</v>
      </c>
      <c r="AL109" s="22">
        <f>'Activity data'!AL68*UDCPPEF*NtoN2O*kgtoGg</f>
        <v>0.72965764439480085</v>
      </c>
      <c r="AM109" s="22">
        <f>'Activity data'!AM68*UDCPPEF*NtoN2O*kgtoGg</f>
        <v>0.73485929312103448</v>
      </c>
      <c r="AN109" s="22">
        <f>'Activity data'!AN68*UDCPPEF*NtoN2O*kgtoGg</f>
        <v>0.73990010621624669</v>
      </c>
      <c r="AO109" s="22">
        <f>'Activity data'!AO68*UDCPPEF*NtoN2O*kgtoGg</f>
        <v>0.74509590703884843</v>
      </c>
      <c r="AP109" s="22">
        <f>'Activity data'!AP68*UDCPPEF*NtoN2O*kgtoGg</f>
        <v>0.75015990496950147</v>
      </c>
      <c r="AQ109" s="22">
        <f>'Activity data'!AQ68*UDCPPEF*NtoN2O*kgtoGg</f>
        <v>0.7555646911706414</v>
      </c>
      <c r="AR109" s="22">
        <f>'Activity data'!AR68*UDCPPEF*NtoN2O*kgtoGg</f>
        <v>0.76176930950609989</v>
      </c>
      <c r="AS109" s="22">
        <f>'Activity data'!AS68*UDCPPEF*NtoN2O*kgtoGg</f>
        <v>0.76795905084987703</v>
      </c>
      <c r="AT109" s="22">
        <f>'Activity data'!AT68*UDCPPEF*NtoN2O*kgtoGg</f>
        <v>0.77454930838233427</v>
      </c>
      <c r="AU109" s="22">
        <f>'Activity data'!AU68*UDCPPEF*NtoN2O*kgtoGg</f>
        <v>0.78143605363056279</v>
      </c>
      <c r="AV109" s="22">
        <f>'Activity data'!AV68*UDCPPEF*NtoN2O*kgtoGg</f>
        <v>0.78863601539535022</v>
      </c>
      <c r="AW109" s="22">
        <f>'Activity data'!AW68*UDCPPEF*NtoN2O*kgtoGg</f>
        <v>0.79711974954922493</v>
      </c>
      <c r="AX109" s="22">
        <f>'Activity data'!AX68*UDCPPEF*NtoN2O*kgtoGg</f>
        <v>0.8051729226409855</v>
      </c>
      <c r="AY109" s="22">
        <f>'Activity data'!AY68*UDCPPEF*NtoN2O*kgtoGg</f>
        <v>0.8142494365984233</v>
      </c>
      <c r="AZ109" s="22">
        <f>'Activity data'!AZ68*UDCPPEF*NtoN2O*kgtoGg</f>
        <v>0.82403155021202767</v>
      </c>
      <c r="BA109" s="22">
        <f>'Activity data'!BA68*UDCPPEF*NtoN2O*kgtoGg</f>
        <v>0.83455311593748149</v>
      </c>
      <c r="BB109" s="22">
        <f>'Activity data'!BB68*UDCPPEF*NtoN2O*kgtoGg</f>
        <v>0.84507157277706102</v>
      </c>
      <c r="BC109" s="22">
        <f>'Activity data'!BC68*UDCPPEF*NtoN2O*kgtoGg</f>
        <v>0.85607905829556696</v>
      </c>
      <c r="BD109" s="22">
        <f>'Activity data'!BD68*UDCPPEF*NtoN2O*kgtoGg</f>
        <v>0.86726010522008068</v>
      </c>
      <c r="BE109" s="22">
        <f>'Activity data'!BE68*UDCPPEF*NtoN2O*kgtoGg</f>
        <v>0.87893229044132581</v>
      </c>
      <c r="BF109" s="22">
        <f>'Activity data'!BF68*UDCPPEF*NtoN2O*kgtoGg</f>
        <v>0.89136655522099417</v>
      </c>
      <c r="BG109" s="22">
        <f>'Activity data'!BG68*UDCPPEF*NtoN2O*kgtoGg</f>
        <v>0.90401803700011596</v>
      </c>
      <c r="BH109" s="22">
        <f>'Activity data'!BH68*UDCPPEF*NtoN2O*kgtoGg</f>
        <v>0.91723774286386051</v>
      </c>
      <c r="BI109" s="22">
        <f>'Activity data'!BI68*UDCPPEF*NtoN2O*kgtoGg</f>
        <v>0.93098378260993586</v>
      </c>
      <c r="BJ109" s="22">
        <f>'Activity data'!BJ68*UDCPPEF*NtoN2O*kgtoGg</f>
        <v>0.94533181246857956</v>
      </c>
      <c r="BK109" s="22">
        <f>'Activity data'!BK68*UDCPPEF*NtoN2O*kgtoGg</f>
        <v>0.96061029458458491</v>
      </c>
      <c r="BL109" s="22">
        <f>'Activity data'!BL68*UDCPPEF*NtoN2O*kgtoGg</f>
        <v>0.97634430813419226</v>
      </c>
      <c r="BM109" s="22">
        <f>'Activity data'!BM68*UDCPPEF*NtoN2O*kgtoGg</f>
        <v>0.99285434347007007</v>
      </c>
      <c r="BN109" s="22">
        <f>'Activity data'!BN68*UDCPPEF*NtoN2O*kgtoGg</f>
        <v>1.0095195358443607</v>
      </c>
      <c r="BO109" s="22">
        <f>'Activity data'!BO68*UDCPPEF*NtoN2O*kgtoGg</f>
        <v>1.027029110997929</v>
      </c>
      <c r="BP109" s="22">
        <f>'Activity data'!BP68*UDCPPEF*NtoN2O*kgtoGg</f>
        <v>1.0454472933663406</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15.353394701376349</v>
      </c>
      <c r="AE110" s="22">
        <f>'Activity data'!AE69*UDCPPEF*NtoN2O*kgtoGg</f>
        <v>15.333165646759269</v>
      </c>
      <c r="AF110" s="22">
        <f>'Activity data'!AF69*UDCPPEF*NtoN2O*kgtoGg</f>
        <v>15.204672360194376</v>
      </c>
      <c r="AG110" s="22">
        <f>'Activity data'!AG69*UDCPPEF*NtoN2O*kgtoGg</f>
        <v>14.968881114144235</v>
      </c>
      <c r="AH110" s="22">
        <f>'Activity data'!AH69*UDCPPEF*NtoN2O*kgtoGg</f>
        <v>14.653770668063864</v>
      </c>
      <c r="AI110" s="22">
        <f>'Activity data'!AI69*UDCPPEF*NtoN2O*kgtoGg</f>
        <v>14.421258948817568</v>
      </c>
      <c r="AJ110" s="22">
        <f>'Activity data'!AJ69*UDCPPEF*NtoN2O*kgtoGg</f>
        <v>14.166243275885652</v>
      </c>
      <c r="AK110" s="22">
        <f>'Activity data'!AK69*UDCPPEF*NtoN2O*kgtoGg</f>
        <v>13.89170614348747</v>
      </c>
      <c r="AL110" s="22">
        <f>'Activity data'!AL69*UDCPPEF*NtoN2O*kgtoGg</f>
        <v>12.216627545466666</v>
      </c>
      <c r="AM110" s="22">
        <f>'Activity data'!AM69*UDCPPEF*NtoN2O*kgtoGg</f>
        <v>12.242822240099471</v>
      </c>
      <c r="AN110" s="22">
        <f>'Activity data'!AN69*UDCPPEF*NtoN2O*kgtoGg</f>
        <v>12.249513778989536</v>
      </c>
      <c r="AO110" s="22">
        <f>'Activity data'!AO69*UDCPPEF*NtoN2O*kgtoGg</f>
        <v>12.25416319746328</v>
      </c>
      <c r="AP110" s="22">
        <f>'Activity data'!AP69*UDCPPEF*NtoN2O*kgtoGg</f>
        <v>12.242504979971335</v>
      </c>
      <c r="AQ110" s="22">
        <f>'Activity data'!AQ69*UDCPPEF*NtoN2O*kgtoGg</f>
        <v>12.238920476774204</v>
      </c>
      <c r="AR110" s="22">
        <f>'Activity data'!AR69*UDCPPEF*NtoN2O*kgtoGg</f>
        <v>12.290143746383077</v>
      </c>
      <c r="AS110" s="22">
        <f>'Activity data'!AS69*UDCPPEF*NtoN2O*kgtoGg</f>
        <v>12.330159842756709</v>
      </c>
      <c r="AT110" s="22">
        <f>'Activity data'!AT69*UDCPPEF*NtoN2O*kgtoGg</f>
        <v>12.378971618987363</v>
      </c>
      <c r="AU110" s="22">
        <f>'Activity data'!AU69*UDCPPEF*NtoN2O*kgtoGg</f>
        <v>12.431214307566217</v>
      </c>
      <c r="AV110" s="22">
        <f>'Activity data'!AV69*UDCPPEF*NtoN2O*kgtoGg</f>
        <v>12.487322594890955</v>
      </c>
      <c r="AW110" s="22">
        <f>'Activity data'!AW69*UDCPPEF*NtoN2O*kgtoGg</f>
        <v>12.554912983763101</v>
      </c>
      <c r="AX110" s="22">
        <f>'Activity data'!AX69*UDCPPEF*NtoN2O*kgtoGg</f>
        <v>12.589066938731902</v>
      </c>
      <c r="AY110" s="22">
        <f>'Activity data'!AY69*UDCPPEF*NtoN2O*kgtoGg</f>
        <v>12.652708195643452</v>
      </c>
      <c r="AZ110" s="22">
        <f>'Activity data'!AZ69*UDCPPEF*NtoN2O*kgtoGg</f>
        <v>12.730210286626701</v>
      </c>
      <c r="BA110" s="22">
        <f>'Activity data'!BA69*UDCPPEF*NtoN2O*kgtoGg</f>
        <v>12.821332731457264</v>
      </c>
      <c r="BB110" s="22">
        <f>'Activity data'!BB69*UDCPPEF*NtoN2O*kgtoGg</f>
        <v>12.910607681253243</v>
      </c>
      <c r="BC110" s="22">
        <f>'Activity data'!BC69*UDCPPEF*NtoN2O*kgtoGg</f>
        <v>13.001436999605696</v>
      </c>
      <c r="BD110" s="22">
        <f>'Activity data'!BD69*UDCPPEF*NtoN2O*kgtoGg</f>
        <v>13.081158250383425</v>
      </c>
      <c r="BE110" s="22">
        <f>'Activity data'!BE69*UDCPPEF*NtoN2O*kgtoGg</f>
        <v>13.161268083689826</v>
      </c>
      <c r="BF110" s="22">
        <f>'Activity data'!BF69*UDCPPEF*NtoN2O*kgtoGg</f>
        <v>13.250442056564308</v>
      </c>
      <c r="BG110" s="22">
        <f>'Activity data'!BG69*UDCPPEF*NtoN2O*kgtoGg</f>
        <v>13.613044669333188</v>
      </c>
      <c r="BH110" s="22">
        <f>'Activity data'!BH69*UDCPPEF*NtoN2O*kgtoGg</f>
        <v>13.990466203731348</v>
      </c>
      <c r="BI110" s="22">
        <f>'Activity data'!BI69*UDCPPEF*NtoN2O*kgtoGg</f>
        <v>14.381057112056356</v>
      </c>
      <c r="BJ110" s="22">
        <f>'Activity data'!BJ69*UDCPPEF*NtoN2O*kgtoGg</f>
        <v>14.78726977146011</v>
      </c>
      <c r="BK110" s="22">
        <f>'Activity data'!BK69*UDCPPEF*NtoN2O*kgtoGg</f>
        <v>15.220203324786493</v>
      </c>
      <c r="BL110" s="22">
        <f>'Activity data'!BL69*UDCPPEF*NtoN2O*kgtoGg</f>
        <v>15.675781246682394</v>
      </c>
      <c r="BM110" s="22">
        <f>'Activity data'!BM69*UDCPPEF*NtoN2O*kgtoGg</f>
        <v>16.152157796722957</v>
      </c>
      <c r="BN110" s="22">
        <f>'Activity data'!BN69*UDCPPEF*NtoN2O*kgtoGg</f>
        <v>16.628012185121538</v>
      </c>
      <c r="BO110" s="22">
        <f>'Activity data'!BO69*UDCPPEF*NtoN2O*kgtoGg</f>
        <v>17.126617284809026</v>
      </c>
      <c r="BP110" s="22">
        <f>'Activity data'!BP69*UDCPPEF*NtoN2O*kgtoGg</f>
        <v>17.649807289636485</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9.6542269911842276</v>
      </c>
      <c r="AE111" s="22">
        <f>'Activity data'!AE70*UDCPPEF*NtoN2O*kgtoGg</f>
        <v>9.6415069452993354</v>
      </c>
      <c r="AF111" s="22">
        <f>'Activity data'!AF70*UDCPPEF*NtoN2O*kgtoGg</f>
        <v>9.5607102629063832</v>
      </c>
      <c r="AG111" s="22">
        <f>'Activity data'!AG70*UDCPPEF*NtoN2O*kgtoGg</f>
        <v>9.4124445369104137</v>
      </c>
      <c r="AH111" s="22">
        <f>'Activity data'!AH70*UDCPPEF*NtoN2O*kgtoGg</f>
        <v>9.2143028338588717</v>
      </c>
      <c r="AI111" s="22">
        <f>'Activity data'!AI70*UDCPPEF*NtoN2O*kgtoGg</f>
        <v>9.0680992769664694</v>
      </c>
      <c r="AJ111" s="22">
        <f>'Activity data'!AJ70*UDCPPEF*NtoN2O*kgtoGg</f>
        <v>8.9077452158171351</v>
      </c>
      <c r="AK111" s="22">
        <f>'Activity data'!AK70*UDCPPEF*NtoN2O*kgtoGg</f>
        <v>8.7351160451853627</v>
      </c>
      <c r="AL111" s="22">
        <f>'Activity data'!AL70*UDCPPEF*NtoN2O*kgtoGg</f>
        <v>7.6818252695683071</v>
      </c>
      <c r="AM111" s="22">
        <f>'Activity data'!AM70*UDCPPEF*NtoN2O*kgtoGg</f>
        <v>7.6982965147143201</v>
      </c>
      <c r="AN111" s="22">
        <f>'Activity data'!AN70*UDCPPEF*NtoN2O*kgtoGg</f>
        <v>7.7025041597740271</v>
      </c>
      <c r="AO111" s="22">
        <f>'Activity data'!AO70*UDCPPEF*NtoN2O*kgtoGg</f>
        <v>7.7054277178662662</v>
      </c>
      <c r="AP111" s="22">
        <f>'Activity data'!AP70*UDCPPEF*NtoN2O*kgtoGg</f>
        <v>7.6980970212894562</v>
      </c>
      <c r="AQ111" s="22">
        <f>'Activity data'!AQ70*UDCPPEF*NtoN2O*kgtoGg</f>
        <v>7.6958430827834245</v>
      </c>
      <c r="AR111" s="22">
        <f>'Activity data'!AR70*UDCPPEF*NtoN2O*kgtoGg</f>
        <v>7.7280523160932644</v>
      </c>
      <c r="AS111" s="22">
        <f>'Activity data'!AS70*UDCPPEF*NtoN2O*kgtoGg</f>
        <v>7.753214469819274</v>
      </c>
      <c r="AT111" s="22">
        <f>'Activity data'!AT70*UDCPPEF*NtoN2O*kgtoGg</f>
        <v>7.7839073541448105</v>
      </c>
      <c r="AU111" s="22">
        <f>'Activity data'!AU70*UDCPPEF*NtoN2O*kgtoGg</f>
        <v>7.8167575989264906</v>
      </c>
      <c r="AV111" s="22">
        <f>'Activity data'!AV70*UDCPPEF*NtoN2O*kgtoGg</f>
        <v>7.8520385353223423</v>
      </c>
      <c r="AW111" s="22">
        <f>'Activity data'!AW70*UDCPPEF*NtoN2O*kgtoGg</f>
        <v>7.8945394264468041</v>
      </c>
      <c r="AX111" s="22">
        <f>'Activity data'!AX70*UDCPPEF*NtoN2O*kgtoGg</f>
        <v>7.9160154609218321</v>
      </c>
      <c r="AY111" s="22">
        <f>'Activity data'!AY70*UDCPPEF*NtoN2O*kgtoGg</f>
        <v>7.9560331346792381</v>
      </c>
      <c r="AZ111" s="22">
        <f>'Activity data'!AZ70*UDCPPEF*NtoN2O*kgtoGg</f>
        <v>8.0047665120981506</v>
      </c>
      <c r="BA111" s="22">
        <f>'Activity data'!BA70*UDCPPEF*NtoN2O*kgtoGg</f>
        <v>8.0620643790192066</v>
      </c>
      <c r="BB111" s="22">
        <f>'Activity data'!BB70*UDCPPEF*NtoN2O*kgtoGg</f>
        <v>8.1182005395700543</v>
      </c>
      <c r="BC111" s="22">
        <f>'Activity data'!BC70*UDCPPEF*NtoN2O*kgtoGg</f>
        <v>8.1753140883248783</v>
      </c>
      <c r="BD111" s="22">
        <f>'Activity data'!BD70*UDCPPEF*NtoN2O*kgtoGg</f>
        <v>8.2254428752152648</v>
      </c>
      <c r="BE111" s="22">
        <f>'Activity data'!BE70*UDCPPEF*NtoN2O*kgtoGg</f>
        <v>8.2758160031135919</v>
      </c>
      <c r="BF111" s="22">
        <f>'Activity data'!BF70*UDCPPEF*NtoN2O*kgtoGg</f>
        <v>8.3318886692946297</v>
      </c>
      <c r="BG111" s="22">
        <f>'Activity data'!BG70*UDCPPEF*NtoN2O*kgtoGg</f>
        <v>8.5598934851255848</v>
      </c>
      <c r="BH111" s="22">
        <f>'Activity data'!BH70*UDCPPEF*NtoN2O*kgtoGg</f>
        <v>8.7972164508482216</v>
      </c>
      <c r="BI111" s="22">
        <f>'Activity data'!BI70*UDCPPEF*NtoN2O*kgtoGg</f>
        <v>9.0428203295346954</v>
      </c>
      <c r="BJ111" s="22">
        <f>'Activity data'!BJ70*UDCPPEF*NtoN2O*kgtoGg</f>
        <v>9.2982471779192366</v>
      </c>
      <c r="BK111" s="22">
        <f>'Activity data'!BK70*UDCPPEF*NtoN2O*kgtoGg</f>
        <v>9.5704761459883105</v>
      </c>
      <c r="BL111" s="22">
        <f>'Activity data'!BL70*UDCPPEF*NtoN2O*kgtoGg</f>
        <v>9.8569439113067343</v>
      </c>
      <c r="BM111" s="22">
        <f>'Activity data'!BM70*UDCPPEF*NtoN2O*kgtoGg</f>
        <v>10.156489870804313</v>
      </c>
      <c r="BN111" s="22">
        <f>'Activity data'!BN70*UDCPPEF*NtoN2O*kgtoGg</f>
        <v>10.455707494639597</v>
      </c>
      <c r="BO111" s="22">
        <f>'Activity data'!BO70*UDCPPEF*NtoN2O*kgtoGg</f>
        <v>10.769230784112088</v>
      </c>
      <c r="BP111" s="22">
        <f>'Activity data'!BP70*UDCPPEF*NtoN2O*kgtoGg</f>
        <v>11.098213081797063</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5.8006297029869733</v>
      </c>
      <c r="AE113" s="22">
        <f>'Activity data'!AE72*UDSOEF*NtoN2O*kgtoGg</f>
        <v>5.8038454560631187</v>
      </c>
      <c r="AF113" s="22">
        <f>'Activity data'!AF72*UDSOEF*NtoN2O*kgtoGg</f>
        <v>5.8109982131717546</v>
      </c>
      <c r="AG113" s="22">
        <f>'Activity data'!AG72*UDSOEF*NtoN2O*kgtoGg</f>
        <v>5.8218285861414545</v>
      </c>
      <c r="AH113" s="22">
        <f>'Activity data'!AH72*UDSOEF*NtoN2O*kgtoGg</f>
        <v>5.8361902408995441</v>
      </c>
      <c r="AI113" s="22">
        <f>'Activity data'!AI72*UDSOEF*NtoN2O*kgtoGg</f>
        <v>5.8542919114829131</v>
      </c>
      <c r="AJ113" s="22">
        <f>'Activity data'!AJ72*UDSOEF*NtoN2O*kgtoGg</f>
        <v>5.8743439819972103</v>
      </c>
      <c r="AK113" s="22">
        <f>'Activity data'!AK72*UDSOEF*NtoN2O*kgtoGg</f>
        <v>5.8963812214874771</v>
      </c>
      <c r="AL113" s="22">
        <f>'Activity data'!AL72*UDSOEF*NtoN2O*kgtoGg</f>
        <v>5.9169016925509244</v>
      </c>
      <c r="AM113" s="22">
        <f>'Activity data'!AM72*UDSOEF*NtoN2O*kgtoGg</f>
        <v>5.9253918591552637</v>
      </c>
      <c r="AN113" s="22">
        <f>'Activity data'!AN72*UDSOEF*NtoN2O*kgtoGg</f>
        <v>5.9353063400154706</v>
      </c>
      <c r="AO113" s="22">
        <f>'Activity data'!AO72*UDSOEF*NtoN2O*kgtoGg</f>
        <v>5.9465999118939727</v>
      </c>
      <c r="AP113" s="22">
        <f>'Activity data'!AP72*UDSOEF*NtoN2O*kgtoGg</f>
        <v>5.9591576009251774</v>
      </c>
      <c r="AQ113" s="22">
        <f>'Activity data'!AQ72*UDSOEF*NtoN2O*kgtoGg</f>
        <v>5.9729745541981183</v>
      </c>
      <c r="AR113" s="22">
        <f>'Activity data'!AR72*UDSOEF*NtoN2O*kgtoGg</f>
        <v>5.9815319922334416</v>
      </c>
      <c r="AS113" s="22">
        <f>'Activity data'!AS72*UDSOEF*NtoN2O*kgtoGg</f>
        <v>5.9911155516488108</v>
      </c>
      <c r="AT113" s="22">
        <f>'Activity data'!AT72*UDSOEF*NtoN2O*kgtoGg</f>
        <v>6.0017294699665928</v>
      </c>
      <c r="AU113" s="22">
        <f>'Activity data'!AU72*UDSOEF*NtoN2O*kgtoGg</f>
        <v>6.0133140567805663</v>
      </c>
      <c r="AV113" s="22">
        <f>'Activity data'!AV72*UDSOEF*NtoN2O*kgtoGg</f>
        <v>6.0258302517240292</v>
      </c>
      <c r="AW113" s="22">
        <f>'Activity data'!AW72*UDSOEF*NtoN2O*kgtoGg</f>
        <v>6.0341109201728385</v>
      </c>
      <c r="AX113" s="22">
        <f>'Activity data'!AX72*UDSOEF*NtoN2O*kgtoGg</f>
        <v>6.0431038808878919</v>
      </c>
      <c r="AY113" s="22">
        <f>'Activity data'!AY72*UDSOEF*NtoN2O*kgtoGg</f>
        <v>6.0529697642789149</v>
      </c>
      <c r="AZ113" s="22">
        <f>'Activity data'!AZ72*UDSOEF*NtoN2O*kgtoGg</f>
        <v>6.0636365404071091</v>
      </c>
      <c r="BA113" s="22">
        <f>'Activity data'!BA72*UDSOEF*NtoN2O*kgtoGg</f>
        <v>6.0750814868058507</v>
      </c>
      <c r="BB113" s="22">
        <f>'Activity data'!BB72*UDSOEF*NtoN2O*kgtoGg</f>
        <v>6.0822150703998332</v>
      </c>
      <c r="BC113" s="22">
        <f>'Activity data'!BC72*UDSOEF*NtoN2O*kgtoGg</f>
        <v>6.0900068674442274</v>
      </c>
      <c r="BD113" s="22">
        <f>'Activity data'!BD72*UDSOEF*NtoN2O*kgtoGg</f>
        <v>6.0983925446297276</v>
      </c>
      <c r="BE113" s="22">
        <f>'Activity data'!BE72*UDSOEF*NtoN2O*kgtoGg</f>
        <v>6.1073935589064945</v>
      </c>
      <c r="BF113" s="22">
        <f>'Activity data'!BF72*UDSOEF*NtoN2O*kgtoGg</f>
        <v>6.1170267164044096</v>
      </c>
      <c r="BG113" s="22">
        <f>'Activity data'!BG72*UDSOEF*NtoN2O*kgtoGg</f>
        <v>6.1225775674585039</v>
      </c>
      <c r="BH113" s="22">
        <f>'Activity data'!BH72*UDSOEF*NtoN2O*kgtoGg</f>
        <v>6.128671567162594</v>
      </c>
      <c r="BI113" s="22">
        <f>'Activity data'!BI72*UDSOEF*NtoN2O*kgtoGg</f>
        <v>6.1352868358508861</v>
      </c>
      <c r="BJ113" s="22">
        <f>'Activity data'!BJ72*UDSOEF*NtoN2O*kgtoGg</f>
        <v>6.1424182019555902</v>
      </c>
      <c r="BK113" s="22">
        <f>'Activity data'!BK72*UDSOEF*NtoN2O*kgtoGg</f>
        <v>6.1500950282653308</v>
      </c>
      <c r="BL113" s="22">
        <f>'Activity data'!BL72*UDSOEF*NtoN2O*kgtoGg</f>
        <v>6.1535708470682344</v>
      </c>
      <c r="BM113" s="22">
        <f>'Activity data'!BM72*UDSOEF*NtoN2O*kgtoGg</f>
        <v>6.1575240266382636</v>
      </c>
      <c r="BN113" s="22">
        <f>'Activity data'!BN72*UDSOEF*NtoN2O*kgtoGg</f>
        <v>6.1618598252494934</v>
      </c>
      <c r="BO113" s="22">
        <f>'Activity data'!BO72*UDSOEF*NtoN2O*kgtoGg</f>
        <v>6.1666579075145966</v>
      </c>
      <c r="BP113" s="22">
        <f>'Activity data'!BP72*UDSOEF*NtoN2O*kgtoGg</f>
        <v>6.1719157772337949</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0.64752154955023855</v>
      </c>
      <c r="AE114" s="22">
        <f>'Activity data'!AE73*UDSOEF*NtoN2O*kgtoGg</f>
        <v>0.64788052254480222</v>
      </c>
      <c r="AF114" s="22">
        <f>'Activity data'!AF73*UDSOEF*NtoN2O*kgtoGg</f>
        <v>0.64867898143697311</v>
      </c>
      <c r="AG114" s="22">
        <f>'Activity data'!AG73*UDSOEF*NtoN2O*kgtoGg</f>
        <v>0.64988797084788774</v>
      </c>
      <c r="AH114" s="22">
        <f>'Activity data'!AH73*UDSOEF*NtoN2O*kgtoGg</f>
        <v>0.65149115557424153</v>
      </c>
      <c r="AI114" s="22">
        <f>'Activity data'!AI73*UDSOEF*NtoN2O*kgtoGg</f>
        <v>0.65351183649782396</v>
      </c>
      <c r="AJ114" s="22">
        <f>'Activity data'!AJ73*UDSOEF*NtoN2O*kgtoGg</f>
        <v>0.65575023964298973</v>
      </c>
      <c r="AK114" s="22">
        <f>'Activity data'!AK73*UDSOEF*NtoN2O*kgtoGg</f>
        <v>0.65821024626178826</v>
      </c>
      <c r="AL114" s="22">
        <f>'Activity data'!AL73*UDSOEF*NtoN2O*kgtoGg</f>
        <v>0.66050093673866228</v>
      </c>
      <c r="AM114" s="22">
        <f>'Activity data'!AM73*UDSOEF*NtoN2O*kgtoGg</f>
        <v>0.6614486900201294</v>
      </c>
      <c r="AN114" s="22">
        <f>'Activity data'!AN73*UDSOEF*NtoN2O*kgtoGg</f>
        <v>0.66255543882815626</v>
      </c>
      <c r="AO114" s="22">
        <f>'Activity data'!AO73*UDSOEF*NtoN2O*kgtoGg</f>
        <v>0.66381613491412761</v>
      </c>
      <c r="AP114" s="22">
        <f>'Activity data'!AP73*UDSOEF*NtoN2O*kgtoGg</f>
        <v>0.66521794379981969</v>
      </c>
      <c r="AQ114" s="22">
        <f>'Activity data'!AQ73*UDSOEF*NtoN2O*kgtoGg</f>
        <v>0.66676032375707683</v>
      </c>
      <c r="AR114" s="22">
        <f>'Activity data'!AR73*UDSOEF*NtoN2O*kgtoGg</f>
        <v>0.66771558651655949</v>
      </c>
      <c r="AS114" s="22">
        <f>'Activity data'!AS73*UDSOEF*NtoN2O*kgtoGg</f>
        <v>0.66878539472025356</v>
      </c>
      <c r="AT114" s="22">
        <f>'Activity data'!AT73*UDSOEF*NtoN2O*kgtoGg</f>
        <v>0.66997022140077589</v>
      </c>
      <c r="AU114" s="22">
        <f>'Activity data'!AU73*UDSOEF*NtoN2O*kgtoGg</f>
        <v>0.67126340334631907</v>
      </c>
      <c r="AV114" s="22">
        <f>'Activity data'!AV73*UDSOEF*NtoN2O*kgtoGg</f>
        <v>0.67266058026662667</v>
      </c>
      <c r="AW114" s="22">
        <f>'Activity data'!AW73*UDSOEF*NtoN2O*kgtoGg</f>
        <v>0.67358494736810248</v>
      </c>
      <c r="AX114" s="22">
        <f>'Activity data'!AX73*UDSOEF*NtoN2O*kgtoGg</f>
        <v>0.67458882731828385</v>
      </c>
      <c r="AY114" s="22">
        <f>'Activity data'!AY73*UDSOEF*NtoN2O*kgtoGg</f>
        <v>0.67569015121381681</v>
      </c>
      <c r="AZ114" s="22">
        <f>'Activity data'!AZ73*UDSOEF*NtoN2O*kgtoGg</f>
        <v>0.67688087838670907</v>
      </c>
      <c r="BA114" s="22">
        <f>'Activity data'!BA73*UDSOEF*NtoN2O*kgtoGg</f>
        <v>0.67815847233876159</v>
      </c>
      <c r="BB114" s="22">
        <f>'Activity data'!BB73*UDSOEF*NtoN2O*kgtoGg</f>
        <v>0.67895479090056254</v>
      </c>
      <c r="BC114" s="22">
        <f>'Activity data'!BC73*UDSOEF*NtoN2O*kgtoGg</f>
        <v>0.6798245855184416</v>
      </c>
      <c r="BD114" s="22">
        <f>'Activity data'!BD73*UDSOEF*NtoN2O*kgtoGg</f>
        <v>0.68076067469551604</v>
      </c>
      <c r="BE114" s="22">
        <f>'Activity data'!BE73*UDSOEF*NtoN2O*kgtoGg</f>
        <v>0.68176545366098151</v>
      </c>
      <c r="BF114" s="22">
        <f>'Activity data'!BF73*UDSOEF*NtoN2O*kgtoGg</f>
        <v>0.6828407984751661</v>
      </c>
      <c r="BG114" s="22">
        <f>'Activity data'!BG73*UDSOEF*NtoN2O*kgtoGg</f>
        <v>0.6834604373523071</v>
      </c>
      <c r="BH114" s="22">
        <f>'Activity data'!BH73*UDSOEF*NtoN2O*kgtoGg</f>
        <v>0.68414070765629131</v>
      </c>
      <c r="BI114" s="22">
        <f>'Activity data'!BI73*UDSOEF*NtoN2O*kgtoGg</f>
        <v>0.68487916697037732</v>
      </c>
      <c r="BJ114" s="22">
        <f>'Activity data'!BJ73*UDSOEF*NtoN2O*kgtoGg</f>
        <v>0.68567523799489905</v>
      </c>
      <c r="BK114" s="22">
        <f>'Activity data'!BK73*UDSOEF*NtoN2O*kgtoGg</f>
        <v>0.68653219848405966</v>
      </c>
      <c r="BL114" s="22">
        <f>'Activity data'!BL73*UDSOEF*NtoN2O*kgtoGg</f>
        <v>0.68692020249266805</v>
      </c>
      <c r="BM114" s="22">
        <f>'Activity data'!BM73*UDSOEF*NtoN2O*kgtoGg</f>
        <v>0.68736149405787828</v>
      </c>
      <c r="BN114" s="22">
        <f>'Activity data'!BN73*UDSOEF*NtoN2O*kgtoGg</f>
        <v>0.68784549720564625</v>
      </c>
      <c r="BO114" s="22">
        <f>'Activity data'!BO73*UDSOEF*NtoN2O*kgtoGg</f>
        <v>0.68838110485899606</v>
      </c>
      <c r="BP114" s="22">
        <f>'Activity data'!BP73*UDSOEF*NtoN2O*kgtoGg</f>
        <v>0.68896803836832776</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0.71702572979467027</v>
      </c>
      <c r="AE115" s="22">
        <f>'Activity data'!AE74*UDSOEF*NtoN2O*kgtoGg</f>
        <v>0.71890538467196574</v>
      </c>
      <c r="AF115" s="22">
        <f>'Activity data'!AF74*UDSOEF*NtoN2O*kgtoGg</f>
        <v>0.7214092478167935</v>
      </c>
      <c r="AG115" s="22">
        <f>'Activity data'!AG74*UDSOEF*NtoN2O*kgtoGg</f>
        <v>0.72449793166760046</v>
      </c>
      <c r="AH115" s="22">
        <f>'Activity data'!AH74*UDSOEF*NtoN2O*kgtoGg</f>
        <v>0.72815199195158598</v>
      </c>
      <c r="AI115" s="22">
        <f>'Activity data'!AI74*UDSOEF*NtoN2O*kgtoGg</f>
        <v>0.73241889510493818</v>
      </c>
      <c r="AJ115" s="22">
        <f>'Activity data'!AJ74*UDSOEF*NtoN2O*kgtoGg</f>
        <v>0.73695902117055345</v>
      </c>
      <c r="AK115" s="22">
        <f>'Activity data'!AK74*UDSOEF*NtoN2O*kgtoGg</f>
        <v>0.74178583079879346</v>
      </c>
      <c r="AL115" s="22">
        <f>'Activity data'!AL74*UDSOEF*NtoN2O*kgtoGg</f>
        <v>0.74623380538487238</v>
      </c>
      <c r="AM115" s="22">
        <f>'Activity data'!AM74*UDSOEF*NtoN2O*kgtoGg</f>
        <v>0.74830331448185872</v>
      </c>
      <c r="AN115" s="22">
        <f>'Activity data'!AN74*UDSOEF*NtoN2O*kgtoGg</f>
        <v>0.75058338533728908</v>
      </c>
      <c r="AO115" s="22">
        <f>'Activity data'!AO74*UDSOEF*NtoN2O*kgtoGg</f>
        <v>0.75306864718532318</v>
      </c>
      <c r="AP115" s="22">
        <f>'Activity data'!AP74*UDSOEF*NtoN2O*kgtoGg</f>
        <v>0.75574005441426828</v>
      </c>
      <c r="AQ115" s="22">
        <f>'Activity data'!AQ74*UDSOEF*NtoN2O*kgtoGg</f>
        <v>0.75859916597897359</v>
      </c>
      <c r="AR115" s="22">
        <f>'Activity data'!AR74*UDSOEF*NtoN2O*kgtoGg</f>
        <v>0.76041707708460127</v>
      </c>
      <c r="AS115" s="22">
        <f>'Activity data'!AS74*UDSOEF*NtoN2O*kgtoGg</f>
        <v>0.76238817016390692</v>
      </c>
      <c r="AT115" s="22">
        <f>'Activity data'!AT74*UDSOEF*NtoN2O*kgtoGg</f>
        <v>0.76451484062193853</v>
      </c>
      <c r="AU115" s="22">
        <f>'Activity data'!AU74*UDSOEF*NtoN2O*kgtoGg</f>
        <v>0.76678724790232333</v>
      </c>
      <c r="AV115" s="22">
        <f>'Activity data'!AV74*UDSOEF*NtoN2O*kgtoGg</f>
        <v>0.7691993044701676</v>
      </c>
      <c r="AW115" s="22">
        <f>'Activity data'!AW74*UDSOEF*NtoN2O*kgtoGg</f>
        <v>0.77078681333827359</v>
      </c>
      <c r="AX115" s="22">
        <f>'Activity data'!AX74*UDSOEF*NtoN2O*kgtoGg</f>
        <v>0.77247903664084283</v>
      </c>
      <c r="AY115" s="22">
        <f>'Activity data'!AY74*UDSOEF*NtoN2O*kgtoGg</f>
        <v>0.77430678735925851</v>
      </c>
      <c r="AZ115" s="22">
        <f>'Activity data'!AZ74*UDSOEF*NtoN2O*kgtoGg</f>
        <v>0.77625731763655448</v>
      </c>
      <c r="BA115" s="22">
        <f>'Activity data'!BA74*UDSOEF*NtoN2O*kgtoGg</f>
        <v>0.77832702050747815</v>
      </c>
      <c r="BB115" s="22">
        <f>'Activity data'!BB74*UDSOEF*NtoN2O*kgtoGg</f>
        <v>0.77957495417616762</v>
      </c>
      <c r="BC115" s="22">
        <f>'Activity data'!BC74*UDSOEF*NtoN2O*kgtoGg</f>
        <v>0.7809244287439826</v>
      </c>
      <c r="BD115" s="22">
        <f>'Activity data'!BD74*UDSOEF*NtoN2O*kgtoGg</f>
        <v>0.78236400333398481</v>
      </c>
      <c r="BE115" s="22">
        <f>'Activity data'!BE74*UDSOEF*NtoN2O*kgtoGg</f>
        <v>0.78389804219215053</v>
      </c>
      <c r="BF115" s="22">
        <f>'Activity data'!BF74*UDSOEF*NtoN2O*kgtoGg</f>
        <v>0.78552996896969174</v>
      </c>
      <c r="BG115" s="22">
        <f>'Activity data'!BG74*UDSOEF*NtoN2O*kgtoGg</f>
        <v>0.78639585589210115</v>
      </c>
      <c r="BH115" s="22">
        <f>'Activity data'!BH74*UDSOEF*NtoN2O*kgtoGg</f>
        <v>0.78734684973112989</v>
      </c>
      <c r="BI115" s="22">
        <f>'Activity data'!BI74*UDSOEF*NtoN2O*kgtoGg</f>
        <v>0.7883791535589989</v>
      </c>
      <c r="BJ115" s="22">
        <f>'Activity data'!BJ74*UDSOEF*NtoN2O*kgtoGg</f>
        <v>0.78949200896394633</v>
      </c>
      <c r="BK115" s="22">
        <f>'Activity data'!BK74*UDSOEF*NtoN2O*kgtoGg</f>
        <v>0.79069091861066287</v>
      </c>
      <c r="BL115" s="22">
        <f>'Activity data'!BL74*UDSOEF*NtoN2O*kgtoGg</f>
        <v>0.79111327410786325</v>
      </c>
      <c r="BM115" s="22">
        <f>'Activity data'!BM74*UDSOEF*NtoN2O*kgtoGg</f>
        <v>0.79161232213918764</v>
      </c>
      <c r="BN115" s="22">
        <f>'Activity data'!BN74*UDSOEF*NtoN2O*kgtoGg</f>
        <v>0.79217095358889111</v>
      </c>
      <c r="BO115" s="22">
        <f>'Activity data'!BO74*UDSOEF*NtoN2O*kgtoGg</f>
        <v>0.79280369531558958</v>
      </c>
      <c r="BP115" s="22">
        <f>'Activity data'!BP74*UDSOEF*NtoN2O*kgtoGg</f>
        <v>0.7935101252716934</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1.1866630181364011</v>
      </c>
      <c r="AE116" s="22">
        <f>'Activity data'!AE75*UDSOEF*NtoN2O*kgtoGg</f>
        <v>1.1897738087776026</v>
      </c>
      <c r="AF116" s="22">
        <f>'Activity data'!AF75*UDSOEF*NtoN2O*kgtoGg</f>
        <v>1.1939176514222629</v>
      </c>
      <c r="AG116" s="22">
        <f>'Activity data'!AG75*UDSOEF*NtoN2O*kgtoGg</f>
        <v>1.199029360456076</v>
      </c>
      <c r="AH116" s="22">
        <f>'Activity data'!AH75*UDSOEF*NtoN2O*kgtoGg</f>
        <v>1.2050767560025208</v>
      </c>
      <c r="AI116" s="22">
        <f>'Activity data'!AI75*UDSOEF*NtoN2O*kgtoGg</f>
        <v>1.2121383940493209</v>
      </c>
      <c r="AJ116" s="22">
        <f>'Activity data'!AJ75*UDSOEF*NtoN2O*kgtoGg</f>
        <v>1.2196522104660421</v>
      </c>
      <c r="AK116" s="22">
        <f>'Activity data'!AK75*UDSOEF*NtoN2O*kgtoGg</f>
        <v>1.227640482355612</v>
      </c>
      <c r="AL116" s="22">
        <f>'Activity data'!AL75*UDSOEF*NtoN2O*kgtoGg</f>
        <v>1.235001789945539</v>
      </c>
      <c r="AM116" s="22">
        <f>'Activity data'!AM75*UDSOEF*NtoN2O*kgtoGg</f>
        <v>1.2384267854638922</v>
      </c>
      <c r="AN116" s="22">
        <f>'Activity data'!AN75*UDSOEF*NtoN2O*kgtoGg</f>
        <v>1.2422002564154082</v>
      </c>
      <c r="AO116" s="22">
        <f>'Activity data'!AO75*UDSOEF*NtoN2O*kgtoGg</f>
        <v>1.246313314291716</v>
      </c>
      <c r="AP116" s="22">
        <f>'Activity data'!AP75*UDSOEF*NtoN2O*kgtoGg</f>
        <v>1.2507344389923305</v>
      </c>
      <c r="AQ116" s="22">
        <f>'Activity data'!AQ75*UDSOEF*NtoN2O*kgtoGg</f>
        <v>1.2554662105558607</v>
      </c>
      <c r="AR116" s="22">
        <f>'Activity data'!AR75*UDSOEF*NtoN2O*kgtoGg</f>
        <v>1.2584748165091306</v>
      </c>
      <c r="AS116" s="22">
        <f>'Activity data'!AS75*UDSOEF*NtoN2O*kgtoGg</f>
        <v>1.2617369355173098</v>
      </c>
      <c r="AT116" s="22">
        <f>'Activity data'!AT75*UDSOEF*NtoN2O*kgtoGg</f>
        <v>1.2652565319270952</v>
      </c>
      <c r="AU116" s="22">
        <f>'Activity data'!AU75*UDSOEF*NtoN2O*kgtoGg</f>
        <v>1.2690173198175778</v>
      </c>
      <c r="AV116" s="22">
        <f>'Activity data'!AV75*UDSOEF*NtoN2O*kgtoGg</f>
        <v>1.2730092244421636</v>
      </c>
      <c r="AW116" s="22">
        <f>'Activity data'!AW75*UDSOEF*NtoN2O*kgtoGg</f>
        <v>1.2756365193724082</v>
      </c>
      <c r="AX116" s="22">
        <f>'Activity data'!AX75*UDSOEF*NtoN2O*kgtoGg</f>
        <v>1.2784371145646656</v>
      </c>
      <c r="AY116" s="22">
        <f>'Activity data'!AY75*UDSOEF*NtoN2O*kgtoGg</f>
        <v>1.2814620048772314</v>
      </c>
      <c r="AZ116" s="22">
        <f>'Activity data'!AZ75*UDSOEF*NtoN2O*kgtoGg</f>
        <v>1.2846900928657683</v>
      </c>
      <c r="BA116" s="22">
        <f>'Activity data'!BA75*UDSOEF*NtoN2O*kgtoGg</f>
        <v>1.2881154090760518</v>
      </c>
      <c r="BB116" s="22">
        <f>'Activity data'!BB75*UDSOEF*NtoN2O*kgtoGg</f>
        <v>1.2901807139489259</v>
      </c>
      <c r="BC116" s="22">
        <f>'Activity data'!BC75*UDSOEF*NtoN2O*kgtoGg</f>
        <v>1.292414066947291</v>
      </c>
      <c r="BD116" s="22">
        <f>'Activity data'!BD75*UDSOEF*NtoN2O*kgtoGg</f>
        <v>1.2947965336522076</v>
      </c>
      <c r="BE116" s="22">
        <f>'Activity data'!BE75*UDSOEF*NtoN2O*kgtoGg</f>
        <v>1.2973353368021179</v>
      </c>
      <c r="BF116" s="22">
        <f>'Activity data'!BF75*UDSOEF*NtoN2O*kgtoGg</f>
        <v>1.300036142470234</v>
      </c>
      <c r="BG116" s="22">
        <f>'Activity data'!BG75*UDSOEF*NtoN2O*kgtoGg</f>
        <v>1.3014691677383865</v>
      </c>
      <c r="BH116" s="22">
        <f>'Activity data'!BH75*UDSOEF*NtoN2O*kgtoGg</f>
        <v>1.3030430432247997</v>
      </c>
      <c r="BI116" s="22">
        <f>'Activity data'!BI75*UDSOEF*NtoN2O*kgtoGg</f>
        <v>1.3047514850911235</v>
      </c>
      <c r="BJ116" s="22">
        <f>'Activity data'!BJ75*UDSOEF*NtoN2O*kgtoGg</f>
        <v>1.3065932381812986</v>
      </c>
      <c r="BK116" s="22">
        <f>'Activity data'!BK75*UDSOEF*NtoN2O*kgtoGg</f>
        <v>1.3085774092936138</v>
      </c>
      <c r="BL116" s="22">
        <f>'Activity data'!BL75*UDSOEF*NtoN2O*kgtoGg</f>
        <v>1.3092763990623322</v>
      </c>
      <c r="BM116" s="22">
        <f>'Activity data'!BM75*UDSOEF*NtoN2O*kgtoGg</f>
        <v>1.3101023134171994</v>
      </c>
      <c r="BN116" s="22">
        <f>'Activity data'!BN75*UDSOEF*NtoN2O*kgtoGg</f>
        <v>1.3110268371191878</v>
      </c>
      <c r="BO116" s="22">
        <f>'Activity data'!BO75*UDSOEF*NtoN2O*kgtoGg</f>
        <v>1.31207401182423</v>
      </c>
      <c r="BP116" s="22">
        <f>'Activity data'!BP75*UDSOEF*NtoN2O*kgtoGg</f>
        <v>1.3132431390521353</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0.19185343869117583</v>
      </c>
      <c r="AE117" s="22">
        <f>'Activity data'!AE76*UDSOEF*NtoN2O*kgtoGg</f>
        <v>0.19313467040507173</v>
      </c>
      <c r="AF117" s="22">
        <f>'Activity data'!AF76*UDSOEF*NtoN2O*kgtoGg</f>
        <v>0.19360102253324354</v>
      </c>
      <c r="AG117" s="22">
        <f>'Activity data'!AG76*UDSOEF*NtoN2O*kgtoGg</f>
        <v>0.19323299347364917</v>
      </c>
      <c r="AH117" s="22">
        <f>'Activity data'!AH76*UDSOEF*NtoN2O*kgtoGg</f>
        <v>0.19220206387404803</v>
      </c>
      <c r="AI117" s="22">
        <f>'Activity data'!AI76*UDSOEF*NtoN2O*kgtoGg</f>
        <v>0.19163863638592538</v>
      </c>
      <c r="AJ117" s="22">
        <f>'Activity data'!AJ76*UDSOEF*NtoN2O*kgtoGg</f>
        <v>0.19086180853930126</v>
      </c>
      <c r="AK117" s="22">
        <f>'Activity data'!AK76*UDSOEF*NtoN2O*kgtoGg</f>
        <v>0.18988701468269348</v>
      </c>
      <c r="AL117" s="22">
        <f>'Activity data'!AL76*UDSOEF*NtoN2O*kgtoGg</f>
        <v>0.17858967169697504</v>
      </c>
      <c r="AM117" s="22">
        <f>'Activity data'!AM76*UDSOEF*NtoN2O*kgtoGg</f>
        <v>0.17983842211274575</v>
      </c>
      <c r="AN117" s="22">
        <f>'Activity data'!AN76*UDSOEF*NtoN2O*kgtoGg</f>
        <v>0.18093997636751369</v>
      </c>
      <c r="AO117" s="22">
        <f>'Activity data'!AO76*UDSOEF*NtoN2O*kgtoGg</f>
        <v>0.18202382687821619</v>
      </c>
      <c r="AP117" s="22">
        <f>'Activity data'!AP76*UDSOEF*NtoN2O*kgtoGg</f>
        <v>0.18298120859804201</v>
      </c>
      <c r="AQ117" s="22">
        <f>'Activity data'!AQ76*UDSOEF*NtoN2O*kgtoGg</f>
        <v>0.18399984883109261</v>
      </c>
      <c r="AR117" s="22">
        <f>'Activity data'!AR76*UDSOEF*NtoN2O*kgtoGg</f>
        <v>0.18563399758284013</v>
      </c>
      <c r="AS117" s="22">
        <f>'Activity data'!AS76*UDSOEF*NtoN2O*kgtoGg</f>
        <v>0.18719705060029873</v>
      </c>
      <c r="AT117" s="22">
        <f>'Activity data'!AT76*UDSOEF*NtoN2O*kgtoGg</f>
        <v>0.18885006657398917</v>
      </c>
      <c r="AU117" s="22">
        <f>'Activity data'!AU76*UDSOEF*NtoN2O*kgtoGg</f>
        <v>0.19055344559631709</v>
      </c>
      <c r="AV117" s="22">
        <f>'Activity data'!AV76*UDSOEF*NtoN2O*kgtoGg</f>
        <v>0.19231377779564227</v>
      </c>
      <c r="AW117" s="22">
        <f>'Activity data'!AW76*UDSOEF*NtoN2O*kgtoGg</f>
        <v>0.19480435568152732</v>
      </c>
      <c r="AX117" s="22">
        <f>'Activity data'!AX76*UDSOEF*NtoN2O*kgtoGg</f>
        <v>0.19707532998972105</v>
      </c>
      <c r="AY117" s="22">
        <f>'Activity data'!AY76*UDSOEF*NtoN2O*kgtoGg</f>
        <v>0.19967217501650913</v>
      </c>
      <c r="AZ117" s="22">
        <f>'Activity data'!AZ76*UDSOEF*NtoN2O*kgtoGg</f>
        <v>0.20247314589751655</v>
      </c>
      <c r="BA117" s="22">
        <f>'Activity data'!BA76*UDSOEF*NtoN2O*kgtoGg</f>
        <v>0.20548831375703419</v>
      </c>
      <c r="BB117" s="22">
        <f>'Activity data'!BB76*UDSOEF*NtoN2O*kgtoGg</f>
        <v>0.20874443553381547</v>
      </c>
      <c r="BC117" s="22">
        <f>'Activity data'!BC76*UDSOEF*NtoN2O*kgtoGg</f>
        <v>0.21212773506036736</v>
      </c>
      <c r="BD117" s="22">
        <f>'Activity data'!BD76*UDSOEF*NtoN2O*kgtoGg</f>
        <v>0.21552162487779972</v>
      </c>
      <c r="BE117" s="22">
        <f>'Activity data'!BE76*UDSOEF*NtoN2O*kgtoGg</f>
        <v>0.21904172767943172</v>
      </c>
      <c r="BF117" s="22">
        <f>'Activity data'!BF76*UDSOEF*NtoN2O*kgtoGg</f>
        <v>0.22278497128696714</v>
      </c>
      <c r="BG117" s="22">
        <f>'Activity data'!BG76*UDSOEF*NtoN2O*kgtoGg</f>
        <v>0.22684900371404307</v>
      </c>
      <c r="BH117" s="22">
        <f>'Activity data'!BH76*UDSOEF*NtoN2O*kgtoGg</f>
        <v>0.23107154105421887</v>
      </c>
      <c r="BI117" s="22">
        <f>'Activity data'!BI76*UDSOEF*NtoN2O*kgtoGg</f>
        <v>0.23543606496911343</v>
      </c>
      <c r="BJ117" s="22">
        <f>'Activity data'!BJ76*UDSOEF*NtoN2O*kgtoGg</f>
        <v>0.23996834873751227</v>
      </c>
      <c r="BK117" s="22">
        <f>'Activity data'!BK76*UDSOEF*NtoN2O*kgtoGg</f>
        <v>0.24478425188254496</v>
      </c>
      <c r="BL117" s="22">
        <f>'Activity data'!BL76*UDSOEF*NtoN2O*kgtoGg</f>
        <v>0.25003349900871291</v>
      </c>
      <c r="BM117" s="22">
        <f>'Activity data'!BM76*UDSOEF*NtoN2O*kgtoGg</f>
        <v>0.25551848529509696</v>
      </c>
      <c r="BN117" s="22">
        <f>'Activity data'!BN76*UDSOEF*NtoN2O*kgtoGg</f>
        <v>0.26101666035361654</v>
      </c>
      <c r="BO117" s="22">
        <f>'Activity data'!BO76*UDSOEF*NtoN2O*kgtoGg</f>
        <v>0.26677232545844443</v>
      </c>
      <c r="BP117" s="22">
        <f>'Activity data'!BP76*UDSOEF*NtoN2O*kgtoGg</f>
        <v>0.27280629565147013</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t="str">
        <f>IFERROR(('Activity data'!I89*(1/Constants!$H$135))*ttokg*FSOMEF*NtoN2O*kgtoGg,"NO")</f>
        <v>NO</v>
      </c>
      <c r="J125" s="22" t="str">
        <f>IFERROR(('Activity data'!J89*(1/Constants!$H$135))*ttokg*FSOMEF*NtoN2O*kgtoGg,"NO")</f>
        <v>NO</v>
      </c>
      <c r="K125" s="22" t="str">
        <f>IFERROR(('Activity data'!K89*(1/Constants!$H$135))*ttokg*FSOMEF*NtoN2O*kgtoGg,"NO")</f>
        <v>NO</v>
      </c>
      <c r="L125" s="22" t="str">
        <f>IFERROR(('Activity data'!L89*(1/Constants!$H$135))*ttokg*FSOMEF*NtoN2O*kgtoGg,"NO")</f>
        <v>NO</v>
      </c>
      <c r="M125" s="22" t="str">
        <f>IFERROR(('Activity data'!M89*(1/Constants!$H$135))*ttokg*FSOMEF*NtoN2O*kgtoGg,"NO")</f>
        <v>NO</v>
      </c>
      <c r="N125" s="22" t="str">
        <f>IFERROR(('Activity data'!N89*(1/Constants!$H$135))*ttokg*FSOMEF*NtoN2O*kgtoGg,"NO")</f>
        <v>NO</v>
      </c>
      <c r="O125" s="22" t="str">
        <f>IFERROR(('Activity data'!O89*(1/Constants!$H$135))*ttokg*FSOMEF*NtoN2O*kgtoGg,"NO")</f>
        <v>NO</v>
      </c>
      <c r="P125" s="22" t="str">
        <f>IFERROR(('Activity data'!P89*(1/Constants!$H$135))*ttokg*FSOMEF*NtoN2O*kgtoGg,"NO")</f>
        <v>NO</v>
      </c>
      <c r="Q125" s="22" t="str">
        <f>IFERROR(('Activity data'!Q89*(1/Constants!$H$135))*ttokg*FSOMEF*NtoN2O*kgtoGg,"NO")</f>
        <v>NO</v>
      </c>
      <c r="R125" s="22" t="str">
        <f>IFERROR(('Activity data'!R89*(1/Constants!$H$135))*ttokg*FSOMEF*NtoN2O*kgtoGg,"NO")</f>
        <v>NO</v>
      </c>
      <c r="S125" s="22" t="str">
        <f>IFERROR(('Activity data'!S89*(1/Constants!$H$135))*ttokg*FSOMEF*NtoN2O*kgtoGg,"NO")</f>
        <v>NO</v>
      </c>
      <c r="T125" s="22" t="str">
        <f>IFERROR(('Activity data'!T89*(1/Constants!$H$135))*ttokg*FSOMEF*NtoN2O*kgtoGg,"NO")</f>
        <v>NO</v>
      </c>
      <c r="U125" s="22" t="str">
        <f>IFERROR(('Activity data'!U89*(1/Constants!$H$135))*ttokg*FSOMEF*NtoN2O*kgtoGg,"NO")</f>
        <v>NO</v>
      </c>
      <c r="V125" s="22" t="str">
        <f>IFERROR(('Activity data'!V89*(1/Constants!$H$135))*ttokg*FSOMEF*NtoN2O*kgtoGg,"NO")</f>
        <v>NO</v>
      </c>
      <c r="W125" s="22" t="str">
        <f>IFERROR(('Activity data'!W89*(1/Constants!$H$135))*ttokg*FSOMEF*NtoN2O*kgtoGg,"NO")</f>
        <v>NO</v>
      </c>
      <c r="X125" s="22" t="str">
        <f>IFERROR(('Activity data'!X89*(1/Constants!$H$135))*ttokg*FSOMEF*NtoN2O*kgtoGg,"NO")</f>
        <v>NO</v>
      </c>
      <c r="Y125" s="22" t="str">
        <f>IFERROR(('Activity data'!Y89*(1/Constants!$H$135))*ttokg*FSOMEF*NtoN2O*kgtoGg,"NO")</f>
        <v>NO</v>
      </c>
      <c r="Z125" s="22" t="str">
        <f>IFERROR(('Activity data'!Z89*(1/Constants!$H$135))*ttokg*FSOMEF*NtoN2O*kgtoGg,"NO")</f>
        <v>NO</v>
      </c>
      <c r="AA125" s="22" t="str">
        <f>IFERROR(('Activity data'!AA89*(1/Constants!$H$135))*ttokg*FSOMEF*NtoN2O*kgtoGg,"NO")</f>
        <v>NO</v>
      </c>
      <c r="AB125" s="22" t="str">
        <f>IFERROR(('Activity data'!AB89*(1/Constants!$H$135))*ttokg*FSOMEF*NtoN2O*kgtoGg,"NO")</f>
        <v>NO</v>
      </c>
      <c r="AC125" s="22" t="str">
        <f>IFERROR(('Activity data'!AC89*(1/Constants!$H$135))*ttokg*FSOMEF*NtoN2O*kgtoGg,"NO")</f>
        <v>NO</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0.2115598999654596</v>
      </c>
      <c r="J126" s="22">
        <f>IFERROR(('Activity data'!J90*(1/Constants!$H$135))*ttokg*FSOMEF*NtoN2O*kgtoGg,"NO")</f>
        <v>0.2115598999654596</v>
      </c>
      <c r="K126" s="22">
        <f>IFERROR(('Activity data'!K90*(1/Constants!$H$135))*ttokg*FSOMEF*NtoN2O*kgtoGg,"NO")</f>
        <v>0.2115598999654596</v>
      </c>
      <c r="L126" s="22">
        <f>IFERROR(('Activity data'!L90*(1/Constants!$H$135))*ttokg*FSOMEF*NtoN2O*kgtoGg,"NO")</f>
        <v>0.2115598999654596</v>
      </c>
      <c r="M126" s="22">
        <f>IFERROR(('Activity data'!M90*(1/Constants!$H$135))*ttokg*FSOMEF*NtoN2O*kgtoGg,"NO")</f>
        <v>0.2115598999654596</v>
      </c>
      <c r="N126" s="22">
        <f>IFERROR(('Activity data'!N90*(1/Constants!$H$135))*ttokg*FSOMEF*NtoN2O*kgtoGg,"NO")</f>
        <v>0.2115598999654596</v>
      </c>
      <c r="O126" s="22">
        <f>IFERROR(('Activity data'!O90*(1/Constants!$H$135))*ttokg*FSOMEF*NtoN2O*kgtoGg,"NO")</f>
        <v>0.2115598999654596</v>
      </c>
      <c r="P126" s="22">
        <f>IFERROR(('Activity data'!P90*(1/Constants!$H$135))*ttokg*FSOMEF*NtoN2O*kgtoGg,"NO")</f>
        <v>0.2115598999654596</v>
      </c>
      <c r="Q126" s="22">
        <f>IFERROR(('Activity data'!Q90*(1/Constants!$H$135))*ttokg*FSOMEF*NtoN2O*kgtoGg,"NO")</f>
        <v>0.2115598999654596</v>
      </c>
      <c r="R126" s="22">
        <f>IFERROR(('Activity data'!R90*(1/Constants!$H$135))*ttokg*FSOMEF*NtoN2O*kgtoGg,"NO")</f>
        <v>0.2115598999654596</v>
      </c>
      <c r="S126" s="22">
        <f>IFERROR(('Activity data'!S90*(1/Constants!$H$135))*ttokg*FSOMEF*NtoN2O*kgtoGg,"NO")</f>
        <v>0.2115598999654596</v>
      </c>
      <c r="T126" s="22">
        <f>IFERROR(('Activity data'!T90*(1/Constants!$H$135))*ttokg*FSOMEF*NtoN2O*kgtoGg,"NO")</f>
        <v>0.2115598999654596</v>
      </c>
      <c r="U126" s="22">
        <f>IFERROR(('Activity data'!U90*(1/Constants!$H$135))*ttokg*FSOMEF*NtoN2O*kgtoGg,"NO")</f>
        <v>0.2115598999654596</v>
      </c>
      <c r="V126" s="22">
        <f>IFERROR(('Activity data'!V90*(1/Constants!$H$135))*ttokg*FSOMEF*NtoN2O*kgtoGg,"NO")</f>
        <v>0.2115598999654596</v>
      </c>
      <c r="W126" s="22">
        <f>IFERROR(('Activity data'!W90*(1/Constants!$H$135))*ttokg*FSOMEF*NtoN2O*kgtoGg,"NO")</f>
        <v>0.2115598999654596</v>
      </c>
      <c r="X126" s="22">
        <f>IFERROR(('Activity data'!X90*(1/Constants!$H$135))*ttokg*FSOMEF*NtoN2O*kgtoGg,"NO")</f>
        <v>0.2115598999654596</v>
      </c>
      <c r="Y126" s="22">
        <f>IFERROR(('Activity data'!Y90*(1/Constants!$H$135))*ttokg*FSOMEF*NtoN2O*kgtoGg,"NO")</f>
        <v>0.2115598999654596</v>
      </c>
      <c r="Z126" s="22">
        <f>IFERROR(('Activity data'!Z90*(1/Constants!$H$135))*ttokg*FSOMEF*NtoN2O*kgtoGg,"NO")</f>
        <v>0.2115598999654596</v>
      </c>
      <c r="AA126" s="22">
        <f>IFERROR(('Activity data'!AA90*(1/Constants!$H$135))*ttokg*FSOMEF*NtoN2O*kgtoGg,"NO")</f>
        <v>0.2115598999654596</v>
      </c>
      <c r="AB126" s="22">
        <f>IFERROR(('Activity data'!AB90*(1/Constants!$H$135))*ttokg*FSOMEF*NtoN2O*kgtoGg,"NO")</f>
        <v>0.2115598999654596</v>
      </c>
      <c r="AC126" s="22">
        <f>IFERROR(('Activity data'!AC90*(1/Constants!$H$135))*ttokg*FSOMEF*NtoN2O*kgtoGg,"NO")</f>
        <v>0.2115598999654596</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5.0353963047889893E-3</v>
      </c>
      <c r="J127" s="22">
        <f>IFERROR(('Activity data'!J91*(1/Constants!$H$135))*ttokg*FSOMEF*NtoN2O*kgtoGg,"NO")</f>
        <v>5.0353963047889893E-3</v>
      </c>
      <c r="K127" s="22">
        <f>IFERROR(('Activity data'!K91*(1/Constants!$H$135))*ttokg*FSOMEF*NtoN2O*kgtoGg,"NO")</f>
        <v>5.0353963047889893E-3</v>
      </c>
      <c r="L127" s="22">
        <f>IFERROR(('Activity data'!L91*(1/Constants!$H$135))*ttokg*FSOMEF*NtoN2O*kgtoGg,"NO")</f>
        <v>5.0353963047889893E-3</v>
      </c>
      <c r="M127" s="22">
        <f>IFERROR(('Activity data'!M91*(1/Constants!$H$135))*ttokg*FSOMEF*NtoN2O*kgtoGg,"NO")</f>
        <v>5.0353963047889893E-3</v>
      </c>
      <c r="N127" s="22">
        <f>IFERROR(('Activity data'!N91*(1/Constants!$H$135))*ttokg*FSOMEF*NtoN2O*kgtoGg,"NO")</f>
        <v>5.0353963047889893E-3</v>
      </c>
      <c r="O127" s="22">
        <f>IFERROR(('Activity data'!O91*(1/Constants!$H$135))*ttokg*FSOMEF*NtoN2O*kgtoGg,"NO")</f>
        <v>5.0353963047889893E-3</v>
      </c>
      <c r="P127" s="22">
        <f>IFERROR(('Activity data'!P91*(1/Constants!$H$135))*ttokg*FSOMEF*NtoN2O*kgtoGg,"NO")</f>
        <v>5.0353963047889893E-3</v>
      </c>
      <c r="Q127" s="22">
        <f>IFERROR(('Activity data'!Q91*(1/Constants!$H$135))*ttokg*FSOMEF*NtoN2O*kgtoGg,"NO")</f>
        <v>5.0353963047889893E-3</v>
      </c>
      <c r="R127" s="22">
        <f>IFERROR(('Activity data'!R91*(1/Constants!$H$135))*ttokg*FSOMEF*NtoN2O*kgtoGg,"NO")</f>
        <v>5.0353963047889893E-3</v>
      </c>
      <c r="S127" s="22">
        <f>IFERROR(('Activity data'!S91*(1/Constants!$H$135))*ttokg*FSOMEF*NtoN2O*kgtoGg,"NO")</f>
        <v>5.0353963047889893E-3</v>
      </c>
      <c r="T127" s="22">
        <f>IFERROR(('Activity data'!T91*(1/Constants!$H$135))*ttokg*FSOMEF*NtoN2O*kgtoGg,"NO")</f>
        <v>5.0353963047889893E-3</v>
      </c>
      <c r="U127" s="22">
        <f>IFERROR(('Activity data'!U91*(1/Constants!$H$135))*ttokg*FSOMEF*NtoN2O*kgtoGg,"NO")</f>
        <v>5.0353963047889893E-3</v>
      </c>
      <c r="V127" s="22">
        <f>IFERROR(('Activity data'!V91*(1/Constants!$H$135))*ttokg*FSOMEF*NtoN2O*kgtoGg,"NO")</f>
        <v>5.0353963047889893E-3</v>
      </c>
      <c r="W127" s="22">
        <f>IFERROR(('Activity data'!W91*(1/Constants!$H$135))*ttokg*FSOMEF*NtoN2O*kgtoGg,"NO")</f>
        <v>5.0353963047889893E-3</v>
      </c>
      <c r="X127" s="22">
        <f>IFERROR(('Activity data'!X91*(1/Constants!$H$135))*ttokg*FSOMEF*NtoN2O*kgtoGg,"NO")</f>
        <v>5.0353963047889893E-3</v>
      </c>
      <c r="Y127" s="22">
        <f>IFERROR(('Activity data'!Y91*(1/Constants!$H$135))*ttokg*FSOMEF*NtoN2O*kgtoGg,"NO")</f>
        <v>5.0353963047889893E-3</v>
      </c>
      <c r="Z127" s="22">
        <f>IFERROR(('Activity data'!Z91*(1/Constants!$H$135))*ttokg*FSOMEF*NtoN2O*kgtoGg,"NO")</f>
        <v>5.0353963047889893E-3</v>
      </c>
      <c r="AA127" s="22">
        <f>IFERROR(('Activity data'!AA91*(1/Constants!$H$135))*ttokg*FSOMEF*NtoN2O*kgtoGg,"NO")</f>
        <v>5.0353963047889893E-3</v>
      </c>
      <c r="AB127" s="22">
        <f>IFERROR(('Activity data'!AB91*(1/Constants!$H$135))*ttokg*FSOMEF*NtoN2O*kgtoGg,"NO")</f>
        <v>5.0353963047889893E-3</v>
      </c>
      <c r="AC127" s="22">
        <f>IFERROR(('Activity data'!AC91*(1/Constants!$H$135))*ttokg*FSOMEF*NtoN2O*kgtoGg,"NO")</f>
        <v>5.0353963047889893E-3</v>
      </c>
      <c r="AD127" s="22" t="str">
        <f>IFERROR(('Activity data'!AD91*(1/Constants!$H$135))*ttokg*FSOMEF*NtoN2O*kgtoGg,"NO")</f>
        <v>NO</v>
      </c>
      <c r="AE127" s="22" t="str">
        <f>IFERROR(('Activity data'!AE91*(1/Constants!$H$135))*ttokg*FSOMEF*NtoN2O*kgtoGg,"NO")</f>
        <v>NO</v>
      </c>
      <c r="AF127" s="22" t="str">
        <f>IFERROR(('Activity data'!AF91*(1/Constants!$H$135))*ttokg*FSOMEF*NtoN2O*kgtoGg,"NO")</f>
        <v>NO</v>
      </c>
      <c r="AG127" s="22" t="str">
        <f>IFERROR(('Activity data'!AG91*(1/Constants!$H$135))*ttokg*FSOMEF*NtoN2O*kgtoGg,"NO")</f>
        <v>NO</v>
      </c>
      <c r="AH127" s="22" t="str">
        <f>IFERROR(('Activity data'!AH91*(1/Constants!$H$135))*ttokg*FSOMEF*NtoN2O*kgtoGg,"NO")</f>
        <v>NO</v>
      </c>
      <c r="AI127" s="22" t="str">
        <f>IFERROR(('Activity data'!AI91*(1/Constants!$H$135))*ttokg*FSOMEF*NtoN2O*kgtoGg,"NO")</f>
        <v>NO</v>
      </c>
      <c r="AJ127" s="22" t="str">
        <f>IFERROR(('Activity data'!AJ91*(1/Constants!$H$135))*ttokg*FSOMEF*NtoN2O*kgtoGg,"NO")</f>
        <v>NO</v>
      </c>
      <c r="AK127" s="22" t="str">
        <f>IFERROR(('Activity data'!AK91*(1/Constants!$H$135))*ttokg*FSOMEF*NtoN2O*kgtoGg,"NO")</f>
        <v>NO</v>
      </c>
      <c r="AL127" s="22" t="str">
        <f>IFERROR(('Activity data'!AL91*(1/Constants!$H$135))*ttokg*FSOMEF*NtoN2O*kgtoGg,"NO")</f>
        <v>NO</v>
      </c>
      <c r="AM127" s="22" t="str">
        <f>IFERROR(('Activity data'!AM91*(1/Constants!$H$135))*ttokg*FSOMEF*NtoN2O*kgtoGg,"NO")</f>
        <v>NO</v>
      </c>
      <c r="AN127" s="22" t="str">
        <f>IFERROR(('Activity data'!AN91*(1/Constants!$H$135))*ttokg*FSOMEF*NtoN2O*kgtoGg,"NO")</f>
        <v>NO</v>
      </c>
      <c r="AO127" s="22" t="str">
        <f>IFERROR(('Activity data'!AO91*(1/Constants!$H$135))*ttokg*FSOMEF*NtoN2O*kgtoGg,"NO")</f>
        <v>NO</v>
      </c>
      <c r="AP127" s="22" t="str">
        <f>IFERROR(('Activity data'!AP91*(1/Constants!$H$135))*ttokg*FSOMEF*NtoN2O*kgtoGg,"NO")</f>
        <v>NO</v>
      </c>
      <c r="AQ127" s="22" t="str">
        <f>IFERROR(('Activity data'!AQ91*(1/Constants!$H$135))*ttokg*FSOMEF*NtoN2O*kgtoGg,"NO")</f>
        <v>NO</v>
      </c>
      <c r="AR127" s="22" t="str">
        <f>IFERROR(('Activity data'!AR91*(1/Constants!$H$135))*ttokg*FSOMEF*NtoN2O*kgtoGg,"NO")</f>
        <v>NO</v>
      </c>
      <c r="AS127" s="22" t="str">
        <f>IFERROR(('Activity data'!AS91*(1/Constants!$H$135))*ttokg*FSOMEF*NtoN2O*kgtoGg,"NO")</f>
        <v>NO</v>
      </c>
      <c r="AT127" s="22" t="str">
        <f>IFERROR(('Activity data'!AT91*(1/Constants!$H$135))*ttokg*FSOMEF*NtoN2O*kgtoGg,"NO")</f>
        <v>NO</v>
      </c>
      <c r="AU127" s="22" t="str">
        <f>IFERROR(('Activity data'!AU91*(1/Constants!$H$135))*ttokg*FSOMEF*NtoN2O*kgtoGg,"NO")</f>
        <v>NO</v>
      </c>
      <c r="AV127" s="22" t="str">
        <f>IFERROR(('Activity data'!AV91*(1/Constants!$H$135))*ttokg*FSOMEF*NtoN2O*kgtoGg,"NO")</f>
        <v>NO</v>
      </c>
      <c r="AW127" s="22" t="str">
        <f>IFERROR(('Activity data'!AW91*(1/Constants!$H$135))*ttokg*FSOMEF*NtoN2O*kgtoGg,"NO")</f>
        <v>NO</v>
      </c>
      <c r="AX127" s="22" t="str">
        <f>IFERROR(('Activity data'!AX91*(1/Constants!$H$135))*ttokg*FSOMEF*NtoN2O*kgtoGg,"NO")</f>
        <v>NO</v>
      </c>
      <c r="AY127" s="22" t="str">
        <f>IFERROR(('Activity data'!AY91*(1/Constants!$H$135))*ttokg*FSOMEF*NtoN2O*kgtoGg,"NO")</f>
        <v>NO</v>
      </c>
      <c r="AZ127" s="22" t="str">
        <f>IFERROR(('Activity data'!AZ91*(1/Constants!$H$135))*ttokg*FSOMEF*NtoN2O*kgtoGg,"NO")</f>
        <v>NO</v>
      </c>
      <c r="BA127" s="22" t="str">
        <f>IFERROR(('Activity data'!BA91*(1/Constants!$H$135))*ttokg*FSOMEF*NtoN2O*kgtoGg,"NO")</f>
        <v>NO</v>
      </c>
      <c r="BB127" s="22" t="str">
        <f>IFERROR(('Activity data'!BB91*(1/Constants!$H$135))*ttokg*FSOMEF*NtoN2O*kgtoGg,"NO")</f>
        <v>NO</v>
      </c>
      <c r="BC127" s="22" t="str">
        <f>IFERROR(('Activity data'!BC91*(1/Constants!$H$135))*ttokg*FSOMEF*NtoN2O*kgtoGg,"NO")</f>
        <v>NO</v>
      </c>
      <c r="BD127" s="22" t="str">
        <f>IFERROR(('Activity data'!BD91*(1/Constants!$H$135))*ttokg*FSOMEF*NtoN2O*kgtoGg,"NO")</f>
        <v>NO</v>
      </c>
      <c r="BE127" s="22" t="str">
        <f>IFERROR(('Activity data'!BE91*(1/Constants!$H$135))*ttokg*FSOMEF*NtoN2O*kgtoGg,"NO")</f>
        <v>NO</v>
      </c>
      <c r="BF127" s="22" t="str">
        <f>IFERROR(('Activity data'!BF91*(1/Constants!$H$135))*ttokg*FSOMEF*NtoN2O*kgtoGg,"NO")</f>
        <v>NO</v>
      </c>
      <c r="BG127" s="22" t="str">
        <f>IFERROR(('Activity data'!BG91*(1/Constants!$H$135))*ttokg*FSOMEF*NtoN2O*kgtoGg,"NO")</f>
        <v>NO</v>
      </c>
      <c r="BH127" s="22" t="str">
        <f>IFERROR(('Activity data'!BH91*(1/Constants!$H$135))*ttokg*FSOMEF*NtoN2O*kgtoGg,"NO")</f>
        <v>NO</v>
      </c>
      <c r="BI127" s="22" t="str">
        <f>IFERROR(('Activity data'!BI91*(1/Constants!$H$135))*ttokg*FSOMEF*NtoN2O*kgtoGg,"NO")</f>
        <v>NO</v>
      </c>
      <c r="BJ127" s="22" t="str">
        <f>IFERROR(('Activity data'!BJ91*(1/Constants!$H$135))*ttokg*FSOMEF*NtoN2O*kgtoGg,"NO")</f>
        <v>NO</v>
      </c>
      <c r="BK127" s="22" t="str">
        <f>IFERROR(('Activity data'!BK91*(1/Constants!$H$135))*ttokg*FSOMEF*NtoN2O*kgtoGg,"NO")</f>
        <v>NO</v>
      </c>
      <c r="BL127" s="22" t="str">
        <f>IFERROR(('Activity data'!BL91*(1/Constants!$H$135))*ttokg*FSOMEF*NtoN2O*kgtoGg,"NO")</f>
        <v>NO</v>
      </c>
      <c r="BM127" s="22" t="str">
        <f>IFERROR(('Activity data'!BM91*(1/Constants!$H$135))*ttokg*FSOMEF*NtoN2O*kgtoGg,"NO")</f>
        <v>NO</v>
      </c>
      <c r="BN127" s="22" t="str">
        <f>IFERROR(('Activity data'!BN91*(1/Constants!$H$135))*ttokg*FSOMEF*NtoN2O*kgtoGg,"NO")</f>
        <v>NO</v>
      </c>
      <c r="BO127" s="22" t="str">
        <f>IFERROR(('Activity data'!BO91*(1/Constants!$H$135))*ttokg*FSOMEF*NtoN2O*kgtoGg,"NO")</f>
        <v>NO</v>
      </c>
      <c r="BP127" s="22" t="str">
        <f>IFERROR(('Activity data'!BP91*(1/Constants!$H$135))*ttokg*FSOMEF*NtoN2O*kgtoGg,"NO")</f>
        <v>NO</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0.26806935177347263</v>
      </c>
      <c r="J128" s="22">
        <f>IFERROR(('Activity data'!J92*(1/Constants!$H$135))*ttokg*FSOMEF*NtoN2O*kgtoGg,"NO")</f>
        <v>0.26806935177347263</v>
      </c>
      <c r="K128" s="22">
        <f>IFERROR(('Activity data'!K92*(1/Constants!$H$135))*ttokg*FSOMEF*NtoN2O*kgtoGg,"NO")</f>
        <v>0.26806935177347263</v>
      </c>
      <c r="L128" s="22">
        <f>IFERROR(('Activity data'!L92*(1/Constants!$H$135))*ttokg*FSOMEF*NtoN2O*kgtoGg,"NO")</f>
        <v>0.26806935177347263</v>
      </c>
      <c r="M128" s="22">
        <f>IFERROR(('Activity data'!M92*(1/Constants!$H$135))*ttokg*FSOMEF*NtoN2O*kgtoGg,"NO")</f>
        <v>0.26806935177347263</v>
      </c>
      <c r="N128" s="22">
        <f>IFERROR(('Activity data'!N92*(1/Constants!$H$135))*ttokg*FSOMEF*NtoN2O*kgtoGg,"NO")</f>
        <v>0.26806935177347263</v>
      </c>
      <c r="O128" s="22">
        <f>IFERROR(('Activity data'!O92*(1/Constants!$H$135))*ttokg*FSOMEF*NtoN2O*kgtoGg,"NO")</f>
        <v>0.26806935177347263</v>
      </c>
      <c r="P128" s="22">
        <f>IFERROR(('Activity data'!P92*(1/Constants!$H$135))*ttokg*FSOMEF*NtoN2O*kgtoGg,"NO")</f>
        <v>0.26806935177347263</v>
      </c>
      <c r="Q128" s="22">
        <f>IFERROR(('Activity data'!Q92*(1/Constants!$H$135))*ttokg*FSOMEF*NtoN2O*kgtoGg,"NO")</f>
        <v>0.26806935177347263</v>
      </c>
      <c r="R128" s="22">
        <f>IFERROR(('Activity data'!R92*(1/Constants!$H$135))*ttokg*FSOMEF*NtoN2O*kgtoGg,"NO")</f>
        <v>0.26806935177347263</v>
      </c>
      <c r="S128" s="22">
        <f>IFERROR(('Activity data'!S92*(1/Constants!$H$135))*ttokg*FSOMEF*NtoN2O*kgtoGg,"NO")</f>
        <v>0.26806935177347263</v>
      </c>
      <c r="T128" s="22">
        <f>IFERROR(('Activity data'!T92*(1/Constants!$H$135))*ttokg*FSOMEF*NtoN2O*kgtoGg,"NO")</f>
        <v>0.26806935177347263</v>
      </c>
      <c r="U128" s="22">
        <f>IFERROR(('Activity data'!U92*(1/Constants!$H$135))*ttokg*FSOMEF*NtoN2O*kgtoGg,"NO")</f>
        <v>0.26806935177347263</v>
      </c>
      <c r="V128" s="22">
        <f>IFERROR(('Activity data'!V92*(1/Constants!$H$135))*ttokg*FSOMEF*NtoN2O*kgtoGg,"NO")</f>
        <v>0.26806935177347263</v>
      </c>
      <c r="W128" s="22">
        <f>IFERROR(('Activity data'!W92*(1/Constants!$H$135))*ttokg*FSOMEF*NtoN2O*kgtoGg,"NO")</f>
        <v>0.26806935177347263</v>
      </c>
      <c r="X128" s="22">
        <f>IFERROR(('Activity data'!X92*(1/Constants!$H$135))*ttokg*FSOMEF*NtoN2O*kgtoGg,"NO")</f>
        <v>0.26806935177347263</v>
      </c>
      <c r="Y128" s="22">
        <f>IFERROR(('Activity data'!Y92*(1/Constants!$H$135))*ttokg*FSOMEF*NtoN2O*kgtoGg,"NO")</f>
        <v>0.26806935177347263</v>
      </c>
      <c r="Z128" s="22">
        <f>IFERROR(('Activity data'!Z92*(1/Constants!$H$135))*ttokg*FSOMEF*NtoN2O*kgtoGg,"NO")</f>
        <v>0.26806935177347263</v>
      </c>
      <c r="AA128" s="22">
        <f>IFERROR(('Activity data'!AA92*(1/Constants!$H$135))*ttokg*FSOMEF*NtoN2O*kgtoGg,"NO")</f>
        <v>0.26806935177347263</v>
      </c>
      <c r="AB128" s="22">
        <f>IFERROR(('Activity data'!AB92*(1/Constants!$H$135))*ttokg*FSOMEF*NtoN2O*kgtoGg,"NO")</f>
        <v>0.26806935177347263</v>
      </c>
      <c r="AC128" s="22">
        <f>IFERROR(('Activity data'!AC92*(1/Constants!$H$135))*ttokg*FSOMEF*NtoN2O*kgtoGg,"NO")</f>
        <v>0.26806935177347263</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4.2708431510077679E-4</v>
      </c>
      <c r="J131" s="22">
        <f>IFERROR(('Activity data'!J95*(1/Constants!$H$133))*ttokg*FSOMEF*NtoN2O*kgtoGg,"NO")</f>
        <v>4.2708431510077679E-4</v>
      </c>
      <c r="K131" s="22">
        <f>IFERROR(('Activity data'!K95*(1/Constants!$H$133))*ttokg*FSOMEF*NtoN2O*kgtoGg,"NO")</f>
        <v>4.2708431510077679E-4</v>
      </c>
      <c r="L131" s="22">
        <f>IFERROR(('Activity data'!L95*(1/Constants!$H$133))*ttokg*FSOMEF*NtoN2O*kgtoGg,"NO")</f>
        <v>4.2708431510077679E-4</v>
      </c>
      <c r="M131" s="22">
        <f>IFERROR(('Activity data'!M95*(1/Constants!$H$133))*ttokg*FSOMEF*NtoN2O*kgtoGg,"NO")</f>
        <v>4.2708431510077679E-4</v>
      </c>
      <c r="N131" s="22">
        <f>IFERROR(('Activity data'!N95*(1/Constants!$H$133))*ttokg*FSOMEF*NtoN2O*kgtoGg,"NO")</f>
        <v>4.2708431510077679E-4</v>
      </c>
      <c r="O131" s="22">
        <f>IFERROR(('Activity data'!O95*(1/Constants!$H$133))*ttokg*FSOMEF*NtoN2O*kgtoGg,"NO")</f>
        <v>4.2708431510077679E-4</v>
      </c>
      <c r="P131" s="22">
        <f>IFERROR(('Activity data'!P95*(1/Constants!$H$133))*ttokg*FSOMEF*NtoN2O*kgtoGg,"NO")</f>
        <v>4.2708431510077679E-4</v>
      </c>
      <c r="Q131" s="22">
        <f>IFERROR(('Activity data'!Q95*(1/Constants!$H$133))*ttokg*FSOMEF*NtoN2O*kgtoGg,"NO")</f>
        <v>4.2708431510077679E-4</v>
      </c>
      <c r="R131" s="22">
        <f>IFERROR(('Activity data'!R95*(1/Constants!$H$133))*ttokg*FSOMEF*NtoN2O*kgtoGg,"NO")</f>
        <v>4.2708431510077679E-4</v>
      </c>
      <c r="S131" s="22">
        <f>IFERROR(('Activity data'!S95*(1/Constants!$H$133))*ttokg*FSOMEF*NtoN2O*kgtoGg,"NO")</f>
        <v>4.2708431510077679E-4</v>
      </c>
      <c r="T131" s="22">
        <f>IFERROR(('Activity data'!T95*(1/Constants!$H$133))*ttokg*FSOMEF*NtoN2O*kgtoGg,"NO")</f>
        <v>4.2708431510077679E-4</v>
      </c>
      <c r="U131" s="22">
        <f>IFERROR(('Activity data'!U95*(1/Constants!$H$133))*ttokg*FSOMEF*NtoN2O*kgtoGg,"NO")</f>
        <v>4.2708431510077679E-4</v>
      </c>
      <c r="V131" s="22">
        <f>IFERROR(('Activity data'!V95*(1/Constants!$H$133))*ttokg*FSOMEF*NtoN2O*kgtoGg,"NO")</f>
        <v>4.2708431510077679E-4</v>
      </c>
      <c r="W131" s="22">
        <f>IFERROR(('Activity data'!W95*(1/Constants!$H$133))*ttokg*FSOMEF*NtoN2O*kgtoGg,"NO")</f>
        <v>4.2708431510077679E-4</v>
      </c>
      <c r="X131" s="22">
        <f>IFERROR(('Activity data'!X95*(1/Constants!$H$133))*ttokg*FSOMEF*NtoN2O*kgtoGg,"NO")</f>
        <v>4.2708431510077679E-4</v>
      </c>
      <c r="Y131" s="22">
        <f>IFERROR(('Activity data'!Y95*(1/Constants!$H$133))*ttokg*FSOMEF*NtoN2O*kgtoGg,"NO")</f>
        <v>4.2708431510077679E-4</v>
      </c>
      <c r="Z131" s="22">
        <f>IFERROR(('Activity data'!Z95*(1/Constants!$H$133))*ttokg*FSOMEF*NtoN2O*kgtoGg,"NO")</f>
        <v>4.2708431510077679E-4</v>
      </c>
      <c r="AA131" s="22">
        <f>IFERROR(('Activity data'!AA95*(1/Constants!$H$133))*ttokg*FSOMEF*NtoN2O*kgtoGg,"NO")</f>
        <v>4.2708431510077679E-4</v>
      </c>
      <c r="AB131" s="22">
        <f>IFERROR(('Activity data'!AB95*(1/Constants!$H$133))*ttokg*FSOMEF*NtoN2O*kgtoGg,"NO")</f>
        <v>4.2708431510077679E-4</v>
      </c>
      <c r="AC131" s="22">
        <f>IFERROR(('Activity data'!AC95*(1/Constants!$H$133))*ttokg*FSOMEF*NtoN2O*kgtoGg,"NO")</f>
        <v>4.2708431510077679E-4</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0.24044297079235333</v>
      </c>
      <c r="J132" s="22">
        <f>IFERROR(('Activity data'!J96*(1/Constants!$H$135))*ttokg*FSOMEF*NtoN2O*kgtoGg,"NO")</f>
        <v>0.24044297079235333</v>
      </c>
      <c r="K132" s="22">
        <f>IFERROR(('Activity data'!K96*(1/Constants!$H$135))*ttokg*FSOMEF*NtoN2O*kgtoGg,"NO")</f>
        <v>0.24044297079235333</v>
      </c>
      <c r="L132" s="22">
        <f>IFERROR(('Activity data'!L96*(1/Constants!$H$135))*ttokg*FSOMEF*NtoN2O*kgtoGg,"NO")</f>
        <v>0.24044297079235333</v>
      </c>
      <c r="M132" s="22">
        <f>IFERROR(('Activity data'!M96*(1/Constants!$H$135))*ttokg*FSOMEF*NtoN2O*kgtoGg,"NO")</f>
        <v>0.24044297079235333</v>
      </c>
      <c r="N132" s="22">
        <f>IFERROR(('Activity data'!N96*(1/Constants!$H$135))*ttokg*FSOMEF*NtoN2O*kgtoGg,"NO")</f>
        <v>0.24044297079235333</v>
      </c>
      <c r="O132" s="22">
        <f>IFERROR(('Activity data'!O96*(1/Constants!$H$135))*ttokg*FSOMEF*NtoN2O*kgtoGg,"NO")</f>
        <v>0.24044297079235333</v>
      </c>
      <c r="P132" s="22">
        <f>IFERROR(('Activity data'!P96*(1/Constants!$H$135))*ttokg*FSOMEF*NtoN2O*kgtoGg,"NO")</f>
        <v>0.24044297079235333</v>
      </c>
      <c r="Q132" s="22">
        <f>IFERROR(('Activity data'!Q96*(1/Constants!$H$135))*ttokg*FSOMEF*NtoN2O*kgtoGg,"NO")</f>
        <v>0.24044297079235333</v>
      </c>
      <c r="R132" s="22">
        <f>IFERROR(('Activity data'!R96*(1/Constants!$H$135))*ttokg*FSOMEF*NtoN2O*kgtoGg,"NO")</f>
        <v>0.24044297079235333</v>
      </c>
      <c r="S132" s="22">
        <f>IFERROR(('Activity data'!S96*(1/Constants!$H$135))*ttokg*FSOMEF*NtoN2O*kgtoGg,"NO")</f>
        <v>0.24044297079235333</v>
      </c>
      <c r="T132" s="22">
        <f>IFERROR(('Activity data'!T96*(1/Constants!$H$135))*ttokg*FSOMEF*NtoN2O*kgtoGg,"NO")</f>
        <v>0.24044297079235333</v>
      </c>
      <c r="U132" s="22">
        <f>IFERROR(('Activity data'!U96*(1/Constants!$H$135))*ttokg*FSOMEF*NtoN2O*kgtoGg,"NO")</f>
        <v>0.24044297079235333</v>
      </c>
      <c r="V132" s="22">
        <f>IFERROR(('Activity data'!V96*(1/Constants!$H$135))*ttokg*FSOMEF*NtoN2O*kgtoGg,"NO")</f>
        <v>0.24044297079235333</v>
      </c>
      <c r="W132" s="22">
        <f>IFERROR(('Activity data'!W96*(1/Constants!$H$135))*ttokg*FSOMEF*NtoN2O*kgtoGg,"NO")</f>
        <v>0.24044297079235333</v>
      </c>
      <c r="X132" s="22">
        <f>IFERROR(('Activity data'!X96*(1/Constants!$H$135))*ttokg*FSOMEF*NtoN2O*kgtoGg,"NO")</f>
        <v>0.24044297079235333</v>
      </c>
      <c r="Y132" s="22">
        <f>IFERROR(('Activity data'!Y96*(1/Constants!$H$135))*ttokg*FSOMEF*NtoN2O*kgtoGg,"NO")</f>
        <v>0.24044297079235333</v>
      </c>
      <c r="Z132" s="22">
        <f>IFERROR(('Activity data'!Z96*(1/Constants!$H$135))*ttokg*FSOMEF*NtoN2O*kgtoGg,"NO")</f>
        <v>0.24044297079235333</v>
      </c>
      <c r="AA132" s="22">
        <f>IFERROR(('Activity data'!AA96*(1/Constants!$H$135))*ttokg*FSOMEF*NtoN2O*kgtoGg,"NO")</f>
        <v>0.24044297079235333</v>
      </c>
      <c r="AB132" s="22">
        <f>IFERROR(('Activity data'!AB96*(1/Constants!$H$135))*ttokg*FSOMEF*NtoN2O*kgtoGg,"NO")</f>
        <v>0.24044297079235333</v>
      </c>
      <c r="AC132" s="22">
        <f>IFERROR(('Activity data'!AC96*(1/Constants!$H$135))*ttokg*FSOMEF*NtoN2O*kgtoGg,"NO")</f>
        <v>0.24044297079235333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3.8449583407680432</v>
      </c>
      <c r="J134" s="22">
        <f>IFERROR(('Activity data'!J98*(1/Constants!$H$135))*ttokg*FSOMEF*NtoN2O*kgtoGg,"NO")</f>
        <v>3.8449583407680432</v>
      </c>
      <c r="K134" s="22">
        <f>IFERROR(('Activity data'!K98*(1/Constants!$H$135))*ttokg*FSOMEF*NtoN2O*kgtoGg,"NO")</f>
        <v>3.8449583407680432</v>
      </c>
      <c r="L134" s="22">
        <f>IFERROR(('Activity data'!L98*(1/Constants!$H$135))*ttokg*FSOMEF*NtoN2O*kgtoGg,"NO")</f>
        <v>3.8449583407680432</v>
      </c>
      <c r="M134" s="22">
        <f>IFERROR(('Activity data'!M98*(1/Constants!$H$135))*ttokg*FSOMEF*NtoN2O*kgtoGg,"NO")</f>
        <v>3.8449583407680432</v>
      </c>
      <c r="N134" s="22">
        <f>IFERROR(('Activity data'!N98*(1/Constants!$H$135))*ttokg*FSOMEF*NtoN2O*kgtoGg,"NO")</f>
        <v>3.8449583407680432</v>
      </c>
      <c r="O134" s="22">
        <f>IFERROR(('Activity data'!O98*(1/Constants!$H$135))*ttokg*FSOMEF*NtoN2O*kgtoGg,"NO")</f>
        <v>3.8449583407680432</v>
      </c>
      <c r="P134" s="22">
        <f>IFERROR(('Activity data'!P98*(1/Constants!$H$135))*ttokg*FSOMEF*NtoN2O*kgtoGg,"NO")</f>
        <v>3.8449583407680432</v>
      </c>
      <c r="Q134" s="22">
        <f>IFERROR(('Activity data'!Q98*(1/Constants!$H$135))*ttokg*FSOMEF*NtoN2O*kgtoGg,"NO")</f>
        <v>3.8449583407680432</v>
      </c>
      <c r="R134" s="22">
        <f>IFERROR(('Activity data'!R98*(1/Constants!$H$135))*ttokg*FSOMEF*NtoN2O*kgtoGg,"NO")</f>
        <v>3.8449583407680432</v>
      </c>
      <c r="S134" s="22">
        <f>IFERROR(('Activity data'!S98*(1/Constants!$H$135))*ttokg*FSOMEF*NtoN2O*kgtoGg,"NO")</f>
        <v>3.8449583407680432</v>
      </c>
      <c r="T134" s="22">
        <f>IFERROR(('Activity data'!T98*(1/Constants!$H$135))*ttokg*FSOMEF*NtoN2O*kgtoGg,"NO")</f>
        <v>3.8449583407680432</v>
      </c>
      <c r="U134" s="22">
        <f>IFERROR(('Activity data'!U98*(1/Constants!$H$135))*ttokg*FSOMEF*NtoN2O*kgtoGg,"NO")</f>
        <v>3.8449583407680432</v>
      </c>
      <c r="V134" s="22">
        <f>IFERROR(('Activity data'!V98*(1/Constants!$H$135))*ttokg*FSOMEF*NtoN2O*kgtoGg,"NO")</f>
        <v>3.8449583407680432</v>
      </c>
      <c r="W134" s="22">
        <f>IFERROR(('Activity data'!W98*(1/Constants!$H$135))*ttokg*FSOMEF*NtoN2O*kgtoGg,"NO")</f>
        <v>3.8449583407680432</v>
      </c>
      <c r="X134" s="22">
        <f>IFERROR(('Activity data'!X98*(1/Constants!$H$135))*ttokg*FSOMEF*NtoN2O*kgtoGg,"NO")</f>
        <v>3.8449583407680432</v>
      </c>
      <c r="Y134" s="22">
        <f>IFERROR(('Activity data'!Y98*(1/Constants!$H$135))*ttokg*FSOMEF*NtoN2O*kgtoGg,"NO")</f>
        <v>3.8449583407680432</v>
      </c>
      <c r="Z134" s="22">
        <f>IFERROR(('Activity data'!Z98*(1/Constants!$H$135))*ttokg*FSOMEF*NtoN2O*kgtoGg,"NO")</f>
        <v>3.8449583407680432</v>
      </c>
      <c r="AA134" s="22">
        <f>IFERROR(('Activity data'!AA98*(1/Constants!$H$135))*ttokg*FSOMEF*NtoN2O*kgtoGg,"NO")</f>
        <v>3.8449583407680432</v>
      </c>
      <c r="AB134" s="22">
        <f>IFERROR(('Activity data'!AB98*(1/Constants!$H$135))*ttokg*FSOMEF*NtoN2O*kgtoGg,"NO")</f>
        <v>3.8449583407680432</v>
      </c>
      <c r="AC134" s="22">
        <f>IFERROR(('Activity data'!AC98*(1/Constants!$H$135))*ttokg*FSOMEF*NtoN2O*kgtoGg,"NO")</f>
        <v>3.8449583407680432</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0.66056378054302944</v>
      </c>
      <c r="AF135" s="22">
        <f>'Activity data'!AF47*ttokg*FracGASF*MSVolatEF*NtoN2O*kgtoGg</f>
        <v>0.66042743797312364</v>
      </c>
      <c r="AG135" s="22">
        <f>'Activity data'!AG47*ttokg*FracGASF*MSVolatEF*NtoN2O*kgtoGg</f>
        <v>0.66032504258932745</v>
      </c>
      <c r="AH135" s="22">
        <f>'Activity data'!AH47*ttokg*FracGASF*MSVolatEF*NtoN2O*kgtoGg</f>
        <v>0.66025763038092211</v>
      </c>
      <c r="AI135" s="22">
        <f>'Activity data'!AI47*ttokg*FracGASF*MSVolatEF*NtoN2O*kgtoGg</f>
        <v>0.66021815861782329</v>
      </c>
      <c r="AJ135" s="22">
        <f>'Activity data'!AJ47*ttokg*FracGASF*MSVolatEF*NtoN2O*kgtoGg</f>
        <v>0.6601558350786374</v>
      </c>
      <c r="AK135" s="22">
        <f>'Activity data'!AK47*ttokg*FracGASF*MSVolatEF*NtoN2O*kgtoGg</f>
        <v>0.66010348954342601</v>
      </c>
      <c r="AL135" s="22">
        <f>'Activity data'!AL47*ttokg*FracGASF*MSVolatEF*NtoN2O*kgtoGg</f>
        <v>0.66006043651217183</v>
      </c>
      <c r="AM135" s="22">
        <f>'Activity data'!AM47*ttokg*FracGASF*MSVolatEF*NtoN2O*kgtoGg</f>
        <v>0.66051884612815859</v>
      </c>
      <c r="AN135" s="22">
        <f>'Activity data'!AN47*ttokg*FracGASF*MSVolatEF*NtoN2O*kgtoGg</f>
        <v>0.66039470730047078</v>
      </c>
      <c r="AO135" s="22">
        <f>'Activity data'!AO47*ttokg*FracGASF*MSVolatEF*NtoN2O*kgtoGg</f>
        <v>0.66027774660239491</v>
      </c>
      <c r="AP135" s="22">
        <f>'Activity data'!AP47*ttokg*FracGASF*MSVolatEF*NtoN2O*kgtoGg</f>
        <v>0.66016146770805795</v>
      </c>
      <c r="AQ135" s="22">
        <f>'Activity data'!AQ47*ttokg*FracGASF*MSVolatEF*NtoN2O*kgtoGg</f>
        <v>0.66005124144539717</v>
      </c>
      <c r="AR135" s="22">
        <f>'Activity data'!AR47*ttokg*FracGASF*MSVolatEF*NtoN2O*kgtoGg</f>
        <v>0.65993776562686568</v>
      </c>
      <c r="AS135" s="22">
        <f>'Activity data'!AS47*ttokg*FracGASF*MSVolatEF*NtoN2O*kgtoGg</f>
        <v>0.65980311524445057</v>
      </c>
      <c r="AT135" s="22">
        <f>'Activity data'!AT47*ttokg*FracGASF*MSVolatEF*NtoN2O*kgtoGg</f>
        <v>0.65967215481090857</v>
      </c>
      <c r="AU135" s="22">
        <f>'Activity data'!AU47*ttokg*FracGASF*MSVolatEF*NtoN2O*kgtoGg</f>
        <v>0.6595370474883816</v>
      </c>
      <c r="AV135" s="22">
        <f>'Activity data'!AV47*ttokg*FracGASF*MSVolatEF*NtoN2O*kgtoGg</f>
        <v>0.65939978552606371</v>
      </c>
      <c r="AW135" s="22">
        <f>'Activity data'!AW47*ttokg*FracGASF*MSVolatEF*NtoN2O*kgtoGg</f>
        <v>0.65926011305399934</v>
      </c>
      <c r="AX135" s="22">
        <f>'Activity data'!AX47*ttokg*FracGASF*MSVolatEF*NtoN2O*kgtoGg</f>
        <v>0.65909401144820001</v>
      </c>
      <c r="AY135" s="22">
        <f>'Activity data'!AY47*ttokg*FracGASF*MSVolatEF*NtoN2O*kgtoGg</f>
        <v>0.65893920699303754</v>
      </c>
      <c r="AZ135" s="22">
        <f>'Activity data'!AZ47*ttokg*FracGASF*MSVolatEF*NtoN2O*kgtoGg</f>
        <v>0.65877039073324783</v>
      </c>
      <c r="BA135" s="22">
        <f>'Activity data'!BA47*ttokg*FracGASF*MSVolatEF*NtoN2O*kgtoGg</f>
        <v>0.65859360629859809</v>
      </c>
      <c r="BB135" s="22">
        <f>'Activity data'!BB47*ttokg*FracGASF*MSVolatEF*NtoN2O*kgtoGg</f>
        <v>0.65840876680855076</v>
      </c>
      <c r="BC135" s="22">
        <f>'Activity data'!BC47*ttokg*FracGASF*MSVolatEF*NtoN2O*kgtoGg</f>
        <v>0.65822228965097318</v>
      </c>
      <c r="BD135" s="22">
        <f>'Activity data'!BD47*ttokg*FracGASF*MSVolatEF*NtoN2O*kgtoGg</f>
        <v>0.65803242372936821</v>
      </c>
      <c r="BE135" s="22">
        <f>'Activity data'!BE47*ttokg*FracGASF*MSVolatEF*NtoN2O*kgtoGg</f>
        <v>0.6578442858962571</v>
      </c>
      <c r="BF135" s="22">
        <f>'Activity data'!BF47*ttokg*FracGASF*MSVolatEF*NtoN2O*kgtoGg</f>
        <v>0.65765304309706929</v>
      </c>
      <c r="BG135" s="22">
        <f>'Activity data'!BG47*ttokg*FracGASF*MSVolatEF*NtoN2O*kgtoGg</f>
        <v>0.65745495587190006</v>
      </c>
      <c r="BH135" s="22">
        <f>'Activity data'!BH47*ttokg*FracGASF*MSVolatEF*NtoN2O*kgtoGg</f>
        <v>0.65725336398788448</v>
      </c>
      <c r="BI135" s="22">
        <f>'Activity data'!BI47*ttokg*FracGASF*MSVolatEF*NtoN2O*kgtoGg</f>
        <v>0.65704852172317263</v>
      </c>
      <c r="BJ135" s="22">
        <f>'Activity data'!BJ47*ttokg*FracGASF*MSVolatEF*NtoN2O*kgtoGg</f>
        <v>0.65684131545546931</v>
      </c>
      <c r="BK135" s="22">
        <f>'Activity data'!BK47*ttokg*FracGASF*MSVolatEF*NtoN2O*kgtoGg</f>
        <v>0.65663098796155606</v>
      </c>
      <c r="BL135" s="22">
        <f>'Activity data'!BL47*ttokg*FracGASF*MSVolatEF*NtoN2O*kgtoGg</f>
        <v>0.65641355578483718</v>
      </c>
      <c r="BM135" s="22">
        <f>'Activity data'!BM47*ttokg*FracGASF*MSVolatEF*NtoN2O*kgtoGg</f>
        <v>0.65619121110585976</v>
      </c>
      <c r="BN135" s="22">
        <f>'Activity data'!BN47*ttokg*FracGASF*MSVolatEF*NtoN2O*kgtoGg</f>
        <v>0.65596482722910654</v>
      </c>
      <c r="BO135" s="22">
        <f>'Activity data'!BO47*ttokg*FracGASF*MSVolatEF*NtoN2O*kgtoGg</f>
        <v>0.65574237563562499</v>
      </c>
      <c r="BP135" s="22">
        <f>'Activity data'!BP47*ttokg*FracGASF*MSVolatEF*NtoN2O*kgtoGg</f>
        <v>0.65551555248398941</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8.7194419031679914E-3</v>
      </c>
      <c r="AF136" s="22">
        <f>'Activity data'!AF48*ttokg*FracGASM*MSVolatEF*NtoN2O*kgtoGg</f>
        <v>8.7176421812452318E-3</v>
      </c>
      <c r="AG136" s="22">
        <f>'Activity data'!AG48*ttokg*FracGASM*MSVolatEF*NtoN2O*kgtoGg</f>
        <v>8.7162905621791225E-3</v>
      </c>
      <c r="AH136" s="22">
        <f>'Activity data'!AH48*ttokg*FracGASM*MSVolatEF*NtoN2O*kgtoGg</f>
        <v>8.7154007210281745E-3</v>
      </c>
      <c r="AI136" s="22">
        <f>'Activity data'!AI48*ttokg*FracGASM*MSVolatEF*NtoN2O*kgtoGg</f>
        <v>8.7148796937552685E-3</v>
      </c>
      <c r="AJ136" s="22">
        <f>'Activity data'!AJ48*ttokg*FracGASM*MSVolatEF*NtoN2O*kgtoGg</f>
        <v>8.7140570230380167E-3</v>
      </c>
      <c r="AK136" s="22">
        <f>'Activity data'!AK48*ttokg*FracGASM*MSVolatEF*NtoN2O*kgtoGg</f>
        <v>8.7133660619732253E-3</v>
      </c>
      <c r="AL136" s="22">
        <f>'Activity data'!AL48*ttokg*FracGASM*MSVolatEF*NtoN2O*kgtoGg</f>
        <v>8.7127977619606712E-3</v>
      </c>
      <c r="AM136" s="22">
        <f>'Activity data'!AM48*ttokg*FracGASM*MSVolatEF*NtoN2O*kgtoGg</f>
        <v>8.7188487688916946E-3</v>
      </c>
      <c r="AN136" s="22">
        <f>'Activity data'!AN48*ttokg*FracGASM*MSVolatEF*NtoN2O*kgtoGg</f>
        <v>8.7172101363662165E-3</v>
      </c>
      <c r="AO136" s="22">
        <f>'Activity data'!AO48*ttokg*FracGASM*MSVolatEF*NtoN2O*kgtoGg</f>
        <v>8.715666255151612E-3</v>
      </c>
      <c r="AP136" s="22">
        <f>'Activity data'!AP48*ttokg*FracGASM*MSVolatEF*NtoN2O*kgtoGg</f>
        <v>8.7141313737463654E-3</v>
      </c>
      <c r="AQ136" s="22">
        <f>'Activity data'!AQ48*ttokg*FracGASM*MSVolatEF*NtoN2O*kgtoGg</f>
        <v>8.7126763870792462E-3</v>
      </c>
      <c r="AR136" s="22">
        <f>'Activity data'!AR48*ttokg*FracGASM*MSVolatEF*NtoN2O*kgtoGg</f>
        <v>8.7111785062746298E-3</v>
      </c>
      <c r="AS136" s="22">
        <f>'Activity data'!AS48*ttokg*FracGASM*MSVolatEF*NtoN2O*kgtoGg</f>
        <v>8.7094011212267494E-3</v>
      </c>
      <c r="AT136" s="22">
        <f>'Activity data'!AT48*ttokg*FracGASM*MSVolatEF*NtoN2O*kgtoGg</f>
        <v>8.7076724435039953E-3</v>
      </c>
      <c r="AU136" s="22">
        <f>'Activity data'!AU48*ttokg*FracGASM*MSVolatEF*NtoN2O*kgtoGg</f>
        <v>8.7058890268466357E-3</v>
      </c>
      <c r="AV136" s="22">
        <f>'Activity data'!AV48*ttokg*FracGASM*MSVolatEF*NtoN2O*kgtoGg</f>
        <v>8.7040771689440438E-3</v>
      </c>
      <c r="AW136" s="22">
        <f>'Activity data'!AW48*ttokg*FracGASM*MSVolatEF*NtoN2O*kgtoGg</f>
        <v>8.7022334923127932E-3</v>
      </c>
      <c r="AX136" s="22">
        <f>'Activity data'!AX48*ttokg*FracGASM*MSVolatEF*NtoN2O*kgtoGg</f>
        <v>8.7000409511162405E-3</v>
      </c>
      <c r="AY136" s="22">
        <f>'Activity data'!AY48*ttokg*FracGASM*MSVolatEF*NtoN2O*kgtoGg</f>
        <v>8.6979975323080976E-3</v>
      </c>
      <c r="AZ136" s="22">
        <f>'Activity data'!AZ48*ttokg*FracGASM*MSVolatEF*NtoN2O*kgtoGg</f>
        <v>8.6957691576788742E-3</v>
      </c>
      <c r="BA136" s="22">
        <f>'Activity data'!BA48*ttokg*FracGASM*MSVolatEF*NtoN2O*kgtoGg</f>
        <v>8.6934356031414944E-3</v>
      </c>
      <c r="BB136" s="22">
        <f>'Activity data'!BB48*ttokg*FracGASM*MSVolatEF*NtoN2O*kgtoGg</f>
        <v>8.6909957218728705E-3</v>
      </c>
      <c r="BC136" s="22">
        <f>'Activity data'!BC48*ttokg*FracGASM*MSVolatEF*NtoN2O*kgtoGg</f>
        <v>8.6885342233928454E-3</v>
      </c>
      <c r="BD136" s="22">
        <f>'Activity data'!BD48*ttokg*FracGASM*MSVolatEF*NtoN2O*kgtoGg</f>
        <v>8.6860279932276605E-3</v>
      </c>
      <c r="BE136" s="22">
        <f>'Activity data'!BE48*ttokg*FracGASM*MSVolatEF*NtoN2O*kgtoGg</f>
        <v>8.6835445738305973E-3</v>
      </c>
      <c r="BF136" s="22">
        <f>'Activity data'!BF48*ttokg*FracGASM*MSVolatEF*NtoN2O*kgtoGg</f>
        <v>8.681020168881318E-3</v>
      </c>
      <c r="BG136" s="22">
        <f>'Activity data'!BG48*ttokg*FracGASM*MSVolatEF*NtoN2O*kgtoGg</f>
        <v>8.678405417509083E-3</v>
      </c>
      <c r="BH136" s="22">
        <f>'Activity data'!BH48*ttokg*FracGASM*MSVolatEF*NtoN2O*kgtoGg</f>
        <v>8.6757444046400775E-3</v>
      </c>
      <c r="BI136" s="22">
        <f>'Activity data'!BI48*ttokg*FracGASM*MSVolatEF*NtoN2O*kgtoGg</f>
        <v>8.6730404867458779E-3</v>
      </c>
      <c r="BJ136" s="22">
        <f>'Activity data'!BJ48*ttokg*FracGASM*MSVolatEF*NtoN2O*kgtoGg</f>
        <v>8.6703053640121968E-3</v>
      </c>
      <c r="BK136" s="22">
        <f>'Activity data'!BK48*ttokg*FracGASM*MSVolatEF*NtoN2O*kgtoGg</f>
        <v>8.667529041092541E-3</v>
      </c>
      <c r="BL136" s="22">
        <f>'Activity data'!BL48*ttokg*FracGASM*MSVolatEF*NtoN2O*kgtoGg</f>
        <v>8.6646589363598495E-3</v>
      </c>
      <c r="BM136" s="22">
        <f>'Activity data'!BM48*ttokg*FracGASM*MSVolatEF*NtoN2O*kgtoGg</f>
        <v>8.6617239865973503E-3</v>
      </c>
      <c r="BN136" s="22">
        <f>'Activity data'!BN48*ttokg*FracGASM*MSVolatEF*NtoN2O*kgtoGg</f>
        <v>8.6587357194242084E-3</v>
      </c>
      <c r="BO136" s="22">
        <f>'Activity data'!BO48*ttokg*FracGASM*MSVolatEF*NtoN2O*kgtoGg</f>
        <v>8.655799358390252E-3</v>
      </c>
      <c r="BP136" s="22">
        <f>'Activity data'!BP48*ttokg*FracGASM*MSVolatEF*NtoN2O*kgtoGg</f>
        <v>8.6528052927886592E-3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1.2143200322726027</v>
      </c>
      <c r="AE137" s="22">
        <f>SUM('Activity data'!AE50:AE65)*FracGASM*MSVolatEF*NtoN2O*kgtoGg</f>
        <v>1.2210046907824634</v>
      </c>
      <c r="AF137" s="22">
        <f>SUM('Activity data'!AF50:AF65)*FracGASM*MSVolatEF*NtoN2O*kgtoGg</f>
        <v>1.2202568764690385</v>
      </c>
      <c r="AG137" s="22">
        <f>SUM('Activity data'!AG50:AG65)*FracGASM*MSVolatEF*NtoN2O*kgtoGg</f>
        <v>1.2119596326778019</v>
      </c>
      <c r="AH137" s="22">
        <f>SUM('Activity data'!AH50:AH65)*FracGASM*MSVolatEF*NtoN2O*kgtoGg</f>
        <v>1.1979216680824216</v>
      </c>
      <c r="AI137" s="22">
        <f>SUM('Activity data'!AI50:AI65)*FracGASM*MSVolatEF*NtoN2O*kgtoGg</f>
        <v>1.1896604624160885</v>
      </c>
      <c r="AJ137" s="22">
        <f>SUM('Activity data'!AJ50:AJ65)*FracGASM*MSVolatEF*NtoN2O*kgtoGg</f>
        <v>1.1796888136360875</v>
      </c>
      <c r="AK137" s="22">
        <f>SUM('Activity data'!AK50:AK65)*FracGASM*MSVolatEF*NtoN2O*kgtoGg</f>
        <v>1.1681828597927828</v>
      </c>
      <c r="AL137" s="22">
        <f>SUM('Activity data'!AL50:AL65)*FracGASM*MSVolatEF*NtoN2O*kgtoGg</f>
        <v>1.0530056026976187</v>
      </c>
      <c r="AM137" s="22">
        <f>SUM('Activity data'!AM50:AM65)*FracGASM*MSVolatEF*NtoN2O*kgtoGg</f>
        <v>1.061554715501279</v>
      </c>
      <c r="AN137" s="22">
        <f>SUM('Activity data'!AN50:AN65)*FracGASM*MSVolatEF*NtoN2O*kgtoGg</f>
        <v>1.0688116514743731</v>
      </c>
      <c r="AO137" s="22">
        <f>SUM('Activity data'!AO50:AO65)*FracGASM*MSVolatEF*NtoN2O*kgtoGg</f>
        <v>1.0760684037223953</v>
      </c>
      <c r="AP137" s="22">
        <f>SUM('Activity data'!AP50:AP65)*FracGASM*MSVolatEF*NtoN2O*kgtoGg</f>
        <v>1.0822383034431182</v>
      </c>
      <c r="AQ137" s="22">
        <f>SUM('Activity data'!AQ50:AQ65)*FracGASM*MSVolatEF*NtoN2O*kgtoGg</f>
        <v>1.0891709125244458</v>
      </c>
      <c r="AR137" s="22">
        <f>SUM('Activity data'!AR50:AR65)*FracGASM*MSVolatEF*NtoN2O*kgtoGg</f>
        <v>1.100477717535473</v>
      </c>
      <c r="AS137" s="22">
        <f>SUM('Activity data'!AS50:AS65)*FracGASM*MSVolatEF*NtoN2O*kgtoGg</f>
        <v>1.1111382371466394</v>
      </c>
      <c r="AT137" s="22">
        <f>SUM('Activity data'!AT50:AT65)*FracGASM*MSVolatEF*NtoN2O*kgtoGg</f>
        <v>1.1227139386843312</v>
      </c>
      <c r="AU137" s="22">
        <f>SUM('Activity data'!AU50:AU65)*FracGASM*MSVolatEF*NtoN2O*kgtoGg</f>
        <v>1.1348036608548877</v>
      </c>
      <c r="AV137" s="22">
        <f>SUM('Activity data'!AV50:AV65)*FracGASM*MSVolatEF*NtoN2O*kgtoGg</f>
        <v>1.1474574475977122</v>
      </c>
      <c r="AW137" s="22">
        <f>SUM('Activity data'!AW50:AW65)*FracGASM*MSVolatEF*NtoN2O*kgtoGg</f>
        <v>1.1635873434552881</v>
      </c>
      <c r="AX137" s="22">
        <f>SUM('Activity data'!AX50:AX65)*FracGASM*MSVolatEF*NtoN2O*kgtoGg</f>
        <v>1.1774546701280293</v>
      </c>
      <c r="AY137" s="22">
        <f>SUM('Activity data'!AY50:AY65)*FracGASM*MSVolatEF*NtoN2O*kgtoGg</f>
        <v>1.1941985946414904</v>
      </c>
      <c r="AZ137" s="22">
        <f>SUM('Activity data'!AZ50:AZ65)*FracGASM*MSVolatEF*NtoN2O*kgtoGg</f>
        <v>1.2126176691095225</v>
      </c>
      <c r="BA137" s="22">
        <f>SUM('Activity data'!BA50:BA65)*FracGASM*MSVolatEF*NtoN2O*kgtoGg</f>
        <v>1.232759420581981</v>
      </c>
      <c r="BB137" s="22">
        <f>SUM('Activity data'!BB50:BB65)*FracGASM*MSVolatEF*NtoN2O*kgtoGg</f>
        <v>1.2533412478809585</v>
      </c>
      <c r="BC137" s="22">
        <f>SUM('Activity data'!BC50:BC65)*FracGASM*MSVolatEF*NtoN2O*kgtoGg</f>
        <v>1.2747141881321575</v>
      </c>
      <c r="BD137" s="22">
        <f>SUM('Activity data'!BD50:BD65)*FracGASM*MSVolatEF*NtoN2O*kgtoGg</f>
        <v>1.2958076073047542</v>
      </c>
      <c r="BE137" s="22">
        <f>SUM('Activity data'!BE50:BE65)*FracGASM*MSVolatEF*NtoN2O*kgtoGg</f>
        <v>1.3176466470586963</v>
      </c>
      <c r="BF137" s="22">
        <f>SUM('Activity data'!BF50:BF65)*FracGASM*MSVolatEF*NtoN2O*kgtoGg</f>
        <v>1.3410563671507318</v>
      </c>
      <c r="BG137" s="22">
        <f>SUM('Activity data'!BG50:BG65)*FracGASM*MSVolatEF*NtoN2O*kgtoGg</f>
        <v>1.3755373043004893</v>
      </c>
      <c r="BH137" s="22">
        <f>SUM('Activity data'!BH50:BH65)*FracGASM*MSVolatEF*NtoN2O*kgtoGg</f>
        <v>1.4114294409862291</v>
      </c>
      <c r="BI137" s="22">
        <f>SUM('Activity data'!BI50:BI65)*FracGASM*MSVolatEF*NtoN2O*kgtoGg</f>
        <v>1.448587039819843</v>
      </c>
      <c r="BJ137" s="22">
        <f>SUM('Activity data'!BJ50:BJ65)*FracGASM*MSVolatEF*NtoN2O*kgtoGg</f>
        <v>1.487235318675187</v>
      </c>
      <c r="BK137" s="22">
        <f>SUM('Activity data'!BK50:BK65)*FracGASM*MSVolatEF*NtoN2O*kgtoGg</f>
        <v>1.5283857774784029</v>
      </c>
      <c r="BL137" s="22">
        <f>SUM('Activity data'!BL50:BL65)*FracGASM*MSVolatEF*NtoN2O*kgtoGg</f>
        <v>1.5716433255308335</v>
      </c>
      <c r="BM137" s="22">
        <f>SUM('Activity data'!BM50:BM65)*FracGASM*MSVolatEF*NtoN2O*kgtoGg</f>
        <v>1.6168766135382282</v>
      </c>
      <c r="BN137" s="22">
        <f>SUM('Activity data'!BN50:BN65)*FracGASM*MSVolatEF*NtoN2O*kgtoGg</f>
        <v>1.6621467104238308</v>
      </c>
      <c r="BO137" s="22">
        <f>SUM('Activity data'!BO50:BO65)*FracGASM*MSVolatEF*NtoN2O*kgtoGg</f>
        <v>1.7095753052137672</v>
      </c>
      <c r="BP137" s="22">
        <f>SUM('Activity data'!BP50:BP65)*FracGASM*MSVolatEF*NtoN2O*kgtoGg</f>
        <v>1.7593352948385694</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4.397778893764869</v>
      </c>
      <c r="AE138" s="22">
        <f>SUM('Activity data'!AE66:AE81)*FracGASM*MSVolatEF*NtoN2O*kgtoGg</f>
        <v>4.3976720146394399</v>
      </c>
      <c r="AF138" s="22">
        <f>SUM('Activity data'!AF66:AF81)*FracGASM*MSVolatEF*NtoN2O*kgtoGg</f>
        <v>4.3806427198637126</v>
      </c>
      <c r="AG138" s="22">
        <f>SUM('Activity data'!AG66:AG81)*FracGASM*MSVolatEF*NtoN2O*kgtoGg</f>
        <v>4.3467382184938668</v>
      </c>
      <c r="AH138" s="22">
        <f>SUM('Activity data'!AH66:AH81)*FracGASM*MSVolatEF*NtoN2O*kgtoGg</f>
        <v>4.30059211951201</v>
      </c>
      <c r="AI138" s="22">
        <f>SUM('Activity data'!AI66:AI81)*FracGASM*MSVolatEF*NtoN2O*kgtoGg</f>
        <v>4.2695395140885077</v>
      </c>
      <c r="AJ138" s="22">
        <f>SUM('Activity data'!AJ66:AJ81)*FracGASM*MSVolatEF*NtoN2O*kgtoGg</f>
        <v>4.2352838447679684</v>
      </c>
      <c r="AK138" s="22">
        <f>SUM('Activity data'!AK66:AK81)*FracGASM*MSVolatEF*NtoN2O*kgtoGg</f>
        <v>4.1983366592877021</v>
      </c>
      <c r="AL138" s="22">
        <f>SUM('Activity data'!AL66:AL81)*FracGASM*MSVolatEF*NtoN2O*kgtoGg</f>
        <v>3.9243286915495856</v>
      </c>
      <c r="AM138" s="22">
        <f>SUM('Activity data'!AM66:AM81)*FracGASM*MSVolatEF*NtoN2O*kgtoGg</f>
        <v>3.9331155027792413</v>
      </c>
      <c r="AN138" s="22">
        <f>SUM('Activity data'!AN66:AN81)*FracGASM*MSVolatEF*NtoN2O*kgtoGg</f>
        <v>3.9390849676958211</v>
      </c>
      <c r="AO138" s="22">
        <f>SUM('Activity data'!AO66:AO81)*FracGASM*MSVolatEF*NtoN2O*kgtoGg</f>
        <v>3.9451720917559774</v>
      </c>
      <c r="AP138" s="22">
        <f>SUM('Activity data'!AP66:AP81)*FracGASM*MSVolatEF*NtoN2O*kgtoGg</f>
        <v>3.9489250870152728</v>
      </c>
      <c r="AQ138" s="22">
        <f>SUM('Activity data'!AQ66:AQ81)*FracGASM*MSVolatEF*NtoN2O*kgtoGg</f>
        <v>3.954469139170909</v>
      </c>
      <c r="AR138" s="22">
        <f>SUM('Activity data'!AR66:AR81)*FracGASM*MSVolatEF*NtoN2O*kgtoGg</f>
        <v>3.9675386194775548</v>
      </c>
      <c r="AS138" s="22">
        <f>SUM('Activity data'!AS66:AS81)*FracGASM*MSVolatEF*NtoN2O*kgtoGg</f>
        <v>3.9790742554685106</v>
      </c>
      <c r="AT138" s="22">
        <f>SUM('Activity data'!AT66:AT81)*FracGASM*MSVolatEF*NtoN2O*kgtoGg</f>
        <v>3.9924710755061334</v>
      </c>
      <c r="AU138" s="22">
        <f>SUM('Activity data'!AU66:AU81)*FracGASM*MSVolatEF*NtoN2O*kgtoGg</f>
        <v>4.0068031712904428</v>
      </c>
      <c r="AV138" s="22">
        <f>SUM('Activity data'!AV66:AV81)*FracGASM*MSVolatEF*NtoN2O*kgtoGg</f>
        <v>4.0221348753756425</v>
      </c>
      <c r="AW138" s="22">
        <f>SUM('Activity data'!AW66:AW81)*FracGASM*MSVolatEF*NtoN2O*kgtoGg</f>
        <v>4.0384202236616247</v>
      </c>
      <c r="AX138" s="22">
        <f>SUM('Activity data'!AX66:AX81)*FracGASM*MSVolatEF*NtoN2O*kgtoGg</f>
        <v>4.0493232058425193</v>
      </c>
      <c r="AY138" s="22">
        <f>SUM('Activity data'!AY66:AY81)*FracGASM*MSVolatEF*NtoN2O*kgtoGg</f>
        <v>4.0656128970159537</v>
      </c>
      <c r="AZ138" s="22">
        <f>SUM('Activity data'!AZ66:AZ81)*FracGASM*MSVolatEF*NtoN2O*kgtoGg</f>
        <v>4.0846184929923632</v>
      </c>
      <c r="BA138" s="22">
        <f>SUM('Activity data'!BA66:BA81)*FracGASM*MSVolatEF*NtoN2O*kgtoGg</f>
        <v>4.1063042276690194</v>
      </c>
      <c r="BB138" s="22">
        <f>SUM('Activity data'!BB66:BB81)*FracGASM*MSVolatEF*NtoN2O*kgtoGg</f>
        <v>4.1263415818399691</v>
      </c>
      <c r="BC138" s="22">
        <f>SUM('Activity data'!BC66:BC81)*FracGASM*MSVolatEF*NtoN2O*kgtoGg</f>
        <v>4.1469785154682484</v>
      </c>
      <c r="BD138" s="22">
        <f>SUM('Activity data'!BD66:BD81)*FracGASM*MSVolatEF*NtoN2O*kgtoGg</f>
        <v>4.1660310040375244</v>
      </c>
      <c r="BE138" s="22">
        <f>SUM('Activity data'!BE66:BE81)*FracGASM*MSVolatEF*NtoN2O*kgtoGg</f>
        <v>4.1854802263419915</v>
      </c>
      <c r="BF138" s="22">
        <f>SUM('Activity data'!BF66:BF81)*FracGASM*MSVolatEF*NtoN2O*kgtoGg</f>
        <v>4.2068310772814455</v>
      </c>
      <c r="BG138" s="22">
        <f>SUM('Activity data'!BG66:BG81)*FracGASM*MSVolatEF*NtoN2O*kgtoGg</f>
        <v>4.2715214165609012</v>
      </c>
      <c r="BH138" s="22">
        <f>SUM('Activity data'!BH66:BH81)*FracGASM*MSVolatEF*NtoN2O*kgtoGg</f>
        <v>4.338963372647564</v>
      </c>
      <c r="BI138" s="22">
        <f>SUM('Activity data'!BI66:BI81)*FracGASM*MSVolatEF*NtoN2O*kgtoGg</f>
        <v>4.4088677426046967</v>
      </c>
      <c r="BJ138" s="22">
        <f>SUM('Activity data'!BJ66:BJ81)*FracGASM*MSVolatEF*NtoN2O*kgtoGg</f>
        <v>4.48165624707962</v>
      </c>
      <c r="BK138" s="22">
        <f>SUM('Activity data'!BK66:BK81)*FracGASM*MSVolatEF*NtoN2O*kgtoGg</f>
        <v>4.5592504153177362</v>
      </c>
      <c r="BL138" s="22">
        <f>SUM('Activity data'!BL66:BL81)*FracGASM*MSVolatEF*NtoN2O*kgtoGg</f>
        <v>4.6393856730559495</v>
      </c>
      <c r="BM138" s="22">
        <f>SUM('Activity data'!BM66:BM81)*FracGASM*MSVolatEF*NtoN2O*kgtoGg</f>
        <v>4.7232941682537053</v>
      </c>
      <c r="BN138" s="22">
        <f>SUM('Activity data'!BN66:BN81)*FracGASM*MSVolatEF*NtoN2O*kgtoGg</f>
        <v>4.807275255334325</v>
      </c>
      <c r="BO138" s="22">
        <f>SUM('Activity data'!BO66:BO81)*FracGASM*MSVolatEF*NtoN2O*kgtoGg</f>
        <v>4.8953640366344464</v>
      </c>
      <c r="BP138" s="22">
        <f>SUM('Activity data'!BP66:BP81)*FracGASM*MSVolatEF*NtoN2O*kgtoGg</f>
        <v>4.9878785029794166</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2.2789450428734511E-4</v>
      </c>
      <c r="AF139" s="22">
        <f>'Activity data'!AF47*FracLEACH*MSLeachEF*NtoN2O*kgtoGg</f>
        <v>2.2784746610072761E-4</v>
      </c>
      <c r="AG139" s="22">
        <f>'Activity data'!AG47*FracLEACH*MSLeachEF*NtoN2O*kgtoGg</f>
        <v>2.2781213969331787E-4</v>
      </c>
      <c r="AH139" s="22">
        <f>'Activity data'!AH47*FracLEACH*MSLeachEF*NtoN2O*kgtoGg</f>
        <v>2.2778888248141811E-4</v>
      </c>
      <c r="AI139" s="22">
        <f>'Activity data'!AI47*FracLEACH*MSLeachEF*NtoN2O*kgtoGg</f>
        <v>2.2777526472314897E-4</v>
      </c>
      <c r="AJ139" s="22">
        <f>'Activity data'!AJ47*FracLEACH*MSLeachEF*NtoN2O*kgtoGg</f>
        <v>2.2775376310212988E-4</v>
      </c>
      <c r="AK139" s="22">
        <f>'Activity data'!AK47*FracLEACH*MSLeachEF*NtoN2O*kgtoGg</f>
        <v>2.2773570389248191E-4</v>
      </c>
      <c r="AL139" s="22">
        <f>'Activity data'!AL47*FracLEACH*MSLeachEF*NtoN2O*kgtoGg</f>
        <v>2.2772085059669927E-4</v>
      </c>
      <c r="AM139" s="22">
        <f>'Activity data'!AM47*FracLEACH*MSLeachEF*NtoN2O*kgtoGg</f>
        <v>2.2787900191421467E-4</v>
      </c>
      <c r="AN139" s="22">
        <f>'Activity data'!AN47*FracLEACH*MSLeachEF*NtoN2O*kgtoGg</f>
        <v>2.2783617401866241E-4</v>
      </c>
      <c r="AO139" s="22">
        <f>'Activity data'!AO47*FracLEACH*MSLeachEF*NtoN2O*kgtoGg</f>
        <v>2.277958225778262E-4</v>
      </c>
      <c r="AP139" s="22">
        <f>'Activity data'!AP47*FracLEACH*MSLeachEF*NtoN2O*kgtoGg</f>
        <v>2.2775570635927996E-4</v>
      </c>
      <c r="AQ139" s="22">
        <f>'Activity data'!AQ47*FracLEACH*MSLeachEF*NtoN2O*kgtoGg</f>
        <v>2.2771767829866206E-4</v>
      </c>
      <c r="AR139" s="22">
        <f>'Activity data'!AR47*FracLEACH*MSLeachEF*NtoN2O*kgtoGg</f>
        <v>2.2767852914126865E-4</v>
      </c>
      <c r="AS139" s="22">
        <f>'Activity data'!AS47*FracLEACH*MSLeachEF*NtoN2O*kgtoGg</f>
        <v>2.2763207475933541E-4</v>
      </c>
      <c r="AT139" s="22">
        <f>'Activity data'!AT47*FracLEACH*MSLeachEF*NtoN2O*kgtoGg</f>
        <v>2.2758689340976346E-4</v>
      </c>
      <c r="AU139" s="22">
        <f>'Activity data'!AU47*FracLEACH*MSLeachEF*NtoN2O*kgtoGg</f>
        <v>2.2754028138349157E-4</v>
      </c>
      <c r="AV139" s="22">
        <f>'Activity data'!AV47*FracLEACH*MSLeachEF*NtoN2O*kgtoGg</f>
        <v>2.2749292600649195E-4</v>
      </c>
      <c r="AW139" s="22">
        <f>'Activity data'!AW47*FracLEACH*MSLeachEF*NtoN2O*kgtoGg</f>
        <v>2.2744473900362976E-4</v>
      </c>
      <c r="AX139" s="22">
        <f>'Activity data'!AX47*FracLEACH*MSLeachEF*NtoN2O*kgtoGg</f>
        <v>2.2738743394962898E-4</v>
      </c>
      <c r="AY139" s="22">
        <f>'Activity data'!AY47*FracLEACH*MSLeachEF*NtoN2O*kgtoGg</f>
        <v>2.2733402641259793E-4</v>
      </c>
      <c r="AZ139" s="22">
        <f>'Activity data'!AZ47*FracLEACH*MSLeachEF*NtoN2O*kgtoGg</f>
        <v>2.2727578480297048E-4</v>
      </c>
      <c r="BA139" s="22">
        <f>'Activity data'!BA47*FracLEACH*MSLeachEF*NtoN2O*kgtoGg</f>
        <v>2.2721479417301627E-4</v>
      </c>
      <c r="BB139" s="22">
        <f>'Activity data'!BB47*FracLEACH*MSLeachEF*NtoN2O*kgtoGg</f>
        <v>2.2715102454894998E-4</v>
      </c>
      <c r="BC139" s="22">
        <f>'Activity data'!BC47*FracLEACH*MSLeachEF*NtoN2O*kgtoGg</f>
        <v>2.270866899295857E-4</v>
      </c>
      <c r="BD139" s="22">
        <f>'Activity data'!BD47*FracLEACH*MSLeachEF*NtoN2O*kgtoGg</f>
        <v>2.27021186186632E-4</v>
      </c>
      <c r="BE139" s="22">
        <f>'Activity data'!BE47*FracLEACH*MSLeachEF*NtoN2O*kgtoGg</f>
        <v>2.2695627863420867E-4</v>
      </c>
      <c r="BF139" s="22">
        <f>'Activity data'!BF47*FracLEACH*MSLeachEF*NtoN2O*kgtoGg</f>
        <v>2.2689029986848886E-4</v>
      </c>
      <c r="BG139" s="22">
        <f>'Activity data'!BG47*FracLEACH*MSLeachEF*NtoN2O*kgtoGg</f>
        <v>2.2682195977580548E-4</v>
      </c>
      <c r="BH139" s="22">
        <f>'Activity data'!BH47*FracLEACH*MSLeachEF*NtoN2O*kgtoGg</f>
        <v>2.2675241057582013E-4</v>
      </c>
      <c r="BI139" s="22">
        <f>'Activity data'!BI47*FracLEACH*MSLeachEF*NtoN2O*kgtoGg</f>
        <v>2.2668173999449456E-4</v>
      </c>
      <c r="BJ139" s="22">
        <f>'Activity data'!BJ47*FracLEACH*MSLeachEF*NtoN2O*kgtoGg</f>
        <v>2.2661025383213687E-4</v>
      </c>
      <c r="BK139" s="22">
        <f>'Activity data'!BK47*FracLEACH*MSLeachEF*NtoN2O*kgtoGg</f>
        <v>2.2653769084673677E-4</v>
      </c>
      <c r="BL139" s="22">
        <f>'Activity data'!BL47*FracLEACH*MSLeachEF*NtoN2O*kgtoGg</f>
        <v>2.2646267674576877E-4</v>
      </c>
      <c r="BM139" s="22">
        <f>'Activity data'!BM47*FracLEACH*MSLeachEF*NtoN2O*kgtoGg</f>
        <v>2.2638596783152164E-4</v>
      </c>
      <c r="BN139" s="22">
        <f>'Activity data'!BN47*FracLEACH*MSLeachEF*NtoN2O*kgtoGg</f>
        <v>2.2630786539404172E-4</v>
      </c>
      <c r="BO139" s="22">
        <f>'Activity data'!BO47*FracLEACH*MSLeachEF*NtoN2O*kgtoGg</f>
        <v>2.262311195942906E-4</v>
      </c>
      <c r="BP139" s="22">
        <f>'Activity data'!BP47*FracLEACH*MSLeachEF*NtoN2O*kgtoGg</f>
        <v>2.2615286560697637E-4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1.5041037282964784E-6</v>
      </c>
      <c r="AF140" s="22">
        <f>'Activity data'!AF48*FracLEACH*MSLeachEF*NtoN2O*kgtoGg</f>
        <v>1.5037932762648023E-6</v>
      </c>
      <c r="AG140" s="22">
        <f>'Activity data'!AG48*FracLEACH*MSLeachEF*NtoN2O*kgtoGg</f>
        <v>1.5035601219758984E-6</v>
      </c>
      <c r="AH140" s="22">
        <f>'Activity data'!AH48*FracLEACH*MSLeachEF*NtoN2O*kgtoGg</f>
        <v>1.5034066243773597E-6</v>
      </c>
      <c r="AI140" s="22">
        <f>'Activity data'!AI48*FracLEACH*MSLeachEF*NtoN2O*kgtoGg</f>
        <v>1.5033167471727832E-6</v>
      </c>
      <c r="AJ140" s="22">
        <f>'Activity data'!AJ48*FracLEACH*MSLeachEF*NtoN2O*kgtoGg</f>
        <v>1.5031748364740573E-6</v>
      </c>
      <c r="AK140" s="22">
        <f>'Activity data'!AK48*FracLEACH*MSLeachEF*NtoN2O*kgtoGg</f>
        <v>1.5030556456903812E-6</v>
      </c>
      <c r="AL140" s="22">
        <f>'Activity data'!AL48*FracLEACH*MSLeachEF*NtoN2O*kgtoGg</f>
        <v>1.5029576139382153E-6</v>
      </c>
      <c r="AM140" s="22">
        <f>'Activity data'!AM48*FracLEACH*MSLeachEF*NtoN2O*kgtoGg</f>
        <v>1.5040014126338171E-6</v>
      </c>
      <c r="AN140" s="22">
        <f>'Activity data'!AN48*FracLEACH*MSLeachEF*NtoN2O*kgtoGg</f>
        <v>1.5037187485231724E-6</v>
      </c>
      <c r="AO140" s="22">
        <f>'Activity data'!AO48*FracLEACH*MSLeachEF*NtoN2O*kgtoGg</f>
        <v>1.5034524290136535E-6</v>
      </c>
      <c r="AP140" s="22">
        <f>'Activity data'!AP48*FracLEACH*MSLeachEF*NtoN2O*kgtoGg</f>
        <v>1.5031876619712481E-6</v>
      </c>
      <c r="AQ140" s="22">
        <f>'Activity data'!AQ48*FracLEACH*MSLeachEF*NtoN2O*kgtoGg</f>
        <v>1.5029366767711698E-6</v>
      </c>
      <c r="AR140" s="22">
        <f>'Activity data'!AR48*FracLEACH*MSLeachEF*NtoN2O*kgtoGg</f>
        <v>1.502678292332373E-6</v>
      </c>
      <c r="AS140" s="22">
        <f>'Activity data'!AS48*FracLEACH*MSLeachEF*NtoN2O*kgtoGg</f>
        <v>1.5023716934116139E-6</v>
      </c>
      <c r="AT140" s="22">
        <f>'Activity data'!AT48*FracLEACH*MSLeachEF*NtoN2O*kgtoGg</f>
        <v>1.5020734965044392E-6</v>
      </c>
      <c r="AU140" s="22">
        <f>'Activity data'!AU48*FracLEACH*MSLeachEF*NtoN2O*kgtoGg</f>
        <v>1.5017658571310448E-6</v>
      </c>
      <c r="AV140" s="22">
        <f>'Activity data'!AV48*FracLEACH*MSLeachEF*NtoN2O*kgtoGg</f>
        <v>1.5014533116428471E-6</v>
      </c>
      <c r="AW140" s="22">
        <f>'Activity data'!AW48*FracLEACH*MSLeachEF*NtoN2O*kgtoGg</f>
        <v>1.5011352774239566E-6</v>
      </c>
      <c r="AX140" s="22">
        <f>'Activity data'!AX48*FracLEACH*MSLeachEF*NtoN2O*kgtoGg</f>
        <v>1.5007570640675513E-6</v>
      </c>
      <c r="AY140" s="22">
        <f>'Activity data'!AY48*FracLEACH*MSLeachEF*NtoN2O*kgtoGg</f>
        <v>1.5004045743231466E-6</v>
      </c>
      <c r="AZ140" s="22">
        <f>'Activity data'!AZ48*FracLEACH*MSLeachEF*NtoN2O*kgtoGg</f>
        <v>1.5000201796996055E-6</v>
      </c>
      <c r="BA140" s="22">
        <f>'Activity data'!BA48*FracLEACH*MSLeachEF*NtoN2O*kgtoGg</f>
        <v>1.4996176415419079E-6</v>
      </c>
      <c r="BB140" s="22">
        <f>'Activity data'!BB48*FracLEACH*MSLeachEF*NtoN2O*kgtoGg</f>
        <v>1.4991967620230701E-6</v>
      </c>
      <c r="BC140" s="22">
        <f>'Activity data'!BC48*FracLEACH*MSLeachEF*NtoN2O*kgtoGg</f>
        <v>1.4987721535352658E-6</v>
      </c>
      <c r="BD140" s="22">
        <f>'Activity data'!BD48*FracLEACH*MSLeachEF*NtoN2O*kgtoGg</f>
        <v>1.4983398288317715E-6</v>
      </c>
      <c r="BE140" s="22">
        <f>'Activity data'!BE48*FracLEACH*MSLeachEF*NtoN2O*kgtoGg</f>
        <v>1.4979114389857777E-6</v>
      </c>
      <c r="BF140" s="22">
        <f>'Activity data'!BF48*FracLEACH*MSLeachEF*NtoN2O*kgtoGg</f>
        <v>1.4974759791320271E-6</v>
      </c>
      <c r="BG140" s="22">
        <f>'Activity data'!BG48*FracLEACH*MSLeachEF*NtoN2O*kgtoGg</f>
        <v>1.4970249345203165E-6</v>
      </c>
      <c r="BH140" s="22">
        <f>'Activity data'!BH48*FracLEACH*MSLeachEF*NtoN2O*kgtoGg</f>
        <v>1.496565909800413E-6</v>
      </c>
      <c r="BI140" s="22">
        <f>'Activity data'!BI48*FracLEACH*MSLeachEF*NtoN2O*kgtoGg</f>
        <v>1.4960994839636638E-6</v>
      </c>
      <c r="BJ140" s="22">
        <f>'Activity data'!BJ48*FracLEACH*MSLeachEF*NtoN2O*kgtoGg</f>
        <v>1.495627675292104E-6</v>
      </c>
      <c r="BK140" s="22">
        <f>'Activity data'!BK48*FracLEACH*MSLeachEF*NtoN2O*kgtoGg</f>
        <v>1.4951487595884633E-6</v>
      </c>
      <c r="BL140" s="22">
        <f>'Activity data'!BL48*FracLEACH*MSLeachEF*NtoN2O*kgtoGg</f>
        <v>1.4946536665220742E-6</v>
      </c>
      <c r="BM140" s="22">
        <f>'Activity data'!BM48*FracLEACH*MSLeachEF*NtoN2O*kgtoGg</f>
        <v>1.494147387688043E-6</v>
      </c>
      <c r="BN140" s="22">
        <f>'Activity data'!BN48*FracLEACH*MSLeachEF*NtoN2O*kgtoGg</f>
        <v>1.4936319116006758E-6</v>
      </c>
      <c r="BO140" s="22">
        <f>'Activity data'!BO48*FracLEACH*MSLeachEF*NtoN2O*kgtoGg</f>
        <v>1.4931253893223181E-6</v>
      </c>
      <c r="BP140" s="22">
        <f>'Activity data'!BP48*FracLEACH*MSLeachEF*NtoN2O*kgtoGg</f>
        <v>1.4926089130060439E-6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0.20947020556702386</v>
      </c>
      <c r="AE141" s="22">
        <f>SUM('Activity data'!AE50:AE65)*FracLEACH*MSLeachEF*NtoN2O*kgtoGg</f>
        <v>0.2106233091599749</v>
      </c>
      <c r="AF141" s="22">
        <f>SUM('Activity data'!AF50:AF65)*FracLEACH*MSLeachEF*NtoN2O*kgtoGg</f>
        <v>0.21049431119090908</v>
      </c>
      <c r="AG141" s="22">
        <f>SUM('Activity data'!AG50:AG65)*FracLEACH*MSLeachEF*NtoN2O*kgtoGg</f>
        <v>0.2090630366369208</v>
      </c>
      <c r="AH141" s="22">
        <f>SUM('Activity data'!AH50:AH65)*FracLEACH*MSLeachEF*NtoN2O*kgtoGg</f>
        <v>0.20664148774421773</v>
      </c>
      <c r="AI141" s="22">
        <f>SUM('Activity data'!AI50:AI65)*FracLEACH*MSLeachEF*NtoN2O*kgtoGg</f>
        <v>0.20521642976677529</v>
      </c>
      <c r="AJ141" s="22">
        <f>SUM('Activity data'!AJ50:AJ65)*FracLEACH*MSLeachEF*NtoN2O*kgtoGg</f>
        <v>0.20349632035222509</v>
      </c>
      <c r="AK141" s="22">
        <f>SUM('Activity data'!AK50:AK65)*FracLEACH*MSLeachEF*NtoN2O*kgtoGg</f>
        <v>0.201511543314255</v>
      </c>
      <c r="AL141" s="22">
        <f>SUM('Activity data'!AL50:AL65)*FracLEACH*MSLeachEF*NtoN2O*kgtoGg</f>
        <v>0.18164346646533916</v>
      </c>
      <c r="AM141" s="22">
        <f>SUM('Activity data'!AM50:AM65)*FracLEACH*MSLeachEF*NtoN2O*kgtoGg</f>
        <v>0.18311818842397065</v>
      </c>
      <c r="AN141" s="22">
        <f>SUM('Activity data'!AN50:AN65)*FracLEACH*MSLeachEF*NtoN2O*kgtoGg</f>
        <v>0.18437000987932936</v>
      </c>
      <c r="AO141" s="22">
        <f>SUM('Activity data'!AO50:AO65)*FracLEACH*MSLeachEF*NtoN2O*kgtoGg</f>
        <v>0.18562179964211317</v>
      </c>
      <c r="AP141" s="22">
        <f>SUM('Activity data'!AP50:AP65)*FracLEACH*MSLeachEF*NtoN2O*kgtoGg</f>
        <v>0.18668610734393784</v>
      </c>
      <c r="AQ141" s="22">
        <f>SUM('Activity data'!AQ50:AQ65)*FracLEACH*MSLeachEF*NtoN2O*kgtoGg</f>
        <v>0.18788198241046691</v>
      </c>
      <c r="AR141" s="22">
        <f>SUM('Activity data'!AR50:AR65)*FracLEACH*MSLeachEF*NtoN2O*kgtoGg</f>
        <v>0.18983240627486908</v>
      </c>
      <c r="AS141" s="22">
        <f>SUM('Activity data'!AS50:AS65)*FracLEACH*MSLeachEF*NtoN2O*kgtoGg</f>
        <v>0.1916713459077953</v>
      </c>
      <c r="AT141" s="22">
        <f>SUM('Activity data'!AT50:AT65)*FracLEACH*MSLeachEF*NtoN2O*kgtoGg</f>
        <v>0.19366815442304708</v>
      </c>
      <c r="AU141" s="22">
        <f>SUM('Activity data'!AU50:AU65)*FracLEACH*MSLeachEF*NtoN2O*kgtoGg</f>
        <v>0.19575363149746811</v>
      </c>
      <c r="AV141" s="22">
        <f>SUM('Activity data'!AV50:AV65)*FracLEACH*MSLeachEF*NtoN2O*kgtoGg</f>
        <v>0.1979364097106053</v>
      </c>
      <c r="AW141" s="22">
        <f>SUM('Activity data'!AW50:AW65)*FracLEACH*MSLeachEF*NtoN2O*kgtoGg</f>
        <v>0.20071881674603717</v>
      </c>
      <c r="AX141" s="22">
        <f>SUM('Activity data'!AX50:AX65)*FracLEACH*MSLeachEF*NtoN2O*kgtoGg</f>
        <v>0.20311093059708504</v>
      </c>
      <c r="AY141" s="22">
        <f>SUM('Activity data'!AY50:AY65)*FracLEACH*MSLeachEF*NtoN2O*kgtoGg</f>
        <v>0.20599925757565701</v>
      </c>
      <c r="AZ141" s="22">
        <f>SUM('Activity data'!AZ50:AZ65)*FracLEACH*MSLeachEF*NtoN2O*kgtoGg</f>
        <v>0.20917654792139262</v>
      </c>
      <c r="BA141" s="22">
        <f>SUM('Activity data'!BA50:BA65)*FracLEACH*MSLeachEF*NtoN2O*kgtoGg</f>
        <v>0.2126510000503917</v>
      </c>
      <c r="BB141" s="22">
        <f>SUM('Activity data'!BB50:BB65)*FracLEACH*MSLeachEF*NtoN2O*kgtoGg</f>
        <v>0.21620136525946532</v>
      </c>
      <c r="BC141" s="22">
        <f>SUM('Activity data'!BC50:BC65)*FracLEACH*MSLeachEF*NtoN2O*kgtoGg</f>
        <v>0.21988819745279714</v>
      </c>
      <c r="BD141" s="22">
        <f>SUM('Activity data'!BD50:BD65)*FracLEACH*MSLeachEF*NtoN2O*kgtoGg</f>
        <v>0.22352681226007001</v>
      </c>
      <c r="BE141" s="22">
        <f>SUM('Activity data'!BE50:BE65)*FracLEACH*MSLeachEF*NtoN2O*kgtoGg</f>
        <v>0.22729404661762506</v>
      </c>
      <c r="BF141" s="22">
        <f>SUM('Activity data'!BF50:BF65)*FracLEACH*MSLeachEF*NtoN2O*kgtoGg</f>
        <v>0.23133222333350117</v>
      </c>
      <c r="BG141" s="22">
        <f>SUM('Activity data'!BG50:BG65)*FracLEACH*MSLeachEF*NtoN2O*kgtoGg</f>
        <v>0.23728018499183437</v>
      </c>
      <c r="BH141" s="22">
        <f>SUM('Activity data'!BH50:BH65)*FracLEACH*MSLeachEF*NtoN2O*kgtoGg</f>
        <v>0.2434715785701245</v>
      </c>
      <c r="BI141" s="22">
        <f>SUM('Activity data'!BI50:BI65)*FracLEACH*MSLeachEF*NtoN2O*kgtoGg</f>
        <v>0.24988126436892288</v>
      </c>
      <c r="BJ141" s="22">
        <f>SUM('Activity data'!BJ50:BJ65)*FracLEACH*MSLeachEF*NtoN2O*kgtoGg</f>
        <v>0.25654809247146976</v>
      </c>
      <c r="BK141" s="22">
        <f>SUM('Activity data'!BK50:BK65)*FracLEACH*MSLeachEF*NtoN2O*kgtoGg</f>
        <v>0.26364654661502451</v>
      </c>
      <c r="BL141" s="22">
        <f>SUM('Activity data'!BL50:BL65)*FracLEACH*MSLeachEF*NtoN2O*kgtoGg</f>
        <v>0.2711084736540687</v>
      </c>
      <c r="BM141" s="22">
        <f>SUM('Activity data'!BM50:BM65)*FracLEACH*MSLeachEF*NtoN2O*kgtoGg</f>
        <v>0.27891121583534439</v>
      </c>
      <c r="BN141" s="22">
        <f>SUM('Activity data'!BN50:BN65)*FracLEACH*MSLeachEF*NtoN2O*kgtoGg</f>
        <v>0.28672030754811084</v>
      </c>
      <c r="BO141" s="22">
        <f>SUM('Activity data'!BO50:BO65)*FracLEACH*MSLeachEF*NtoN2O*kgtoGg</f>
        <v>0.29490174014937487</v>
      </c>
      <c r="BP141" s="22">
        <f>SUM('Activity data'!BP50:BP65)*FracLEACH*MSLeachEF*NtoN2O*kgtoGg</f>
        <v>0.30348533835965319</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6.1081490320528488E-2</v>
      </c>
      <c r="AE143" s="22">
        <f>'Activity data'!AE85*FracLEACH*MSLeachEF*NtoN2O*kgtoGg</f>
        <v>6.1201282047550494E-2</v>
      </c>
      <c r="AF143" s="22">
        <f>'Activity data'!AF85*FracLEACH*MSLeachEF*NtoN2O*kgtoGg</f>
        <v>6.1394935051809714E-2</v>
      </c>
      <c r="AG143" s="22">
        <f>'Activity data'!AG85*FracLEACH*MSLeachEF*NtoN2O*kgtoGg</f>
        <v>6.1540371460321618E-2</v>
      </c>
      <c r="AH143" s="22">
        <f>'Activity data'!AH85*FracLEACH*MSLeachEF*NtoN2O*kgtoGg</f>
        <v>6.1636119814562088E-2</v>
      </c>
      <c r="AI143" s="22">
        <f>'Activity data'!AI85*FracLEACH*MSLeachEF*NtoN2O*kgtoGg</f>
        <v>6.1692183196034173E-2</v>
      </c>
      <c r="AJ143" s="22">
        <f>'Activity data'!AJ85*FracLEACH*MSLeachEF*NtoN2O*kgtoGg</f>
        <v>6.1780703902426411E-2</v>
      </c>
      <c r="AK143" s="22">
        <f>'Activity data'!AK85*FracLEACH*MSLeachEF*NtoN2O*kgtoGg</f>
        <v>6.1855052436125248E-2</v>
      </c>
      <c r="AL143" s="22">
        <f>'Activity data'!AL85*FracLEACH*MSLeachEF*NtoN2O*kgtoGg</f>
        <v>6.19162024412232E-2</v>
      </c>
      <c r="AM143" s="22">
        <f>'Activity data'!AM85*FracLEACH*MSLeachEF*NtoN2O*kgtoGg</f>
        <v>6.1265104259793986E-2</v>
      </c>
      <c r="AN143" s="22">
        <f>'Activity data'!AN85*FracLEACH*MSLeachEF*NtoN2O*kgtoGg</f>
        <v>6.1441423783062041E-2</v>
      </c>
      <c r="AO143" s="22">
        <f>'Activity data'!AO85*FracLEACH*MSLeachEF*NtoN2O*kgtoGg</f>
        <v>6.1607547911265548E-2</v>
      </c>
      <c r="AP143" s="22">
        <f>'Activity data'!AP85*FracLEACH*MSLeachEF*NtoN2O*kgtoGg</f>
        <v>6.1772703645353873E-2</v>
      </c>
      <c r="AQ143" s="22">
        <f>'Activity data'!AQ85*FracLEACH*MSLeachEF*NtoN2O*kgtoGg</f>
        <v>6.1929262575754013E-2</v>
      </c>
      <c r="AR143" s="22">
        <f>'Activity data'!AR85*FracLEACH*MSLeachEF*NtoN2O*kgtoGg</f>
        <v>6.2090436985071558E-2</v>
      </c>
      <c r="AS143" s="22">
        <f>'Activity data'!AS85*FracLEACH*MSLeachEF*NtoN2O*kgtoGg</f>
        <v>6.2281686505286281E-2</v>
      </c>
      <c r="AT143" s="22">
        <f>'Activity data'!AT85*FracLEACH*MSLeachEF*NtoN2O*kgtoGg</f>
        <v>6.246769503814549E-2</v>
      </c>
      <c r="AU143" s="22">
        <f>'Activity data'!AU85*FracLEACH*MSLeachEF*NtoN2O*kgtoGg</f>
        <v>6.2659593569344155E-2</v>
      </c>
      <c r="AV143" s="22">
        <f>'Activity data'!AV85*FracLEACH*MSLeachEF*NtoN2O*kgtoGg</f>
        <v>6.2854552424760304E-2</v>
      </c>
      <c r="AW143" s="22">
        <f>'Activity data'!AW85*FracLEACH*MSLeachEF*NtoN2O*kgtoGg</f>
        <v>6.3052935027099632E-2</v>
      </c>
      <c r="AX143" s="22">
        <f>'Activity data'!AX85*FracLEACH*MSLeachEF*NtoN2O*kgtoGg</f>
        <v>6.3288856023729662E-2</v>
      </c>
      <c r="AY143" s="22">
        <f>'Activity data'!AY85*FracLEACH*MSLeachEF*NtoN2O*kgtoGg</f>
        <v>6.3508731208975225E-2</v>
      </c>
      <c r="AZ143" s="22">
        <f>'Activity data'!AZ85*FracLEACH*MSLeachEF*NtoN2O*kgtoGg</f>
        <v>6.3748507941206539E-2</v>
      </c>
      <c r="BA143" s="22">
        <f>'Activity data'!BA85*FracLEACH*MSLeachEF*NtoN2O*kgtoGg</f>
        <v>6.3999602202520697E-2</v>
      </c>
      <c r="BB143" s="22">
        <f>'Activity data'!BB85*FracLEACH*MSLeachEF*NtoN2O*kgtoGg</f>
        <v>6.4262137392946478E-2</v>
      </c>
      <c r="BC143" s="22">
        <f>'Activity data'!BC85*FracLEACH*MSLeachEF*NtoN2O*kgtoGg</f>
        <v>6.4526998630456772E-2</v>
      </c>
      <c r="BD143" s="22">
        <f>'Activity data'!BD85*FracLEACH*MSLeachEF*NtoN2O*kgtoGg</f>
        <v>6.4796673069999811E-2</v>
      </c>
      <c r="BE143" s="22">
        <f>'Activity data'!BE85*FracLEACH*MSLeachEF*NtoN2O*kgtoGg</f>
        <v>6.5063893033815226E-2</v>
      </c>
      <c r="BF143" s="22">
        <f>'Activity data'!BF85*FracLEACH*MSLeachEF*NtoN2O*kgtoGg</f>
        <v>6.5335523109669114E-2</v>
      </c>
      <c r="BG143" s="22">
        <f>'Activity data'!BG85*FracLEACH*MSLeachEF*NtoN2O*kgtoGg</f>
        <v>6.5616874607487136E-2</v>
      </c>
      <c r="BH143" s="22">
        <f>'Activity data'!BH85*FracLEACH*MSLeachEF*NtoN2O*kgtoGg</f>
        <v>6.5903203917553957E-2</v>
      </c>
      <c r="BI143" s="22">
        <f>'Activity data'!BI85*FracLEACH*MSLeachEF*NtoN2O*kgtoGg</f>
        <v>6.6194149878071429E-2</v>
      </c>
      <c r="BJ143" s="22">
        <f>'Activity data'!BJ85*FracLEACH*MSLeachEF*NtoN2O*kgtoGg</f>
        <v>6.6488453530039751E-2</v>
      </c>
      <c r="BK143" s="22">
        <f>'Activity data'!BK85*FracLEACH*MSLeachEF*NtoN2O*kgtoGg</f>
        <v>6.6787190388987949E-2</v>
      </c>
      <c r="BL143" s="22">
        <f>'Activity data'!BL85*FracLEACH*MSLeachEF*NtoN2O*kgtoGg</f>
        <v>6.7096018323456852E-2</v>
      </c>
      <c r="BM143" s="22">
        <f>'Activity data'!BM85*FracLEACH*MSLeachEF*NtoN2O*kgtoGg</f>
        <v>6.7411823688536168E-2</v>
      </c>
      <c r="BN143" s="22">
        <f>'Activity data'!BN85*FracLEACH*MSLeachEF*NtoN2O*kgtoGg</f>
        <v>6.7733366093666009E-2</v>
      </c>
      <c r="BO143" s="22">
        <f>'Activity data'!BO85*FracLEACH*MSLeachEF*NtoN2O*kgtoGg</f>
        <v>6.8049323313847762E-2</v>
      </c>
      <c r="BP143" s="22">
        <f>'Activity data'!BP85*FracLEACH*MSLeachEF*NtoN2O*kgtoGg</f>
        <v>6.8371489639303423E-2</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t="str">
        <f>IFERROR(('Activity data'!I89*(1/Constants!$H$135))*ttokg*FracLEACH*MSLeachEF*NtoN2O*kgtoGg,"NO")</f>
        <v>NO</v>
      </c>
      <c r="J146" s="22" t="str">
        <f>IFERROR(('Activity data'!J89*(1/Constants!$H$135))*ttokg*FracLEACH*MSLeachEF*NtoN2O*kgtoGg,"NO")</f>
        <v>NO</v>
      </c>
      <c r="K146" s="22" t="str">
        <f>IFERROR(('Activity data'!K89*(1/Constants!$H$135))*ttokg*FracLEACH*MSLeachEF*NtoN2O*kgtoGg,"NO")</f>
        <v>NO</v>
      </c>
      <c r="L146" s="22" t="str">
        <f>IFERROR(('Activity data'!L89*(1/Constants!$H$135))*ttokg*FracLEACH*MSLeachEF*NtoN2O*kgtoGg,"NO")</f>
        <v>NO</v>
      </c>
      <c r="M146" s="22" t="str">
        <f>IFERROR(('Activity data'!M89*(1/Constants!$H$135))*ttokg*FracLEACH*MSLeachEF*NtoN2O*kgtoGg,"NO")</f>
        <v>NO</v>
      </c>
      <c r="N146" s="22" t="str">
        <f>IFERROR(('Activity data'!N89*(1/Constants!$H$135))*ttokg*FracLEACH*MSLeachEF*NtoN2O*kgtoGg,"NO")</f>
        <v>NO</v>
      </c>
      <c r="O146" s="22" t="str">
        <f>IFERROR(('Activity data'!O89*(1/Constants!$H$135))*ttokg*FracLEACH*MSLeachEF*NtoN2O*kgtoGg,"NO")</f>
        <v>NO</v>
      </c>
      <c r="P146" s="22" t="str">
        <f>IFERROR(('Activity data'!P89*(1/Constants!$H$135))*ttokg*FracLEACH*MSLeachEF*NtoN2O*kgtoGg,"NO")</f>
        <v>NO</v>
      </c>
      <c r="Q146" s="22" t="str">
        <f>IFERROR(('Activity data'!Q89*(1/Constants!$H$135))*ttokg*FracLEACH*MSLeachEF*NtoN2O*kgtoGg,"NO")</f>
        <v>NO</v>
      </c>
      <c r="R146" s="22" t="str">
        <f>IFERROR(('Activity data'!R89*(1/Constants!$H$135))*ttokg*FracLEACH*MSLeachEF*NtoN2O*kgtoGg,"NO")</f>
        <v>NO</v>
      </c>
      <c r="S146" s="22" t="str">
        <f>IFERROR(('Activity data'!S89*(1/Constants!$H$135))*ttokg*FracLEACH*MSLeachEF*NtoN2O*kgtoGg,"NO")</f>
        <v>NO</v>
      </c>
      <c r="T146" s="22" t="str">
        <f>IFERROR(('Activity data'!T89*(1/Constants!$H$135))*ttokg*FracLEACH*MSLeachEF*NtoN2O*kgtoGg,"NO")</f>
        <v>NO</v>
      </c>
      <c r="U146" s="22" t="str">
        <f>IFERROR(('Activity data'!U89*(1/Constants!$H$135))*ttokg*FracLEACH*MSLeachEF*NtoN2O*kgtoGg,"NO")</f>
        <v>NO</v>
      </c>
      <c r="V146" s="22" t="str">
        <f>IFERROR(('Activity data'!V89*(1/Constants!$H$135))*ttokg*FracLEACH*MSLeachEF*NtoN2O*kgtoGg,"NO")</f>
        <v>NO</v>
      </c>
      <c r="W146" s="22" t="str">
        <f>IFERROR(('Activity data'!W89*(1/Constants!$H$135))*ttokg*FracLEACH*MSLeachEF*NtoN2O*kgtoGg,"NO")</f>
        <v>NO</v>
      </c>
      <c r="X146" s="22" t="str">
        <f>IFERROR(('Activity data'!X89*(1/Constants!$H$135))*ttokg*FracLEACH*MSLeachEF*NtoN2O*kgtoGg,"NO")</f>
        <v>NO</v>
      </c>
      <c r="Y146" s="22" t="str">
        <f>IFERROR(('Activity data'!Y89*(1/Constants!$H$135))*ttokg*FracLEACH*MSLeachEF*NtoN2O*kgtoGg,"NO")</f>
        <v>NO</v>
      </c>
      <c r="Z146" s="22" t="str">
        <f>IFERROR(('Activity data'!Z89*(1/Constants!$H$135))*ttokg*FracLEACH*MSLeachEF*NtoN2O*kgtoGg,"NO")</f>
        <v>NO</v>
      </c>
      <c r="AA146" s="22" t="str">
        <f>IFERROR(('Activity data'!AA89*(1/Constants!$H$135))*ttokg*FracLEACH*MSLeachEF*NtoN2O*kgtoGg,"NO")</f>
        <v>NO</v>
      </c>
      <c r="AB146" s="22" t="str">
        <f>IFERROR(('Activity data'!AB89*(1/Constants!$H$135))*ttokg*FracLEACH*MSLeachEF*NtoN2O*kgtoGg,"NO")</f>
        <v>NO</v>
      </c>
      <c r="AC146" s="22" t="str">
        <f>IFERROR(('Activity data'!AC89*(1/Constants!$H$135))*ttokg*FracLEACH*MSLeachEF*NtoN2O*kgtoGg,"NO")</f>
        <v>NO</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7.2988165488083543E-3</v>
      </c>
      <c r="J147" s="22">
        <f>IFERROR(('Activity data'!J90*(1/Constants!$H$135))*ttokg*FracLEACH*MSLeachEF*NtoN2O*kgtoGg,"NO")</f>
        <v>7.2988165488083543E-3</v>
      </c>
      <c r="K147" s="22">
        <f>IFERROR(('Activity data'!K90*(1/Constants!$H$135))*ttokg*FracLEACH*MSLeachEF*NtoN2O*kgtoGg,"NO")</f>
        <v>7.2988165488083543E-3</v>
      </c>
      <c r="L147" s="22">
        <f>IFERROR(('Activity data'!L90*(1/Constants!$H$135))*ttokg*FracLEACH*MSLeachEF*NtoN2O*kgtoGg,"NO")</f>
        <v>7.2988165488083543E-3</v>
      </c>
      <c r="M147" s="22">
        <f>IFERROR(('Activity data'!M90*(1/Constants!$H$135))*ttokg*FracLEACH*MSLeachEF*NtoN2O*kgtoGg,"NO")</f>
        <v>7.2988165488083543E-3</v>
      </c>
      <c r="N147" s="22">
        <f>IFERROR(('Activity data'!N90*(1/Constants!$H$135))*ttokg*FracLEACH*MSLeachEF*NtoN2O*kgtoGg,"NO")</f>
        <v>7.2988165488083543E-3</v>
      </c>
      <c r="O147" s="22">
        <f>IFERROR(('Activity data'!O90*(1/Constants!$H$135))*ttokg*FracLEACH*MSLeachEF*NtoN2O*kgtoGg,"NO")</f>
        <v>7.2988165488083543E-3</v>
      </c>
      <c r="P147" s="22">
        <f>IFERROR(('Activity data'!P90*(1/Constants!$H$135))*ttokg*FracLEACH*MSLeachEF*NtoN2O*kgtoGg,"NO")</f>
        <v>7.2988165488083543E-3</v>
      </c>
      <c r="Q147" s="22">
        <f>IFERROR(('Activity data'!Q90*(1/Constants!$H$135))*ttokg*FracLEACH*MSLeachEF*NtoN2O*kgtoGg,"NO")</f>
        <v>7.2988165488083543E-3</v>
      </c>
      <c r="R147" s="22">
        <f>IFERROR(('Activity data'!R90*(1/Constants!$H$135))*ttokg*FracLEACH*MSLeachEF*NtoN2O*kgtoGg,"NO")</f>
        <v>7.2988165488083543E-3</v>
      </c>
      <c r="S147" s="22">
        <f>IFERROR(('Activity data'!S90*(1/Constants!$H$135))*ttokg*FracLEACH*MSLeachEF*NtoN2O*kgtoGg,"NO")</f>
        <v>7.2988165488083543E-3</v>
      </c>
      <c r="T147" s="22">
        <f>IFERROR(('Activity data'!T90*(1/Constants!$H$135))*ttokg*FracLEACH*MSLeachEF*NtoN2O*kgtoGg,"NO")</f>
        <v>7.2988165488083543E-3</v>
      </c>
      <c r="U147" s="22">
        <f>IFERROR(('Activity data'!U90*(1/Constants!$H$135))*ttokg*FracLEACH*MSLeachEF*NtoN2O*kgtoGg,"NO")</f>
        <v>7.2988165488083543E-3</v>
      </c>
      <c r="V147" s="22">
        <f>IFERROR(('Activity data'!V90*(1/Constants!$H$135))*ttokg*FracLEACH*MSLeachEF*NtoN2O*kgtoGg,"NO")</f>
        <v>7.2988165488083543E-3</v>
      </c>
      <c r="W147" s="22">
        <f>IFERROR(('Activity data'!W90*(1/Constants!$H$135))*ttokg*FracLEACH*MSLeachEF*NtoN2O*kgtoGg,"NO")</f>
        <v>7.2988165488083543E-3</v>
      </c>
      <c r="X147" s="22">
        <f>IFERROR(('Activity data'!X90*(1/Constants!$H$135))*ttokg*FracLEACH*MSLeachEF*NtoN2O*kgtoGg,"NO")</f>
        <v>7.2988165488083543E-3</v>
      </c>
      <c r="Y147" s="22">
        <f>IFERROR(('Activity data'!Y90*(1/Constants!$H$135))*ttokg*FracLEACH*MSLeachEF*NtoN2O*kgtoGg,"NO")</f>
        <v>7.2988165488083543E-3</v>
      </c>
      <c r="Z147" s="22">
        <f>IFERROR(('Activity data'!Z90*(1/Constants!$H$135))*ttokg*FracLEACH*MSLeachEF*NtoN2O*kgtoGg,"NO")</f>
        <v>7.2988165488083543E-3</v>
      </c>
      <c r="AA147" s="22">
        <f>IFERROR(('Activity data'!AA90*(1/Constants!$H$135))*ttokg*FracLEACH*MSLeachEF*NtoN2O*kgtoGg,"NO")</f>
        <v>7.2988165488083543E-3</v>
      </c>
      <c r="AB147" s="22">
        <f>IFERROR(('Activity data'!AB90*(1/Constants!$H$135))*ttokg*FracLEACH*MSLeachEF*NtoN2O*kgtoGg,"NO")</f>
        <v>7.2988165488083543E-3</v>
      </c>
      <c r="AC147" s="22">
        <f>IFERROR(('Activity data'!AC90*(1/Constants!$H$135))*ttokg*FracLEACH*MSLeachEF*NtoN2O*kgtoGg,"NO")</f>
        <v>7.2988165488083543E-3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1.737211725152201E-4</v>
      </c>
      <c r="J148" s="22">
        <f>IFERROR(('Activity data'!J91*(1/Constants!$H$135))*ttokg*FracLEACH*MSLeachEF*NtoN2O*kgtoGg,"NO")</f>
        <v>1.737211725152201E-4</v>
      </c>
      <c r="K148" s="22">
        <f>IFERROR(('Activity data'!K91*(1/Constants!$H$135))*ttokg*FracLEACH*MSLeachEF*NtoN2O*kgtoGg,"NO")</f>
        <v>1.737211725152201E-4</v>
      </c>
      <c r="L148" s="22">
        <f>IFERROR(('Activity data'!L91*(1/Constants!$H$135))*ttokg*FracLEACH*MSLeachEF*NtoN2O*kgtoGg,"NO")</f>
        <v>1.737211725152201E-4</v>
      </c>
      <c r="M148" s="22">
        <f>IFERROR(('Activity data'!M91*(1/Constants!$H$135))*ttokg*FracLEACH*MSLeachEF*NtoN2O*kgtoGg,"NO")</f>
        <v>1.737211725152201E-4</v>
      </c>
      <c r="N148" s="22">
        <f>IFERROR(('Activity data'!N91*(1/Constants!$H$135))*ttokg*FracLEACH*MSLeachEF*NtoN2O*kgtoGg,"NO")</f>
        <v>1.737211725152201E-4</v>
      </c>
      <c r="O148" s="22">
        <f>IFERROR(('Activity data'!O91*(1/Constants!$H$135))*ttokg*FracLEACH*MSLeachEF*NtoN2O*kgtoGg,"NO")</f>
        <v>1.737211725152201E-4</v>
      </c>
      <c r="P148" s="22">
        <f>IFERROR(('Activity data'!P91*(1/Constants!$H$135))*ttokg*FracLEACH*MSLeachEF*NtoN2O*kgtoGg,"NO")</f>
        <v>1.737211725152201E-4</v>
      </c>
      <c r="Q148" s="22">
        <f>IFERROR(('Activity data'!Q91*(1/Constants!$H$135))*ttokg*FracLEACH*MSLeachEF*NtoN2O*kgtoGg,"NO")</f>
        <v>1.737211725152201E-4</v>
      </c>
      <c r="R148" s="22">
        <f>IFERROR(('Activity data'!R91*(1/Constants!$H$135))*ttokg*FracLEACH*MSLeachEF*NtoN2O*kgtoGg,"NO")</f>
        <v>1.737211725152201E-4</v>
      </c>
      <c r="S148" s="22">
        <f>IFERROR(('Activity data'!S91*(1/Constants!$H$135))*ttokg*FracLEACH*MSLeachEF*NtoN2O*kgtoGg,"NO")</f>
        <v>1.737211725152201E-4</v>
      </c>
      <c r="T148" s="22">
        <f>IFERROR(('Activity data'!T91*(1/Constants!$H$135))*ttokg*FracLEACH*MSLeachEF*NtoN2O*kgtoGg,"NO")</f>
        <v>1.737211725152201E-4</v>
      </c>
      <c r="U148" s="22">
        <f>IFERROR(('Activity data'!U91*(1/Constants!$H$135))*ttokg*FracLEACH*MSLeachEF*NtoN2O*kgtoGg,"NO")</f>
        <v>1.737211725152201E-4</v>
      </c>
      <c r="V148" s="22">
        <f>IFERROR(('Activity data'!V91*(1/Constants!$H$135))*ttokg*FracLEACH*MSLeachEF*NtoN2O*kgtoGg,"NO")</f>
        <v>1.737211725152201E-4</v>
      </c>
      <c r="W148" s="22">
        <f>IFERROR(('Activity data'!W91*(1/Constants!$H$135))*ttokg*FracLEACH*MSLeachEF*NtoN2O*kgtoGg,"NO")</f>
        <v>1.737211725152201E-4</v>
      </c>
      <c r="X148" s="22">
        <f>IFERROR(('Activity data'!X91*(1/Constants!$H$135))*ttokg*FracLEACH*MSLeachEF*NtoN2O*kgtoGg,"NO")</f>
        <v>1.737211725152201E-4</v>
      </c>
      <c r="Y148" s="22">
        <f>IFERROR(('Activity data'!Y91*(1/Constants!$H$135))*ttokg*FracLEACH*MSLeachEF*NtoN2O*kgtoGg,"NO")</f>
        <v>1.737211725152201E-4</v>
      </c>
      <c r="Z148" s="22">
        <f>IFERROR(('Activity data'!Z91*(1/Constants!$H$135))*ttokg*FracLEACH*MSLeachEF*NtoN2O*kgtoGg,"NO")</f>
        <v>1.737211725152201E-4</v>
      </c>
      <c r="AA148" s="22">
        <f>IFERROR(('Activity data'!AA91*(1/Constants!$H$135))*ttokg*FracLEACH*MSLeachEF*NtoN2O*kgtoGg,"NO")</f>
        <v>1.737211725152201E-4</v>
      </c>
      <c r="AB148" s="22">
        <f>IFERROR(('Activity data'!AB91*(1/Constants!$H$135))*ttokg*FracLEACH*MSLeachEF*NtoN2O*kgtoGg,"NO")</f>
        <v>1.737211725152201E-4</v>
      </c>
      <c r="AC148" s="22">
        <f>IFERROR(('Activity data'!AC91*(1/Constants!$H$135))*ttokg*FracLEACH*MSLeachEF*NtoN2O*kgtoGg,"NO")</f>
        <v>1.737211725152201E-4</v>
      </c>
      <c r="AD148" s="22" t="str">
        <f>IFERROR(('Activity data'!AD91*(1/Constants!$H$135))*ttokg*FracLEACH*MSLeachEF*NtoN2O*kgtoGg,"NO")</f>
        <v>NO</v>
      </c>
      <c r="AE148" s="22" t="str">
        <f>IFERROR(('Activity data'!AE91*(1/Constants!$H$135))*ttokg*FracLEACH*MSLeachEF*NtoN2O*kgtoGg,"NO")</f>
        <v>NO</v>
      </c>
      <c r="AF148" s="22" t="str">
        <f>IFERROR(('Activity data'!AF91*(1/Constants!$H$135))*ttokg*FracLEACH*MSLeachEF*NtoN2O*kgtoGg,"NO")</f>
        <v>NO</v>
      </c>
      <c r="AG148" s="22" t="str">
        <f>IFERROR(('Activity data'!AG91*(1/Constants!$H$135))*ttokg*FracLEACH*MSLeachEF*NtoN2O*kgtoGg,"NO")</f>
        <v>NO</v>
      </c>
      <c r="AH148" s="22" t="str">
        <f>IFERROR(('Activity data'!AH91*(1/Constants!$H$135))*ttokg*FracLEACH*MSLeachEF*NtoN2O*kgtoGg,"NO")</f>
        <v>NO</v>
      </c>
      <c r="AI148" s="22" t="str">
        <f>IFERROR(('Activity data'!AI91*(1/Constants!$H$135))*ttokg*FracLEACH*MSLeachEF*NtoN2O*kgtoGg,"NO")</f>
        <v>NO</v>
      </c>
      <c r="AJ148" s="22" t="str">
        <f>IFERROR(('Activity data'!AJ91*(1/Constants!$H$135))*ttokg*FracLEACH*MSLeachEF*NtoN2O*kgtoGg,"NO")</f>
        <v>NO</v>
      </c>
      <c r="AK148" s="22" t="str">
        <f>IFERROR(('Activity data'!AK91*(1/Constants!$H$135))*ttokg*FracLEACH*MSLeachEF*NtoN2O*kgtoGg,"NO")</f>
        <v>NO</v>
      </c>
      <c r="AL148" s="22" t="str">
        <f>IFERROR(('Activity data'!AL91*(1/Constants!$H$135))*ttokg*FracLEACH*MSLeachEF*NtoN2O*kgtoGg,"NO")</f>
        <v>NO</v>
      </c>
      <c r="AM148" s="22" t="str">
        <f>IFERROR(('Activity data'!AM91*(1/Constants!$H$135))*ttokg*FracLEACH*MSLeachEF*NtoN2O*kgtoGg,"NO")</f>
        <v>NO</v>
      </c>
      <c r="AN148" s="22" t="str">
        <f>IFERROR(('Activity data'!AN91*(1/Constants!$H$135))*ttokg*FracLEACH*MSLeachEF*NtoN2O*kgtoGg,"NO")</f>
        <v>NO</v>
      </c>
      <c r="AO148" s="22" t="str">
        <f>IFERROR(('Activity data'!AO91*(1/Constants!$H$135))*ttokg*FracLEACH*MSLeachEF*NtoN2O*kgtoGg,"NO")</f>
        <v>NO</v>
      </c>
      <c r="AP148" s="22" t="str">
        <f>IFERROR(('Activity data'!AP91*(1/Constants!$H$135))*ttokg*FracLEACH*MSLeachEF*NtoN2O*kgtoGg,"NO")</f>
        <v>NO</v>
      </c>
      <c r="AQ148" s="22" t="str">
        <f>IFERROR(('Activity data'!AQ91*(1/Constants!$H$135))*ttokg*FracLEACH*MSLeachEF*NtoN2O*kgtoGg,"NO")</f>
        <v>NO</v>
      </c>
      <c r="AR148" s="22" t="str">
        <f>IFERROR(('Activity data'!AR91*(1/Constants!$H$135))*ttokg*FracLEACH*MSLeachEF*NtoN2O*kgtoGg,"NO")</f>
        <v>NO</v>
      </c>
      <c r="AS148" s="22" t="str">
        <f>IFERROR(('Activity data'!AS91*(1/Constants!$H$135))*ttokg*FracLEACH*MSLeachEF*NtoN2O*kgtoGg,"NO")</f>
        <v>NO</v>
      </c>
      <c r="AT148" s="22" t="str">
        <f>IFERROR(('Activity data'!AT91*(1/Constants!$H$135))*ttokg*FracLEACH*MSLeachEF*NtoN2O*kgtoGg,"NO")</f>
        <v>NO</v>
      </c>
      <c r="AU148" s="22" t="str">
        <f>IFERROR(('Activity data'!AU91*(1/Constants!$H$135))*ttokg*FracLEACH*MSLeachEF*NtoN2O*kgtoGg,"NO")</f>
        <v>NO</v>
      </c>
      <c r="AV148" s="22" t="str">
        <f>IFERROR(('Activity data'!AV91*(1/Constants!$H$135))*ttokg*FracLEACH*MSLeachEF*NtoN2O*kgtoGg,"NO")</f>
        <v>NO</v>
      </c>
      <c r="AW148" s="22" t="str">
        <f>IFERROR(('Activity data'!AW91*(1/Constants!$H$135))*ttokg*FracLEACH*MSLeachEF*NtoN2O*kgtoGg,"NO")</f>
        <v>NO</v>
      </c>
      <c r="AX148" s="22" t="str">
        <f>IFERROR(('Activity data'!AX91*(1/Constants!$H$135))*ttokg*FracLEACH*MSLeachEF*NtoN2O*kgtoGg,"NO")</f>
        <v>NO</v>
      </c>
      <c r="AY148" s="22" t="str">
        <f>IFERROR(('Activity data'!AY91*(1/Constants!$H$135))*ttokg*FracLEACH*MSLeachEF*NtoN2O*kgtoGg,"NO")</f>
        <v>NO</v>
      </c>
      <c r="AZ148" s="22" t="str">
        <f>IFERROR(('Activity data'!AZ91*(1/Constants!$H$135))*ttokg*FracLEACH*MSLeachEF*NtoN2O*kgtoGg,"NO")</f>
        <v>NO</v>
      </c>
      <c r="BA148" s="22" t="str">
        <f>IFERROR(('Activity data'!BA91*(1/Constants!$H$135))*ttokg*FracLEACH*MSLeachEF*NtoN2O*kgtoGg,"NO")</f>
        <v>NO</v>
      </c>
      <c r="BB148" s="22" t="str">
        <f>IFERROR(('Activity data'!BB91*(1/Constants!$H$135))*ttokg*FracLEACH*MSLeachEF*NtoN2O*kgtoGg,"NO")</f>
        <v>NO</v>
      </c>
      <c r="BC148" s="22" t="str">
        <f>IFERROR(('Activity data'!BC91*(1/Constants!$H$135))*ttokg*FracLEACH*MSLeachEF*NtoN2O*kgtoGg,"NO")</f>
        <v>NO</v>
      </c>
      <c r="BD148" s="22" t="str">
        <f>IFERROR(('Activity data'!BD91*(1/Constants!$H$135))*ttokg*FracLEACH*MSLeachEF*NtoN2O*kgtoGg,"NO")</f>
        <v>NO</v>
      </c>
      <c r="BE148" s="22" t="str">
        <f>IFERROR(('Activity data'!BE91*(1/Constants!$H$135))*ttokg*FracLEACH*MSLeachEF*NtoN2O*kgtoGg,"NO")</f>
        <v>NO</v>
      </c>
      <c r="BF148" s="22" t="str">
        <f>IFERROR(('Activity data'!BF91*(1/Constants!$H$135))*ttokg*FracLEACH*MSLeachEF*NtoN2O*kgtoGg,"NO")</f>
        <v>NO</v>
      </c>
      <c r="BG148" s="22" t="str">
        <f>IFERROR(('Activity data'!BG91*(1/Constants!$H$135))*ttokg*FracLEACH*MSLeachEF*NtoN2O*kgtoGg,"NO")</f>
        <v>NO</v>
      </c>
      <c r="BH148" s="22" t="str">
        <f>IFERROR(('Activity data'!BH91*(1/Constants!$H$135))*ttokg*FracLEACH*MSLeachEF*NtoN2O*kgtoGg,"NO")</f>
        <v>NO</v>
      </c>
      <c r="BI148" s="22" t="str">
        <f>IFERROR(('Activity data'!BI91*(1/Constants!$H$135))*ttokg*FracLEACH*MSLeachEF*NtoN2O*kgtoGg,"NO")</f>
        <v>NO</v>
      </c>
      <c r="BJ148" s="22" t="str">
        <f>IFERROR(('Activity data'!BJ91*(1/Constants!$H$135))*ttokg*FracLEACH*MSLeachEF*NtoN2O*kgtoGg,"NO")</f>
        <v>NO</v>
      </c>
      <c r="BK148" s="22" t="str">
        <f>IFERROR(('Activity data'!BK91*(1/Constants!$H$135))*ttokg*FracLEACH*MSLeachEF*NtoN2O*kgtoGg,"NO")</f>
        <v>NO</v>
      </c>
      <c r="BL148" s="22" t="str">
        <f>IFERROR(('Activity data'!BL91*(1/Constants!$H$135))*ttokg*FracLEACH*MSLeachEF*NtoN2O*kgtoGg,"NO")</f>
        <v>NO</v>
      </c>
      <c r="BM148" s="22" t="str">
        <f>IFERROR(('Activity data'!BM91*(1/Constants!$H$135))*ttokg*FracLEACH*MSLeachEF*NtoN2O*kgtoGg,"NO")</f>
        <v>NO</v>
      </c>
      <c r="BN148" s="22" t="str">
        <f>IFERROR(('Activity data'!BN91*(1/Constants!$H$135))*ttokg*FracLEACH*MSLeachEF*NtoN2O*kgtoGg,"NO")</f>
        <v>NO</v>
      </c>
      <c r="BO148" s="22" t="str">
        <f>IFERROR(('Activity data'!BO91*(1/Constants!$H$135))*ttokg*FracLEACH*MSLeachEF*NtoN2O*kgtoGg,"NO")</f>
        <v>NO</v>
      </c>
      <c r="BP148" s="22" t="str">
        <f>IFERROR(('Activity data'!BP91*(1/Constants!$H$135))*ttokg*FracLEACH*MSLeachEF*NtoN2O*kgtoGg,"NO")</f>
        <v>NO</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9.2483926361848039E-3</v>
      </c>
      <c r="J149" s="22">
        <f>IFERROR(('Activity data'!J92*(1/Constants!$H$135))*ttokg*FracLEACH*MSLeachEF*NtoN2O*kgtoGg,"NO")</f>
        <v>9.2483926361848039E-3</v>
      </c>
      <c r="K149" s="22">
        <f>IFERROR(('Activity data'!K92*(1/Constants!$H$135))*ttokg*FracLEACH*MSLeachEF*NtoN2O*kgtoGg,"NO")</f>
        <v>9.2483926361848039E-3</v>
      </c>
      <c r="L149" s="22">
        <f>IFERROR(('Activity data'!L92*(1/Constants!$H$135))*ttokg*FracLEACH*MSLeachEF*NtoN2O*kgtoGg,"NO")</f>
        <v>9.2483926361848039E-3</v>
      </c>
      <c r="M149" s="22">
        <f>IFERROR(('Activity data'!M92*(1/Constants!$H$135))*ttokg*FracLEACH*MSLeachEF*NtoN2O*kgtoGg,"NO")</f>
        <v>9.2483926361848039E-3</v>
      </c>
      <c r="N149" s="22">
        <f>IFERROR(('Activity data'!N92*(1/Constants!$H$135))*ttokg*FracLEACH*MSLeachEF*NtoN2O*kgtoGg,"NO")</f>
        <v>9.2483926361848039E-3</v>
      </c>
      <c r="O149" s="22">
        <f>IFERROR(('Activity data'!O92*(1/Constants!$H$135))*ttokg*FracLEACH*MSLeachEF*NtoN2O*kgtoGg,"NO")</f>
        <v>9.2483926361848039E-3</v>
      </c>
      <c r="P149" s="22">
        <f>IFERROR(('Activity data'!P92*(1/Constants!$H$135))*ttokg*FracLEACH*MSLeachEF*NtoN2O*kgtoGg,"NO")</f>
        <v>9.2483926361848039E-3</v>
      </c>
      <c r="Q149" s="22">
        <f>IFERROR(('Activity data'!Q92*(1/Constants!$H$135))*ttokg*FracLEACH*MSLeachEF*NtoN2O*kgtoGg,"NO")</f>
        <v>9.2483926361848039E-3</v>
      </c>
      <c r="R149" s="22">
        <f>IFERROR(('Activity data'!R92*(1/Constants!$H$135))*ttokg*FracLEACH*MSLeachEF*NtoN2O*kgtoGg,"NO")</f>
        <v>9.2483926361848039E-3</v>
      </c>
      <c r="S149" s="22">
        <f>IFERROR(('Activity data'!S92*(1/Constants!$H$135))*ttokg*FracLEACH*MSLeachEF*NtoN2O*kgtoGg,"NO")</f>
        <v>9.2483926361848039E-3</v>
      </c>
      <c r="T149" s="22">
        <f>IFERROR(('Activity data'!T92*(1/Constants!$H$135))*ttokg*FracLEACH*MSLeachEF*NtoN2O*kgtoGg,"NO")</f>
        <v>9.2483926361848039E-3</v>
      </c>
      <c r="U149" s="22">
        <f>IFERROR(('Activity data'!U92*(1/Constants!$H$135))*ttokg*FracLEACH*MSLeachEF*NtoN2O*kgtoGg,"NO")</f>
        <v>9.2483926361848039E-3</v>
      </c>
      <c r="V149" s="22">
        <f>IFERROR(('Activity data'!V92*(1/Constants!$H$135))*ttokg*FracLEACH*MSLeachEF*NtoN2O*kgtoGg,"NO")</f>
        <v>9.2483926361848039E-3</v>
      </c>
      <c r="W149" s="22">
        <f>IFERROR(('Activity data'!W92*(1/Constants!$H$135))*ttokg*FracLEACH*MSLeachEF*NtoN2O*kgtoGg,"NO")</f>
        <v>9.2483926361848039E-3</v>
      </c>
      <c r="X149" s="22">
        <f>IFERROR(('Activity data'!X92*(1/Constants!$H$135))*ttokg*FracLEACH*MSLeachEF*NtoN2O*kgtoGg,"NO")</f>
        <v>9.2483926361848039E-3</v>
      </c>
      <c r="Y149" s="22">
        <f>IFERROR(('Activity data'!Y92*(1/Constants!$H$135))*ttokg*FracLEACH*MSLeachEF*NtoN2O*kgtoGg,"NO")</f>
        <v>9.2483926361848039E-3</v>
      </c>
      <c r="Z149" s="22">
        <f>IFERROR(('Activity data'!Z92*(1/Constants!$H$135))*ttokg*FracLEACH*MSLeachEF*NtoN2O*kgtoGg,"NO")</f>
        <v>9.2483926361848039E-3</v>
      </c>
      <c r="AA149" s="22">
        <f>IFERROR(('Activity data'!AA92*(1/Constants!$H$135))*ttokg*FracLEACH*MSLeachEF*NtoN2O*kgtoGg,"NO")</f>
        <v>9.2483926361848039E-3</v>
      </c>
      <c r="AB149" s="22">
        <f>IFERROR(('Activity data'!AB92*(1/Constants!$H$135))*ttokg*FracLEACH*MSLeachEF*NtoN2O*kgtoGg,"NO")</f>
        <v>9.2483926361848039E-3</v>
      </c>
      <c r="AC149" s="22">
        <f>IFERROR(('Activity data'!AC92*(1/Constants!$H$135))*ttokg*FracLEACH*MSLeachEF*NtoN2O*kgtoGg,"NO")</f>
        <v>9.2483926361848039E-3</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1.4734408870976798E-5</v>
      </c>
      <c r="J152" s="22">
        <f>IFERROR(('Activity data'!J95*(1/Constants!$H$135))*ttokg*FracLEACH*MSLeachEF*NtoN2O*kgtoGg,"NO")</f>
        <v>1.4734408870976798E-5</v>
      </c>
      <c r="K152" s="22">
        <f>IFERROR(('Activity data'!K95*(1/Constants!$H$135))*ttokg*FracLEACH*MSLeachEF*NtoN2O*kgtoGg,"NO")</f>
        <v>1.4734408870976798E-5</v>
      </c>
      <c r="L152" s="22">
        <f>IFERROR(('Activity data'!L95*(1/Constants!$H$135))*ttokg*FracLEACH*MSLeachEF*NtoN2O*kgtoGg,"NO")</f>
        <v>1.4734408870976798E-5</v>
      </c>
      <c r="M152" s="22">
        <f>IFERROR(('Activity data'!M95*(1/Constants!$H$135))*ttokg*FracLEACH*MSLeachEF*NtoN2O*kgtoGg,"NO")</f>
        <v>1.4734408870976798E-5</v>
      </c>
      <c r="N152" s="22">
        <f>IFERROR(('Activity data'!N95*(1/Constants!$H$135))*ttokg*FracLEACH*MSLeachEF*NtoN2O*kgtoGg,"NO")</f>
        <v>1.4734408870976798E-5</v>
      </c>
      <c r="O152" s="22">
        <f>IFERROR(('Activity data'!O95*(1/Constants!$H$135))*ttokg*FracLEACH*MSLeachEF*NtoN2O*kgtoGg,"NO")</f>
        <v>1.4734408870976798E-5</v>
      </c>
      <c r="P152" s="22">
        <f>IFERROR(('Activity data'!P95*(1/Constants!$H$135))*ttokg*FracLEACH*MSLeachEF*NtoN2O*kgtoGg,"NO")</f>
        <v>1.4734408870976798E-5</v>
      </c>
      <c r="Q152" s="22">
        <f>IFERROR(('Activity data'!Q95*(1/Constants!$H$135))*ttokg*FracLEACH*MSLeachEF*NtoN2O*kgtoGg,"NO")</f>
        <v>1.4734408870976798E-5</v>
      </c>
      <c r="R152" s="22">
        <f>IFERROR(('Activity data'!R95*(1/Constants!$H$135))*ttokg*FracLEACH*MSLeachEF*NtoN2O*kgtoGg,"NO")</f>
        <v>1.4734408870976798E-5</v>
      </c>
      <c r="S152" s="22">
        <f>IFERROR(('Activity data'!S95*(1/Constants!$H$135))*ttokg*FracLEACH*MSLeachEF*NtoN2O*kgtoGg,"NO")</f>
        <v>1.4734408870976798E-5</v>
      </c>
      <c r="T152" s="22">
        <f>IFERROR(('Activity data'!T95*(1/Constants!$H$135))*ttokg*FracLEACH*MSLeachEF*NtoN2O*kgtoGg,"NO")</f>
        <v>1.4734408870976798E-5</v>
      </c>
      <c r="U152" s="22">
        <f>IFERROR(('Activity data'!U95*(1/Constants!$H$135))*ttokg*FracLEACH*MSLeachEF*NtoN2O*kgtoGg,"NO")</f>
        <v>1.4734408870976798E-5</v>
      </c>
      <c r="V152" s="22">
        <f>IFERROR(('Activity data'!V95*(1/Constants!$H$135))*ttokg*FracLEACH*MSLeachEF*NtoN2O*kgtoGg,"NO")</f>
        <v>1.4734408870976798E-5</v>
      </c>
      <c r="W152" s="22">
        <f>IFERROR(('Activity data'!W95*(1/Constants!$H$135))*ttokg*FracLEACH*MSLeachEF*NtoN2O*kgtoGg,"NO")</f>
        <v>1.4734408870976798E-5</v>
      </c>
      <c r="X152" s="22">
        <f>IFERROR(('Activity data'!X95*(1/Constants!$H$135))*ttokg*FracLEACH*MSLeachEF*NtoN2O*kgtoGg,"NO")</f>
        <v>1.4734408870976798E-5</v>
      </c>
      <c r="Y152" s="22">
        <f>IFERROR(('Activity data'!Y95*(1/Constants!$H$135))*ttokg*FracLEACH*MSLeachEF*NtoN2O*kgtoGg,"NO")</f>
        <v>1.4734408870976798E-5</v>
      </c>
      <c r="Z152" s="22">
        <f>IFERROR(('Activity data'!Z95*(1/Constants!$H$135))*ttokg*FracLEACH*MSLeachEF*NtoN2O*kgtoGg,"NO")</f>
        <v>1.4734408870976798E-5</v>
      </c>
      <c r="AA152" s="22">
        <f>IFERROR(('Activity data'!AA95*(1/Constants!$H$135))*ttokg*FracLEACH*MSLeachEF*NtoN2O*kgtoGg,"NO")</f>
        <v>1.4734408870976798E-5</v>
      </c>
      <c r="AB152" s="22">
        <f>IFERROR(('Activity data'!AB95*(1/Constants!$H$135))*ttokg*FracLEACH*MSLeachEF*NtoN2O*kgtoGg,"NO")</f>
        <v>1.4734408870976798E-5</v>
      </c>
      <c r="AC152" s="22">
        <f>IFERROR(('Activity data'!AC95*(1/Constants!$H$135))*ttokg*FracLEACH*MSLeachEF*NtoN2O*kgtoGg,"NO")</f>
        <v>1.4734408870976798E-5</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8.2952824923361885E-3</v>
      </c>
      <c r="J153" s="22">
        <f>IFERROR(('Activity data'!J96*(1/Constants!$H$135))*ttokg*FracLEACH*MSLeachEF*NtoN2O*kgtoGg,"NO")</f>
        <v>8.2952824923361885E-3</v>
      </c>
      <c r="K153" s="22">
        <f>IFERROR(('Activity data'!K96*(1/Constants!$H$135))*ttokg*FracLEACH*MSLeachEF*NtoN2O*kgtoGg,"NO")</f>
        <v>8.2952824923361885E-3</v>
      </c>
      <c r="L153" s="22">
        <f>IFERROR(('Activity data'!L96*(1/Constants!$H$135))*ttokg*FracLEACH*MSLeachEF*NtoN2O*kgtoGg,"NO")</f>
        <v>8.2952824923361885E-3</v>
      </c>
      <c r="M153" s="22">
        <f>IFERROR(('Activity data'!M96*(1/Constants!$H$135))*ttokg*FracLEACH*MSLeachEF*NtoN2O*kgtoGg,"NO")</f>
        <v>8.2952824923361885E-3</v>
      </c>
      <c r="N153" s="22">
        <f>IFERROR(('Activity data'!N96*(1/Constants!$H$135))*ttokg*FracLEACH*MSLeachEF*NtoN2O*kgtoGg,"NO")</f>
        <v>8.2952824923361885E-3</v>
      </c>
      <c r="O153" s="22">
        <f>IFERROR(('Activity data'!O96*(1/Constants!$H$135))*ttokg*FracLEACH*MSLeachEF*NtoN2O*kgtoGg,"NO")</f>
        <v>8.2952824923361885E-3</v>
      </c>
      <c r="P153" s="22">
        <f>IFERROR(('Activity data'!P96*(1/Constants!$H$135))*ttokg*FracLEACH*MSLeachEF*NtoN2O*kgtoGg,"NO")</f>
        <v>8.2952824923361885E-3</v>
      </c>
      <c r="Q153" s="22">
        <f>IFERROR(('Activity data'!Q96*(1/Constants!$H$135))*ttokg*FracLEACH*MSLeachEF*NtoN2O*kgtoGg,"NO")</f>
        <v>8.2952824923361885E-3</v>
      </c>
      <c r="R153" s="22">
        <f>IFERROR(('Activity data'!R96*(1/Constants!$H$135))*ttokg*FracLEACH*MSLeachEF*NtoN2O*kgtoGg,"NO")</f>
        <v>8.2952824923361885E-3</v>
      </c>
      <c r="S153" s="22">
        <f>IFERROR(('Activity data'!S96*(1/Constants!$H$135))*ttokg*FracLEACH*MSLeachEF*NtoN2O*kgtoGg,"NO")</f>
        <v>8.2952824923361885E-3</v>
      </c>
      <c r="T153" s="22">
        <f>IFERROR(('Activity data'!T96*(1/Constants!$H$135))*ttokg*FracLEACH*MSLeachEF*NtoN2O*kgtoGg,"NO")</f>
        <v>8.2952824923361885E-3</v>
      </c>
      <c r="U153" s="22">
        <f>IFERROR(('Activity data'!U96*(1/Constants!$H$135))*ttokg*FracLEACH*MSLeachEF*NtoN2O*kgtoGg,"NO")</f>
        <v>8.2952824923361885E-3</v>
      </c>
      <c r="V153" s="22">
        <f>IFERROR(('Activity data'!V96*(1/Constants!$H$135))*ttokg*FracLEACH*MSLeachEF*NtoN2O*kgtoGg,"NO")</f>
        <v>8.2952824923361885E-3</v>
      </c>
      <c r="W153" s="22">
        <f>IFERROR(('Activity data'!W96*(1/Constants!$H$135))*ttokg*FracLEACH*MSLeachEF*NtoN2O*kgtoGg,"NO")</f>
        <v>8.2952824923361885E-3</v>
      </c>
      <c r="X153" s="22">
        <f>IFERROR(('Activity data'!X96*(1/Constants!$H$135))*ttokg*FracLEACH*MSLeachEF*NtoN2O*kgtoGg,"NO")</f>
        <v>8.2952824923361885E-3</v>
      </c>
      <c r="Y153" s="22">
        <f>IFERROR(('Activity data'!Y96*(1/Constants!$H$135))*ttokg*FracLEACH*MSLeachEF*NtoN2O*kgtoGg,"NO")</f>
        <v>8.2952824923361885E-3</v>
      </c>
      <c r="Z153" s="22">
        <f>IFERROR(('Activity data'!Z96*(1/Constants!$H$135))*ttokg*FracLEACH*MSLeachEF*NtoN2O*kgtoGg,"NO")</f>
        <v>8.2952824923361885E-3</v>
      </c>
      <c r="AA153" s="22">
        <f>IFERROR(('Activity data'!AA96*(1/Constants!$H$135))*ttokg*FracLEACH*MSLeachEF*NtoN2O*kgtoGg,"NO")</f>
        <v>8.2952824923361885E-3</v>
      </c>
      <c r="AB153" s="22">
        <f>IFERROR(('Activity data'!AB96*(1/Constants!$H$135))*ttokg*FracLEACH*MSLeachEF*NtoN2O*kgtoGg,"NO")</f>
        <v>8.2952824923361885E-3</v>
      </c>
      <c r="AC153" s="22">
        <f>IFERROR(('Activity data'!AC96*(1/Constants!$H$135))*ttokg*FracLEACH*MSLeachEF*NtoN2O*kgtoGg,"NO")</f>
        <v>8.2952824923361885E-3</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0.13265106275649749</v>
      </c>
      <c r="J155" s="22">
        <f>IFERROR(('Activity data'!J98*(1/Constants!$H$135))*ttokg*FracLEACH*MSLeachEF*NtoN2O*kgtoGg,"NO")</f>
        <v>0.13265106275649749</v>
      </c>
      <c r="K155" s="22">
        <f>IFERROR(('Activity data'!K98*(1/Constants!$H$135))*ttokg*FracLEACH*MSLeachEF*NtoN2O*kgtoGg,"NO")</f>
        <v>0.13265106275649749</v>
      </c>
      <c r="L155" s="22">
        <f>IFERROR(('Activity data'!L98*(1/Constants!$H$135))*ttokg*FracLEACH*MSLeachEF*NtoN2O*kgtoGg,"NO")</f>
        <v>0.13265106275649749</v>
      </c>
      <c r="M155" s="22">
        <f>IFERROR(('Activity data'!M98*(1/Constants!$H$135))*ttokg*FracLEACH*MSLeachEF*NtoN2O*kgtoGg,"NO")</f>
        <v>0.13265106275649749</v>
      </c>
      <c r="N155" s="22">
        <f>IFERROR(('Activity data'!N98*(1/Constants!$H$135))*ttokg*FracLEACH*MSLeachEF*NtoN2O*kgtoGg,"NO")</f>
        <v>0.13265106275649749</v>
      </c>
      <c r="O155" s="22">
        <f>IFERROR(('Activity data'!O98*(1/Constants!$H$135))*ttokg*FracLEACH*MSLeachEF*NtoN2O*kgtoGg,"NO")</f>
        <v>0.13265106275649749</v>
      </c>
      <c r="P155" s="22">
        <f>IFERROR(('Activity data'!P98*(1/Constants!$H$135))*ttokg*FracLEACH*MSLeachEF*NtoN2O*kgtoGg,"NO")</f>
        <v>0.13265106275649749</v>
      </c>
      <c r="Q155" s="22">
        <f>IFERROR(('Activity data'!Q98*(1/Constants!$H$135))*ttokg*FracLEACH*MSLeachEF*NtoN2O*kgtoGg,"NO")</f>
        <v>0.13265106275649749</v>
      </c>
      <c r="R155" s="22">
        <f>IFERROR(('Activity data'!R98*(1/Constants!$H$135))*ttokg*FracLEACH*MSLeachEF*NtoN2O*kgtoGg,"NO")</f>
        <v>0.13265106275649749</v>
      </c>
      <c r="S155" s="22">
        <f>IFERROR(('Activity data'!S98*(1/Constants!$H$135))*ttokg*FracLEACH*MSLeachEF*NtoN2O*kgtoGg,"NO")</f>
        <v>0.13265106275649749</v>
      </c>
      <c r="T155" s="22">
        <f>IFERROR(('Activity data'!T98*(1/Constants!$H$135))*ttokg*FracLEACH*MSLeachEF*NtoN2O*kgtoGg,"NO")</f>
        <v>0.13265106275649749</v>
      </c>
      <c r="U155" s="22">
        <f>IFERROR(('Activity data'!U98*(1/Constants!$H$135))*ttokg*FracLEACH*MSLeachEF*NtoN2O*kgtoGg,"NO")</f>
        <v>0.13265106275649749</v>
      </c>
      <c r="V155" s="22">
        <f>IFERROR(('Activity data'!V98*(1/Constants!$H$135))*ttokg*FracLEACH*MSLeachEF*NtoN2O*kgtoGg,"NO")</f>
        <v>0.13265106275649749</v>
      </c>
      <c r="W155" s="22">
        <f>IFERROR(('Activity data'!W98*(1/Constants!$H$135))*ttokg*FracLEACH*MSLeachEF*NtoN2O*kgtoGg,"NO")</f>
        <v>0.13265106275649749</v>
      </c>
      <c r="X155" s="22">
        <f>IFERROR(('Activity data'!X98*(1/Constants!$H$135))*ttokg*FracLEACH*MSLeachEF*NtoN2O*kgtoGg,"NO")</f>
        <v>0.13265106275649749</v>
      </c>
      <c r="Y155" s="22">
        <f>IFERROR(('Activity data'!Y98*(1/Constants!$H$135))*ttokg*FracLEACH*MSLeachEF*NtoN2O*kgtoGg,"NO")</f>
        <v>0.13265106275649749</v>
      </c>
      <c r="Z155" s="22">
        <f>IFERROR(('Activity data'!Z98*(1/Constants!$H$135))*ttokg*FracLEACH*MSLeachEF*NtoN2O*kgtoGg,"NO")</f>
        <v>0.13265106275649749</v>
      </c>
      <c r="AA155" s="22">
        <f>IFERROR(('Activity data'!AA98*(1/Constants!$H$135))*ttokg*FracLEACH*MSLeachEF*NtoN2O*kgtoGg,"NO")</f>
        <v>0.13265106275649749</v>
      </c>
      <c r="AB155" s="22">
        <f>IFERROR(('Activity data'!AB98*(1/Constants!$H$135))*ttokg*FracLEACH*MSLeachEF*NtoN2O*kgtoGg,"NO")</f>
        <v>0.13265106275649749</v>
      </c>
      <c r="AC155" s="22">
        <f>IFERROR(('Activity data'!AC98*(1/Constants!$H$135))*ttokg*FracLEACH*MSLeachEF*NtoN2O*kgtoGg,"NO")</f>
        <v>0.13265106275649749</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0.39655224596746758</v>
      </c>
      <c r="AE156" s="22">
        <f>Constants!$H63*'Activity data'!AE5*Constants!$H81*EF!$H206*MMVolatEF*NtoN2O*kgtoGg</f>
        <v>0.3992172493385685</v>
      </c>
      <c r="AF156" s="22">
        <f>Constants!$H63*'Activity data'!AF5*Constants!$H81*EF!$H206*MMVolatEF*NtoN2O*kgtoGg</f>
        <v>0.40115605354636635</v>
      </c>
      <c r="AG156" s="22">
        <f>Constants!$H63*'Activity data'!AG5*Constants!$H81*EF!$H206*MMVolatEF*NtoN2O*kgtoGg</f>
        <v>0.40230810138537554</v>
      </c>
      <c r="AH156" s="22">
        <f>Constants!$H63*'Activity data'!AH5*Constants!$H81*EF!$H206*MMVolatEF*NtoN2O*kgtoGg</f>
        <v>0.40285923552679082</v>
      </c>
      <c r="AI156" s="22">
        <f>Constants!$H63*'Activity data'!AI5*Constants!$H81*EF!$H206*MMVolatEF*NtoN2O*kgtoGg</f>
        <v>0.40426182873084454</v>
      </c>
      <c r="AJ156" s="22">
        <f>Constants!$H63*'Activity data'!AJ5*Constants!$H81*EF!$H206*MMVolatEF*NtoN2O*kgtoGg</f>
        <v>0.40550338968936489</v>
      </c>
      <c r="AK156" s="22">
        <f>Constants!$H63*'Activity data'!AK5*Constants!$H81*EF!$H206*MMVolatEF*NtoN2O*kgtoGg</f>
        <v>0.4066009620833651</v>
      </c>
      <c r="AL156" s="22">
        <f>Constants!$H63*'Activity data'!AL5*Constants!$H81*EF!$H206*MMVolatEF*NtoN2O*kgtoGg</f>
        <v>0.39384032623608428</v>
      </c>
      <c r="AM156" s="22">
        <f>Constants!$H63*'Activity data'!AM5*Constants!$H81*EF!$H206*MMVolatEF*NtoN2O*kgtoGg</f>
        <v>0.3966479704059806</v>
      </c>
      <c r="AN156" s="22">
        <f>Constants!$H63*'Activity data'!AN5*Constants!$H81*EF!$H206*MMVolatEF*NtoN2O*kgtoGg</f>
        <v>0.39936880186600066</v>
      </c>
      <c r="AO156" s="22">
        <f>Constants!$H63*'Activity data'!AO5*Constants!$H81*EF!$H206*MMVolatEF*NtoN2O*kgtoGg</f>
        <v>0.40217328956889925</v>
      </c>
      <c r="AP156" s="22">
        <f>Constants!$H63*'Activity data'!AP5*Constants!$H81*EF!$H206*MMVolatEF*NtoN2O*kgtoGg</f>
        <v>0.40490663528574083</v>
      </c>
      <c r="AQ156" s="22">
        <f>Constants!$H63*'Activity data'!AQ5*Constants!$H81*EF!$H206*MMVolatEF*NtoN2O*kgtoGg</f>
        <v>0.40782392502709452</v>
      </c>
      <c r="AR156" s="22">
        <f>Constants!$H63*'Activity data'!AR5*Constants!$H81*EF!$H206*MMVolatEF*NtoN2O*kgtoGg</f>
        <v>0.41117293250776604</v>
      </c>
      <c r="AS156" s="22">
        <f>Constants!$H63*'Activity data'!AS5*Constants!$H81*EF!$H206*MMVolatEF*NtoN2O*kgtoGg</f>
        <v>0.4145139099769628</v>
      </c>
      <c r="AT156" s="22">
        <f>Constants!$H63*'Activity data'!AT5*Constants!$H81*EF!$H206*MMVolatEF*NtoN2O*kgtoGg</f>
        <v>0.41807107023767048</v>
      </c>
      <c r="AU156" s="22">
        <f>Constants!$H63*'Activity data'!AU5*Constants!$H81*EF!$H206*MMVolatEF*NtoN2O*kgtoGg</f>
        <v>0.4217882628362854</v>
      </c>
      <c r="AV156" s="22">
        <f>Constants!$H63*'Activity data'!AV5*Constants!$H81*EF!$H206*MMVolatEF*NtoN2O*kgtoGg</f>
        <v>0.42567451731756772</v>
      </c>
      <c r="AW156" s="22">
        <f>Constants!$H63*'Activity data'!AW5*Constants!$H81*EF!$H206*MMVolatEF*NtoN2O*kgtoGg</f>
        <v>0.43025370133973134</v>
      </c>
      <c r="AX156" s="22">
        <f>Constants!$H63*'Activity data'!AX5*Constants!$H81*EF!$H206*MMVolatEF*NtoN2O*kgtoGg</f>
        <v>0.43460048553648328</v>
      </c>
      <c r="AY156" s="22">
        <f>Constants!$H63*'Activity data'!AY5*Constants!$H81*EF!$H206*MMVolatEF*NtoN2O*kgtoGg</f>
        <v>0.43949962864221853</v>
      </c>
      <c r="AZ156" s="22">
        <f>Constants!$H63*'Activity data'!AZ5*Constants!$H81*EF!$H206*MMVolatEF*NtoN2O*kgtoGg</f>
        <v>0.44477962652404135</v>
      </c>
      <c r="BA156" s="22">
        <f>Constants!$H63*'Activity data'!BA5*Constants!$H81*EF!$H206*MMVolatEF*NtoN2O*kgtoGg</f>
        <v>0.4504587513980966</v>
      </c>
      <c r="BB156" s="22">
        <f>Constants!$H63*'Activity data'!BB5*Constants!$H81*EF!$H206*MMVolatEF*NtoN2O*kgtoGg</f>
        <v>0.4561361982185656</v>
      </c>
      <c r="BC156" s="22">
        <f>Constants!$H63*'Activity data'!BC5*Constants!$H81*EF!$H206*MMVolatEF*NtoN2O*kgtoGg</f>
        <v>0.46207760337062581</v>
      </c>
      <c r="BD156" s="22">
        <f>Constants!$H63*'Activity data'!BD5*Constants!$H81*EF!$H206*MMVolatEF*NtoN2O*kgtoGg</f>
        <v>0.46811269010238177</v>
      </c>
      <c r="BE156" s="22">
        <f>Constants!$H63*'Activity data'!BE5*Constants!$H81*EF!$H206*MMVolatEF*NtoN2O*kgtoGg</f>
        <v>0.47441287385394942</v>
      </c>
      <c r="BF156" s="22">
        <f>Constants!$H63*'Activity data'!BF5*Constants!$H81*EF!$H206*MMVolatEF*NtoN2O*kgtoGg</f>
        <v>0.48112439799811468</v>
      </c>
      <c r="BG156" s="22">
        <f>Constants!$H63*'Activity data'!BG5*Constants!$H81*EF!$H206*MMVolatEF*NtoN2O*kgtoGg</f>
        <v>0.48795316728400617</v>
      </c>
      <c r="BH156" s="22">
        <f>Constants!$H63*'Activity data'!BH5*Constants!$H81*EF!$H206*MMVolatEF*NtoN2O*kgtoGg</f>
        <v>0.49508864144797615</v>
      </c>
      <c r="BI156" s="22">
        <f>Constants!$H63*'Activity data'!BI5*Constants!$H81*EF!$H206*MMVolatEF*NtoN2O*kgtoGg</f>
        <v>0.50250820981628774</v>
      </c>
      <c r="BJ156" s="22">
        <f>Constants!$H63*'Activity data'!BJ5*Constants!$H81*EF!$H206*MMVolatEF*NtoN2O*kgtoGg</f>
        <v>0.51025270862854966</v>
      </c>
      <c r="BK156" s="22">
        <f>Constants!$H63*'Activity data'!BK5*Constants!$H81*EF!$H206*MMVolatEF*NtoN2O*kgtoGg</f>
        <v>0.51849942875432953</v>
      </c>
      <c r="BL156" s="22">
        <f>Constants!$H63*'Activity data'!BL5*Constants!$H81*EF!$H206*MMVolatEF*NtoN2O*kgtoGg</f>
        <v>0.52699202672405288</v>
      </c>
      <c r="BM156" s="22">
        <f>Constants!$H63*'Activity data'!BM5*Constants!$H81*EF!$H206*MMVolatEF*NtoN2O*kgtoGg</f>
        <v>0.53590349054931663</v>
      </c>
      <c r="BN156" s="22">
        <f>Constants!$H63*'Activity data'!BN5*Constants!$H81*EF!$H206*MMVolatEF*NtoN2O*kgtoGg</f>
        <v>0.54489870200485002</v>
      </c>
      <c r="BO156" s="22">
        <f>Constants!$H63*'Activity data'!BO5*Constants!$H81*EF!$H206*MMVolatEF*NtoN2O*kgtoGg</f>
        <v>0.55434967787512435</v>
      </c>
      <c r="BP156" s="22">
        <f>Constants!$H63*'Activity data'!BP5*Constants!$H81*EF!$H206*MMVolatEF*NtoN2O*kgtoGg</f>
        <v>0.56429108396930372</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3.128570103149178E-2</v>
      </c>
      <c r="AE157" s="22">
        <f>Constants!$H64*'Activity data'!AE6*Constants!$H82*EF!$H207*MMVolatEF*NtoN2O*kgtoGg</f>
        <v>3.1495954534186653E-2</v>
      </c>
      <c r="AF157" s="22">
        <f>Constants!$H64*'Activity data'!AF6*Constants!$H82*EF!$H207*MMVolatEF*NtoN2O*kgtoGg</f>
        <v>3.1648915082060428E-2</v>
      </c>
      <c r="AG157" s="22">
        <f>Constants!$H64*'Activity data'!AG6*Constants!$H82*EF!$H207*MMVolatEF*NtoN2O*kgtoGg</f>
        <v>3.173980505842984E-2</v>
      </c>
      <c r="AH157" s="22">
        <f>Constants!$H64*'Activity data'!AH6*Constants!$H82*EF!$H207*MMVolatEF*NtoN2O*kgtoGg</f>
        <v>3.1783286385674625E-2</v>
      </c>
      <c r="AI157" s="22">
        <f>Constants!$H64*'Activity data'!AI6*Constants!$H82*EF!$H207*MMVolatEF*NtoN2O*kgtoGg</f>
        <v>3.1893942956396526E-2</v>
      </c>
      <c r="AJ157" s="22">
        <f>Constants!$H64*'Activity data'!AJ6*Constants!$H82*EF!$H207*MMVolatEF*NtoN2O*kgtoGg</f>
        <v>3.1991895005226506E-2</v>
      </c>
      <c r="AK157" s="22">
        <f>Constants!$H64*'Activity data'!AK6*Constants!$H82*EF!$H207*MMVolatEF*NtoN2O*kgtoGg</f>
        <v>3.2078487180982135E-2</v>
      </c>
      <c r="AL157" s="22">
        <f>Constants!$H64*'Activity data'!AL6*Constants!$H82*EF!$H207*MMVolatEF*NtoN2O*kgtoGg</f>
        <v>3.1071746096674881E-2</v>
      </c>
      <c r="AM157" s="22">
        <f>Constants!$H64*'Activity data'!AM6*Constants!$H82*EF!$H207*MMVolatEF*NtoN2O*kgtoGg</f>
        <v>3.1293253141447472E-2</v>
      </c>
      <c r="AN157" s="22">
        <f>Constants!$H64*'Activity data'!AN6*Constants!$H82*EF!$H207*MMVolatEF*NtoN2O*kgtoGg</f>
        <v>3.1507911160613633E-2</v>
      </c>
      <c r="AO157" s="22">
        <f>Constants!$H64*'Activity data'!AO6*Constants!$H82*EF!$H207*MMVolatEF*NtoN2O*kgtoGg</f>
        <v>3.1729169178218136E-2</v>
      </c>
      <c r="AP157" s="22">
        <f>Constants!$H64*'Activity data'!AP6*Constants!$H82*EF!$H207*MMVolatEF*NtoN2O*kgtoGg</f>
        <v>3.1944814500574556E-2</v>
      </c>
      <c r="AQ157" s="22">
        <f>Constants!$H64*'Activity data'!AQ6*Constants!$H82*EF!$H207*MMVolatEF*NtoN2O*kgtoGg</f>
        <v>3.2174971952961588E-2</v>
      </c>
      <c r="AR157" s="22">
        <f>Constants!$H64*'Activity data'!AR6*Constants!$H82*EF!$H207*MMVolatEF*NtoN2O*kgtoGg</f>
        <v>3.2439189462401992E-2</v>
      </c>
      <c r="AS157" s="22">
        <f>Constants!$H64*'Activity data'!AS6*Constants!$H82*EF!$H207*MMVolatEF*NtoN2O*kgtoGg</f>
        <v>3.2702773449927336E-2</v>
      </c>
      <c r="AT157" s="22">
        <f>Constants!$H64*'Activity data'!AT6*Constants!$H82*EF!$H207*MMVolatEF*NtoN2O*kgtoGg</f>
        <v>3.2983413021558293E-2</v>
      </c>
      <c r="AU157" s="22">
        <f>Constants!$H64*'Activity data'!AU6*Constants!$H82*EF!$H207*MMVolatEF*NtoN2O*kgtoGg</f>
        <v>3.3276678228096247E-2</v>
      </c>
      <c r="AV157" s="22">
        <f>Constants!$H64*'Activity data'!AV6*Constants!$H82*EF!$H207*MMVolatEF*NtoN2O*kgtoGg</f>
        <v>3.3583281448907834E-2</v>
      </c>
      <c r="AW157" s="22">
        <f>Constants!$H64*'Activity data'!AW6*Constants!$H82*EF!$H207*MMVolatEF*NtoN2O*kgtoGg</f>
        <v>3.3944552841876689E-2</v>
      </c>
      <c r="AX157" s="22">
        <f>Constants!$H64*'Activity data'!AX6*Constants!$H82*EF!$H207*MMVolatEF*NtoN2O*kgtoGg</f>
        <v>3.428748921964507E-2</v>
      </c>
      <c r="AY157" s="22">
        <f>Constants!$H64*'Activity data'!AY6*Constants!$H82*EF!$H207*MMVolatEF*NtoN2O*kgtoGg</f>
        <v>3.4674003551804708E-2</v>
      </c>
      <c r="AZ157" s="22">
        <f>Constants!$H64*'Activity data'!AZ6*Constants!$H82*EF!$H207*MMVolatEF*NtoN2O*kgtoGg</f>
        <v>3.509056514452652E-2</v>
      </c>
      <c r="BA157" s="22">
        <f>Constants!$H64*'Activity data'!BA6*Constants!$H82*EF!$H207*MMVolatEF*NtoN2O*kgtoGg</f>
        <v>3.5538615571013774E-2</v>
      </c>
      <c r="BB157" s="22">
        <f>Constants!$H64*'Activity data'!BB6*Constants!$H82*EF!$H207*MMVolatEF*NtoN2O*kgtoGg</f>
        <v>3.5986533608683799E-2</v>
      </c>
      <c r="BC157" s="22">
        <f>Constants!$H64*'Activity data'!BC6*Constants!$H82*EF!$H207*MMVolatEF*NtoN2O*kgtoGg</f>
        <v>3.6455276446946697E-2</v>
      </c>
      <c r="BD157" s="22">
        <f>Constants!$H64*'Activity data'!BD6*Constants!$H82*EF!$H207*MMVolatEF*NtoN2O*kgtoGg</f>
        <v>3.6931410225304689E-2</v>
      </c>
      <c r="BE157" s="22">
        <f>Constants!$H64*'Activity data'!BE6*Constants!$H82*EF!$H207*MMVolatEF*NtoN2O*kgtoGg</f>
        <v>3.7428458640234565E-2</v>
      </c>
      <c r="BF157" s="22">
        <f>Constants!$H64*'Activity data'!BF6*Constants!$H82*EF!$H207*MMVolatEF*NtoN2O*kgtoGg</f>
        <v>3.7957959456268814E-2</v>
      </c>
      <c r="BG157" s="22">
        <f>Constants!$H64*'Activity data'!BG6*Constants!$H82*EF!$H207*MMVolatEF*NtoN2O*kgtoGg</f>
        <v>3.8496710242486694E-2</v>
      </c>
      <c r="BH157" s="22">
        <f>Constants!$H64*'Activity data'!BH6*Constants!$H82*EF!$H207*MMVolatEF*NtoN2O*kgtoGg</f>
        <v>3.9059658286992816E-2</v>
      </c>
      <c r="BI157" s="22">
        <f>Constants!$H64*'Activity data'!BI6*Constants!$H82*EF!$H207*MMVolatEF*NtoN2O*kgtoGg</f>
        <v>3.9645019737127571E-2</v>
      </c>
      <c r="BJ157" s="22">
        <f>Constants!$H64*'Activity data'!BJ6*Constants!$H82*EF!$H207*MMVolatEF*NtoN2O*kgtoGg</f>
        <v>4.02560163383145E-2</v>
      </c>
      <c r="BK157" s="22">
        <f>Constants!$H64*'Activity data'!BK6*Constants!$H82*EF!$H207*MMVolatEF*NtoN2O*kgtoGg</f>
        <v>4.0906635324763782E-2</v>
      </c>
      <c r="BL157" s="22">
        <f>Constants!$H64*'Activity data'!BL6*Constants!$H82*EF!$H207*MMVolatEF*NtoN2O*kgtoGg</f>
        <v>4.1576652664882967E-2</v>
      </c>
      <c r="BM157" s="22">
        <f>Constants!$H64*'Activity data'!BM6*Constants!$H82*EF!$H207*MMVolatEF*NtoN2O*kgtoGg</f>
        <v>4.227971612203215E-2</v>
      </c>
      <c r="BN157" s="22">
        <f>Constants!$H64*'Activity data'!BN6*Constants!$H82*EF!$H207*MMVolatEF*NtoN2O*kgtoGg</f>
        <v>4.2989386787561444E-2</v>
      </c>
      <c r="BO157" s="22">
        <f>Constants!$H64*'Activity data'!BO6*Constants!$H82*EF!$H207*MMVolatEF*NtoN2O*kgtoGg</f>
        <v>4.3735014655112342E-2</v>
      </c>
      <c r="BP157" s="22">
        <f>Constants!$H64*'Activity data'!BP6*Constants!$H82*EF!$H207*MMVolatEF*NtoN2O*kgtoGg</f>
        <v>4.4519334658486287E-2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2.9000603169634259E-4</v>
      </c>
      <c r="AE158" s="22">
        <f>Constants!$H65*'Activity data'!AE7*Constants!$H83*EF!$H208*MMVolatEF*NtoN2O*kgtoGg</f>
        <v>2.919549982195929E-4</v>
      </c>
      <c r="AF158" s="22">
        <f>Constants!$H65*'Activity data'!AF7*Constants!$H83*EF!$H208*MMVolatEF*NtoN2O*kgtoGg</f>
        <v>2.9337288179043968E-4</v>
      </c>
      <c r="AG158" s="22">
        <f>Constants!$H65*'Activity data'!AG7*Constants!$H83*EF!$H208*MMVolatEF*NtoN2O*kgtoGg</f>
        <v>2.9421539579839922E-4</v>
      </c>
      <c r="AH158" s="22">
        <f>Constants!$H65*'Activity data'!AH7*Constants!$H83*EF!$H208*MMVolatEF*NtoN2O*kgtoGg</f>
        <v>2.9461845044481601E-4</v>
      </c>
      <c r="AI158" s="22">
        <f>Constants!$H65*'Activity data'!AI7*Constants!$H83*EF!$H208*MMVolatEF*NtoN2O*kgtoGg</f>
        <v>2.9564419293733307E-4</v>
      </c>
      <c r="AJ158" s="22">
        <f>Constants!$H65*'Activity data'!AJ7*Constants!$H83*EF!$H208*MMVolatEF*NtoN2O*kgtoGg</f>
        <v>2.9655216955416238E-4</v>
      </c>
      <c r="AK158" s="22">
        <f>Constants!$H65*'Activity data'!AK7*Constants!$H83*EF!$H208*MMVolatEF*NtoN2O*kgtoGg</f>
        <v>2.9735484465617036E-4</v>
      </c>
      <c r="AL158" s="22">
        <f>Constants!$H65*'Activity data'!AL7*Constants!$H83*EF!$H208*MMVolatEF*NtoN2O*kgtoGg</f>
        <v>2.8802275436636882E-4</v>
      </c>
      <c r="AM158" s="22">
        <f>Constants!$H65*'Activity data'!AM7*Constants!$H83*EF!$H208*MMVolatEF*NtoN2O*kgtoGg</f>
        <v>2.9007603675830311E-4</v>
      </c>
      <c r="AN158" s="22">
        <f>Constants!$H65*'Activity data'!AN7*Constants!$H83*EF!$H208*MMVolatEF*NtoN2O*kgtoGg</f>
        <v>2.9206583140115001E-4</v>
      </c>
      <c r="AO158" s="22">
        <f>Constants!$H65*'Activity data'!AO7*Constants!$H83*EF!$H208*MMVolatEF*NtoN2O*kgtoGg</f>
        <v>2.9411680541007167E-4</v>
      </c>
      <c r="AP158" s="22">
        <f>Constants!$H65*'Activity data'!AP7*Constants!$H83*EF!$H208*MMVolatEF*NtoN2O*kgtoGg</f>
        <v>2.9611575196164536E-4</v>
      </c>
      <c r="AQ158" s="22">
        <f>Constants!$H65*'Activity data'!AQ7*Constants!$H83*EF!$H208*MMVolatEF*NtoN2O*kgtoGg</f>
        <v>2.9824922019893742E-4</v>
      </c>
      <c r="AR158" s="22">
        <f>Constants!$H65*'Activity data'!AR7*Constants!$H83*EF!$H208*MMVolatEF*NtoN2O*kgtoGg</f>
        <v>3.0069841164714472E-4</v>
      </c>
      <c r="AS158" s="22">
        <f>Constants!$H65*'Activity data'!AS7*Constants!$H83*EF!$H208*MMVolatEF*NtoN2O*kgtoGg</f>
        <v>3.0314173059863578E-4</v>
      </c>
      <c r="AT158" s="22">
        <f>Constants!$H65*'Activity data'!AT7*Constants!$H83*EF!$H208*MMVolatEF*NtoN2O*kgtoGg</f>
        <v>3.0574314804565828E-4</v>
      </c>
      <c r="AU158" s="22">
        <f>Constants!$H65*'Activity data'!AU7*Constants!$H83*EF!$H208*MMVolatEF*NtoN2O*kgtoGg</f>
        <v>3.0846160011732741E-4</v>
      </c>
      <c r="AV158" s="22">
        <f>Constants!$H65*'Activity data'!AV7*Constants!$H83*EF!$H208*MMVolatEF*NtoN2O*kgtoGg</f>
        <v>3.1130369028763833E-4</v>
      </c>
      <c r="AW158" s="22">
        <f>Constants!$H65*'Activity data'!AW7*Constants!$H83*EF!$H208*MMVolatEF*NtoN2O*kgtoGg</f>
        <v>3.1465253271679939E-4</v>
      </c>
      <c r="AX158" s="22">
        <f>Constants!$H65*'Activity data'!AX7*Constants!$H83*EF!$H208*MMVolatEF*NtoN2O*kgtoGg</f>
        <v>3.1783141683196806E-4</v>
      </c>
      <c r="AY158" s="22">
        <f>Constants!$H65*'Activity data'!AY7*Constants!$H83*EF!$H208*MMVolatEF*NtoN2O*kgtoGg</f>
        <v>3.2141425128885128E-4</v>
      </c>
      <c r="AZ158" s="22">
        <f>Constants!$H65*'Activity data'!AZ7*Constants!$H83*EF!$H208*MMVolatEF*NtoN2O*kgtoGg</f>
        <v>3.2527561192580043E-4</v>
      </c>
      <c r="BA158" s="22">
        <f>Constants!$H65*'Activity data'!BA7*Constants!$H83*EF!$H208*MMVolatEF*NtoN2O*kgtoGg</f>
        <v>3.29428861554269E-4</v>
      </c>
      <c r="BB158" s="22">
        <f>Constants!$H65*'Activity data'!BB7*Constants!$H83*EF!$H208*MMVolatEF*NtoN2O*kgtoGg</f>
        <v>3.3358088399094521E-4</v>
      </c>
      <c r="BC158" s="22">
        <f>Constants!$H65*'Activity data'!BC7*Constants!$H83*EF!$H208*MMVolatEF*NtoN2O*kgtoGg</f>
        <v>3.379259440640396E-4</v>
      </c>
      <c r="BD158" s="22">
        <f>Constants!$H65*'Activity data'!BD7*Constants!$H83*EF!$H208*MMVolatEF*NtoN2O*kgtoGg</f>
        <v>3.4233951521845285E-4</v>
      </c>
      <c r="BE158" s="22">
        <f>Constants!$H65*'Activity data'!BE7*Constants!$H83*EF!$H208*MMVolatEF*NtoN2O*kgtoGg</f>
        <v>3.4694695675315489E-4</v>
      </c>
      <c r="BF158" s="22">
        <f>Constants!$H65*'Activity data'!BF7*Constants!$H83*EF!$H208*MMVolatEF*NtoN2O*kgtoGg</f>
        <v>3.5185521916618193E-4</v>
      </c>
      <c r="BG158" s="22">
        <f>Constants!$H65*'Activity data'!BG7*Constants!$H83*EF!$H208*MMVolatEF*NtoN2O*kgtoGg</f>
        <v>3.5684922513162473E-4</v>
      </c>
      <c r="BH158" s="22">
        <f>Constants!$H65*'Activity data'!BH7*Constants!$H83*EF!$H208*MMVolatEF*NtoN2O*kgtoGg</f>
        <v>3.6206753007783974E-4</v>
      </c>
      <c r="BI158" s="22">
        <f>Constants!$H65*'Activity data'!BI7*Constants!$H83*EF!$H208*MMVolatEF*NtoN2O*kgtoGg</f>
        <v>3.6749359839865895E-4</v>
      </c>
      <c r="BJ158" s="22">
        <f>Constants!$H65*'Activity data'!BJ7*Constants!$H83*EF!$H208*MMVolatEF*NtoN2O*kgtoGg</f>
        <v>3.7315729439549197E-4</v>
      </c>
      <c r="BK158" s="22">
        <f>Constants!$H65*'Activity data'!BK7*Constants!$H83*EF!$H208*MMVolatEF*NtoN2O*kgtoGg</f>
        <v>3.7918827417812565E-4</v>
      </c>
      <c r="BL158" s="22">
        <f>Constants!$H65*'Activity data'!BL7*Constants!$H83*EF!$H208*MMVolatEF*NtoN2O*kgtoGg</f>
        <v>3.8539906900033905E-4</v>
      </c>
      <c r="BM158" s="22">
        <f>Constants!$H65*'Activity data'!BM7*Constants!$H83*EF!$H208*MMVolatEF*NtoN2O*kgtoGg</f>
        <v>3.9191618821186983E-4</v>
      </c>
      <c r="BN158" s="22">
        <f>Constants!$H65*'Activity data'!BN7*Constants!$H83*EF!$H208*MMVolatEF*NtoN2O*kgtoGg</f>
        <v>3.9849455362277403E-4</v>
      </c>
      <c r="BO158" s="22">
        <f>Constants!$H65*'Activity data'!BO7*Constants!$H83*EF!$H208*MMVolatEF*NtoN2O*kgtoGg</f>
        <v>4.0540622802549831E-4</v>
      </c>
      <c r="BP158" s="22">
        <f>Constants!$H65*'Activity data'!BP7*Constants!$H83*EF!$H208*MMVolatEF*NtoN2O*kgtoGg</f>
        <v>4.1267656317092391E-4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3.2322936213423888E-3</v>
      </c>
      <c r="AE159" s="22">
        <f>Constants!$H66*'Activity data'!AE8*Constants!$H84*EF!$H209*MMVolatEF*NtoN2O*kgtoGg</f>
        <v>3.2280348730019518E-3</v>
      </c>
      <c r="AF159" s="22">
        <f>Constants!$H66*'Activity data'!AF8*Constants!$H84*EF!$H209*MMVolatEF*NtoN2O*kgtoGg</f>
        <v>3.2009836547777643E-3</v>
      </c>
      <c r="AG159" s="22">
        <f>Constants!$H66*'Activity data'!AG8*Constants!$H84*EF!$H209*MMVolatEF*NtoN2O*kgtoGg</f>
        <v>3.1513433924514182E-3</v>
      </c>
      <c r="AH159" s="22">
        <f>Constants!$H66*'Activity data'!AH8*Constants!$H84*EF!$H209*MMVolatEF*NtoN2O*kgtoGg</f>
        <v>3.08500435117134E-3</v>
      </c>
      <c r="AI159" s="22">
        <f>Constants!$H66*'Activity data'!AI8*Constants!$H84*EF!$H209*MMVolatEF*NtoN2O*kgtoGg</f>
        <v>3.0360545155405415E-3</v>
      </c>
      <c r="AJ159" s="22">
        <f>Constants!$H66*'Activity data'!AJ8*Constants!$H84*EF!$H209*MMVolatEF*NtoN2O*kgtoGg</f>
        <v>2.9823670054496118E-3</v>
      </c>
      <c r="AK159" s="22">
        <f>Constants!$H66*'Activity data'!AK8*Constants!$H84*EF!$H209*MMVolatEF*NtoN2O*kgtoGg</f>
        <v>2.9245697144184147E-3</v>
      </c>
      <c r="AL159" s="22">
        <f>Constants!$H66*'Activity data'!AL8*Constants!$H84*EF!$H209*MMVolatEF*NtoN2O*kgtoGg</f>
        <v>2.5719215885192984E-3</v>
      </c>
      <c r="AM159" s="22">
        <f>Constants!$H66*'Activity data'!AM8*Constants!$H84*EF!$H209*MMVolatEF*NtoN2O*kgtoGg</f>
        <v>2.5774362610735731E-3</v>
      </c>
      <c r="AN159" s="22">
        <f>Constants!$H66*'Activity data'!AN8*Constants!$H84*EF!$H209*MMVolatEF*NtoN2O*kgtoGg</f>
        <v>2.5788450061030605E-3</v>
      </c>
      <c r="AO159" s="22">
        <f>Constants!$H66*'Activity data'!AO8*Constants!$H84*EF!$H209*MMVolatEF*NtoN2O*kgtoGg</f>
        <v>2.579823831044901E-3</v>
      </c>
      <c r="AP159" s="22">
        <f>Constants!$H66*'Activity data'!AP8*Constants!$H84*EF!$H209*MMVolatEF*NtoN2O*kgtoGg</f>
        <v>2.5773694694676496E-3</v>
      </c>
      <c r="AQ159" s="22">
        <f>Constants!$H66*'Activity data'!AQ8*Constants!$H84*EF!$H209*MMVolatEF*NtoN2O*kgtoGg</f>
        <v>2.5766148372156224E-3</v>
      </c>
      <c r="AR159" s="22">
        <f>Constants!$H66*'Activity data'!AR8*Constants!$H84*EF!$H209*MMVolatEF*NtoN2O*kgtoGg</f>
        <v>2.5873986834490689E-3</v>
      </c>
      <c r="AS159" s="22">
        <f>Constants!$H66*'Activity data'!AS8*Constants!$H84*EF!$H209*MMVolatEF*NtoN2O*kgtoGg</f>
        <v>2.5958231247908865E-3</v>
      </c>
      <c r="AT159" s="22">
        <f>Constants!$H66*'Activity data'!AT8*Constants!$H84*EF!$H209*MMVolatEF*NtoN2O*kgtoGg</f>
        <v>2.6060992882078666E-3</v>
      </c>
      <c r="AU159" s="22">
        <f>Constants!$H66*'Activity data'!AU8*Constants!$H84*EF!$H209*MMVolatEF*NtoN2O*kgtoGg</f>
        <v>2.6170977489613093E-3</v>
      </c>
      <c r="AV159" s="22">
        <f>Constants!$H66*'Activity data'!AV8*Constants!$H84*EF!$H209*MMVolatEF*NtoN2O*kgtoGg</f>
        <v>2.6289100199770443E-3</v>
      </c>
      <c r="AW159" s="22">
        <f>Constants!$H66*'Activity data'!AW8*Constants!$H84*EF!$H209*MMVolatEF*NtoN2O*kgtoGg</f>
        <v>2.643139575529075E-3</v>
      </c>
      <c r="AX159" s="22">
        <f>Constants!$H66*'Activity data'!AX8*Constants!$H84*EF!$H209*MMVolatEF*NtoN2O*kgtoGg</f>
        <v>2.6503298818382958E-3</v>
      </c>
      <c r="AY159" s="22">
        <f>Constants!$H66*'Activity data'!AY8*Constants!$H84*EF!$H209*MMVolatEF*NtoN2O*kgtoGg</f>
        <v>2.6637280411880952E-3</v>
      </c>
      <c r="AZ159" s="22">
        <f>Constants!$H66*'Activity data'!AZ8*Constants!$H84*EF!$H209*MMVolatEF*NtoN2O*kgtoGg</f>
        <v>2.6800442708687791E-3</v>
      </c>
      <c r="BA159" s="22">
        <f>Constants!$H66*'Activity data'!BA8*Constants!$H84*EF!$H209*MMVolatEF*NtoN2O*kgtoGg</f>
        <v>2.6992279434646872E-3</v>
      </c>
      <c r="BB159" s="22">
        <f>Constants!$H66*'Activity data'!BB8*Constants!$H84*EF!$H209*MMVolatEF*NtoN2O*kgtoGg</f>
        <v>2.7180226697375255E-3</v>
      </c>
      <c r="BC159" s="22">
        <f>Constants!$H66*'Activity data'!BC8*Constants!$H84*EF!$H209*MMVolatEF*NtoN2O*kgtoGg</f>
        <v>2.7371446314959367E-3</v>
      </c>
      <c r="BD159" s="22">
        <f>Constants!$H66*'Activity data'!BD8*Constants!$H84*EF!$H209*MMVolatEF*NtoN2O*kgtoGg</f>
        <v>2.7539280527122999E-3</v>
      </c>
      <c r="BE159" s="22">
        <f>Constants!$H66*'Activity data'!BE8*Constants!$H84*EF!$H209*MMVolatEF*NtoN2O*kgtoGg</f>
        <v>2.770793280776806E-3</v>
      </c>
      <c r="BF159" s="22">
        <f>Constants!$H66*'Activity data'!BF8*Constants!$H84*EF!$H209*MMVolatEF*NtoN2O*kgtoGg</f>
        <v>2.7895667487503805E-3</v>
      </c>
      <c r="BG159" s="22">
        <f>Constants!$H66*'Activity data'!BG8*Constants!$H84*EF!$H209*MMVolatEF*NtoN2O*kgtoGg</f>
        <v>2.8659041409122505E-3</v>
      </c>
      <c r="BH159" s="22">
        <f>Constants!$H66*'Activity data'!BH8*Constants!$H84*EF!$H209*MMVolatEF*NtoN2O*kgtoGg</f>
        <v>2.9453613060487042E-3</v>
      </c>
      <c r="BI159" s="22">
        <f>Constants!$H66*'Activity data'!BI8*Constants!$H84*EF!$H209*MMVolatEF*NtoN2O*kgtoGg</f>
        <v>3.0275909709592337E-3</v>
      </c>
      <c r="BJ159" s="22">
        <f>Constants!$H66*'Activity data'!BJ8*Constants!$H84*EF!$H209*MMVolatEF*NtoN2O*kgtoGg</f>
        <v>3.113109425570549E-3</v>
      </c>
      <c r="BK159" s="22">
        <f>Constants!$H66*'Activity data'!BK8*Constants!$H84*EF!$H209*MMVolatEF*NtoN2O*kgtoGg</f>
        <v>3.2042533315339993E-3</v>
      </c>
      <c r="BL159" s="22">
        <f>Constants!$H66*'Activity data'!BL8*Constants!$H84*EF!$H209*MMVolatEF*NtoN2O*kgtoGg</f>
        <v>3.3001644729857677E-3</v>
      </c>
      <c r="BM159" s="22">
        <f>Constants!$H66*'Activity data'!BM8*Constants!$H84*EF!$H209*MMVolatEF*NtoN2O*kgtoGg</f>
        <v>3.4004542729943067E-3</v>
      </c>
      <c r="BN159" s="22">
        <f>Constants!$H66*'Activity data'!BN8*Constants!$H84*EF!$H209*MMVolatEF*NtoN2O*kgtoGg</f>
        <v>3.5006341442361138E-3</v>
      </c>
      <c r="BO159" s="22">
        <f>Constants!$H66*'Activity data'!BO8*Constants!$H84*EF!$H209*MMVolatEF*NtoN2O*kgtoGg</f>
        <v>3.6056036389071635E-3</v>
      </c>
      <c r="BP159" s="22">
        <f>Constants!$H66*'Activity data'!BP8*Constants!$H84*EF!$H209*MMVolatEF*NtoN2O*kgtoGg</f>
        <v>3.7157489030813658E-3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1.609037831864038E-2</v>
      </c>
      <c r="AE160" s="22">
        <f>Constants!$H67*'Activity data'!AE9*Constants!$H85*EF!$H210*MMVolatEF*NtoN2O*kgtoGg</f>
        <v>1.6069178242165558E-2</v>
      </c>
      <c r="AF160" s="22">
        <f>Constants!$H67*'Activity data'!AF9*Constants!$H85*EF!$H210*MMVolatEF*NtoN2O*kgtoGg</f>
        <v>1.5934517104843969E-2</v>
      </c>
      <c r="AG160" s="22">
        <f>Constants!$H67*'Activity data'!AG9*Constants!$H85*EF!$H210*MMVolatEF*NtoN2O*kgtoGg</f>
        <v>1.5687407561517357E-2</v>
      </c>
      <c r="AH160" s="22">
        <f>Constants!$H67*'Activity data'!AH9*Constants!$H85*EF!$H210*MMVolatEF*NtoN2O*kgtoGg</f>
        <v>1.5357171389764786E-2</v>
      </c>
      <c r="AI160" s="22">
        <f>Constants!$H67*'Activity data'!AI9*Constants!$H85*EF!$H210*MMVolatEF*NtoN2O*kgtoGg</f>
        <v>1.5113498794944112E-2</v>
      </c>
      <c r="AJ160" s="22">
        <f>Constants!$H67*'Activity data'!AJ9*Constants!$H85*EF!$H210*MMVolatEF*NtoN2O*kgtoGg</f>
        <v>1.4846242026361893E-2</v>
      </c>
      <c r="AK160" s="22">
        <f>Constants!$H67*'Activity data'!AK9*Constants!$H85*EF!$H210*MMVolatEF*NtoN2O*kgtoGg</f>
        <v>1.4558526741975603E-2</v>
      </c>
      <c r="AL160" s="22">
        <f>Constants!$H67*'Activity data'!AL9*Constants!$H85*EF!$H210*MMVolatEF*NtoN2O*kgtoGg</f>
        <v>1.2803042115947178E-2</v>
      </c>
      <c r="AM160" s="22">
        <f>Constants!$H67*'Activity data'!AM9*Constants!$H85*EF!$H210*MMVolatEF*NtoN2O*kgtoGg</f>
        <v>1.2830494191190533E-2</v>
      </c>
      <c r="AN160" s="22">
        <f>Constants!$H67*'Activity data'!AN9*Constants!$H85*EF!$H210*MMVolatEF*NtoN2O*kgtoGg</f>
        <v>1.2837506932956714E-2</v>
      </c>
      <c r="AO160" s="22">
        <f>Constants!$H67*'Activity data'!AO9*Constants!$H85*EF!$H210*MMVolatEF*NtoN2O*kgtoGg</f>
        <v>1.284237952977711E-2</v>
      </c>
      <c r="AP160" s="22">
        <f>Constants!$H67*'Activity data'!AP9*Constants!$H85*EF!$H210*MMVolatEF*NtoN2O*kgtoGg</f>
        <v>1.283016170214909E-2</v>
      </c>
      <c r="AQ160" s="22">
        <f>Constants!$H67*'Activity data'!AQ9*Constants!$H85*EF!$H210*MMVolatEF*NtoN2O*kgtoGg</f>
        <v>1.2826405137972376E-2</v>
      </c>
      <c r="AR160" s="22">
        <f>Constants!$H67*'Activity data'!AR9*Constants!$H85*EF!$H210*MMVolatEF*NtoN2O*kgtoGg</f>
        <v>1.2880087193488772E-2</v>
      </c>
      <c r="AS160" s="22">
        <f>Constants!$H67*'Activity data'!AS9*Constants!$H85*EF!$H210*MMVolatEF*NtoN2O*kgtoGg</f>
        <v>1.2922024116365458E-2</v>
      </c>
      <c r="AT160" s="22">
        <f>Constants!$H67*'Activity data'!AT9*Constants!$H85*EF!$H210*MMVolatEF*NtoN2O*kgtoGg</f>
        <v>1.2973178923574686E-2</v>
      </c>
      <c r="AU160" s="22">
        <f>Constants!$H67*'Activity data'!AU9*Constants!$H85*EF!$H210*MMVolatEF*NtoN2O*kgtoGg</f>
        <v>1.3027929331544152E-2</v>
      </c>
      <c r="AV160" s="22">
        <f>Constants!$H67*'Activity data'!AV9*Constants!$H85*EF!$H210*MMVolatEF*NtoN2O*kgtoGg</f>
        <v>1.3086730892203906E-2</v>
      </c>
      <c r="AW160" s="22">
        <f>Constants!$H67*'Activity data'!AW9*Constants!$H85*EF!$H210*MMVolatEF*NtoN2O*kgtoGg</f>
        <v>1.3157565710744674E-2</v>
      </c>
      <c r="AX160" s="22">
        <f>Constants!$H67*'Activity data'!AX9*Constants!$H85*EF!$H210*MMVolatEF*NtoN2O*kgtoGg</f>
        <v>1.3193359101536387E-2</v>
      </c>
      <c r="AY160" s="22">
        <f>Constants!$H67*'Activity data'!AY9*Constants!$H85*EF!$H210*MMVolatEF*NtoN2O*kgtoGg</f>
        <v>1.3260055224465399E-2</v>
      </c>
      <c r="AZ160" s="22">
        <f>Constants!$H67*'Activity data'!AZ9*Constants!$H85*EF!$H210*MMVolatEF*NtoN2O*kgtoGg</f>
        <v>1.3341277520163583E-2</v>
      </c>
      <c r="BA160" s="22">
        <f>Constants!$H67*'Activity data'!BA9*Constants!$H85*EF!$H210*MMVolatEF*NtoN2O*kgtoGg</f>
        <v>1.343677396503201E-2</v>
      </c>
      <c r="BB160" s="22">
        <f>Constants!$H67*'Activity data'!BB9*Constants!$H85*EF!$H210*MMVolatEF*NtoN2O*kgtoGg</f>
        <v>1.3530334232616755E-2</v>
      </c>
      <c r="BC160" s="22">
        <f>Constants!$H67*'Activity data'!BC9*Constants!$H85*EF!$H210*MMVolatEF*NtoN2O*kgtoGg</f>
        <v>1.3625523480541461E-2</v>
      </c>
      <c r="BD160" s="22">
        <f>Constants!$H67*'Activity data'!BD9*Constants!$H85*EF!$H210*MMVolatEF*NtoN2O*kgtoGg</f>
        <v>1.3709071458692107E-2</v>
      </c>
      <c r="BE160" s="22">
        <f>Constants!$H67*'Activity data'!BE9*Constants!$H85*EF!$H210*MMVolatEF*NtoN2O*kgtoGg</f>
        <v>1.3793026671855989E-2</v>
      </c>
      <c r="BF160" s="22">
        <f>Constants!$H67*'Activity data'!BF9*Constants!$H85*EF!$H210*MMVolatEF*NtoN2O*kgtoGg</f>
        <v>1.3886481115491046E-2</v>
      </c>
      <c r="BG160" s="22">
        <f>Constants!$H67*'Activity data'!BG9*Constants!$H85*EF!$H210*MMVolatEF*NtoN2O*kgtoGg</f>
        <v>1.4266489141875971E-2</v>
      </c>
      <c r="BH160" s="22">
        <f>Constants!$H67*'Activity data'!BH9*Constants!$H85*EF!$H210*MMVolatEF*NtoN2O*kgtoGg</f>
        <v>1.4662027418080367E-2</v>
      </c>
      <c r="BI160" s="22">
        <f>Constants!$H67*'Activity data'!BI9*Constants!$H85*EF!$H210*MMVolatEF*NtoN2O*kgtoGg</f>
        <v>1.5071367215891161E-2</v>
      </c>
      <c r="BJ160" s="22">
        <f>Constants!$H67*'Activity data'!BJ9*Constants!$H85*EF!$H210*MMVolatEF*NtoN2O*kgtoGg</f>
        <v>1.5497078629865395E-2</v>
      </c>
      <c r="BK160" s="22">
        <f>Constants!$H67*'Activity data'!BK9*Constants!$H85*EF!$H210*MMVolatEF*NtoN2O*kgtoGg</f>
        <v>1.5950793576647183E-2</v>
      </c>
      <c r="BL160" s="22">
        <f>Constants!$H67*'Activity data'!BL9*Constants!$H85*EF!$H210*MMVolatEF*NtoN2O*kgtoGg</f>
        <v>1.6428239852177891E-2</v>
      </c>
      <c r="BM160" s="22">
        <f>Constants!$H67*'Activity data'!BM9*Constants!$H85*EF!$H210*MMVolatEF*NtoN2O*kgtoGg</f>
        <v>1.6927483118007187E-2</v>
      </c>
      <c r="BN160" s="22">
        <f>Constants!$H67*'Activity data'!BN9*Constants!$H85*EF!$H210*MMVolatEF*NtoN2O*kgtoGg</f>
        <v>1.7426179157732664E-2</v>
      </c>
      <c r="BO160" s="22">
        <f>Constants!$H67*'Activity data'!BO9*Constants!$H85*EF!$H210*MMVolatEF*NtoN2O*kgtoGg</f>
        <v>1.7948717973520146E-2</v>
      </c>
      <c r="BP160" s="22">
        <f>Constants!$H67*'Activity data'!BP9*Constants!$H85*EF!$H210*MMVolatEF*NtoN2O*kgtoGg</f>
        <v>1.8497021802995103E-2</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0.18539705821228331</v>
      </c>
      <c r="AE161" s="22">
        <f>Constants!$H68*'Activity data'!AE10*Constants!$H86*EF!$H211*MMVolatEF*NtoN2O*kgtoGg</f>
        <v>0.19024381368233589</v>
      </c>
      <c r="AF161" s="22">
        <f>Constants!$H68*'Activity data'!AF10*Constants!$H86*EF!$H211*MMVolatEF*NtoN2O*kgtoGg</f>
        <v>0.19369233342611819</v>
      </c>
      <c r="AG161" s="22">
        <f>Constants!$H68*'Activity data'!AG10*Constants!$H86*EF!$H211*MMVolatEF*NtoN2O*kgtoGg</f>
        <v>0.19565696968042776</v>
      </c>
      <c r="AH161" s="22">
        <f>Constants!$H68*'Activity data'!AH10*Constants!$H86*EF!$H211*MMVolatEF*NtoN2O*kgtoGg</f>
        <v>0.19641381752871215</v>
      </c>
      <c r="AI161" s="22">
        <f>Constants!$H68*'Activity data'!AI10*Constants!$H86*EF!$H211*MMVolatEF*NtoN2O*kgtoGg</f>
        <v>0.19811445866096211</v>
      </c>
      <c r="AJ161" s="22">
        <f>Constants!$H68*'Activity data'!AJ10*Constants!$H86*EF!$H211*MMVolatEF*NtoN2O*kgtoGg</f>
        <v>0.19936815669823726</v>
      </c>
      <c r="AK161" s="22">
        <f>Constants!$H68*'Activity data'!AK10*Constants!$H86*EF!$H211*MMVolatEF*NtoN2O*kgtoGg</f>
        <v>0.20019981504607451</v>
      </c>
      <c r="AL161" s="22">
        <f>Constants!$H68*'Activity data'!AL10*Constants!$H86*EF!$H211*MMVolatEF*NtoN2O*kgtoGg</f>
        <v>0.18022042611380118</v>
      </c>
      <c r="AM161" s="22">
        <f>Constants!$H68*'Activity data'!AM10*Constants!$H86*EF!$H211*MMVolatEF*NtoN2O*kgtoGg</f>
        <v>0.1844632412339535</v>
      </c>
      <c r="AN161" s="22">
        <f>Constants!$H68*'Activity data'!AN10*Constants!$H86*EF!$H211*MMVolatEF*NtoN2O*kgtoGg</f>
        <v>0.18844287177835628</v>
      </c>
      <c r="AO161" s="22">
        <f>Constants!$H68*'Activity data'!AO10*Constants!$H86*EF!$H211*MMVolatEF*NtoN2O*kgtoGg</f>
        <v>0.19241849540838468</v>
      </c>
      <c r="AP161" s="22">
        <f>Constants!$H68*'Activity data'!AP10*Constants!$H86*EF!$H211*MMVolatEF*NtoN2O*kgtoGg</f>
        <v>0.19616294847439208</v>
      </c>
      <c r="AQ161" s="22">
        <f>Constants!$H68*'Activity data'!AQ10*Constants!$H86*EF!$H211*MMVolatEF*NtoN2O*kgtoGg</f>
        <v>0.20006220820191362</v>
      </c>
      <c r="AR161" s="22">
        <f>Constants!$H68*'Activity data'!AR10*Constants!$H86*EF!$H211*MMVolatEF*NtoN2O*kgtoGg</f>
        <v>0.20490636242137689</v>
      </c>
      <c r="AS161" s="22">
        <f>Constants!$H68*'Activity data'!AS10*Constants!$H86*EF!$H211*MMVolatEF*NtoN2O*kgtoGg</f>
        <v>0.2096301715288876</v>
      </c>
      <c r="AT161" s="22">
        <f>Constants!$H68*'Activity data'!AT10*Constants!$H86*EF!$H211*MMVolatEF*NtoN2O*kgtoGg</f>
        <v>0.21457267994567114</v>
      </c>
      <c r="AU161" s="22">
        <f>Constants!$H68*'Activity data'!AU10*Constants!$H86*EF!$H211*MMVolatEF*NtoN2O*kgtoGg</f>
        <v>0.21965135205267786</v>
      </c>
      <c r="AV161" s="22">
        <f>Constants!$H68*'Activity data'!AV10*Constants!$H86*EF!$H211*MMVolatEF*NtoN2O*kgtoGg</f>
        <v>0.22488103567521575</v>
      </c>
      <c r="AW161" s="22">
        <f>Constants!$H68*'Activity data'!AW10*Constants!$H86*EF!$H211*MMVolatEF*NtoN2O*kgtoGg</f>
        <v>0.23168868144096949</v>
      </c>
      <c r="AX161" s="22">
        <f>Constants!$H68*'Activity data'!AX10*Constants!$H86*EF!$H211*MMVolatEF*NtoN2O*kgtoGg</f>
        <v>0.23806070271635274</v>
      </c>
      <c r="AY161" s="22">
        <f>Constants!$H68*'Activity data'!AY10*Constants!$H86*EF!$H211*MMVolatEF*NtoN2O*kgtoGg</f>
        <v>0.24517976578940226</v>
      </c>
      <c r="AZ161" s="22">
        <f>Constants!$H68*'Activity data'!AZ10*Constants!$H86*EF!$H211*MMVolatEF*NtoN2O*kgtoGg</f>
        <v>0.25278768359600562</v>
      </c>
      <c r="BA161" s="22">
        <f>Constants!$H68*'Activity data'!BA10*Constants!$H86*EF!$H211*MMVolatEF*NtoN2O*kgtoGg</f>
        <v>0.26091147522537161</v>
      </c>
      <c r="BB161" s="22">
        <f>Constants!$H68*'Activity data'!BB10*Constants!$H86*EF!$H211*MMVolatEF*NtoN2O*kgtoGg</f>
        <v>0.26926199536335033</v>
      </c>
      <c r="BC161" s="22">
        <f>Constants!$H68*'Activity data'!BC10*Constants!$H86*EF!$H211*MMVolatEF*NtoN2O*kgtoGg</f>
        <v>0.2779233343791388</v>
      </c>
      <c r="BD161" s="22">
        <f>Constants!$H68*'Activity data'!BD10*Constants!$H86*EF!$H211*MMVolatEF*NtoN2O*kgtoGg</f>
        <v>0.28663573530838488</v>
      </c>
      <c r="BE161" s="22">
        <f>Constants!$H68*'Activity data'!BE10*Constants!$H86*EF!$H211*MMVolatEF*NtoN2O*kgtoGg</f>
        <v>0.29565548024206645</v>
      </c>
      <c r="BF161" s="22">
        <f>Constants!$H68*'Activity data'!BF10*Constants!$H86*EF!$H211*MMVolatEF*NtoN2O*kgtoGg</f>
        <v>0.30520015576462611</v>
      </c>
      <c r="BG161" s="22">
        <f>Constants!$H68*'Activity data'!BG10*Constants!$H86*EF!$H211*MMVolatEF*NtoN2O*kgtoGg</f>
        <v>0.31354992648808311</v>
      </c>
      <c r="BH161" s="22">
        <f>Constants!$H68*'Activity data'!BH10*Constants!$H86*EF!$H211*MMVolatEF*NtoN2O*kgtoGg</f>
        <v>0.32217387496391181</v>
      </c>
      <c r="BI161" s="22">
        <f>Constants!$H68*'Activity data'!BI10*Constants!$H86*EF!$H211*MMVolatEF*NtoN2O*kgtoGg</f>
        <v>0.33102959768182483</v>
      </c>
      <c r="BJ161" s="22">
        <f>Constants!$H68*'Activity data'!BJ10*Constants!$H86*EF!$H211*MMVolatEF*NtoN2O*kgtoGg</f>
        <v>0.3401687795047349</v>
      </c>
      <c r="BK161" s="22">
        <f>Constants!$H68*'Activity data'!BK10*Constants!$H86*EF!$H211*MMVolatEF*NtoN2O*kgtoGg</f>
        <v>0.34984135439411246</v>
      </c>
      <c r="BL161" s="22">
        <f>Constants!$H68*'Activity data'!BL10*Constants!$H86*EF!$H211*MMVolatEF*NtoN2O*kgtoGg</f>
        <v>0.35994738169617924</v>
      </c>
      <c r="BM161" s="22">
        <f>Constants!$H68*'Activity data'!BM10*Constants!$H86*EF!$H211*MMVolatEF*NtoN2O*kgtoGg</f>
        <v>0.37043787120905658</v>
      </c>
      <c r="BN161" s="22">
        <f>Constants!$H68*'Activity data'!BN10*Constants!$H86*EF!$H211*MMVolatEF*NtoN2O*kgtoGg</f>
        <v>0.38081750477979087</v>
      </c>
      <c r="BO161" s="22">
        <f>Constants!$H68*'Activity data'!BO10*Constants!$H86*EF!$H211*MMVolatEF*NtoN2O*kgtoGg</f>
        <v>0.39161324937026543</v>
      </c>
      <c r="BP161" s="22">
        <f>Constants!$H68*'Activity data'!BP10*Constants!$H86*EF!$H211*MMVolatEF*NtoN2O*kgtoGg</f>
        <v>0.40285901066947377</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1.1718443844418128E-4</v>
      </c>
      <c r="AE162" s="22">
        <f>Constants!$H69*'Activity data'!AE11*Constants!$H87*EF!$H212*MMVolatEF*NtoN2O*kgtoGg</f>
        <v>1.1724940315279027E-4</v>
      </c>
      <c r="AF162" s="22">
        <f>Constants!$H69*'Activity data'!AF11*Constants!$H87*EF!$H212*MMVolatEF*NtoN2O*kgtoGg</f>
        <v>1.173939032963991E-4</v>
      </c>
      <c r="AG162" s="22">
        <f>Constants!$H69*'Activity data'!AG11*Constants!$H87*EF!$H212*MMVolatEF*NtoN2O*kgtoGg</f>
        <v>1.1761269870992839E-4</v>
      </c>
      <c r="AH162" s="22">
        <f>Constants!$H69*'Activity data'!AH11*Constants!$H87*EF!$H212*MMVolatEF*NtoN2O*kgtoGg</f>
        <v>1.1790283314948573E-4</v>
      </c>
      <c r="AI162" s="22">
        <f>Constants!$H69*'Activity data'!AI11*Constants!$H87*EF!$H212*MMVolatEF*NtoN2O*kgtoGg</f>
        <v>1.1826852346430131E-4</v>
      </c>
      <c r="AJ162" s="22">
        <f>Constants!$H69*'Activity data'!AJ11*Constants!$H87*EF!$H212*MMVolatEF*NtoN2O*kgtoGg</f>
        <v>1.1867361579792344E-4</v>
      </c>
      <c r="AK162" s="22">
        <f>Constants!$H69*'Activity data'!AK11*Constants!$H87*EF!$H212*MMVolatEF*NtoN2O*kgtoGg</f>
        <v>1.1911881255530258E-4</v>
      </c>
      <c r="AL162" s="22">
        <f>Constants!$H69*'Activity data'!AL11*Constants!$H87*EF!$H212*MMVolatEF*NtoN2O*kgtoGg</f>
        <v>1.195333675262813E-4</v>
      </c>
      <c r="AM162" s="22">
        <f>Constants!$H69*'Activity data'!AM11*Constants!$H87*EF!$H212*MMVolatEF*NtoN2O*kgtoGg</f>
        <v>1.1970488604354068E-4</v>
      </c>
      <c r="AN162" s="22">
        <f>Constants!$H69*'Activity data'!AN11*Constants!$H87*EF!$H212*MMVolatEF*NtoN2O*kgtoGg</f>
        <v>1.1990517858617113E-4</v>
      </c>
      <c r="AO162" s="22">
        <f>Constants!$H69*'Activity data'!AO11*Constants!$H87*EF!$H212*MMVolatEF*NtoN2O*kgtoGg</f>
        <v>1.2013333155341357E-4</v>
      </c>
      <c r="AP162" s="22">
        <f>Constants!$H69*'Activity data'!AP11*Constants!$H87*EF!$H212*MMVolatEF*NtoN2O*kgtoGg</f>
        <v>1.2038702224091267E-4</v>
      </c>
      <c r="AQ162" s="22">
        <f>Constants!$H69*'Activity data'!AQ11*Constants!$H87*EF!$H212*MMVolatEF*NtoN2O*kgtoGg</f>
        <v>1.20666152610063E-4</v>
      </c>
      <c r="AR162" s="22">
        <f>Constants!$H69*'Activity data'!AR11*Constants!$H87*EF!$H212*MMVolatEF*NtoN2O*kgtoGg</f>
        <v>1.2083903014613014E-4</v>
      </c>
      <c r="AS162" s="22">
        <f>Constants!$H69*'Activity data'!AS11*Constants!$H87*EF!$H212*MMVolatEF*NtoN2O*kgtoGg</f>
        <v>1.210326374070467E-4</v>
      </c>
      <c r="AT162" s="22">
        <f>Constants!$H69*'Activity data'!AT11*Constants!$H87*EF!$H212*MMVolatEF*NtoN2O*kgtoGg</f>
        <v>1.2124705999932513E-4</v>
      </c>
      <c r="AU162" s="22">
        <f>Constants!$H69*'Activity data'!AU11*Constants!$H87*EF!$H212*MMVolatEF*NtoN2O*kgtoGg</f>
        <v>1.2148109205617307E-4</v>
      </c>
      <c r="AV162" s="22">
        <f>Constants!$H69*'Activity data'!AV11*Constants!$H87*EF!$H212*MMVolatEF*NtoN2O*kgtoGg</f>
        <v>1.2173394447927332E-4</v>
      </c>
      <c r="AW162" s="22">
        <f>Constants!$H69*'Activity data'!AW11*Constants!$H87*EF!$H212*MMVolatEF*NtoN2O*kgtoGg</f>
        <v>1.2190123071056239E-4</v>
      </c>
      <c r="AX162" s="22">
        <f>Constants!$H69*'Activity data'!AX11*Constants!$H87*EF!$H212*MMVolatEF*NtoN2O*kgtoGg</f>
        <v>1.2208290668460386E-4</v>
      </c>
      <c r="AY162" s="22">
        <f>Constants!$H69*'Activity data'!AY11*Constants!$H87*EF!$H212*MMVolatEF*NtoN2O*kgtoGg</f>
        <v>1.222822174601801E-4</v>
      </c>
      <c r="AZ162" s="22">
        <f>Constants!$H69*'Activity data'!AZ11*Constants!$H87*EF!$H212*MMVolatEF*NtoN2O*kgtoGg</f>
        <v>1.224977078870123E-4</v>
      </c>
      <c r="BA162" s="22">
        <f>Constants!$H69*'Activity data'!BA11*Constants!$H87*EF!$H212*MMVolatEF*NtoN2O*kgtoGg</f>
        <v>1.227289189253707E-4</v>
      </c>
      <c r="BB162" s="22">
        <f>Constants!$H69*'Activity data'!BB11*Constants!$H87*EF!$H212*MMVolatEF*NtoN2O*kgtoGg</f>
        <v>1.2287303172524915E-4</v>
      </c>
      <c r="BC162" s="22">
        <f>Constants!$H69*'Activity data'!BC11*Constants!$H87*EF!$H212*MMVolatEF*NtoN2O*kgtoGg</f>
        <v>1.2303044176655004E-4</v>
      </c>
      <c r="BD162" s="22">
        <f>Constants!$H69*'Activity data'!BD11*Constants!$H87*EF!$H212*MMVolatEF*NtoN2O*kgtoGg</f>
        <v>1.2319984938645914E-4</v>
      </c>
      <c r="BE162" s="22">
        <f>Constants!$H69*'Activity data'!BE11*Constants!$H87*EF!$H212*MMVolatEF*NtoN2O*kgtoGg</f>
        <v>1.2338168805871703E-4</v>
      </c>
      <c r="BF162" s="22">
        <f>Constants!$H69*'Activity data'!BF11*Constants!$H87*EF!$H212*MMVolatEF*NtoN2O*kgtoGg</f>
        <v>1.2357629730109921E-4</v>
      </c>
      <c r="BG162" s="22">
        <f>Constants!$H69*'Activity data'!BG11*Constants!$H87*EF!$H212*MMVolatEF*NtoN2O*kgtoGg</f>
        <v>1.2368843570623243E-4</v>
      </c>
      <c r="BH162" s="22">
        <f>Constants!$H69*'Activity data'!BH11*Constants!$H87*EF!$H212*MMVolatEF*NtoN2O*kgtoGg</f>
        <v>1.2381154681136551E-4</v>
      </c>
      <c r="BI162" s="22">
        <f>Constants!$H69*'Activity data'!BI11*Constants!$H87*EF!$H212*MMVolatEF*NtoN2O*kgtoGg</f>
        <v>1.2394518860304817E-4</v>
      </c>
      <c r="BJ162" s="22">
        <f>Constants!$H69*'Activity data'!BJ11*Constants!$H87*EF!$H212*MMVolatEF*NtoN2O*kgtoGg</f>
        <v>1.2408925660516344E-4</v>
      </c>
      <c r="BK162" s="22">
        <f>Constants!$H69*'Activity data'!BK11*Constants!$H87*EF!$H212*MMVolatEF*NtoN2O*kgtoGg</f>
        <v>1.2424434400536019E-4</v>
      </c>
      <c r="BL162" s="22">
        <f>Constants!$H69*'Activity data'!BL11*Constants!$H87*EF!$H212*MMVolatEF*NtoN2O*kgtoGg</f>
        <v>1.2431456256703502E-4</v>
      </c>
      <c r="BM162" s="22">
        <f>Constants!$H69*'Activity data'!BM11*Constants!$H87*EF!$H212*MMVolatEF*NtoN2O*kgtoGg</f>
        <v>1.2439442478057099E-4</v>
      </c>
      <c r="BN162" s="22">
        <f>Constants!$H69*'Activity data'!BN11*Constants!$H87*EF!$H212*MMVolatEF*NtoN2O*kgtoGg</f>
        <v>1.2448201667170696E-4</v>
      </c>
      <c r="BO162" s="22">
        <f>Constants!$H69*'Activity data'!BO11*Constants!$H87*EF!$H212*MMVolatEF*NtoN2O*kgtoGg</f>
        <v>1.2457894762655752E-4</v>
      </c>
      <c r="BP162" s="22">
        <f>Constants!$H69*'Activity data'!BP11*Constants!$H87*EF!$H212*MMVolatEF*NtoN2O*kgtoGg</f>
        <v>1.2468516721684435E-4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8.0417998895755444E-4</v>
      </c>
      <c r="AE163" s="22">
        <f>Constants!$H70*'Activity data'!AE12*Constants!$H88*EF!$H213*MMVolatEF*NtoN2O*kgtoGg</f>
        <v>8.0462581025725452E-4</v>
      </c>
      <c r="AF163" s="22">
        <f>Constants!$H70*'Activity data'!AF12*Constants!$H88*EF!$H213*MMVolatEF*NtoN2O*kgtoGg</f>
        <v>8.0561744468785382E-4</v>
      </c>
      <c r="AG163" s="22">
        <f>Constants!$H70*'Activity data'!AG12*Constants!$H88*EF!$H213*MMVolatEF*NtoN2O*kgtoGg</f>
        <v>8.0711893153689288E-4</v>
      </c>
      <c r="AH163" s="22">
        <f>Constants!$H70*'Activity data'!AH12*Constants!$H88*EF!$H213*MMVolatEF*NtoN2O*kgtoGg</f>
        <v>8.0910998353575167E-4</v>
      </c>
      <c r="AI163" s="22">
        <f>Constants!$H70*'Activity data'!AI12*Constants!$H88*EF!$H213*MMVolatEF*NtoN2O*kgtoGg</f>
        <v>8.1161953887632981E-4</v>
      </c>
      <c r="AJ163" s="22">
        <f>Constants!$H70*'Activity data'!AJ12*Constants!$H88*EF!$H213*MMVolatEF*NtoN2O*kgtoGg</f>
        <v>8.143994911695196E-4</v>
      </c>
      <c r="AK163" s="22">
        <f>Constants!$H70*'Activity data'!AK12*Constants!$H88*EF!$H213*MMVolatEF*NtoN2O*kgtoGg</f>
        <v>8.174546606799629E-4</v>
      </c>
      <c r="AL163" s="22">
        <f>Constants!$H70*'Activity data'!AL12*Constants!$H88*EF!$H213*MMVolatEF*NtoN2O*kgtoGg</f>
        <v>8.2029955046575807E-4</v>
      </c>
      <c r="AM163" s="22">
        <f>Constants!$H70*'Activity data'!AM12*Constants!$H88*EF!$H213*MMVolatEF*NtoN2O*kgtoGg</f>
        <v>8.2147659889596724E-4</v>
      </c>
      <c r="AN163" s="22">
        <f>Constants!$H70*'Activity data'!AN12*Constants!$H88*EF!$H213*MMVolatEF*NtoN2O*kgtoGg</f>
        <v>8.2285110951238797E-4</v>
      </c>
      <c r="AO163" s="22">
        <f>Constants!$H70*'Activity data'!AO12*Constants!$H88*EF!$H213*MMVolatEF*NtoN2O*kgtoGg</f>
        <v>8.2441681271593287E-4</v>
      </c>
      <c r="AP163" s="22">
        <f>Constants!$H70*'Activity data'!AP12*Constants!$H88*EF!$H213*MMVolatEF*NtoN2O*kgtoGg</f>
        <v>8.261577689126794E-4</v>
      </c>
      <c r="AQ163" s="22">
        <f>Constants!$H70*'Activity data'!AQ12*Constants!$H88*EF!$H213*MMVolatEF*NtoN2O*kgtoGg</f>
        <v>8.2807330531120852E-4</v>
      </c>
      <c r="AR163" s="22">
        <f>Constants!$H70*'Activity data'!AR12*Constants!$H88*EF!$H213*MMVolatEF*NtoN2O*kgtoGg</f>
        <v>8.2925968002863035E-4</v>
      </c>
      <c r="AS163" s="22">
        <f>Constants!$H70*'Activity data'!AS12*Constants!$H88*EF!$H213*MMVolatEF*NtoN2O*kgtoGg</f>
        <v>8.3058831279773438E-4</v>
      </c>
      <c r="AT163" s="22">
        <f>Constants!$H70*'Activity data'!AT12*Constants!$H88*EF!$H213*MMVolatEF*NtoN2O*kgtoGg</f>
        <v>8.3205979109451228E-4</v>
      </c>
      <c r="AU163" s="22">
        <f>Constants!$H70*'Activity data'!AU12*Constants!$H88*EF!$H213*MMVolatEF*NtoN2O*kgtoGg</f>
        <v>8.3366583963978352E-4</v>
      </c>
      <c r="AV163" s="22">
        <f>Constants!$H70*'Activity data'!AV12*Constants!$H88*EF!$H213*MMVolatEF*NtoN2O*kgtoGg</f>
        <v>8.3540104323435907E-4</v>
      </c>
      <c r="AW163" s="22">
        <f>Constants!$H70*'Activity data'!AW12*Constants!$H88*EF!$H213*MMVolatEF*NtoN2O*kgtoGg</f>
        <v>8.3654904753780498E-4</v>
      </c>
      <c r="AX163" s="22">
        <f>Constants!$H70*'Activity data'!AX12*Constants!$H88*EF!$H213*MMVolatEF*NtoN2O*kgtoGg</f>
        <v>8.3779580166948179E-4</v>
      </c>
      <c r="AY163" s="22">
        <f>Constants!$H70*'Activity data'!AY12*Constants!$H88*EF!$H213*MMVolatEF*NtoN2O*kgtoGg</f>
        <v>8.3916357489457907E-4</v>
      </c>
      <c r="AZ163" s="22">
        <f>Constants!$H70*'Activity data'!AZ12*Constants!$H88*EF!$H213*MMVolatEF*NtoN2O*kgtoGg</f>
        <v>8.4064238122220339E-4</v>
      </c>
      <c r="BA163" s="22">
        <f>Constants!$H70*'Activity data'!BA12*Constants!$H88*EF!$H213*MMVolatEF*NtoN2O*kgtoGg</f>
        <v>8.4222907048523636E-4</v>
      </c>
      <c r="BB163" s="22">
        <f>Constants!$H70*'Activity data'!BB12*Constants!$H88*EF!$H213*MMVolatEF*NtoN2O*kgtoGg</f>
        <v>8.4321804676360218E-4</v>
      </c>
      <c r="BC163" s="22">
        <f>Constants!$H70*'Activity data'!BC12*Constants!$H88*EF!$H213*MMVolatEF*NtoN2O*kgtoGg</f>
        <v>8.4429827556322605E-4</v>
      </c>
      <c r="BD163" s="22">
        <f>Constants!$H70*'Activity data'!BD12*Constants!$H88*EF!$H213*MMVolatEF*NtoN2O*kgtoGg</f>
        <v>8.4546083792830251E-4</v>
      </c>
      <c r="BE163" s="22">
        <f>Constants!$H70*'Activity data'!BE12*Constants!$H88*EF!$H213*MMVolatEF*NtoN2O*kgtoGg</f>
        <v>8.4670870857896118E-4</v>
      </c>
      <c r="BF163" s="22">
        <f>Constants!$H70*'Activity data'!BF12*Constants!$H88*EF!$H213*MMVolatEF*NtoN2O*kgtoGg</f>
        <v>8.4804421746109346E-4</v>
      </c>
      <c r="BG163" s="22">
        <f>Constants!$H70*'Activity data'!BG12*Constants!$H88*EF!$H213*MMVolatEF*NtoN2O*kgtoGg</f>
        <v>8.4881376896980083E-4</v>
      </c>
      <c r="BH163" s="22">
        <f>Constants!$H70*'Activity data'!BH12*Constants!$H88*EF!$H213*MMVolatEF*NtoN2O*kgtoGg</f>
        <v>8.4965862079894273E-4</v>
      </c>
      <c r="BI163" s="22">
        <f>Constants!$H70*'Activity data'!BI12*Constants!$H88*EF!$H213*MMVolatEF*NtoN2O*kgtoGg</f>
        <v>8.5057573962450108E-4</v>
      </c>
      <c r="BJ163" s="22">
        <f>Constants!$H70*'Activity data'!BJ12*Constants!$H88*EF!$H213*MMVolatEF*NtoN2O*kgtoGg</f>
        <v>8.5156440847753605E-4</v>
      </c>
      <c r="BK163" s="22">
        <f>Constants!$H70*'Activity data'!BK12*Constants!$H88*EF!$H213*MMVolatEF*NtoN2O*kgtoGg</f>
        <v>8.5262869811729989E-4</v>
      </c>
      <c r="BL163" s="22">
        <f>Constants!$H70*'Activity data'!BL12*Constants!$H88*EF!$H213*MMVolatEF*NtoN2O*kgtoGg</f>
        <v>8.5311057406347506E-4</v>
      </c>
      <c r="BM163" s="22">
        <f>Constants!$H70*'Activity data'!BM12*Constants!$H88*EF!$H213*MMVolatEF*NtoN2O*kgtoGg</f>
        <v>8.5365862971704249E-4</v>
      </c>
      <c r="BN163" s="22">
        <f>Constants!$H70*'Activity data'!BN12*Constants!$H88*EF!$H213*MMVolatEF*NtoN2O*kgtoGg</f>
        <v>8.5425973040056068E-4</v>
      </c>
      <c r="BO163" s="22">
        <f>Constants!$H70*'Activity data'!BO12*Constants!$H88*EF!$H213*MMVolatEF*NtoN2O*kgtoGg</f>
        <v>8.5492492055068902E-4</v>
      </c>
      <c r="BP163" s="22">
        <f>Constants!$H70*'Activity data'!BP12*Constants!$H88*EF!$H213*MMVolatEF*NtoN2O*kgtoGg</f>
        <v>8.5565385410260077E-4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1.4485368278680209E-5</v>
      </c>
      <c r="AE164" s="22">
        <f>Constants!$H71*'Activity data'!AE13*Constants!$H89*EF!$H214*MMVolatEF*NtoN2O*kgtoGg</f>
        <v>1.4523341104484154E-5</v>
      </c>
      <c r="AF164" s="22">
        <f>Constants!$H71*'Activity data'!AF13*Constants!$H89*EF!$H214*MMVolatEF*NtoN2O*kgtoGg</f>
        <v>1.4573924198319061E-5</v>
      </c>
      <c r="AG164" s="22">
        <f>Constants!$H71*'Activity data'!AG13*Constants!$H89*EF!$H214*MMVolatEF*NtoN2O*kgtoGg</f>
        <v>1.4636321851870718E-5</v>
      </c>
      <c r="AH164" s="22">
        <f>Constants!$H71*'Activity data'!AH13*Constants!$H89*EF!$H214*MMVolatEF*NtoN2O*kgtoGg</f>
        <v>1.4710141251547193E-5</v>
      </c>
      <c r="AI164" s="22">
        <f>Constants!$H71*'Activity data'!AI13*Constants!$H89*EF!$H214*MMVolatEF*NtoN2O*kgtoGg</f>
        <v>1.4796341315251277E-5</v>
      </c>
      <c r="AJ164" s="22">
        <f>Constants!$H71*'Activity data'!AJ13*Constants!$H89*EF!$H214*MMVolatEF*NtoN2O*kgtoGg</f>
        <v>1.4888061033748555E-5</v>
      </c>
      <c r="AK164" s="22">
        <f>Constants!$H71*'Activity data'!AK13*Constants!$H89*EF!$H214*MMVolatEF*NtoN2O*kgtoGg</f>
        <v>1.4985572339369564E-5</v>
      </c>
      <c r="AL164" s="22">
        <f>Constants!$H71*'Activity data'!AL13*Constants!$H89*EF!$H214*MMVolatEF*NtoN2O*kgtoGg</f>
        <v>1.5075430411815603E-5</v>
      </c>
      <c r="AM164" s="22">
        <f>Constants!$H71*'Activity data'!AM13*Constants!$H89*EF!$H214*MMVolatEF*NtoN2O*kgtoGg</f>
        <v>1.5117238676401188E-5</v>
      </c>
      <c r="AN164" s="22">
        <f>Constants!$H71*'Activity data'!AN13*Constants!$H89*EF!$H214*MMVolatEF*NtoN2O*kgtoGg</f>
        <v>1.5163300713884627E-5</v>
      </c>
      <c r="AO164" s="22">
        <f>Constants!$H71*'Activity data'!AO13*Constants!$H89*EF!$H214*MMVolatEF*NtoN2O*kgtoGg</f>
        <v>1.5213508023945926E-5</v>
      </c>
      <c r="AP164" s="22">
        <f>Constants!$H71*'Activity data'!AP13*Constants!$H89*EF!$H214*MMVolatEF*NtoN2O*kgtoGg</f>
        <v>1.5267475846752895E-5</v>
      </c>
      <c r="AQ164" s="22">
        <f>Constants!$H71*'Activity data'!AQ13*Constants!$H89*EF!$H214*MMVolatEF*NtoN2O*kgtoGg</f>
        <v>1.5325235676342902E-5</v>
      </c>
      <c r="AR164" s="22">
        <f>Constants!$H71*'Activity data'!AR13*Constants!$H89*EF!$H214*MMVolatEF*NtoN2O*kgtoGg</f>
        <v>1.5361961153224269E-5</v>
      </c>
      <c r="AS164" s="22">
        <f>Constants!$H71*'Activity data'!AS13*Constants!$H89*EF!$H214*MMVolatEF*NtoN2O*kgtoGg</f>
        <v>1.5401781215432466E-5</v>
      </c>
      <c r="AT164" s="22">
        <f>Constants!$H71*'Activity data'!AT13*Constants!$H89*EF!$H214*MMVolatEF*NtoN2O*kgtoGg</f>
        <v>1.5444744254988659E-5</v>
      </c>
      <c r="AU164" s="22">
        <f>Constants!$H71*'Activity data'!AU13*Constants!$H89*EF!$H214*MMVolatEF*NtoN2O*kgtoGg</f>
        <v>1.5490651472774211E-5</v>
      </c>
      <c r="AV164" s="22">
        <f>Constants!$H71*'Activity data'!AV13*Constants!$H89*EF!$H214*MMVolatEF*NtoN2O*kgtoGg</f>
        <v>1.5539379888286215E-5</v>
      </c>
      <c r="AW164" s="22">
        <f>Constants!$H71*'Activity data'!AW13*Constants!$H89*EF!$H214*MMVolatEF*NtoN2O*kgtoGg</f>
        <v>1.5571450774510577E-5</v>
      </c>
      <c r="AX164" s="22">
        <f>Constants!$H71*'Activity data'!AX13*Constants!$H89*EF!$H214*MMVolatEF*NtoN2O*kgtoGg</f>
        <v>1.5605637103855414E-5</v>
      </c>
      <c r="AY164" s="22">
        <f>Constants!$H71*'Activity data'!AY13*Constants!$H89*EF!$H214*MMVolatEF*NtoN2O*kgtoGg</f>
        <v>1.5642561360793103E-5</v>
      </c>
      <c r="AZ164" s="22">
        <f>Constants!$H71*'Activity data'!AZ13*Constants!$H89*EF!$H214*MMVolatEF*NtoN2O*kgtoGg</f>
        <v>1.5681966012859688E-5</v>
      </c>
      <c r="BA164" s="22">
        <f>Constants!$H71*'Activity data'!BA13*Constants!$H89*EF!$H214*MMVolatEF*NtoN2O*kgtoGg</f>
        <v>1.5723778192070267E-5</v>
      </c>
      <c r="BB164" s="22">
        <f>Constants!$H71*'Activity data'!BB13*Constants!$H89*EF!$H214*MMVolatEF*NtoN2O*kgtoGg</f>
        <v>1.5748988973255912E-5</v>
      </c>
      <c r="BC164" s="22">
        <f>Constants!$H71*'Activity data'!BC13*Constants!$H89*EF!$H214*MMVolatEF*NtoN2O*kgtoGg</f>
        <v>1.5776251085737023E-5</v>
      </c>
      <c r="BD164" s="22">
        <f>Constants!$H71*'Activity data'!BD13*Constants!$H89*EF!$H214*MMVolatEF*NtoN2O*kgtoGg</f>
        <v>1.580533340068656E-5</v>
      </c>
      <c r="BE164" s="22">
        <f>Constants!$H71*'Activity data'!BE13*Constants!$H89*EF!$H214*MMVolatEF*NtoN2O*kgtoGg</f>
        <v>1.583632408468991E-5</v>
      </c>
      <c r="BF164" s="22">
        <f>Constants!$H71*'Activity data'!BF13*Constants!$H89*EF!$H214*MMVolatEF*NtoN2O*kgtoGg</f>
        <v>1.5869292302418015E-5</v>
      </c>
      <c r="BG164" s="22">
        <f>Constants!$H71*'Activity data'!BG13*Constants!$H89*EF!$H214*MMVolatEF*NtoN2O*kgtoGg</f>
        <v>1.5886784967517195E-5</v>
      </c>
      <c r="BH164" s="22">
        <f>Constants!$H71*'Activity data'!BH13*Constants!$H89*EF!$H214*MMVolatEF*NtoN2O*kgtoGg</f>
        <v>1.590599696426525E-5</v>
      </c>
      <c r="BI164" s="22">
        <f>Constants!$H71*'Activity data'!BI13*Constants!$H89*EF!$H214*MMVolatEF*NtoN2O*kgtoGg</f>
        <v>1.5926851587050483E-5</v>
      </c>
      <c r="BJ164" s="22">
        <f>Constants!$H71*'Activity data'!BJ13*Constants!$H89*EF!$H214*MMVolatEF*NtoN2O*kgtoGg</f>
        <v>1.5949333514423163E-5</v>
      </c>
      <c r="BK164" s="22">
        <f>Constants!$H71*'Activity data'!BK13*Constants!$H89*EF!$H214*MMVolatEF*NtoN2O*kgtoGg</f>
        <v>1.5973553911326523E-5</v>
      </c>
      <c r="BL164" s="22">
        <f>Constants!$H71*'Activity data'!BL13*Constants!$H89*EF!$H214*MMVolatEF*NtoN2O*kgtoGg</f>
        <v>1.5982086345613402E-5</v>
      </c>
      <c r="BM164" s="22">
        <f>Constants!$H71*'Activity data'!BM13*Constants!$H89*EF!$H214*MMVolatEF*NtoN2O*kgtoGg</f>
        <v>1.5992168124023996E-5</v>
      </c>
      <c r="BN164" s="22">
        <f>Constants!$H71*'Activity data'!BN13*Constants!$H89*EF!$H214*MMVolatEF*NtoN2O*kgtoGg</f>
        <v>1.6003453607856388E-5</v>
      </c>
      <c r="BO164" s="22">
        <f>Constants!$H71*'Activity data'!BO13*Constants!$H89*EF!$H214*MMVolatEF*NtoN2O*kgtoGg</f>
        <v>1.601623626900181E-5</v>
      </c>
      <c r="BP164" s="22">
        <f>Constants!$H71*'Activity data'!BP13*Constants!$H89*EF!$H214*MMVolatEF*NtoN2O*kgtoGg</f>
        <v>1.6030507581246332E-5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1.4737589096210147E-3</v>
      </c>
      <c r="AE165" s="22">
        <f>Constants!$H72*'Activity data'!AE14*Constants!$H90*EF!$H215*MMVolatEF*NtoN2O*kgtoGg</f>
        <v>1.4776223109012163E-3</v>
      </c>
      <c r="AF165" s="22">
        <f>Constants!$H72*'Activity data'!AF14*Constants!$H90*EF!$H215*MMVolatEF*NtoN2O*kgtoGg</f>
        <v>1.482768696121198E-3</v>
      </c>
      <c r="AG165" s="22">
        <f>Constants!$H72*'Activity data'!AG14*Constants!$H90*EF!$H215*MMVolatEF*NtoN2O*kgtoGg</f>
        <v>1.4891171089535141E-3</v>
      </c>
      <c r="AH165" s="22">
        <f>Constants!$H72*'Activity data'!AH14*Constants!$H90*EF!$H215*MMVolatEF*NtoN2O*kgtoGg</f>
        <v>1.4966275840676468E-3</v>
      </c>
      <c r="AI165" s="22">
        <f>Constants!$H72*'Activity data'!AI14*Constants!$H90*EF!$H215*MMVolatEF*NtoN2O*kgtoGg</f>
        <v>1.5053976829322213E-3</v>
      </c>
      <c r="AJ165" s="22">
        <f>Constants!$H72*'Activity data'!AJ14*Constants!$H90*EF!$H215*MMVolatEF*NtoN2O*kgtoGg</f>
        <v>1.5147293581594396E-3</v>
      </c>
      <c r="AK165" s="22">
        <f>Constants!$H72*'Activity data'!AK14*Constants!$H90*EF!$H215*MMVolatEF*NtoN2O*kgtoGg</f>
        <v>1.5246502764739054E-3</v>
      </c>
      <c r="AL165" s="22">
        <f>Constants!$H72*'Activity data'!AL14*Constants!$H90*EF!$H215*MMVolatEF*NtoN2O*kgtoGg</f>
        <v>1.5337925455775245E-3</v>
      </c>
      <c r="AM165" s="22">
        <f>Constants!$H72*'Activity data'!AM14*Constants!$H90*EF!$H215*MMVolatEF*NtoN2O*kgtoGg</f>
        <v>1.5380461690438659E-3</v>
      </c>
      <c r="AN165" s="22">
        <f>Constants!$H72*'Activity data'!AN14*Constants!$H90*EF!$H215*MMVolatEF*NtoN2O*kgtoGg</f>
        <v>1.5427325765159107E-3</v>
      </c>
      <c r="AO165" s="22">
        <f>Constants!$H72*'Activity data'!AO14*Constants!$H90*EF!$H215*MMVolatEF*NtoN2O*kgtoGg</f>
        <v>1.5478407290397118E-3</v>
      </c>
      <c r="AP165" s="22">
        <f>Constants!$H72*'Activity data'!AP14*Constants!$H90*EF!$H215*MMVolatEF*NtoN2O*kgtoGg</f>
        <v>1.5533314806840239E-3</v>
      </c>
      <c r="AQ165" s="22">
        <f>Constants!$H72*'Activity data'!AQ14*Constants!$H90*EF!$H215*MMVolatEF*NtoN2O*kgtoGg</f>
        <v>1.5592080356903431E-3</v>
      </c>
      <c r="AR165" s="22">
        <f>Constants!$H72*'Activity data'!AR14*Constants!$H90*EF!$H215*MMVolatEF*NtoN2O*kgtoGg</f>
        <v>1.5629445301806948E-3</v>
      </c>
      <c r="AS165" s="22">
        <f>Constants!$H72*'Activity data'!AS14*Constants!$H90*EF!$H215*MMVolatEF*NtoN2O*kgtoGg</f>
        <v>1.5669958715295623E-3</v>
      </c>
      <c r="AT165" s="22">
        <f>Constants!$H72*'Activity data'!AT14*Constants!$H90*EF!$H215*MMVolatEF*NtoN2O*kgtoGg</f>
        <v>1.5713669831997803E-3</v>
      </c>
      <c r="AU165" s="22">
        <f>Constants!$H72*'Activity data'!AU14*Constants!$H90*EF!$H215*MMVolatEF*NtoN2O*kgtoGg</f>
        <v>1.5760376391282826E-3</v>
      </c>
      <c r="AV165" s="22">
        <f>Constants!$H72*'Activity data'!AV14*Constants!$H90*EF!$H215*MMVolatEF*NtoN2O*kgtoGg</f>
        <v>1.580995327129784E-3</v>
      </c>
      <c r="AW165" s="22">
        <f>Constants!$H72*'Activity data'!AW14*Constants!$H90*EF!$H215*MMVolatEF*NtoN2O*kgtoGg</f>
        <v>1.5842582579302493E-3</v>
      </c>
      <c r="AX165" s="22">
        <f>Constants!$H72*'Activity data'!AX14*Constants!$H90*EF!$H215*MMVolatEF*NtoN2O*kgtoGg</f>
        <v>1.5877364164754723E-3</v>
      </c>
      <c r="AY165" s="22">
        <f>Constants!$H72*'Activity data'!AY14*Constants!$H90*EF!$H215*MMVolatEF*NtoN2O*kgtoGg</f>
        <v>1.5914931350894655E-3</v>
      </c>
      <c r="AZ165" s="22">
        <f>Constants!$H72*'Activity data'!AZ14*Constants!$H90*EF!$H215*MMVolatEF*NtoN2O*kgtoGg</f>
        <v>1.5955022121074869E-3</v>
      </c>
      <c r="BA165" s="22">
        <f>Constants!$H72*'Activity data'!BA14*Constants!$H90*EF!$H215*MMVolatEF*NtoN2O*kgtoGg</f>
        <v>1.5997562338525163E-3</v>
      </c>
      <c r="BB165" s="22">
        <f>Constants!$H72*'Activity data'!BB14*Constants!$H90*EF!$H215*MMVolatEF*NtoN2O*kgtoGg</f>
        <v>1.6023212092591505E-3</v>
      </c>
      <c r="BC165" s="22">
        <f>Constants!$H72*'Activity data'!BC14*Constants!$H90*EF!$H215*MMVolatEF*NtoN2O*kgtoGg</f>
        <v>1.6050948895958293E-3</v>
      </c>
      <c r="BD165" s="22">
        <f>Constants!$H72*'Activity data'!BD14*Constants!$H90*EF!$H215*MMVolatEF*NtoN2O*kgtoGg</f>
        <v>1.6080537595358063E-3</v>
      </c>
      <c r="BE165" s="22">
        <f>Constants!$H72*'Activity data'!BE14*Constants!$H90*EF!$H215*MMVolatEF*NtoN2O*kgtoGg</f>
        <v>1.6112067892542434E-3</v>
      </c>
      <c r="BF165" s="22">
        <f>Constants!$H72*'Activity data'!BF14*Constants!$H90*EF!$H215*MMVolatEF*NtoN2O*kgtoGg</f>
        <v>1.614561015648517E-3</v>
      </c>
      <c r="BG165" s="22">
        <f>Constants!$H72*'Activity data'!BG14*Constants!$H90*EF!$H215*MMVolatEF*NtoN2O*kgtoGg</f>
        <v>1.6163407405783193E-3</v>
      </c>
      <c r="BH165" s="22">
        <f>Constants!$H72*'Activity data'!BH14*Constants!$H90*EF!$H215*MMVolatEF*NtoN2O*kgtoGg</f>
        <v>1.6182953923920905E-3</v>
      </c>
      <c r="BI165" s="22">
        <f>Constants!$H72*'Activity data'!BI14*Constants!$H90*EF!$H215*MMVolatEF*NtoN2O*kgtoGg</f>
        <v>1.6204171669680085E-3</v>
      </c>
      <c r="BJ165" s="22">
        <f>Constants!$H72*'Activity data'!BJ14*Constants!$H90*EF!$H215*MMVolatEF*NtoN2O*kgtoGg</f>
        <v>1.6227045054832258E-3</v>
      </c>
      <c r="BK165" s="22">
        <f>Constants!$H72*'Activity data'!BK14*Constants!$H90*EF!$H215*MMVolatEF*NtoN2O*kgtoGg</f>
        <v>1.6251687179936818E-3</v>
      </c>
      <c r="BL165" s="22">
        <f>Constants!$H72*'Activity data'!BL14*Constants!$H90*EF!$H215*MMVolatEF*NtoN2O*kgtoGg</f>
        <v>1.626036818190316E-3</v>
      </c>
      <c r="BM165" s="22">
        <f>Constants!$H72*'Activity data'!BM14*Constants!$H90*EF!$H215*MMVolatEF*NtoN2O*kgtoGg</f>
        <v>1.6270625505342643E-3</v>
      </c>
      <c r="BN165" s="22">
        <f>Constants!$H72*'Activity data'!BN14*Constants!$H90*EF!$H215*MMVolatEF*NtoN2O*kgtoGg</f>
        <v>1.6282107493254434E-3</v>
      </c>
      <c r="BO165" s="22">
        <f>Constants!$H72*'Activity data'!BO14*Constants!$H90*EF!$H215*MMVolatEF*NtoN2O*kgtoGg</f>
        <v>1.6295112727494467E-3</v>
      </c>
      <c r="BP165" s="22">
        <f>Constants!$H72*'Activity data'!BP14*Constants!$H90*EF!$H215*MMVolatEF*NtoN2O*kgtoGg</f>
        <v>1.6309632533389427E-3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0.13140482907314652</v>
      </c>
      <c r="AE168" s="22">
        <f>Constants!$H75*'Activity data'!AE17*Constants!$H93*EF!$H218*MMVolatEF*NtoN2O*kgtoGg</f>
        <v>0.13118334697976258</v>
      </c>
      <c r="AF168" s="22">
        <f>Constants!$H75*'Activity data'!AF17*Constants!$H93*EF!$H218*MMVolatEF*NtoN2O*kgtoGg</f>
        <v>0.13005211103095746</v>
      </c>
      <c r="AG168" s="22">
        <f>Constants!$H75*'Activity data'!AG17*Constants!$H93*EF!$H218*MMVolatEF*NtoN2O*kgtoGg</f>
        <v>0.12800830016399545</v>
      </c>
      <c r="AH168" s="22">
        <f>Constants!$H75*'Activity data'!AH17*Constants!$H93*EF!$H218*MMVolatEF*NtoN2O*kgtoGg</f>
        <v>0.12528810956709441</v>
      </c>
      <c r="AI168" s="22">
        <f>Constants!$H75*'Activity data'!AI17*Constants!$H93*EF!$H218*MMVolatEF*NtoN2O*kgtoGg</f>
        <v>0.12332465533659838</v>
      </c>
      <c r="AJ168" s="22">
        <f>Constants!$H75*'Activity data'!AJ17*Constants!$H93*EF!$H218*MMVolatEF*NtoN2O*kgtoGg</f>
        <v>0.12119228816229258</v>
      </c>
      <c r="AK168" s="22">
        <f>Constants!$H75*'Activity data'!AK17*Constants!$H93*EF!$H218*MMVolatEF*NtoN2O*kgtoGg</f>
        <v>0.11891100918643498</v>
      </c>
      <c r="AL168" s="22">
        <f>Constants!$H75*'Activity data'!AL17*Constants!$H93*EF!$H218*MMVolatEF*NtoN2O*kgtoGg</f>
        <v>0.10400905238340859</v>
      </c>
      <c r="AM168" s="22">
        <f>Constants!$H75*'Activity data'!AM17*Constants!$H93*EF!$H218*MMVolatEF*NtoN2O*kgtoGg</f>
        <v>0.10425677867622822</v>
      </c>
      <c r="AN168" s="22">
        <f>Constants!$H75*'Activity data'!AN17*Constants!$H93*EF!$H218*MMVolatEF*NtoN2O*kgtoGg</f>
        <v>0.10435359310631102</v>
      </c>
      <c r="AO168" s="22">
        <f>Constants!$H75*'Activity data'!AO17*Constants!$H93*EF!$H218*MMVolatEF*NtoN2O*kgtoGg</f>
        <v>0.10445633231333105</v>
      </c>
      <c r="AP168" s="22">
        <f>Constants!$H75*'Activity data'!AP17*Constants!$H93*EF!$H218*MMVolatEF*NtoN2O*kgtoGg</f>
        <v>0.10443451595890756</v>
      </c>
      <c r="AQ168" s="22">
        <f>Constants!$H75*'Activity data'!AQ17*Constants!$H93*EF!$H218*MMVolatEF*NtoN2O*kgtoGg</f>
        <v>0.10450897208896014</v>
      </c>
      <c r="AR168" s="22">
        <f>Constants!$H75*'Activity data'!AR17*Constants!$H93*EF!$H218*MMVolatEF*NtoN2O*kgtoGg</f>
        <v>0.10515111597787812</v>
      </c>
      <c r="AS168" s="22">
        <f>Constants!$H75*'Activity data'!AS17*Constants!$H93*EF!$H218*MMVolatEF*NtoN2O*kgtoGg</f>
        <v>0.10571455945530597</v>
      </c>
      <c r="AT168" s="22">
        <f>Constants!$H75*'Activity data'!AT17*Constants!$H93*EF!$H218*MMVolatEF*NtoN2O*kgtoGg</f>
        <v>0.10638237579348221</v>
      </c>
      <c r="AU168" s="22">
        <f>Constants!$H75*'Activity data'!AU17*Constants!$H93*EF!$H218*MMVolatEF*NtoN2O*kgtoGg</f>
        <v>0.10710588228970894</v>
      </c>
      <c r="AV168" s="22">
        <f>Constants!$H75*'Activity data'!AV17*Constants!$H93*EF!$H218*MMVolatEF*NtoN2O*kgtoGg</f>
        <v>0.10788956244409777</v>
      </c>
      <c r="AW168" s="22">
        <f>Constants!$H75*'Activity data'!AW17*Constants!$H93*EF!$H218*MMVolatEF*NtoN2O*kgtoGg</f>
        <v>0.10933130456871999</v>
      </c>
      <c r="AX168" s="22">
        <f>Constants!$H75*'Activity data'!AX17*Constants!$H93*EF!$H218*MMVolatEF*NtoN2O*kgtoGg</f>
        <v>0.11051011498721437</v>
      </c>
      <c r="AY168" s="22">
        <f>Constants!$H75*'Activity data'!AY17*Constants!$H93*EF!$H218*MMVolatEF*NtoN2O*kgtoGg</f>
        <v>0.11201638262789189</v>
      </c>
      <c r="AZ168" s="22">
        <f>Constants!$H75*'Activity data'!AZ17*Constants!$H93*EF!$H218*MMVolatEF*NtoN2O*kgtoGg</f>
        <v>0.11370989522377252</v>
      </c>
      <c r="BA168" s="22">
        <f>Constants!$H75*'Activity data'!BA17*Constants!$H93*EF!$H218*MMVolatEF*NtoN2O*kgtoGg</f>
        <v>0.11559425990777282</v>
      </c>
      <c r="BB168" s="22">
        <f>Constants!$H75*'Activity data'!BB17*Constants!$H93*EF!$H218*MMVolatEF*NtoN2O*kgtoGg</f>
        <v>0.11755421915531142</v>
      </c>
      <c r="BC168" s="22">
        <f>Constants!$H75*'Activity data'!BC17*Constants!$H93*EF!$H218*MMVolatEF*NtoN2O*kgtoGg</f>
        <v>0.11959650562074853</v>
      </c>
      <c r="BD168" s="22">
        <f>Constants!$H75*'Activity data'!BD17*Constants!$H93*EF!$H218*MMVolatEF*NtoN2O*kgtoGg</f>
        <v>0.12159960903335425</v>
      </c>
      <c r="BE168" s="22">
        <f>Constants!$H75*'Activity data'!BE17*Constants!$H93*EF!$H218*MMVolatEF*NtoN2O*kgtoGg</f>
        <v>0.12367904762312103</v>
      </c>
      <c r="BF168" s="22">
        <f>Constants!$H75*'Activity data'!BF17*Constants!$H93*EF!$H218*MMVolatEF*NtoN2O*kgtoGg</f>
        <v>0.12592660353916971</v>
      </c>
      <c r="BG168" s="22">
        <f>Constants!$H75*'Activity data'!BG17*Constants!$H93*EF!$H218*MMVolatEF*NtoN2O*kgtoGg</f>
        <v>0.12829365504100174</v>
      </c>
      <c r="BH168" s="22">
        <f>Constants!$H75*'Activity data'!BH17*Constants!$H93*EF!$H218*MMVolatEF*NtoN2O*kgtoGg</f>
        <v>0.13074508425515605</v>
      </c>
      <c r="BI168" s="22">
        <f>Constants!$H75*'Activity data'!BI17*Constants!$H93*EF!$H218*MMVolatEF*NtoN2O*kgtoGg</f>
        <v>0.13326056762214888</v>
      </c>
      <c r="BJ168" s="22">
        <f>Constants!$H75*'Activity data'!BJ17*Constants!$H93*EF!$H218*MMVolatEF*NtoN2O*kgtoGg</f>
        <v>0.13586032261263414</v>
      </c>
      <c r="BK168" s="22">
        <f>Constants!$H75*'Activity data'!BK17*Constants!$H93*EF!$H218*MMVolatEF*NtoN2O*kgtoGg</f>
        <v>0.13864693987269688</v>
      </c>
      <c r="BL168" s="22">
        <f>Constants!$H75*'Activity data'!BL17*Constants!$H93*EF!$H218*MMVolatEF*NtoN2O*kgtoGg</f>
        <v>0.14159733400014007</v>
      </c>
      <c r="BM168" s="22">
        <f>Constants!$H75*'Activity data'!BM17*Constants!$H93*EF!$H218*MMVolatEF*NtoN2O*kgtoGg</f>
        <v>0.14466397854865559</v>
      </c>
      <c r="BN168" s="22">
        <f>Constants!$H75*'Activity data'!BN17*Constants!$H93*EF!$H218*MMVolatEF*NtoN2O*kgtoGg</f>
        <v>0.14764178682144913</v>
      </c>
      <c r="BO168" s="22">
        <f>Constants!$H75*'Activity data'!BO17*Constants!$H93*EF!$H218*MMVolatEF*NtoN2O*kgtoGg</f>
        <v>0.15074647709294683</v>
      </c>
      <c r="BP168" s="22">
        <f>Constants!$H75*'Activity data'!BP17*Constants!$H93*EF!$H218*MMVolatEF*NtoN2O*kgtoGg</f>
        <v>0.15398860611236334</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1.2787749836877919E-2</v>
      </c>
      <c r="AE169" s="22">
        <f>Constants!$H76*'Activity data'!AE18*Constants!$H94*EF!$H219*MMVolatEF*NtoN2O*kgtoGg</f>
        <v>1.2766196157127192E-2</v>
      </c>
      <c r="AF169" s="22">
        <f>Constants!$H76*'Activity data'!AF18*Constants!$H94*EF!$H219*MMVolatEF*NtoN2O*kgtoGg</f>
        <v>1.2656109165485882E-2</v>
      </c>
      <c r="AG169" s="22">
        <f>Constants!$H76*'Activity data'!AG18*Constants!$H94*EF!$H219*MMVolatEF*NtoN2O*kgtoGg</f>
        <v>1.2457214328325415E-2</v>
      </c>
      <c r="AH169" s="22">
        <f>Constants!$H76*'Activity data'!AH18*Constants!$H94*EF!$H219*MMVolatEF*NtoN2O*kgtoGg</f>
        <v>1.2192497140173713E-2</v>
      </c>
      <c r="AI169" s="22">
        <f>Constants!$H76*'Activity data'!AI18*Constants!$H94*EF!$H219*MMVolatEF*NtoN2O*kgtoGg</f>
        <v>1.2001422263452351E-2</v>
      </c>
      <c r="AJ169" s="22">
        <f>Constants!$H76*'Activity data'!AJ18*Constants!$H94*EF!$H219*MMVolatEF*NtoN2O*kgtoGg</f>
        <v>1.1793909509334205E-2</v>
      </c>
      <c r="AK169" s="22">
        <f>Constants!$H76*'Activity data'!AK18*Constants!$H94*EF!$H219*MMVolatEF*NtoN2O*kgtoGg</f>
        <v>1.1571905302508921E-2</v>
      </c>
      <c r="AL169" s="22">
        <f>Constants!$H76*'Activity data'!AL18*Constants!$H94*EF!$H219*MMVolatEF*NtoN2O*kgtoGg</f>
        <v>1.0121711295019396E-2</v>
      </c>
      <c r="AM169" s="22">
        <f>Constants!$H76*'Activity data'!AM18*Constants!$H94*EF!$H219*MMVolatEF*NtoN2O*kgtoGg</f>
        <v>1.0145818946792465E-2</v>
      </c>
      <c r="AN169" s="22">
        <f>Constants!$H76*'Activity data'!AN18*Constants!$H94*EF!$H219*MMVolatEF*NtoN2O*kgtoGg</f>
        <v>1.0155240508551122E-2</v>
      </c>
      <c r="AO169" s="22">
        <f>Constants!$H76*'Activity data'!AO18*Constants!$H94*EF!$H219*MMVolatEF*NtoN2O*kgtoGg</f>
        <v>1.0165238643985552E-2</v>
      </c>
      <c r="AP169" s="22">
        <f>Constants!$H76*'Activity data'!AP18*Constants!$H94*EF!$H219*MMVolatEF*NtoN2O*kgtoGg</f>
        <v>1.0163115570696019E-2</v>
      </c>
      <c r="AQ169" s="22">
        <f>Constants!$H76*'Activity data'!AQ18*Constants!$H94*EF!$H219*MMVolatEF*NtoN2O*kgtoGg</f>
        <v>1.0170361319361807E-2</v>
      </c>
      <c r="AR169" s="22">
        <f>Constants!$H76*'Activity data'!AR18*Constants!$H94*EF!$H219*MMVolatEF*NtoN2O*kgtoGg</f>
        <v>1.023285198632346E-2</v>
      </c>
      <c r="AS169" s="22">
        <f>Constants!$H76*'Activity data'!AS18*Constants!$H94*EF!$H219*MMVolatEF*NtoN2O*kgtoGg</f>
        <v>1.0287683869499969E-2</v>
      </c>
      <c r="AT169" s="22">
        <f>Constants!$H76*'Activity data'!AT18*Constants!$H94*EF!$H219*MMVolatEF*NtoN2O*kgtoGg</f>
        <v>1.0352672868228654E-2</v>
      </c>
      <c r="AU169" s="22">
        <f>Constants!$H76*'Activity data'!AU18*Constants!$H94*EF!$H219*MMVolatEF*NtoN2O*kgtoGg</f>
        <v>1.042308139236252E-2</v>
      </c>
      <c r="AV169" s="22">
        <f>Constants!$H76*'Activity data'!AV18*Constants!$H94*EF!$H219*MMVolatEF*NtoN2O*kgtoGg</f>
        <v>1.0499345756748032E-2</v>
      </c>
      <c r="AW169" s="22">
        <f>Constants!$H76*'Activity data'!AW18*Constants!$H94*EF!$H219*MMVolatEF*NtoN2O*kgtoGg</f>
        <v>1.063964986694702E-2</v>
      </c>
      <c r="AX169" s="22">
        <f>Constants!$H76*'Activity data'!AX18*Constants!$H94*EF!$H219*MMVolatEF*NtoN2O*kgtoGg</f>
        <v>1.075436660029036E-2</v>
      </c>
      <c r="AY169" s="22">
        <f>Constants!$H76*'Activity data'!AY18*Constants!$H94*EF!$H219*MMVolatEF*NtoN2O*kgtoGg</f>
        <v>1.0900950054735912E-2</v>
      </c>
      <c r="AZ169" s="22">
        <f>Constants!$H76*'Activity data'!AZ18*Constants!$H94*EF!$H219*MMVolatEF*NtoN2O*kgtoGg</f>
        <v>1.1065755378668626E-2</v>
      </c>
      <c r="BA169" s="22">
        <f>Constants!$H76*'Activity data'!BA18*Constants!$H94*EF!$H219*MMVolatEF*NtoN2O*kgtoGg</f>
        <v>1.1249133602668515E-2</v>
      </c>
      <c r="BB169" s="22">
        <f>Constants!$H76*'Activity data'!BB18*Constants!$H94*EF!$H219*MMVolatEF*NtoN2O*kgtoGg</f>
        <v>1.1439868362759014E-2</v>
      </c>
      <c r="BC169" s="22">
        <f>Constants!$H76*'Activity data'!BC18*Constants!$H94*EF!$H219*MMVolatEF*NtoN2O*kgtoGg</f>
        <v>1.1638614851753827E-2</v>
      </c>
      <c r="BD169" s="22">
        <f>Constants!$H76*'Activity data'!BD18*Constants!$H94*EF!$H219*MMVolatEF*NtoN2O*kgtoGg</f>
        <v>1.1833548215454941E-2</v>
      </c>
      <c r="BE169" s="22">
        <f>Constants!$H76*'Activity data'!BE18*Constants!$H94*EF!$H219*MMVolatEF*NtoN2O*kgtoGg</f>
        <v>1.2035910188562381E-2</v>
      </c>
      <c r="BF169" s="22">
        <f>Constants!$H76*'Activity data'!BF18*Constants!$H94*EF!$H219*MMVolatEF*NtoN2O*kgtoGg</f>
        <v>1.2254632613008644E-2</v>
      </c>
      <c r="BG169" s="22">
        <f>Constants!$H76*'Activity data'!BG18*Constants!$H94*EF!$H219*MMVolatEF*NtoN2O*kgtoGg</f>
        <v>1.2484983831224412E-2</v>
      </c>
      <c r="BH169" s="22">
        <f>Constants!$H76*'Activity data'!BH18*Constants!$H94*EF!$H219*MMVolatEF*NtoN2O*kgtoGg</f>
        <v>1.2723546323596515E-2</v>
      </c>
      <c r="BI169" s="22">
        <f>Constants!$H76*'Activity data'!BI18*Constants!$H94*EF!$H219*MMVolatEF*NtoN2O*kgtoGg</f>
        <v>1.2968342289184856E-2</v>
      </c>
      <c r="BJ169" s="22">
        <f>Constants!$H76*'Activity data'!BJ18*Constants!$H94*EF!$H219*MMVolatEF*NtoN2O*kgtoGg</f>
        <v>1.3221339204823277E-2</v>
      </c>
      <c r="BK169" s="22">
        <f>Constants!$H76*'Activity data'!BK18*Constants!$H94*EF!$H219*MMVolatEF*NtoN2O*kgtoGg</f>
        <v>1.3492520748638329E-2</v>
      </c>
      <c r="BL169" s="22">
        <f>Constants!$H76*'Activity data'!BL18*Constants!$H94*EF!$H219*MMVolatEF*NtoN2O*kgtoGg</f>
        <v>1.3779640349097875E-2</v>
      </c>
      <c r="BM169" s="22">
        <f>Constants!$H76*'Activity data'!BM18*Constants!$H94*EF!$H219*MMVolatEF*NtoN2O*kgtoGg</f>
        <v>1.4078072937927715E-2</v>
      </c>
      <c r="BN169" s="22">
        <f>Constants!$H76*'Activity data'!BN18*Constants!$H94*EF!$H219*MMVolatEF*NtoN2O*kgtoGg</f>
        <v>1.4367860364487761E-2</v>
      </c>
      <c r="BO169" s="22">
        <f>Constants!$H76*'Activity data'!BO18*Constants!$H94*EF!$H219*MMVolatEF*NtoN2O*kgtoGg</f>
        <v>1.4669995398587621E-2</v>
      </c>
      <c r="BP169" s="22">
        <f>Constants!$H76*'Activity data'!BP18*Constants!$H94*EF!$H219*MMVolatEF*NtoN2O*kgtoGg</f>
        <v>1.4985505377418776E-2</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6.4683948689698678E-2</v>
      </c>
      <c r="AE170" s="22">
        <f>Constants!$H77*'Activity data'!AE19*Constants!$H95*EF!$H220*MMVolatEF*NtoN2O*kgtoGg</f>
        <v>6.6137797856562722E-2</v>
      </c>
      <c r="AF170" s="22">
        <f>Constants!$H77*'Activity data'!AF19*Constants!$H95*EF!$H220*MMVolatEF*NtoN2O*kgtoGg</f>
        <v>6.7337061017415933E-2</v>
      </c>
      <c r="AG170" s="22">
        <f>Constants!$H77*'Activity data'!AG19*Constants!$H95*EF!$H220*MMVolatEF*NtoN2O*kgtoGg</f>
        <v>6.8262266355723883E-2</v>
      </c>
      <c r="AH170" s="22">
        <f>Constants!$H77*'Activity data'!AH19*Constants!$H95*EF!$H220*MMVolatEF*NtoN2O*kgtoGg</f>
        <v>6.896635889151434E-2</v>
      </c>
      <c r="AI170" s="22">
        <f>Constants!$H77*'Activity data'!AI19*Constants!$H95*EF!$H220*MMVolatEF*NtoN2O*kgtoGg</f>
        <v>6.9882338509557454E-2</v>
      </c>
      <c r="AJ170" s="22">
        <f>Constants!$H77*'Activity data'!AJ19*Constants!$H95*EF!$H220*MMVolatEF*NtoN2O*kgtoGg</f>
        <v>7.0721047347456392E-2</v>
      </c>
      <c r="AK170" s="22">
        <f>Constants!$H77*'Activity data'!AK19*Constants!$H95*EF!$H220*MMVolatEF*NtoN2O*kgtoGg</f>
        <v>7.1487883482983031E-2</v>
      </c>
      <c r="AL170" s="22">
        <f>Constants!$H77*'Activity data'!AL19*Constants!$H95*EF!$H220*MMVolatEF*NtoN2O*kgtoGg</f>
        <v>6.8004230535521418E-2</v>
      </c>
      <c r="AM170" s="22">
        <f>Constants!$H77*'Activity data'!AM19*Constants!$H95*EF!$H220*MMVolatEF*NtoN2O*kgtoGg</f>
        <v>6.9321782368698945E-2</v>
      </c>
      <c r="AN170" s="22">
        <f>Constants!$H77*'Activity data'!AN19*Constants!$H95*EF!$H220*MMVolatEF*NtoN2O*kgtoGg</f>
        <v>7.0598368432812947E-2</v>
      </c>
      <c r="AO170" s="22">
        <f>Constants!$H77*'Activity data'!AO19*Constants!$H95*EF!$H220*MMVolatEF*NtoN2O*kgtoGg</f>
        <v>7.1887419978024239E-2</v>
      </c>
      <c r="AP170" s="22">
        <f>Constants!$H77*'Activity data'!AP19*Constants!$H95*EF!$H220*MMVolatEF*NtoN2O*kgtoGg</f>
        <v>7.3142016202706564E-2</v>
      </c>
      <c r="AQ170" s="22">
        <f>Constants!$H77*'Activity data'!AQ19*Constants!$H95*EF!$H220*MMVolatEF*NtoN2O*kgtoGg</f>
        <v>7.4442542171099371E-2</v>
      </c>
      <c r="AR170" s="22">
        <f>Constants!$H77*'Activity data'!AR19*Constants!$H95*EF!$H220*MMVolatEF*NtoN2O*kgtoGg</f>
        <v>7.5907993050886483E-2</v>
      </c>
      <c r="AS170" s="22">
        <f>Constants!$H77*'Activity data'!AS19*Constants!$H95*EF!$H220*MMVolatEF*NtoN2O*kgtoGg</f>
        <v>7.7363296937030895E-2</v>
      </c>
      <c r="AT170" s="22">
        <f>Constants!$H77*'Activity data'!AT19*Constants!$H95*EF!$H220*MMVolatEF*NtoN2O*kgtoGg</f>
        <v>7.8880236025324568E-2</v>
      </c>
      <c r="AU170" s="22">
        <f>Constants!$H77*'Activity data'!AU19*Constants!$H95*EF!$H220*MMVolatEF*NtoN2O*kgtoGg</f>
        <v>8.0442300225292654E-2</v>
      </c>
      <c r="AV170" s="22">
        <f>Constants!$H77*'Activity data'!AV19*Constants!$H95*EF!$H220*MMVolatEF*NtoN2O*kgtoGg</f>
        <v>8.2053482170581726E-2</v>
      </c>
      <c r="AW170" s="22">
        <f>Constants!$H77*'Activity data'!AW19*Constants!$H95*EF!$H220*MMVolatEF*NtoN2O*kgtoGg</f>
        <v>8.3916219494485272E-2</v>
      </c>
      <c r="AX170" s="22">
        <f>Constants!$H77*'Activity data'!AX19*Constants!$H95*EF!$H220*MMVolatEF*NtoN2O*kgtoGg</f>
        <v>8.5702241909783275E-2</v>
      </c>
      <c r="AY170" s="22">
        <f>Constants!$H77*'Activity data'!AY19*Constants!$H95*EF!$H220*MMVolatEF*NtoN2O*kgtoGg</f>
        <v>8.7665892197529252E-2</v>
      </c>
      <c r="AZ170" s="22">
        <f>Constants!$H77*'Activity data'!AZ19*Constants!$H95*EF!$H220*MMVolatEF*NtoN2O*kgtoGg</f>
        <v>8.9753614420156627E-2</v>
      </c>
      <c r="BA170" s="22">
        <f>Constants!$H77*'Activity data'!BA19*Constants!$H95*EF!$H220*MMVolatEF*NtoN2O*kgtoGg</f>
        <v>9.197303616987644E-2</v>
      </c>
      <c r="BB170" s="22">
        <f>Constants!$H77*'Activity data'!BB19*Constants!$H95*EF!$H220*MMVolatEF*NtoN2O*kgtoGg</f>
        <v>9.422535048562633E-2</v>
      </c>
      <c r="BC170" s="22">
        <f>Constants!$H77*'Activity data'!BC19*Constants!$H95*EF!$H220*MMVolatEF*NtoN2O*kgtoGg</f>
        <v>9.6567439531407312E-2</v>
      </c>
      <c r="BD170" s="22">
        <f>Constants!$H77*'Activity data'!BD19*Constants!$H95*EF!$H220*MMVolatEF*NtoN2O*kgtoGg</f>
        <v>9.8943913579236292E-2</v>
      </c>
      <c r="BE170" s="22">
        <f>Constants!$H77*'Activity data'!BE19*Constants!$H95*EF!$H220*MMVolatEF*NtoN2O*kgtoGg</f>
        <v>0.10141217084413452</v>
      </c>
      <c r="BF170" s="22">
        <f>Constants!$H77*'Activity data'!BF19*Constants!$H95*EF!$H220*MMVolatEF*NtoN2O*kgtoGg</f>
        <v>0.10402200546174296</v>
      </c>
      <c r="BG170" s="22">
        <f>Constants!$H77*'Activity data'!BG19*Constants!$H95*EF!$H220*MMVolatEF*NtoN2O*kgtoGg</f>
        <v>0.10670614823256573</v>
      </c>
      <c r="BH170" s="22">
        <f>Constants!$H77*'Activity data'!BH19*Constants!$H95*EF!$H220*MMVolatEF*NtoN2O*kgtoGg</f>
        <v>0.10949927831924085</v>
      </c>
      <c r="BI170" s="22">
        <f>Constants!$H77*'Activity data'!BI19*Constants!$H95*EF!$H220*MMVolatEF*NtoN2O*kgtoGg</f>
        <v>0.11239478958860327</v>
      </c>
      <c r="BJ170" s="22">
        <f>Constants!$H77*'Activity data'!BJ19*Constants!$H95*EF!$H220*MMVolatEF*NtoN2O*kgtoGg</f>
        <v>0.11540741152174058</v>
      </c>
      <c r="BK170" s="22">
        <f>Constants!$H77*'Activity data'!BK19*Constants!$H95*EF!$H220*MMVolatEF*NtoN2O*kgtoGg</f>
        <v>0.1185983513621667</v>
      </c>
      <c r="BL170" s="22">
        <f>Constants!$H77*'Activity data'!BL19*Constants!$H95*EF!$H220*MMVolatEF*NtoN2O*kgtoGg</f>
        <v>0.12191248553997477</v>
      </c>
      <c r="BM170" s="22">
        <f>Constants!$H77*'Activity data'!BM19*Constants!$H95*EF!$H220*MMVolatEF*NtoN2O*kgtoGg</f>
        <v>0.12537933851492278</v>
      </c>
      <c r="BN170" s="22">
        <f>Constants!$H77*'Activity data'!BN19*Constants!$H95*EF!$H220*MMVolatEF*NtoN2O*kgtoGg</f>
        <v>0.12888528487336712</v>
      </c>
      <c r="BO170" s="22">
        <f>Constants!$H77*'Activity data'!BO19*Constants!$H95*EF!$H220*MMVolatEF*NtoN2O*kgtoGg</f>
        <v>0.1325583535943419</v>
      </c>
      <c r="BP170" s="22">
        <f>Constants!$H77*'Activity data'!BP19*Constants!$H95*EF!$H220*MMVolatEF*NtoN2O*kgtoGg</f>
        <v>0.13641178591944209</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0.31268874928269463</v>
      </c>
      <c r="AE171" s="22">
        <f>Constants!$H78*'Activity data'!AE20*Constants!$H96*EF!$H221*MMVolatEF*NtoN2O*kgtoGg</f>
        <v>0.31845408152703064</v>
      </c>
      <c r="AF171" s="22">
        <f>Constants!$H78*'Activity data'!AF20*Constants!$H96*EF!$H221*MMVolatEF*NtoN2O*kgtoGg</f>
        <v>0.32082028979653548</v>
      </c>
      <c r="AG171" s="22">
        <f>Constants!$H78*'Activity data'!AG20*Constants!$H96*EF!$H221*MMVolatEF*NtoN2O*kgtoGg</f>
        <v>0.31965632912348474</v>
      </c>
      <c r="AH171" s="22">
        <f>Constants!$H78*'Activity data'!AH20*Constants!$H96*EF!$H221*MMVolatEF*NtoN2O*kgtoGg</f>
        <v>0.31569303752730249</v>
      </c>
      <c r="AI171" s="22">
        <f>Constants!$H78*'Activity data'!AI20*Constants!$H96*EF!$H221*MMVolatEF*NtoN2O*kgtoGg</f>
        <v>0.31410093976719505</v>
      </c>
      <c r="AJ171" s="22">
        <f>Constants!$H78*'Activity data'!AJ20*Constants!$H96*EF!$H221*MMVolatEF*NtoN2O*kgtoGg</f>
        <v>0.31162084056380412</v>
      </c>
      <c r="AK171" s="22">
        <f>Constants!$H78*'Activity data'!AK20*Constants!$H96*EF!$H221*MMVolatEF*NtoN2O*kgtoGg</f>
        <v>0.30830672345367599</v>
      </c>
      <c r="AL171" s="22">
        <f>Constants!$H78*'Activity data'!AL20*Constants!$H96*EF!$H221*MMVolatEF*NtoN2O*kgtoGg</f>
        <v>0.25643060092891939</v>
      </c>
      <c r="AM171" s="22">
        <f>Constants!$H78*'Activity data'!AM20*Constants!$H96*EF!$H221*MMVolatEF*NtoN2O*kgtoGg</f>
        <v>0.26241738572417822</v>
      </c>
      <c r="AN171" s="22">
        <f>Constants!$H78*'Activity data'!AN20*Constants!$H96*EF!$H221*MMVolatEF*NtoN2O*kgtoGg</f>
        <v>0.26781564760660487</v>
      </c>
      <c r="AO171" s="22">
        <f>Constants!$H78*'Activity data'!AO20*Constants!$H96*EF!$H221*MMVolatEF*NtoN2O*kgtoGg</f>
        <v>0.2732338475998346</v>
      </c>
      <c r="AP171" s="22">
        <f>Constants!$H78*'Activity data'!AP20*Constants!$H96*EF!$H221*MMVolatEF*NtoN2O*kgtoGg</f>
        <v>0.27815334440762024</v>
      </c>
      <c r="AQ171" s="22">
        <f>Constants!$H78*'Activity data'!AQ20*Constants!$H96*EF!$H221*MMVolatEF*NtoN2O*kgtoGg</f>
        <v>0.28346354004544921</v>
      </c>
      <c r="AR171" s="22">
        <f>Constants!$H78*'Activity data'!AR20*Constants!$H96*EF!$H221*MMVolatEF*NtoN2O*kgtoGg</f>
        <v>0.291391444379899</v>
      </c>
      <c r="AS171" s="22">
        <f>Constants!$H78*'Activity data'!AS20*Constants!$H96*EF!$H221*MMVolatEF*NtoN2O*kgtoGg</f>
        <v>0.29907057887348609</v>
      </c>
      <c r="AT171" s="22">
        <f>Constants!$H78*'Activity data'!AT20*Constants!$H96*EF!$H221*MMVolatEF*NtoN2O*kgtoGg</f>
        <v>0.30727242404598593</v>
      </c>
      <c r="AU171" s="22">
        <f>Constants!$H78*'Activity data'!AU20*Constants!$H96*EF!$H221*MMVolatEF*NtoN2O*kgtoGg</f>
        <v>0.31581056500884447</v>
      </c>
      <c r="AV171" s="22">
        <f>Constants!$H78*'Activity data'!AV20*Constants!$H96*EF!$H221*MMVolatEF*NtoN2O*kgtoGg</f>
        <v>0.32471979396005562</v>
      </c>
      <c r="AW171" s="22">
        <f>Constants!$H78*'Activity data'!AW20*Constants!$H96*EF!$H221*MMVolatEF*NtoN2O*kgtoGg</f>
        <v>0.33685771952787075</v>
      </c>
      <c r="AX171" s="22">
        <f>Constants!$H78*'Activity data'!AX20*Constants!$H96*EF!$H221*MMVolatEF*NtoN2O*kgtoGg</f>
        <v>0.3480223812903635</v>
      </c>
      <c r="AY171" s="22">
        <f>Constants!$H78*'Activity data'!AY20*Constants!$H96*EF!$H221*MMVolatEF*NtoN2O*kgtoGg</f>
        <v>0.36085010325311173</v>
      </c>
      <c r="AZ171" s="22">
        <f>Constants!$H78*'Activity data'!AZ20*Constants!$H96*EF!$H221*MMVolatEF*NtoN2O*kgtoGg</f>
        <v>0.37476134524975135</v>
      </c>
      <c r="BA171" s="22">
        <f>Constants!$H78*'Activity data'!BA20*Constants!$H96*EF!$H221*MMVolatEF*NtoN2O*kgtoGg</f>
        <v>0.38981332071681818</v>
      </c>
      <c r="BB171" s="22">
        <f>Constants!$H78*'Activity data'!BB20*Constants!$H96*EF!$H221*MMVolatEF*NtoN2O*kgtoGg</f>
        <v>0.40569363794360086</v>
      </c>
      <c r="BC171" s="22">
        <f>Constants!$H78*'Activity data'!BC20*Constants!$H96*EF!$H221*MMVolatEF*NtoN2O*kgtoGg</f>
        <v>0.42226953888511592</v>
      </c>
      <c r="BD171" s="22">
        <f>Constants!$H78*'Activity data'!BD20*Constants!$H96*EF!$H221*MMVolatEF*NtoN2O*kgtoGg</f>
        <v>0.43897903111575787</v>
      </c>
      <c r="BE171" s="22">
        <f>Constants!$H78*'Activity data'!BE20*Constants!$H96*EF!$H221*MMVolatEF*NtoN2O*kgtoGg</f>
        <v>0.45638911436391255</v>
      </c>
      <c r="BF171" s="22">
        <f>Constants!$H78*'Activity data'!BF20*Constants!$H96*EF!$H221*MMVolatEF*NtoN2O*kgtoGg</f>
        <v>0.47497821315881994</v>
      </c>
      <c r="BG171" s="22">
        <f>Constants!$H78*'Activity data'!BG20*Constants!$H96*EF!$H221*MMVolatEF*NtoN2O*kgtoGg</f>
        <v>0.49471778648094356</v>
      </c>
      <c r="BH171" s="22">
        <f>Constants!$H78*'Activity data'!BH20*Constants!$H96*EF!$H221*MMVolatEF*NtoN2O*kgtoGg</f>
        <v>0.51529135498565026</v>
      </c>
      <c r="BI171" s="22">
        <f>Constants!$H78*'Activity data'!BI20*Constants!$H96*EF!$H221*MMVolatEF*NtoN2O*kgtoGg</f>
        <v>0.53662298381953821</v>
      </c>
      <c r="BJ171" s="22">
        <f>Constants!$H78*'Activity data'!BJ20*Constants!$H96*EF!$H221*MMVolatEF*NtoN2O*kgtoGg</f>
        <v>0.55884340656154496</v>
      </c>
      <c r="BK171" s="22">
        <f>Constants!$H78*'Activity data'!BK20*Constants!$H96*EF!$H221*MMVolatEF*NtoN2O*kgtoGg</f>
        <v>0.58252411390124192</v>
      </c>
      <c r="BL171" s="22">
        <f>Constants!$H78*'Activity data'!BL20*Constants!$H96*EF!$H221*MMVolatEF*NtoN2O*kgtoGg</f>
        <v>0.60776679219334573</v>
      </c>
      <c r="BM171" s="22">
        <f>Constants!$H78*'Activity data'!BM20*Constants!$H96*EF!$H221*MMVolatEF*NtoN2O*kgtoGg</f>
        <v>0.63419119068422281</v>
      </c>
      <c r="BN171" s="22">
        <f>Constants!$H78*'Activity data'!BN20*Constants!$H96*EF!$H221*MMVolatEF*NtoN2O*kgtoGg</f>
        <v>0.66071416545149941</v>
      </c>
      <c r="BO171" s="22">
        <f>Constants!$H78*'Activity data'!BO20*Constants!$H96*EF!$H221*MMVolatEF*NtoN2O*kgtoGg</f>
        <v>0.68853241925484443</v>
      </c>
      <c r="BP171" s="22">
        <f>Constants!$H78*'Activity data'!BP20*Constants!$H96*EF!$H221*MMVolatEF*NtoN2O*kgtoGg</f>
        <v>0.71775123556519471</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8.9313568911591784E-2</v>
      </c>
      <c r="AE172" s="22">
        <f>Constants!$H63*'Activity data'!AE5*Constants!$H81*FracLEACHMM*MMLeachEF*NtoN2O*kgtoGg</f>
        <v>8.991379489607397E-2</v>
      </c>
      <c r="AF172" s="22">
        <f>Constants!$H63*'Activity data'!AF5*Constants!$H81*FracLEACHMM*MMLeachEF*NtoN2O*kgtoGg</f>
        <v>9.0350462510442861E-2</v>
      </c>
      <c r="AG172" s="22">
        <f>Constants!$H63*'Activity data'!AG5*Constants!$H81*FracLEACHMM*MMLeachEF*NtoN2O*kgtoGg</f>
        <v>9.0609932744453947E-2</v>
      </c>
      <c r="AH172" s="22">
        <f>Constants!$H63*'Activity data'!AH5*Constants!$H81*FracLEACHMM*MMLeachEF*NtoN2O*kgtoGg</f>
        <v>9.0734062055583514E-2</v>
      </c>
      <c r="AI172" s="22">
        <f>Constants!$H63*'Activity data'!AI5*Constants!$H81*FracLEACHMM*MMLeachEF*NtoN2O*kgtoGg</f>
        <v>9.1049961425865897E-2</v>
      </c>
      <c r="AJ172" s="22">
        <f>Constants!$H63*'Activity data'!AJ5*Constants!$H81*FracLEACHMM*MMLeachEF*NtoN2O*kgtoGg</f>
        <v>9.1329592272379481E-2</v>
      </c>
      <c r="AK172" s="22">
        <f>Constants!$H63*'Activity data'!AK5*Constants!$H81*FracLEACHMM*MMLeachEF*NtoN2O*kgtoGg</f>
        <v>9.1576793262019146E-2</v>
      </c>
      <c r="AL172" s="22">
        <f>Constants!$H63*'Activity data'!AL5*Constants!$H81*FracLEACHMM*MMLeachEF*NtoN2O*kgtoGg</f>
        <v>8.8702776179298254E-2</v>
      </c>
      <c r="AM172" s="22">
        <f>Constants!$H63*'Activity data'!AM5*Constants!$H81*FracLEACHMM*MMLeachEF*NtoN2O*kgtoGg</f>
        <v>8.933512846981545E-2</v>
      </c>
      <c r="AN172" s="22">
        <f>Constants!$H63*'Activity data'!AN5*Constants!$H81*FracLEACHMM*MMLeachEF*NtoN2O*kgtoGg</f>
        <v>8.9947928348198369E-2</v>
      </c>
      <c r="AO172" s="22">
        <f>Constants!$H63*'Activity data'!AO5*Constants!$H81*FracLEACHMM*MMLeachEF*NtoN2O*kgtoGg</f>
        <v>9.0579569722725059E-2</v>
      </c>
      <c r="AP172" s="22">
        <f>Constants!$H63*'Activity data'!AP5*Constants!$H81*FracLEACHMM*MMLeachEF*NtoN2O*kgtoGg</f>
        <v>9.1195188127419086E-2</v>
      </c>
      <c r="AQ172" s="22">
        <f>Constants!$H63*'Activity data'!AQ5*Constants!$H81*FracLEACHMM*MMLeachEF*NtoN2O*kgtoGg</f>
        <v>9.1852235366462712E-2</v>
      </c>
      <c r="AR172" s="22">
        <f>Constants!$H63*'Activity data'!AR5*Constants!$H81*FracLEACHMM*MMLeachEF*NtoN2O*kgtoGg</f>
        <v>9.260651633057794E-2</v>
      </c>
      <c r="AS172" s="22">
        <f>Constants!$H63*'Activity data'!AS5*Constants!$H81*FracLEACHMM*MMLeachEF*NtoN2O*kgtoGg</f>
        <v>9.3358988733550197E-2</v>
      </c>
      <c r="AT172" s="22">
        <f>Constants!$H63*'Activity data'!AT5*Constants!$H81*FracLEACHMM*MMLeachEF*NtoN2O*kgtoGg</f>
        <v>9.4160150954430283E-2</v>
      </c>
      <c r="AU172" s="22">
        <f>Constants!$H63*'Activity data'!AU5*Constants!$H81*FracLEACHMM*MMLeachEF*NtoN2O*kgtoGg</f>
        <v>9.4997356494658861E-2</v>
      </c>
      <c r="AV172" s="22">
        <f>Constants!$H63*'Activity data'!AV5*Constants!$H81*FracLEACHMM*MMLeachEF*NtoN2O*kgtoGg</f>
        <v>9.5872639035488233E-2</v>
      </c>
      <c r="AW172" s="22">
        <f>Constants!$H63*'Activity data'!AW5*Constants!$H81*FracLEACHMM*MMLeachEF*NtoN2O*kgtoGg</f>
        <v>9.6903986788227772E-2</v>
      </c>
      <c r="AX172" s="22">
        <f>Constants!$H63*'Activity data'!AX5*Constants!$H81*FracLEACHMM*MMLeachEF*NtoN2O*kgtoGg</f>
        <v>9.7882992237946692E-2</v>
      </c>
      <c r="AY172" s="22">
        <f>Constants!$H63*'Activity data'!AY5*Constants!$H81*FracLEACHMM*MMLeachEF*NtoN2O*kgtoGg</f>
        <v>9.89864028473465E-2</v>
      </c>
      <c r="AZ172" s="22">
        <f>Constants!$H63*'Activity data'!AZ5*Constants!$H81*FracLEACHMM*MMLeachEF*NtoN2O*kgtoGg</f>
        <v>0.10017559155946876</v>
      </c>
      <c r="BA172" s="22">
        <f>Constants!$H63*'Activity data'!BA5*Constants!$H81*FracLEACHMM*MMLeachEF*NtoN2O*kgtoGg</f>
        <v>0.10145467373831003</v>
      </c>
      <c r="BB172" s="22">
        <f>Constants!$H63*'Activity data'!BB5*Constants!$H81*FracLEACHMM*MMLeachEF*NtoN2O*kgtoGg</f>
        <v>0.10273337797715441</v>
      </c>
      <c r="BC172" s="22">
        <f>Constants!$H63*'Activity data'!BC5*Constants!$H81*FracLEACHMM*MMLeachEF*NtoN2O*kgtoGg</f>
        <v>0.10407153229068149</v>
      </c>
      <c r="BD172" s="22">
        <f>Constants!$H63*'Activity data'!BD5*Constants!$H81*FracLEACHMM*MMLeachEF*NtoN2O*kgtoGg</f>
        <v>0.10543078605909496</v>
      </c>
      <c r="BE172" s="22">
        <f>Constants!$H63*'Activity data'!BE5*Constants!$H81*FracLEACHMM*MMLeachEF*NtoN2O*kgtoGg</f>
        <v>0.10684974636350213</v>
      </c>
      <c r="BF172" s="22">
        <f>Constants!$H63*'Activity data'!BF5*Constants!$H81*FracLEACHMM*MMLeachEF*NtoN2O*kgtoGg</f>
        <v>0.10836135090047627</v>
      </c>
      <c r="BG172" s="22">
        <f>Constants!$H63*'Activity data'!BG5*Constants!$H81*FracLEACHMM*MMLeachEF*NtoN2O*kgtoGg</f>
        <v>0.10989936200090228</v>
      </c>
      <c r="BH172" s="22">
        <f>Constants!$H63*'Activity data'!BH5*Constants!$H81*FracLEACHMM*MMLeachEF*NtoN2O*kgtoGg</f>
        <v>0.11150645077657122</v>
      </c>
      <c r="BI172" s="22">
        <f>Constants!$H63*'Activity data'!BI5*Constants!$H81*FracLEACHMM*MMLeachEF*NtoN2O*kgtoGg</f>
        <v>0.11317752473339815</v>
      </c>
      <c r="BJ172" s="22">
        <f>Constants!$H63*'Activity data'!BJ5*Constants!$H81*FracLEACHMM*MMLeachEF*NtoN2O*kgtoGg</f>
        <v>0.11492178122264632</v>
      </c>
      <c r="BK172" s="22">
        <f>Constants!$H63*'Activity data'!BK5*Constants!$H81*FracLEACHMM*MMLeachEF*NtoN2O*kgtoGg</f>
        <v>0.11677915062034447</v>
      </c>
      <c r="BL172" s="22">
        <f>Constants!$H63*'Activity data'!BL5*Constants!$H81*FracLEACHMM*MMLeachEF*NtoN2O*kgtoGg</f>
        <v>0.11869189791082269</v>
      </c>
      <c r="BM172" s="22">
        <f>Constants!$H63*'Activity data'!BM5*Constants!$H81*FracLEACHMM*MMLeachEF*NtoN2O*kgtoGg</f>
        <v>0.1206989843579542</v>
      </c>
      <c r="BN172" s="22">
        <f>Constants!$H63*'Activity data'!BN5*Constants!$H81*FracLEACHMM*MMLeachEF*NtoN2O*kgtoGg</f>
        <v>0.12272493288397521</v>
      </c>
      <c r="BO172" s="22">
        <f>Constants!$H63*'Activity data'!BO5*Constants!$H81*FracLEACHMM*MMLeachEF*NtoN2O*kgtoGg</f>
        <v>0.12485353105295595</v>
      </c>
      <c r="BP172" s="22">
        <f>Constants!$H63*'Activity data'!BP5*Constants!$H81*FracLEACHMM*MMLeachEF*NtoN2O*kgtoGg</f>
        <v>0.12709258647957292</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2.6970431923699814E-2</v>
      </c>
      <c r="AE173" s="22">
        <f>Constants!$H64*'Activity data'!AE6*Constants!$H82*FracLEACHMM*MMLeachEF*NtoN2O*kgtoGg</f>
        <v>2.7151684943264354E-2</v>
      </c>
      <c r="AF173" s="22">
        <f>Constants!$H64*'Activity data'!AF6*Constants!$H82*FracLEACHMM*MMLeachEF*NtoN2O*kgtoGg</f>
        <v>2.7283547484534858E-2</v>
      </c>
      <c r="AG173" s="22">
        <f>Constants!$H64*'Activity data'!AG6*Constants!$H82*FracLEACHMM*MMLeachEF*NtoN2O*kgtoGg</f>
        <v>2.7361900912439518E-2</v>
      </c>
      <c r="AH173" s="22">
        <f>Constants!$H64*'Activity data'!AH6*Constants!$H82*FracLEACHMM*MMLeachEF*NtoN2O*kgtoGg</f>
        <v>2.7399384815236748E-2</v>
      </c>
      <c r="AI173" s="22">
        <f>Constants!$H64*'Activity data'!AI6*Constants!$H82*FracLEACHMM*MMLeachEF*NtoN2O*kgtoGg</f>
        <v>2.7494778410686663E-2</v>
      </c>
      <c r="AJ173" s="22">
        <f>Constants!$H64*'Activity data'!AJ6*Constants!$H82*FracLEACHMM*MMLeachEF*NtoN2O*kgtoGg</f>
        <v>2.7579219832091818E-2</v>
      </c>
      <c r="AK173" s="22">
        <f>Constants!$H64*'Activity data'!AK6*Constants!$H82*FracLEACHMM*MMLeachEF*NtoN2O*kgtoGg</f>
        <v>2.7653868259467359E-2</v>
      </c>
      <c r="AL173" s="22">
        <f>Constants!$H64*'Activity data'!AL6*Constants!$H82*FracLEACHMM*MMLeachEF*NtoN2O*kgtoGg</f>
        <v>2.6785988014374894E-2</v>
      </c>
      <c r="AM173" s="22">
        <f>Constants!$H64*'Activity data'!AM6*Constants!$H82*FracLEACHMM*MMLeachEF*NtoN2O*kgtoGg</f>
        <v>2.6976942363316794E-2</v>
      </c>
      <c r="AN173" s="22">
        <f>Constants!$H64*'Activity data'!AN6*Constants!$H82*FracLEACHMM*MMLeachEF*NtoN2O*kgtoGg</f>
        <v>2.716199237983933E-2</v>
      </c>
      <c r="AO173" s="22">
        <f>Constants!$H64*'Activity data'!AO6*Constants!$H82*FracLEACHMM*MMLeachEF*NtoN2O*kgtoGg</f>
        <v>2.7352732050188053E-2</v>
      </c>
      <c r="AP173" s="22">
        <f>Constants!$H64*'Activity data'!AP6*Constants!$H82*FracLEACHMM*MMLeachEF*NtoN2O*kgtoGg</f>
        <v>2.7538633190150482E-2</v>
      </c>
      <c r="AQ173" s="22">
        <f>Constants!$H64*'Activity data'!AQ6*Constants!$H82*FracLEACHMM*MMLeachEF*NtoN2O*kgtoGg</f>
        <v>2.7737044787035849E-2</v>
      </c>
      <c r="AR173" s="22">
        <f>Constants!$H64*'Activity data'!AR6*Constants!$H82*FracLEACHMM*MMLeachEF*NtoN2O*kgtoGg</f>
        <v>2.7964818502070679E-2</v>
      </c>
      <c r="AS173" s="22">
        <f>Constants!$H64*'Activity data'!AS6*Constants!$H82*FracLEACHMM*MMLeachEF*NtoN2O*kgtoGg</f>
        <v>2.8192046077523576E-2</v>
      </c>
      <c r="AT173" s="22">
        <f>Constants!$H64*'Activity data'!AT6*Constants!$H82*FracLEACHMM*MMLeachEF*NtoN2O*kgtoGg</f>
        <v>2.8433976742722664E-2</v>
      </c>
      <c r="AU173" s="22">
        <f>Constants!$H64*'Activity data'!AU6*Constants!$H82*FracLEACHMM*MMLeachEF*NtoN2O*kgtoGg</f>
        <v>2.8686791575945041E-2</v>
      </c>
      <c r="AV173" s="22">
        <f>Constants!$H64*'Activity data'!AV6*Constants!$H82*FracLEACHMM*MMLeachEF*NtoN2O*kgtoGg</f>
        <v>2.8951104697334341E-2</v>
      </c>
      <c r="AW173" s="22">
        <f>Constants!$H64*'Activity data'!AW6*Constants!$H82*FracLEACHMM*MMLeachEF*NtoN2O*kgtoGg</f>
        <v>2.9262545553341977E-2</v>
      </c>
      <c r="AX173" s="22">
        <f>Constants!$H64*'Activity data'!AX6*Constants!$H82*FracLEACHMM*MMLeachEF*NtoN2O*kgtoGg</f>
        <v>2.9558180361762994E-2</v>
      </c>
      <c r="AY173" s="22">
        <f>Constants!$H64*'Activity data'!AY6*Constants!$H82*FracLEACHMM*MMLeachEF*NtoN2O*kgtoGg</f>
        <v>2.9891382372245447E-2</v>
      </c>
      <c r="AZ173" s="22">
        <f>Constants!$H64*'Activity data'!AZ6*Constants!$H82*FracLEACHMM*MMLeachEF*NtoN2O*kgtoGg</f>
        <v>3.025048719355735E-2</v>
      </c>
      <c r="BA173" s="22">
        <f>Constants!$H64*'Activity data'!BA6*Constants!$H82*FracLEACHMM*MMLeachEF*NtoN2O*kgtoGg</f>
        <v>3.0636737561218774E-2</v>
      </c>
      <c r="BB173" s="22">
        <f>Constants!$H64*'Activity data'!BB6*Constants!$H82*FracLEACHMM*MMLeachEF*NtoN2O*kgtoGg</f>
        <v>3.1022873800589483E-2</v>
      </c>
      <c r="BC173" s="22">
        <f>Constants!$H64*'Activity data'!BC6*Constants!$H82*FracLEACHMM*MMLeachEF*NtoN2O*kgtoGg</f>
        <v>3.14269624542644E-2</v>
      </c>
      <c r="BD173" s="22">
        <f>Constants!$H64*'Activity data'!BD6*Constants!$H82*FracLEACHMM*MMLeachEF*NtoN2O*kgtoGg</f>
        <v>3.183742260802129E-2</v>
      </c>
      <c r="BE173" s="22">
        <f>Constants!$H64*'Activity data'!BE6*Constants!$H82*FracLEACHMM*MMLeachEF*NtoN2O*kgtoGg</f>
        <v>3.2265912620891866E-2</v>
      </c>
      <c r="BF173" s="22">
        <f>Constants!$H64*'Activity data'!BF6*Constants!$H82*FracLEACHMM*MMLeachEF*NtoN2O*kgtoGg</f>
        <v>3.2722378841611055E-2</v>
      </c>
      <c r="BG173" s="22">
        <f>Constants!$H64*'Activity data'!BG6*Constants!$H82*FracLEACHMM*MMLeachEF*NtoN2O*kgtoGg</f>
        <v>3.31868191745575E-2</v>
      </c>
      <c r="BH173" s="22">
        <f>Constants!$H64*'Activity data'!BH6*Constants!$H82*FracLEACHMM*MMLeachEF*NtoN2O*kgtoGg</f>
        <v>3.3672119212924845E-2</v>
      </c>
      <c r="BI173" s="22">
        <f>Constants!$H64*'Activity data'!BI6*Constants!$H82*FracLEACHMM*MMLeachEF*NtoN2O*kgtoGg</f>
        <v>3.4176741152696179E-2</v>
      </c>
      <c r="BJ173" s="22">
        <f>Constants!$H64*'Activity data'!BJ6*Constants!$H82*FracLEACHMM*MMLeachEF*NtoN2O*kgtoGg</f>
        <v>3.4703462360615958E-2</v>
      </c>
      <c r="BK173" s="22">
        <f>Constants!$H64*'Activity data'!BK6*Constants!$H82*FracLEACHMM*MMLeachEF*NtoN2O*kgtoGg</f>
        <v>3.5264340797210164E-2</v>
      </c>
      <c r="BL173" s="22">
        <f>Constants!$H64*'Activity data'!BL6*Constants!$H82*FracLEACHMM*MMLeachEF*NtoN2O*kgtoGg</f>
        <v>3.5841941952485322E-2</v>
      </c>
      <c r="BM173" s="22">
        <f>Constants!$H64*'Activity data'!BM6*Constants!$H82*FracLEACHMM*MMLeachEF*NtoN2O*kgtoGg</f>
        <v>3.6448031139682882E-2</v>
      </c>
      <c r="BN173" s="22">
        <f>Constants!$H64*'Activity data'!BN6*Constants!$H82*FracLEACHMM*MMLeachEF*NtoN2O*kgtoGg</f>
        <v>3.7059816196173663E-2</v>
      </c>
      <c r="BO173" s="22">
        <f>Constants!$H64*'Activity data'!BO6*Constants!$H82*FracLEACHMM*MMLeachEF*NtoN2O*kgtoGg</f>
        <v>3.7702598840614096E-2</v>
      </c>
      <c r="BP173" s="22">
        <f>Constants!$H64*'Activity data'!BP6*Constants!$H82*FracLEACHMM*MMLeachEF*NtoN2O*kgtoGg</f>
        <v>3.8378736774557144E-2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1.4500301584817132E-3</v>
      </c>
      <c r="AE174" s="22">
        <f>Constants!$H65*'Activity data'!AE7*Constants!$H83*FracLEACHMM*MMLeachEF*NtoN2O*kgtoGg</f>
        <v>1.4597749910979648E-3</v>
      </c>
      <c r="AF174" s="22">
        <f>Constants!$H65*'Activity data'!AF7*Constants!$H83*FracLEACHMM*MMLeachEF*NtoN2O*kgtoGg</f>
        <v>1.4668644089521985E-3</v>
      </c>
      <c r="AG174" s="22">
        <f>Constants!$H65*'Activity data'!AG7*Constants!$H83*FracLEACHMM*MMLeachEF*NtoN2O*kgtoGg</f>
        <v>1.4710769789919964E-3</v>
      </c>
      <c r="AH174" s="22">
        <f>Constants!$H65*'Activity data'!AH7*Constants!$H83*FracLEACHMM*MMLeachEF*NtoN2O*kgtoGg</f>
        <v>1.47309225222408E-3</v>
      </c>
      <c r="AI174" s="22">
        <f>Constants!$H65*'Activity data'!AI7*Constants!$H83*FracLEACHMM*MMLeachEF*NtoN2O*kgtoGg</f>
        <v>1.4782209646866653E-3</v>
      </c>
      <c r="AJ174" s="22">
        <f>Constants!$H65*'Activity data'!AJ7*Constants!$H83*FracLEACHMM*MMLeachEF*NtoN2O*kgtoGg</f>
        <v>1.482760847770812E-3</v>
      </c>
      <c r="AK174" s="22">
        <f>Constants!$H65*'Activity data'!AK7*Constants!$H83*FracLEACHMM*MMLeachEF*NtoN2O*kgtoGg</f>
        <v>1.4867742232808514E-3</v>
      </c>
      <c r="AL174" s="22">
        <f>Constants!$H65*'Activity data'!AL7*Constants!$H83*FracLEACHMM*MMLeachEF*NtoN2O*kgtoGg</f>
        <v>1.4401137718318439E-3</v>
      </c>
      <c r="AM174" s="22">
        <f>Constants!$H65*'Activity data'!AM7*Constants!$H83*FracLEACHMM*MMLeachEF*NtoN2O*kgtoGg</f>
        <v>1.4503801837915155E-3</v>
      </c>
      <c r="AN174" s="22">
        <f>Constants!$H65*'Activity data'!AN7*Constants!$H83*FracLEACHMM*MMLeachEF*NtoN2O*kgtoGg</f>
        <v>1.4603291570057502E-3</v>
      </c>
      <c r="AO174" s="22">
        <f>Constants!$H65*'Activity data'!AO7*Constants!$H83*FracLEACHMM*MMLeachEF*NtoN2O*kgtoGg</f>
        <v>1.4705840270503585E-3</v>
      </c>
      <c r="AP174" s="22">
        <f>Constants!$H65*'Activity data'!AP7*Constants!$H83*FracLEACHMM*MMLeachEF*NtoN2O*kgtoGg</f>
        <v>1.4805787598082265E-3</v>
      </c>
      <c r="AQ174" s="22">
        <f>Constants!$H65*'Activity data'!AQ7*Constants!$H83*FracLEACHMM*MMLeachEF*NtoN2O*kgtoGg</f>
        <v>1.4912461009946871E-3</v>
      </c>
      <c r="AR174" s="22">
        <f>Constants!$H65*'Activity data'!AR7*Constants!$H83*FracLEACHMM*MMLeachEF*NtoN2O*kgtoGg</f>
        <v>1.5034920582357237E-3</v>
      </c>
      <c r="AS174" s="22">
        <f>Constants!$H65*'Activity data'!AS7*Constants!$H83*FracLEACHMM*MMLeachEF*NtoN2O*kgtoGg</f>
        <v>1.5157086529931786E-3</v>
      </c>
      <c r="AT174" s="22">
        <f>Constants!$H65*'Activity data'!AT7*Constants!$H83*FracLEACHMM*MMLeachEF*NtoN2O*kgtoGg</f>
        <v>1.5287157402282914E-3</v>
      </c>
      <c r="AU174" s="22">
        <f>Constants!$H65*'Activity data'!AU7*Constants!$H83*FracLEACHMM*MMLeachEF*NtoN2O*kgtoGg</f>
        <v>1.5423080005866371E-3</v>
      </c>
      <c r="AV174" s="22">
        <f>Constants!$H65*'Activity data'!AV7*Constants!$H83*FracLEACHMM*MMLeachEF*NtoN2O*kgtoGg</f>
        <v>1.5565184514381917E-3</v>
      </c>
      <c r="AW174" s="22">
        <f>Constants!$H65*'Activity data'!AW7*Constants!$H83*FracLEACHMM*MMLeachEF*NtoN2O*kgtoGg</f>
        <v>1.5732626635839967E-3</v>
      </c>
      <c r="AX174" s="22">
        <f>Constants!$H65*'Activity data'!AX7*Constants!$H83*FracLEACHMM*MMLeachEF*NtoN2O*kgtoGg</f>
        <v>1.5891570841598402E-3</v>
      </c>
      <c r="AY174" s="22">
        <f>Constants!$H65*'Activity data'!AY7*Constants!$H83*FracLEACHMM*MMLeachEF*NtoN2O*kgtoGg</f>
        <v>1.6070712564442567E-3</v>
      </c>
      <c r="AZ174" s="22">
        <f>Constants!$H65*'Activity data'!AZ7*Constants!$H83*FracLEACHMM*MMLeachEF*NtoN2O*kgtoGg</f>
        <v>1.626378059629002E-3</v>
      </c>
      <c r="BA174" s="22">
        <f>Constants!$H65*'Activity data'!BA7*Constants!$H83*FracLEACHMM*MMLeachEF*NtoN2O*kgtoGg</f>
        <v>1.6471443077713454E-3</v>
      </c>
      <c r="BB174" s="22">
        <f>Constants!$H65*'Activity data'!BB7*Constants!$H83*FracLEACHMM*MMLeachEF*NtoN2O*kgtoGg</f>
        <v>1.6679044199547257E-3</v>
      </c>
      <c r="BC174" s="22">
        <f>Constants!$H65*'Activity data'!BC7*Constants!$H83*FracLEACHMM*MMLeachEF*NtoN2O*kgtoGg</f>
        <v>1.689629720320198E-3</v>
      </c>
      <c r="BD174" s="22">
        <f>Constants!$H65*'Activity data'!BD7*Constants!$H83*FracLEACHMM*MMLeachEF*NtoN2O*kgtoGg</f>
        <v>1.7116975760922643E-3</v>
      </c>
      <c r="BE174" s="22">
        <f>Constants!$H65*'Activity data'!BE7*Constants!$H83*FracLEACHMM*MMLeachEF*NtoN2O*kgtoGg</f>
        <v>1.7347347837657749E-3</v>
      </c>
      <c r="BF174" s="22">
        <f>Constants!$H65*'Activity data'!BF7*Constants!$H83*FracLEACHMM*MMLeachEF*NtoN2O*kgtoGg</f>
        <v>1.75927609583091E-3</v>
      </c>
      <c r="BG174" s="22">
        <f>Constants!$H65*'Activity data'!BG7*Constants!$H83*FracLEACHMM*MMLeachEF*NtoN2O*kgtoGg</f>
        <v>1.7842461256581236E-3</v>
      </c>
      <c r="BH174" s="22">
        <f>Constants!$H65*'Activity data'!BH7*Constants!$H83*FracLEACHMM*MMLeachEF*NtoN2O*kgtoGg</f>
        <v>1.8103376503891988E-3</v>
      </c>
      <c r="BI174" s="22">
        <f>Constants!$H65*'Activity data'!BI7*Constants!$H83*FracLEACHMM*MMLeachEF*NtoN2O*kgtoGg</f>
        <v>1.8374679919932948E-3</v>
      </c>
      <c r="BJ174" s="22">
        <f>Constants!$H65*'Activity data'!BJ7*Constants!$H83*FracLEACHMM*MMLeachEF*NtoN2O*kgtoGg</f>
        <v>1.8657864719774601E-3</v>
      </c>
      <c r="BK174" s="22">
        <f>Constants!$H65*'Activity data'!BK7*Constants!$H83*FracLEACHMM*MMLeachEF*NtoN2O*kgtoGg</f>
        <v>1.8959413708906285E-3</v>
      </c>
      <c r="BL174" s="22">
        <f>Constants!$H65*'Activity data'!BL7*Constants!$H83*FracLEACHMM*MMLeachEF*NtoN2O*kgtoGg</f>
        <v>1.9269953450016953E-3</v>
      </c>
      <c r="BM174" s="22">
        <f>Constants!$H65*'Activity data'!BM7*Constants!$H83*FracLEACHMM*MMLeachEF*NtoN2O*kgtoGg</f>
        <v>1.9595809410593492E-3</v>
      </c>
      <c r="BN174" s="22">
        <f>Constants!$H65*'Activity data'!BN7*Constants!$H83*FracLEACHMM*MMLeachEF*NtoN2O*kgtoGg</f>
        <v>1.9924727681138702E-3</v>
      </c>
      <c r="BO174" s="22">
        <f>Constants!$H65*'Activity data'!BO7*Constants!$H83*FracLEACHMM*MMLeachEF*NtoN2O*kgtoGg</f>
        <v>2.027031140127492E-3</v>
      </c>
      <c r="BP174" s="22">
        <f>Constants!$H65*'Activity data'!BP7*Constants!$H83*FracLEACHMM*MMLeachEF*NtoN2O*kgtoGg</f>
        <v>2.0633828158546199E-3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3.0302752700084895E-2</v>
      </c>
      <c r="AE175" s="22">
        <f>Constants!$H66*'Activity data'!AE8*Constants!$H84*FracLEACHMM*MMLeachEF*NtoN2O*kgtoGg</f>
        <v>3.0262826934393298E-2</v>
      </c>
      <c r="AF175" s="22">
        <f>Constants!$H66*'Activity data'!AF8*Constants!$H84*FracLEACHMM*MMLeachEF*NtoN2O*kgtoGg</f>
        <v>3.0009221763541538E-2</v>
      </c>
      <c r="AG175" s="22">
        <f>Constants!$H66*'Activity data'!AG8*Constants!$H84*FracLEACHMM*MMLeachEF*NtoN2O*kgtoGg</f>
        <v>2.9543844304232049E-2</v>
      </c>
      <c r="AH175" s="22">
        <f>Constants!$H66*'Activity data'!AH8*Constants!$H84*FracLEACHMM*MMLeachEF*NtoN2O*kgtoGg</f>
        <v>2.8921915792231315E-2</v>
      </c>
      <c r="AI175" s="22">
        <f>Constants!$H66*'Activity data'!AI8*Constants!$H84*FracLEACHMM*MMLeachEF*NtoN2O*kgtoGg</f>
        <v>2.8463011083192574E-2</v>
      </c>
      <c r="AJ175" s="22">
        <f>Constants!$H66*'Activity data'!AJ8*Constants!$H84*FracLEACHMM*MMLeachEF*NtoN2O*kgtoGg</f>
        <v>2.7959690676090106E-2</v>
      </c>
      <c r="AK175" s="22">
        <f>Constants!$H66*'Activity data'!AK8*Constants!$H84*FracLEACHMM*MMLeachEF*NtoN2O*kgtoGg</f>
        <v>2.7417841072672634E-2</v>
      </c>
      <c r="AL175" s="22">
        <f>Constants!$H66*'Activity data'!AL8*Constants!$H84*FracLEACHMM*MMLeachEF*NtoN2O*kgtoGg</f>
        <v>2.411176489236842E-2</v>
      </c>
      <c r="AM175" s="22">
        <f>Constants!$H66*'Activity data'!AM8*Constants!$H84*FracLEACHMM*MMLeachEF*NtoN2O*kgtoGg</f>
        <v>2.4163464947564745E-2</v>
      </c>
      <c r="AN175" s="22">
        <f>Constants!$H66*'Activity data'!AN8*Constants!$H84*FracLEACHMM*MMLeachEF*NtoN2O*kgtoGg</f>
        <v>2.417667193221619E-2</v>
      </c>
      <c r="AO175" s="22">
        <f>Constants!$H66*'Activity data'!AO8*Constants!$H84*FracLEACHMM*MMLeachEF*NtoN2O*kgtoGg</f>
        <v>2.4185848416045947E-2</v>
      </c>
      <c r="AP175" s="22">
        <f>Constants!$H66*'Activity data'!AP8*Constants!$H84*FracLEACHMM*MMLeachEF*NtoN2O*kgtoGg</f>
        <v>2.4162838776259212E-2</v>
      </c>
      <c r="AQ175" s="22">
        <f>Constants!$H66*'Activity data'!AQ8*Constants!$H84*FracLEACHMM*MMLeachEF*NtoN2O*kgtoGg</f>
        <v>2.4155764098896457E-2</v>
      </c>
      <c r="AR175" s="22">
        <f>Constants!$H66*'Activity data'!AR8*Constants!$H84*FracLEACHMM*MMLeachEF*NtoN2O*kgtoGg</f>
        <v>2.425686265733502E-2</v>
      </c>
      <c r="AS175" s="22">
        <f>Constants!$H66*'Activity data'!AS8*Constants!$H84*FracLEACHMM*MMLeachEF*NtoN2O*kgtoGg</f>
        <v>2.4335841794914562E-2</v>
      </c>
      <c r="AT175" s="22">
        <f>Constants!$H66*'Activity data'!AT8*Constants!$H84*FracLEACHMM*MMLeachEF*NtoN2O*kgtoGg</f>
        <v>2.4432180826948743E-2</v>
      </c>
      <c r="AU175" s="22">
        <f>Constants!$H66*'Activity data'!AU8*Constants!$H84*FracLEACHMM*MMLeachEF*NtoN2O*kgtoGg</f>
        <v>2.4535291396512272E-2</v>
      </c>
      <c r="AV175" s="22">
        <f>Constants!$H66*'Activity data'!AV8*Constants!$H84*FracLEACHMM*MMLeachEF*NtoN2O*kgtoGg</f>
        <v>2.464603143728478E-2</v>
      </c>
      <c r="AW175" s="22">
        <f>Constants!$H66*'Activity data'!AW8*Constants!$H84*FracLEACHMM*MMLeachEF*NtoN2O*kgtoGg</f>
        <v>2.4779433520585072E-2</v>
      </c>
      <c r="AX175" s="22">
        <f>Constants!$H66*'Activity data'!AX8*Constants!$H84*FracLEACHMM*MMLeachEF*NtoN2O*kgtoGg</f>
        <v>2.4846842642234024E-2</v>
      </c>
      <c r="AY175" s="22">
        <f>Constants!$H66*'Activity data'!AY8*Constants!$H84*FracLEACHMM*MMLeachEF*NtoN2O*kgtoGg</f>
        <v>2.4972450386138389E-2</v>
      </c>
      <c r="AZ175" s="22">
        <f>Constants!$H66*'Activity data'!AZ8*Constants!$H84*FracLEACHMM*MMLeachEF*NtoN2O*kgtoGg</f>
        <v>2.5125415039394802E-2</v>
      </c>
      <c r="BA175" s="22">
        <f>Constants!$H66*'Activity data'!BA8*Constants!$H84*FracLEACHMM*MMLeachEF*NtoN2O*kgtoGg</f>
        <v>2.5305261969981445E-2</v>
      </c>
      <c r="BB175" s="22">
        <f>Constants!$H66*'Activity data'!BB8*Constants!$H84*FracLEACHMM*MMLeachEF*NtoN2O*kgtoGg</f>
        <v>2.54814625287893E-2</v>
      </c>
      <c r="BC175" s="22">
        <f>Constants!$H66*'Activity data'!BC8*Constants!$H84*FracLEACHMM*MMLeachEF*NtoN2O*kgtoGg</f>
        <v>2.5660730920274405E-2</v>
      </c>
      <c r="BD175" s="22">
        <f>Constants!$H66*'Activity data'!BD8*Constants!$H84*FracLEACHMM*MMLeachEF*NtoN2O*kgtoGg</f>
        <v>2.5818075494177809E-2</v>
      </c>
      <c r="BE175" s="22">
        <f>Constants!$H66*'Activity data'!BE8*Constants!$H84*FracLEACHMM*MMLeachEF*NtoN2O*kgtoGg</f>
        <v>2.5976187007282554E-2</v>
      </c>
      <c r="BF175" s="22">
        <f>Constants!$H66*'Activity data'!BF8*Constants!$H84*FracLEACHMM*MMLeachEF*NtoN2O*kgtoGg</f>
        <v>2.6152188269534818E-2</v>
      </c>
      <c r="BG175" s="22">
        <f>Constants!$H66*'Activity data'!BG8*Constants!$H84*FracLEACHMM*MMLeachEF*NtoN2O*kgtoGg</f>
        <v>2.6867851321052346E-2</v>
      </c>
      <c r="BH175" s="22">
        <f>Constants!$H66*'Activity data'!BH8*Constants!$H84*FracLEACHMM*MMLeachEF*NtoN2O*kgtoGg</f>
        <v>2.7612762244206609E-2</v>
      </c>
      <c r="BI175" s="22">
        <f>Constants!$H66*'Activity data'!BI8*Constants!$H84*FracLEACHMM*MMLeachEF*NtoN2O*kgtoGg</f>
        <v>2.8383665352742813E-2</v>
      </c>
      <c r="BJ175" s="22">
        <f>Constants!$H66*'Activity data'!BJ8*Constants!$H84*FracLEACHMM*MMLeachEF*NtoN2O*kgtoGg</f>
        <v>2.91854008647239E-2</v>
      </c>
      <c r="BK175" s="22">
        <f>Constants!$H66*'Activity data'!BK8*Constants!$H84*FracLEACHMM*MMLeachEF*NtoN2O*kgtoGg</f>
        <v>3.0039874983131241E-2</v>
      </c>
      <c r="BL175" s="22">
        <f>Constants!$H66*'Activity data'!BL8*Constants!$H84*FracLEACHMM*MMLeachEF*NtoN2O*kgtoGg</f>
        <v>3.0939041934241577E-2</v>
      </c>
      <c r="BM175" s="22">
        <f>Constants!$H66*'Activity data'!BM8*Constants!$H84*FracLEACHMM*MMLeachEF*NtoN2O*kgtoGg</f>
        <v>3.1879258809321624E-2</v>
      </c>
      <c r="BN175" s="22">
        <f>Constants!$H66*'Activity data'!BN8*Constants!$H84*FracLEACHMM*MMLeachEF*NtoN2O*kgtoGg</f>
        <v>3.2818445102213566E-2</v>
      </c>
      <c r="BO175" s="22">
        <f>Constants!$H66*'Activity data'!BO8*Constants!$H84*FracLEACHMM*MMLeachEF*NtoN2O*kgtoGg</f>
        <v>3.3802534114754652E-2</v>
      </c>
      <c r="BP175" s="22">
        <f>Constants!$H66*'Activity data'!BP8*Constants!$H84*FracLEACHMM*MMLeachEF*NtoN2O*kgtoGg</f>
        <v>3.4835145966387801E-2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4.0225945796600951E-2</v>
      </c>
      <c r="AE176" s="22">
        <f>Constants!$H67*'Activity data'!AE9*Constants!$H85*FracLEACHMM*MMLeachEF*NtoN2O*kgtoGg</f>
        <v>4.0172945605413901E-2</v>
      </c>
      <c r="AF176" s="22">
        <f>Constants!$H67*'Activity data'!AF9*Constants!$H85*FracLEACHMM*MMLeachEF*NtoN2O*kgtoGg</f>
        <v>3.9836292762109926E-2</v>
      </c>
      <c r="AG176" s="22">
        <f>Constants!$H67*'Activity data'!AG9*Constants!$H85*FracLEACHMM*MMLeachEF*NtoN2O*kgtoGg</f>
        <v>3.9218518903793395E-2</v>
      </c>
      <c r="AH176" s="22">
        <f>Constants!$H67*'Activity data'!AH9*Constants!$H85*FracLEACHMM*MMLeachEF*NtoN2O*kgtoGg</f>
        <v>3.8392928474411961E-2</v>
      </c>
      <c r="AI176" s="22">
        <f>Constants!$H67*'Activity data'!AI9*Constants!$H85*FracLEACHMM*MMLeachEF*NtoN2O*kgtoGg</f>
        <v>3.7783746987360284E-2</v>
      </c>
      <c r="AJ176" s="22">
        <f>Constants!$H67*'Activity data'!AJ9*Constants!$H85*FracLEACHMM*MMLeachEF*NtoN2O*kgtoGg</f>
        <v>3.7115605065904729E-2</v>
      </c>
      <c r="AK176" s="22">
        <f>Constants!$H67*'Activity data'!AK9*Constants!$H85*FracLEACHMM*MMLeachEF*NtoN2O*kgtoGg</f>
        <v>3.6396316854939013E-2</v>
      </c>
      <c r="AL176" s="22">
        <f>Constants!$H67*'Activity data'!AL9*Constants!$H85*FracLEACHMM*MMLeachEF*NtoN2O*kgtoGg</f>
        <v>3.2007605289867951E-2</v>
      </c>
      <c r="AM176" s="22">
        <f>Constants!$H67*'Activity data'!AM9*Constants!$H85*FracLEACHMM*MMLeachEF*NtoN2O*kgtoGg</f>
        <v>3.2076235477976334E-2</v>
      </c>
      <c r="AN176" s="22">
        <f>Constants!$H67*'Activity data'!AN9*Constants!$H85*FracLEACHMM*MMLeachEF*NtoN2O*kgtoGg</f>
        <v>3.2093767332391776E-2</v>
      </c>
      <c r="AO176" s="22">
        <f>Constants!$H67*'Activity data'!AO9*Constants!$H85*FracLEACHMM*MMLeachEF*NtoN2O*kgtoGg</f>
        <v>3.2105948824442766E-2</v>
      </c>
      <c r="AP176" s="22">
        <f>Constants!$H67*'Activity data'!AP9*Constants!$H85*FracLEACHMM*MMLeachEF*NtoN2O*kgtoGg</f>
        <v>3.2075404255372739E-2</v>
      </c>
      <c r="AQ176" s="22">
        <f>Constants!$H67*'Activity data'!AQ9*Constants!$H85*FracLEACHMM*MMLeachEF*NtoN2O*kgtoGg</f>
        <v>3.2066012844930943E-2</v>
      </c>
      <c r="AR176" s="22">
        <f>Constants!$H67*'Activity data'!AR9*Constants!$H85*FracLEACHMM*MMLeachEF*NtoN2O*kgtoGg</f>
        <v>3.2200217983721934E-2</v>
      </c>
      <c r="AS176" s="22">
        <f>Constants!$H67*'Activity data'!AS9*Constants!$H85*FracLEACHMM*MMLeachEF*NtoN2O*kgtoGg</f>
        <v>3.2305060290913644E-2</v>
      </c>
      <c r="AT176" s="22">
        <f>Constants!$H67*'Activity data'!AT9*Constants!$H85*FracLEACHMM*MMLeachEF*NtoN2O*kgtoGg</f>
        <v>3.2432947308936713E-2</v>
      </c>
      <c r="AU176" s="22">
        <f>Constants!$H67*'Activity data'!AU9*Constants!$H85*FracLEACHMM*MMLeachEF*NtoN2O*kgtoGg</f>
        <v>3.2569823328860381E-2</v>
      </c>
      <c r="AV176" s="22">
        <f>Constants!$H67*'Activity data'!AV9*Constants!$H85*FracLEACHMM*MMLeachEF*NtoN2O*kgtoGg</f>
        <v>3.2716827230509768E-2</v>
      </c>
      <c r="AW176" s="22">
        <f>Constants!$H67*'Activity data'!AW9*Constants!$H85*FracLEACHMM*MMLeachEF*NtoN2O*kgtoGg</f>
        <v>3.2893914276861697E-2</v>
      </c>
      <c r="AX176" s="22">
        <f>Constants!$H67*'Activity data'!AX9*Constants!$H85*FracLEACHMM*MMLeachEF*NtoN2O*kgtoGg</f>
        <v>3.2983397753840973E-2</v>
      </c>
      <c r="AY176" s="22">
        <f>Constants!$H67*'Activity data'!AY9*Constants!$H85*FracLEACHMM*MMLeachEF*NtoN2O*kgtoGg</f>
        <v>3.3150138061163487E-2</v>
      </c>
      <c r="AZ176" s="22">
        <f>Constants!$H67*'Activity data'!AZ9*Constants!$H85*FracLEACHMM*MMLeachEF*NtoN2O*kgtoGg</f>
        <v>3.3353193800408951E-2</v>
      </c>
      <c r="BA176" s="22">
        <f>Constants!$H67*'Activity data'!BA9*Constants!$H85*FracLEACHMM*MMLeachEF*NtoN2O*kgtoGg</f>
        <v>3.3591934912580029E-2</v>
      </c>
      <c r="BB176" s="22">
        <f>Constants!$H67*'Activity data'!BB9*Constants!$H85*FracLEACHMM*MMLeachEF*NtoN2O*kgtoGg</f>
        <v>3.382583558154189E-2</v>
      </c>
      <c r="BC176" s="22">
        <f>Constants!$H67*'Activity data'!BC9*Constants!$H85*FracLEACHMM*MMLeachEF*NtoN2O*kgtoGg</f>
        <v>3.4063808701353657E-2</v>
      </c>
      <c r="BD176" s="22">
        <f>Constants!$H67*'Activity data'!BD9*Constants!$H85*FracLEACHMM*MMLeachEF*NtoN2O*kgtoGg</f>
        <v>3.4272678646730274E-2</v>
      </c>
      <c r="BE176" s="22">
        <f>Constants!$H67*'Activity data'!BE9*Constants!$H85*FracLEACHMM*MMLeachEF*NtoN2O*kgtoGg</f>
        <v>3.4482566679639975E-2</v>
      </c>
      <c r="BF176" s="22">
        <f>Constants!$H67*'Activity data'!BF9*Constants!$H85*FracLEACHMM*MMLeachEF*NtoN2O*kgtoGg</f>
        <v>3.4716202788727619E-2</v>
      </c>
      <c r="BG176" s="22">
        <f>Constants!$H67*'Activity data'!BG9*Constants!$H85*FracLEACHMM*MMLeachEF*NtoN2O*kgtoGg</f>
        <v>3.5666222854689927E-2</v>
      </c>
      <c r="BH176" s="22">
        <f>Constants!$H67*'Activity data'!BH9*Constants!$H85*FracLEACHMM*MMLeachEF*NtoN2O*kgtoGg</f>
        <v>3.6655068545200918E-2</v>
      </c>
      <c r="BI176" s="22">
        <f>Constants!$H67*'Activity data'!BI9*Constants!$H85*FracLEACHMM*MMLeachEF*NtoN2O*kgtoGg</f>
        <v>3.7678418039727893E-2</v>
      </c>
      <c r="BJ176" s="22">
        <f>Constants!$H67*'Activity data'!BJ9*Constants!$H85*FracLEACHMM*MMLeachEF*NtoN2O*kgtoGg</f>
        <v>3.8742696574663484E-2</v>
      </c>
      <c r="BK176" s="22">
        <f>Constants!$H67*'Activity data'!BK9*Constants!$H85*FracLEACHMM*MMLeachEF*NtoN2O*kgtoGg</f>
        <v>3.9876983941617955E-2</v>
      </c>
      <c r="BL176" s="22">
        <f>Constants!$H67*'Activity data'!BL9*Constants!$H85*FracLEACHMM*MMLeachEF*NtoN2O*kgtoGg</f>
        <v>4.107059963044473E-2</v>
      </c>
      <c r="BM176" s="22">
        <f>Constants!$H67*'Activity data'!BM9*Constants!$H85*FracLEACHMM*MMLeachEF*NtoN2O*kgtoGg</f>
        <v>4.2318707795017979E-2</v>
      </c>
      <c r="BN176" s="22">
        <f>Constants!$H67*'Activity data'!BN9*Constants!$H85*FracLEACHMM*MMLeachEF*NtoN2O*kgtoGg</f>
        <v>4.3565447894331664E-2</v>
      </c>
      <c r="BO176" s="22">
        <f>Constants!$H67*'Activity data'!BO9*Constants!$H85*FracLEACHMM*MMLeachEF*NtoN2O*kgtoGg</f>
        <v>4.4871794933800356E-2</v>
      </c>
      <c r="BP176" s="22">
        <f>Constants!$H67*'Activity data'!BP9*Constants!$H85*FracLEACHMM*MMLeachEF*NtoN2O*kgtoGg</f>
        <v>4.6242554507487751E-2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4.913349599265459E-2</v>
      </c>
      <c r="AE177" s="22">
        <f>Constants!$H68*'Activity data'!AE10*Constants!$H86*FracLEACHMM*MMLeachEF*NtoN2O*kgtoGg</f>
        <v>5.0417971823940609E-2</v>
      </c>
      <c r="AF177" s="22">
        <f>Constants!$H68*'Activity data'!AF10*Constants!$H86*FracLEACHMM*MMLeachEF*NtoN2O*kgtoGg</f>
        <v>5.1331890483953591E-2</v>
      </c>
      <c r="AG177" s="22">
        <f>Constants!$H68*'Activity data'!AG10*Constants!$H86*FracLEACHMM*MMLeachEF*NtoN2O*kgtoGg</f>
        <v>5.1852553802233532E-2</v>
      </c>
      <c r="AH177" s="22">
        <f>Constants!$H68*'Activity data'!AH10*Constants!$H86*FracLEACHMM*MMLeachEF*NtoN2O*kgtoGg</f>
        <v>5.2053131853898982E-2</v>
      </c>
      <c r="AI177" s="22">
        <f>Constants!$H68*'Activity data'!AI10*Constants!$H86*FracLEACHMM*MMLeachEF*NtoN2O*kgtoGg</f>
        <v>5.2503831800608337E-2</v>
      </c>
      <c r="AJ177" s="22">
        <f>Constants!$H68*'Activity data'!AJ10*Constants!$H86*FracLEACHMM*MMLeachEF*NtoN2O*kgtoGg</f>
        <v>5.2836083930628247E-2</v>
      </c>
      <c r="AK177" s="22">
        <f>Constants!$H68*'Activity data'!AK10*Constants!$H86*FracLEACHMM*MMLeachEF*NtoN2O*kgtoGg</f>
        <v>5.3056488086415513E-2</v>
      </c>
      <c r="AL177" s="22">
        <f>Constants!$H68*'Activity data'!AL10*Constants!$H86*FracLEACHMM*MMLeachEF*NtoN2O*kgtoGg</f>
        <v>4.776159702662576E-2</v>
      </c>
      <c r="AM177" s="22">
        <f>Constants!$H68*'Activity data'!AM10*Constants!$H86*FracLEACHMM*MMLeachEF*NtoN2O*kgtoGg</f>
        <v>4.8886017994864001E-2</v>
      </c>
      <c r="AN177" s="22">
        <f>Constants!$H68*'Activity data'!AN10*Constants!$H86*FracLEACHMM*MMLeachEF*NtoN2O*kgtoGg</f>
        <v>4.9940690400624467E-2</v>
      </c>
      <c r="AO177" s="22">
        <f>Constants!$H68*'Activity data'!AO10*Constants!$H86*FracLEACHMM*MMLeachEF*NtoN2O*kgtoGg</f>
        <v>5.0994300903282171E-2</v>
      </c>
      <c r="AP177" s="22">
        <f>Constants!$H68*'Activity data'!AP10*Constants!$H86*FracLEACHMM*MMLeachEF*NtoN2O*kgtoGg</f>
        <v>5.1986647122188714E-2</v>
      </c>
      <c r="AQ177" s="22">
        <f>Constants!$H68*'Activity data'!AQ10*Constants!$H86*FracLEACHMM*MMLeachEF*NtoN2O*kgtoGg</f>
        <v>5.3020019841496548E-2</v>
      </c>
      <c r="AR177" s="22">
        <f>Constants!$H68*'Activity data'!AR10*Constants!$H86*FracLEACHMM*MMLeachEF*NtoN2O*kgtoGg</f>
        <v>5.4303806295417908E-2</v>
      </c>
      <c r="AS177" s="22">
        <f>Constants!$H68*'Activity data'!AS10*Constants!$H86*FracLEACHMM*MMLeachEF*NtoN2O*kgtoGg</f>
        <v>5.5555699168433115E-2</v>
      </c>
      <c r="AT177" s="22">
        <f>Constants!$H68*'Activity data'!AT10*Constants!$H86*FracLEACHMM*MMLeachEF*NtoN2O*kgtoGg</f>
        <v>5.6865551222351013E-2</v>
      </c>
      <c r="AU177" s="22">
        <f>Constants!$H68*'Activity data'!AU10*Constants!$H86*FracLEACHMM*MMLeachEF*NtoN2O*kgtoGg</f>
        <v>5.8211489059896954E-2</v>
      </c>
      <c r="AV177" s="22">
        <f>Constants!$H68*'Activity data'!AV10*Constants!$H86*FracLEACHMM*MMLeachEF*NtoN2O*kgtoGg</f>
        <v>5.9597447617106648E-2</v>
      </c>
      <c r="AW177" s="22">
        <f>Constants!$H68*'Activity data'!AW10*Constants!$H86*FracLEACHMM*MMLeachEF*NtoN2O*kgtoGg</f>
        <v>6.1401594021458346E-2</v>
      </c>
      <c r="AX177" s="22">
        <f>Constants!$H68*'Activity data'!AX10*Constants!$H86*FracLEACHMM*MMLeachEF*NtoN2O*kgtoGg</f>
        <v>6.3090292239316101E-2</v>
      </c>
      <c r="AY177" s="22">
        <f>Constants!$H68*'Activity data'!AY10*Constants!$H86*FracLEACHMM*MMLeachEF*NtoN2O*kgtoGg</f>
        <v>6.4976969732173734E-2</v>
      </c>
      <c r="AZ177" s="22">
        <f>Constants!$H68*'Activity data'!AZ10*Constants!$H86*FracLEACHMM*MMLeachEF*NtoN2O*kgtoGg</f>
        <v>6.699320236643258E-2</v>
      </c>
      <c r="BA177" s="22">
        <f>Constants!$H68*'Activity data'!BA10*Constants!$H86*FracLEACHMM*MMLeachEF*NtoN2O*kgtoGg</f>
        <v>6.9146150678102022E-2</v>
      </c>
      <c r="BB177" s="22">
        <f>Constants!$H68*'Activity data'!BB10*Constants!$H86*FracLEACHMM*MMLeachEF*NtoN2O*kgtoGg</f>
        <v>7.1359186050357862E-2</v>
      </c>
      <c r="BC177" s="22">
        <f>Constants!$H68*'Activity data'!BC10*Constants!$H86*FracLEACHMM*MMLeachEF*NtoN2O*kgtoGg</f>
        <v>7.3654593916732902E-2</v>
      </c>
      <c r="BD177" s="22">
        <f>Constants!$H68*'Activity data'!BD10*Constants!$H86*FracLEACHMM*MMLeachEF*NtoN2O*kgtoGg</f>
        <v>7.5963534092328144E-2</v>
      </c>
      <c r="BE177" s="22">
        <f>Constants!$H68*'Activity data'!BE10*Constants!$H86*FracLEACHMM*MMLeachEF*NtoN2O*kgtoGg</f>
        <v>7.8353925859204893E-2</v>
      </c>
      <c r="BF177" s="22">
        <f>Constants!$H68*'Activity data'!BF10*Constants!$H86*FracLEACHMM*MMLeachEF*NtoN2O*kgtoGg</f>
        <v>8.0883433506526353E-2</v>
      </c>
      <c r="BG177" s="22">
        <f>Constants!$H68*'Activity data'!BG10*Constants!$H86*FracLEACHMM*MMLeachEF*NtoN2O*kgtoGg</f>
        <v>8.3096270270693412E-2</v>
      </c>
      <c r="BH177" s="22">
        <f>Constants!$H68*'Activity data'!BH10*Constants!$H86*FracLEACHMM*MMLeachEF*NtoN2O*kgtoGg</f>
        <v>8.5381768983368869E-2</v>
      </c>
      <c r="BI177" s="22">
        <f>Constants!$H68*'Activity data'!BI10*Constants!$H86*FracLEACHMM*MMLeachEF*NtoN2O*kgtoGg</f>
        <v>8.7728691965147904E-2</v>
      </c>
      <c r="BJ177" s="22">
        <f>Constants!$H68*'Activity data'!BJ10*Constants!$H86*FracLEACHMM*MMLeachEF*NtoN2O*kgtoGg</f>
        <v>9.0150736617862617E-2</v>
      </c>
      <c r="BK177" s="22">
        <f>Constants!$H68*'Activity data'!BK10*Constants!$H86*FracLEACHMM*MMLeachEF*NtoN2O*kgtoGg</f>
        <v>9.2714139857096936E-2</v>
      </c>
      <c r="BL177" s="22">
        <f>Constants!$H68*'Activity data'!BL10*Constants!$H86*FracLEACHMM*MMLeachEF*NtoN2O*kgtoGg</f>
        <v>9.5392415643863762E-2</v>
      </c>
      <c r="BM177" s="22">
        <f>Constants!$H68*'Activity data'!BM10*Constants!$H86*FracLEACHMM*MMLeachEF*NtoN2O*kgtoGg</f>
        <v>9.817258070911393E-2</v>
      </c>
      <c r="BN177" s="22">
        <f>Constants!$H68*'Activity data'!BN10*Constants!$H86*FracLEACHMM*MMLeachEF*NtoN2O*kgtoGg</f>
        <v>0.10092336699111065</v>
      </c>
      <c r="BO177" s="22">
        <f>Constants!$H68*'Activity data'!BO10*Constants!$H86*FracLEACHMM*MMLeachEF*NtoN2O*kgtoGg</f>
        <v>0.10378443004512335</v>
      </c>
      <c r="BP177" s="22">
        <f>Constants!$H68*'Activity data'!BP10*Constants!$H86*FracLEACHMM*MMLeachEF*NtoN2O*kgtoGg</f>
        <v>0.10676475547777572</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4.3944164416567979E-3</v>
      </c>
      <c r="AE178" s="22">
        <f>Constants!$H69*'Activity data'!AE11*Constants!$H87*FracLEACHMM*MMLeachEF*NtoN2O*kgtoGg</f>
        <v>4.3968526182296356E-3</v>
      </c>
      <c r="AF178" s="22">
        <f>Constants!$H69*'Activity data'!AF11*Constants!$H87*FracLEACHMM*MMLeachEF*NtoN2O*kgtoGg</f>
        <v>4.4022713736149664E-3</v>
      </c>
      <c r="AG178" s="22">
        <f>Constants!$H69*'Activity data'!AG11*Constants!$H87*FracLEACHMM*MMLeachEF*NtoN2O*kgtoGg</f>
        <v>4.4104762016223143E-3</v>
      </c>
      <c r="AH178" s="22">
        <f>Constants!$H69*'Activity data'!AH11*Constants!$H87*FracLEACHMM*MMLeachEF*NtoN2O*kgtoGg</f>
        <v>4.4213562431057148E-3</v>
      </c>
      <c r="AI178" s="22">
        <f>Constants!$H69*'Activity data'!AI11*Constants!$H87*FracLEACHMM*MMLeachEF*NtoN2O*kgtoGg</f>
        <v>4.4350696299112983E-3</v>
      </c>
      <c r="AJ178" s="22">
        <f>Constants!$H69*'Activity data'!AJ11*Constants!$H87*FracLEACHMM*MMLeachEF*NtoN2O*kgtoGg</f>
        <v>4.4502605924221289E-3</v>
      </c>
      <c r="AK178" s="22">
        <f>Constants!$H69*'Activity data'!AK11*Constants!$H87*FracLEACHMM*MMLeachEF*NtoN2O*kgtoGg</f>
        <v>4.4669554708238477E-3</v>
      </c>
      <c r="AL178" s="22">
        <f>Constants!$H69*'Activity data'!AL11*Constants!$H87*FracLEACHMM*MMLeachEF*NtoN2O*kgtoGg</f>
        <v>4.4825012822355481E-3</v>
      </c>
      <c r="AM178" s="22">
        <f>Constants!$H69*'Activity data'!AM11*Constants!$H87*FracLEACHMM*MMLeachEF*NtoN2O*kgtoGg</f>
        <v>4.4889332266327756E-3</v>
      </c>
      <c r="AN178" s="22">
        <f>Constants!$H69*'Activity data'!AN11*Constants!$H87*FracLEACHMM*MMLeachEF*NtoN2O*kgtoGg</f>
        <v>4.4964441969814169E-3</v>
      </c>
      <c r="AO178" s="22">
        <f>Constants!$H69*'Activity data'!AO11*Constants!$H87*FracLEACHMM*MMLeachEF*NtoN2O*kgtoGg</f>
        <v>4.5049999332530096E-3</v>
      </c>
      <c r="AP178" s="22">
        <f>Constants!$H69*'Activity data'!AP11*Constants!$H87*FracLEACHMM*MMLeachEF*NtoN2O*kgtoGg</f>
        <v>4.5145133340342251E-3</v>
      </c>
      <c r="AQ178" s="22">
        <f>Constants!$H69*'Activity data'!AQ11*Constants!$H87*FracLEACHMM*MMLeachEF*NtoN2O*kgtoGg</f>
        <v>4.5249807228773626E-3</v>
      </c>
      <c r="AR178" s="22">
        <f>Constants!$H69*'Activity data'!AR11*Constants!$H87*FracLEACHMM*MMLeachEF*NtoN2O*kgtoGg</f>
        <v>4.5314636304798804E-3</v>
      </c>
      <c r="AS178" s="22">
        <f>Constants!$H69*'Activity data'!AS11*Constants!$H87*FracLEACHMM*MMLeachEF*NtoN2O*kgtoGg</f>
        <v>4.5387239027642502E-3</v>
      </c>
      <c r="AT178" s="22">
        <f>Constants!$H69*'Activity data'!AT11*Constants!$H87*FracLEACHMM*MMLeachEF*NtoN2O*kgtoGg</f>
        <v>4.5467647499746926E-3</v>
      </c>
      <c r="AU178" s="22">
        <f>Constants!$H69*'Activity data'!AU11*Constants!$H87*FracLEACHMM*MMLeachEF*NtoN2O*kgtoGg</f>
        <v>4.5555409521064894E-3</v>
      </c>
      <c r="AV178" s="22">
        <f>Constants!$H69*'Activity data'!AV11*Constants!$H87*FracLEACHMM*MMLeachEF*NtoN2O*kgtoGg</f>
        <v>4.5650229179727492E-3</v>
      </c>
      <c r="AW178" s="22">
        <f>Constants!$H69*'Activity data'!AW11*Constants!$H87*FracLEACHMM*MMLeachEF*NtoN2O*kgtoGg</f>
        <v>4.5712961516460888E-3</v>
      </c>
      <c r="AX178" s="22">
        <f>Constants!$H69*'Activity data'!AX11*Constants!$H87*FracLEACHMM*MMLeachEF*NtoN2O*kgtoGg</f>
        <v>4.5781090006726454E-3</v>
      </c>
      <c r="AY178" s="22">
        <f>Constants!$H69*'Activity data'!AY11*Constants!$H87*FracLEACHMM*MMLeachEF*NtoN2O*kgtoGg</f>
        <v>4.5855831547567541E-3</v>
      </c>
      <c r="AZ178" s="22">
        <f>Constants!$H69*'Activity data'!AZ11*Constants!$H87*FracLEACHMM*MMLeachEF*NtoN2O*kgtoGg</f>
        <v>4.593664045762961E-3</v>
      </c>
      <c r="BA178" s="22">
        <f>Constants!$H69*'Activity data'!BA11*Constants!$H87*FracLEACHMM*MMLeachEF*NtoN2O*kgtoGg</f>
        <v>4.6023344597014015E-3</v>
      </c>
      <c r="BB178" s="22">
        <f>Constants!$H69*'Activity data'!BB11*Constants!$H87*FracLEACHMM*MMLeachEF*NtoN2O*kgtoGg</f>
        <v>4.6077386896968432E-3</v>
      </c>
      <c r="BC178" s="22">
        <f>Constants!$H69*'Activity data'!BC11*Constants!$H87*FracLEACHMM*MMLeachEF*NtoN2O*kgtoGg</f>
        <v>4.6136415662456267E-3</v>
      </c>
      <c r="BD178" s="22">
        <f>Constants!$H69*'Activity data'!BD11*Constants!$H87*FracLEACHMM*MMLeachEF*NtoN2O*kgtoGg</f>
        <v>4.6199943519922172E-3</v>
      </c>
      <c r="BE178" s="22">
        <f>Constants!$H69*'Activity data'!BE11*Constants!$H87*FracLEACHMM*MMLeachEF*NtoN2O*kgtoGg</f>
        <v>4.626813302201889E-3</v>
      </c>
      <c r="BF178" s="22">
        <f>Constants!$H69*'Activity data'!BF11*Constants!$H87*FracLEACHMM*MMLeachEF*NtoN2O*kgtoGg</f>
        <v>4.6341111487912196E-3</v>
      </c>
      <c r="BG178" s="22">
        <f>Constants!$H69*'Activity data'!BG11*Constants!$H87*FracLEACHMM*MMLeachEF*NtoN2O*kgtoGg</f>
        <v>4.6383163389837152E-3</v>
      </c>
      <c r="BH178" s="22">
        <f>Constants!$H69*'Activity data'!BH11*Constants!$H87*FracLEACHMM*MMLeachEF*NtoN2O*kgtoGg</f>
        <v>4.6429330054262082E-3</v>
      </c>
      <c r="BI178" s="22">
        <f>Constants!$H69*'Activity data'!BI11*Constants!$H87*FracLEACHMM*MMLeachEF*NtoN2O*kgtoGg</f>
        <v>4.6479445726143069E-3</v>
      </c>
      <c r="BJ178" s="22">
        <f>Constants!$H69*'Activity data'!BJ11*Constants!$H87*FracLEACHMM*MMLeachEF*NtoN2O*kgtoGg</f>
        <v>4.6533471226936291E-3</v>
      </c>
      <c r="BK178" s="22">
        <f>Constants!$H69*'Activity data'!BK11*Constants!$H87*FracLEACHMM*MMLeachEF*NtoN2O*kgtoGg</f>
        <v>4.659162900201008E-3</v>
      </c>
      <c r="BL178" s="22">
        <f>Constants!$H69*'Activity data'!BL11*Constants!$H87*FracLEACHMM*MMLeachEF*NtoN2O*kgtoGg</f>
        <v>4.6617960962638131E-3</v>
      </c>
      <c r="BM178" s="22">
        <f>Constants!$H69*'Activity data'!BM11*Constants!$H87*FracLEACHMM*MMLeachEF*NtoN2O*kgtoGg</f>
        <v>4.6647909292714118E-3</v>
      </c>
      <c r="BN178" s="22">
        <f>Constants!$H69*'Activity data'!BN11*Constants!$H87*FracLEACHMM*MMLeachEF*NtoN2O*kgtoGg</f>
        <v>4.6680756251890106E-3</v>
      </c>
      <c r="BO178" s="22">
        <f>Constants!$H69*'Activity data'!BO11*Constants!$H87*FracLEACHMM*MMLeachEF*NtoN2O*kgtoGg</f>
        <v>4.6717105359959064E-3</v>
      </c>
      <c r="BP178" s="22">
        <f>Constants!$H69*'Activity data'!BP11*Constants!$H87*FracLEACHMM*MMLeachEF*NtoN2O*kgtoGg</f>
        <v>4.6756937706316625E-3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3.6553635861707014E-3</v>
      </c>
      <c r="AE179" s="22">
        <f>Constants!$H70*'Activity data'!AE12*Constants!$H88*FracLEACHMM*MMLeachEF*NtoN2O*kgtoGg</f>
        <v>3.6573900466238844E-3</v>
      </c>
      <c r="AF179" s="22">
        <f>Constants!$H70*'Activity data'!AF12*Constants!$H88*FracLEACHMM*MMLeachEF*NtoN2O*kgtoGg</f>
        <v>3.6618974758538809E-3</v>
      </c>
      <c r="AG179" s="22">
        <f>Constants!$H70*'Activity data'!AG12*Constants!$H88*FracLEACHMM*MMLeachEF*NtoN2O*kgtoGg</f>
        <v>3.668722416076786E-3</v>
      </c>
      <c r="AH179" s="22">
        <f>Constants!$H70*'Activity data'!AH12*Constants!$H88*FracLEACHMM*MMLeachEF*NtoN2O*kgtoGg</f>
        <v>3.6777726524352345E-3</v>
      </c>
      <c r="AI179" s="22">
        <f>Constants!$H70*'Activity data'!AI12*Constants!$H88*FracLEACHMM*MMLeachEF*NtoN2O*kgtoGg</f>
        <v>3.6891797221651357E-3</v>
      </c>
      <c r="AJ179" s="22">
        <f>Constants!$H70*'Activity data'!AJ12*Constants!$H88*FracLEACHMM*MMLeachEF*NtoN2O*kgtoGg</f>
        <v>3.7018158689523612E-3</v>
      </c>
      <c r="AK179" s="22">
        <f>Constants!$H70*'Activity data'!AK12*Constants!$H88*FracLEACHMM*MMLeachEF*NtoN2O*kgtoGg</f>
        <v>3.7157030030907407E-3</v>
      </c>
      <c r="AL179" s="22">
        <f>Constants!$H70*'Activity data'!AL12*Constants!$H88*FracLEACHMM*MMLeachEF*NtoN2O*kgtoGg</f>
        <v>3.7286343202989005E-3</v>
      </c>
      <c r="AM179" s="22">
        <f>Constants!$H70*'Activity data'!AM12*Constants!$H88*FracLEACHMM*MMLeachEF*NtoN2O*kgtoGg</f>
        <v>3.733984540436215E-3</v>
      </c>
      <c r="AN179" s="22">
        <f>Constants!$H70*'Activity data'!AN12*Constants!$H88*FracLEACHMM*MMLeachEF*NtoN2O*kgtoGg</f>
        <v>3.7402323159653988E-3</v>
      </c>
      <c r="AO179" s="22">
        <f>Constants!$H70*'Activity data'!AO12*Constants!$H88*FracLEACHMM*MMLeachEF*NtoN2O*kgtoGg</f>
        <v>3.7473491487087854E-3</v>
      </c>
      <c r="AP179" s="22">
        <f>Constants!$H70*'Activity data'!AP12*Constants!$H88*FracLEACHMM*MMLeachEF*NtoN2O*kgtoGg</f>
        <v>3.7552625859667249E-3</v>
      </c>
      <c r="AQ179" s="22">
        <f>Constants!$H70*'Activity data'!AQ12*Constants!$H88*FracLEACHMM*MMLeachEF*NtoN2O*kgtoGg</f>
        <v>3.7639695695964024E-3</v>
      </c>
      <c r="AR179" s="22">
        <f>Constants!$H70*'Activity data'!AR12*Constants!$H88*FracLEACHMM*MMLeachEF*NtoN2O*kgtoGg</f>
        <v>3.7693621819483202E-3</v>
      </c>
      <c r="AS179" s="22">
        <f>Constants!$H70*'Activity data'!AS12*Constants!$H88*FracLEACHMM*MMLeachEF*NtoN2O*kgtoGg</f>
        <v>3.7754014218078836E-3</v>
      </c>
      <c r="AT179" s="22">
        <f>Constants!$H70*'Activity data'!AT12*Constants!$H88*FracLEACHMM*MMLeachEF*NtoN2O*kgtoGg</f>
        <v>3.7820899595205101E-3</v>
      </c>
      <c r="AU179" s="22">
        <f>Constants!$H70*'Activity data'!AU12*Constants!$H88*FracLEACHMM*MMLeachEF*NtoN2O*kgtoGg</f>
        <v>3.7893901801808343E-3</v>
      </c>
      <c r="AV179" s="22">
        <f>Constants!$H70*'Activity data'!AV12*Constants!$H88*FracLEACHMM*MMLeachEF*NtoN2O*kgtoGg</f>
        <v>3.7972774692470864E-3</v>
      </c>
      <c r="AW179" s="22">
        <f>Constants!$H70*'Activity data'!AW12*Constants!$H88*FracLEACHMM*MMLeachEF*NtoN2O*kgtoGg</f>
        <v>3.8024956706263855E-3</v>
      </c>
      <c r="AX179" s="22">
        <f>Constants!$H70*'Activity data'!AX12*Constants!$H88*FracLEACHMM*MMLeachEF*NtoN2O*kgtoGg</f>
        <v>3.8081627348612807E-3</v>
      </c>
      <c r="AY179" s="22">
        <f>Constants!$H70*'Activity data'!AY12*Constants!$H88*FracLEACHMM*MMLeachEF*NtoN2O*kgtoGg</f>
        <v>3.8143798858844506E-3</v>
      </c>
      <c r="AZ179" s="22">
        <f>Constants!$H70*'Activity data'!AZ12*Constants!$H88*FracLEACHMM*MMLeachEF*NtoN2O*kgtoGg</f>
        <v>3.8211017328281974E-3</v>
      </c>
      <c r="BA179" s="22">
        <f>Constants!$H70*'Activity data'!BA12*Constants!$H88*FracLEACHMM*MMLeachEF*NtoN2O*kgtoGg</f>
        <v>3.8283139567510745E-3</v>
      </c>
      <c r="BB179" s="22">
        <f>Constants!$H70*'Activity data'!BB12*Constants!$H88*FracLEACHMM*MMLeachEF*NtoN2O*kgtoGg</f>
        <v>3.8328093034709189E-3</v>
      </c>
      <c r="BC179" s="22">
        <f>Constants!$H70*'Activity data'!BC12*Constants!$H88*FracLEACHMM*MMLeachEF*NtoN2O*kgtoGg</f>
        <v>3.8377194343782997E-3</v>
      </c>
      <c r="BD179" s="22">
        <f>Constants!$H70*'Activity data'!BD12*Constants!$H88*FracLEACHMM*MMLeachEF*NtoN2O*kgtoGg</f>
        <v>3.8430038087650118E-3</v>
      </c>
      <c r="BE179" s="22">
        <f>Constants!$H70*'Activity data'!BE12*Constants!$H88*FracLEACHMM*MMLeachEF*NtoN2O*kgtoGg</f>
        <v>3.8486759480861874E-3</v>
      </c>
      <c r="BF179" s="22">
        <f>Constants!$H70*'Activity data'!BF12*Constants!$H88*FracLEACHMM*MMLeachEF*NtoN2O*kgtoGg</f>
        <v>3.8547464430049696E-3</v>
      </c>
      <c r="BG179" s="22">
        <f>Constants!$H70*'Activity data'!BG12*Constants!$H88*FracLEACHMM*MMLeachEF*NtoN2O*kgtoGg</f>
        <v>3.858244404408186E-3</v>
      </c>
      <c r="BH179" s="22">
        <f>Constants!$H70*'Activity data'!BH12*Constants!$H88*FracLEACHMM*MMLeachEF*NtoN2O*kgtoGg</f>
        <v>3.8620846399951944E-3</v>
      </c>
      <c r="BI179" s="22">
        <f>Constants!$H70*'Activity data'!BI12*Constants!$H88*FracLEACHMM*MMLeachEF*NtoN2O*kgtoGg</f>
        <v>3.8662533619295506E-3</v>
      </c>
      <c r="BJ179" s="22">
        <f>Constants!$H70*'Activity data'!BJ12*Constants!$H88*FracLEACHMM*MMLeachEF*NtoN2O*kgtoGg</f>
        <v>3.8707473112615269E-3</v>
      </c>
      <c r="BK179" s="22">
        <f>Constants!$H70*'Activity data'!BK12*Constants!$H88*FracLEACHMM*MMLeachEF*NtoN2O*kgtoGg</f>
        <v>3.8755849914422721E-3</v>
      </c>
      <c r="BL179" s="22">
        <f>Constants!$H70*'Activity data'!BL12*Constants!$H88*FracLEACHMM*MMLeachEF*NtoN2O*kgtoGg</f>
        <v>3.8777753366521579E-3</v>
      </c>
      <c r="BM179" s="22">
        <f>Constants!$H70*'Activity data'!BM12*Constants!$H88*FracLEACHMM*MMLeachEF*NtoN2O*kgtoGg</f>
        <v>3.8802664987138296E-3</v>
      </c>
      <c r="BN179" s="22">
        <f>Constants!$H70*'Activity data'!BN12*Constants!$H88*FracLEACHMM*MMLeachEF*NtoN2O*kgtoGg</f>
        <v>3.8829987745480038E-3</v>
      </c>
      <c r="BO179" s="22">
        <f>Constants!$H70*'Activity data'!BO12*Constants!$H88*FracLEACHMM*MMLeachEF*NtoN2O*kgtoGg</f>
        <v>3.8860223661394957E-3</v>
      </c>
      <c r="BP179" s="22">
        <f>Constants!$H70*'Activity data'!BP12*Constants!$H88*FracLEACHMM*MMLeachEF*NtoN2O*kgtoGg</f>
        <v>3.8893357004663675E-3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5.4320131045050785E-4</v>
      </c>
      <c r="AE180" s="22">
        <f>Constants!$H71*'Activity data'!AE13*Constants!$H89*FracLEACHMM*MMLeachEF*NtoN2O*kgtoGg</f>
        <v>5.4462529141815564E-4</v>
      </c>
      <c r="AF180" s="22">
        <f>Constants!$H71*'Activity data'!AF13*Constants!$H89*FracLEACHMM*MMLeachEF*NtoN2O*kgtoGg</f>
        <v>5.4652215743696475E-4</v>
      </c>
      <c r="AG180" s="22">
        <f>Constants!$H71*'Activity data'!AG13*Constants!$H89*FracLEACHMM*MMLeachEF*NtoN2O*kgtoGg</f>
        <v>5.4886206944515178E-4</v>
      </c>
      <c r="AH180" s="22">
        <f>Constants!$H71*'Activity data'!AH13*Constants!$H89*FracLEACHMM*MMLeachEF*NtoN2O*kgtoGg</f>
        <v>5.5163029693301984E-4</v>
      </c>
      <c r="AI180" s="22">
        <f>Constants!$H71*'Activity data'!AI13*Constants!$H89*FracLEACHMM*MMLeachEF*NtoN2O*kgtoGg</f>
        <v>5.5486279932192282E-4</v>
      </c>
      <c r="AJ180" s="22">
        <f>Constants!$H71*'Activity data'!AJ13*Constants!$H89*FracLEACHMM*MMLeachEF*NtoN2O*kgtoGg</f>
        <v>5.583022887655708E-4</v>
      </c>
      <c r="AK180" s="22">
        <f>Constants!$H71*'Activity data'!AK13*Constants!$H89*FracLEACHMM*MMLeachEF*NtoN2O*kgtoGg</f>
        <v>5.6195896272635869E-4</v>
      </c>
      <c r="AL180" s="22">
        <f>Constants!$H71*'Activity data'!AL13*Constants!$H89*FracLEACHMM*MMLeachEF*NtoN2O*kgtoGg</f>
        <v>5.6532864044308521E-4</v>
      </c>
      <c r="AM180" s="22">
        <f>Constants!$H71*'Activity data'!AM13*Constants!$H89*FracLEACHMM*MMLeachEF*NtoN2O*kgtoGg</f>
        <v>5.6689645036504441E-4</v>
      </c>
      <c r="AN180" s="22">
        <f>Constants!$H71*'Activity data'!AN13*Constants!$H89*FracLEACHMM*MMLeachEF*NtoN2O*kgtoGg</f>
        <v>5.6862377677067359E-4</v>
      </c>
      <c r="AO180" s="22">
        <f>Constants!$H71*'Activity data'!AO13*Constants!$H89*FracLEACHMM*MMLeachEF*NtoN2O*kgtoGg</f>
        <v>5.7050655089797224E-4</v>
      </c>
      <c r="AP180" s="22">
        <f>Constants!$H71*'Activity data'!AP13*Constants!$H89*FracLEACHMM*MMLeachEF*NtoN2O*kgtoGg</f>
        <v>5.7253034425323358E-4</v>
      </c>
      <c r="AQ180" s="22">
        <f>Constants!$H71*'Activity data'!AQ13*Constants!$H89*FracLEACHMM*MMLeachEF*NtoN2O*kgtoGg</f>
        <v>5.7469633786285876E-4</v>
      </c>
      <c r="AR180" s="22">
        <f>Constants!$H71*'Activity data'!AR13*Constants!$H89*FracLEACHMM*MMLeachEF*NtoN2O*kgtoGg</f>
        <v>5.7607354324591003E-4</v>
      </c>
      <c r="AS180" s="22">
        <f>Constants!$H71*'Activity data'!AS13*Constants!$H89*FracLEACHMM*MMLeachEF*NtoN2O*kgtoGg</f>
        <v>5.7756679557871744E-4</v>
      </c>
      <c r="AT180" s="22">
        <f>Constants!$H71*'Activity data'!AT13*Constants!$H89*FracLEACHMM*MMLeachEF*NtoN2O*kgtoGg</f>
        <v>5.7917790956207469E-4</v>
      </c>
      <c r="AU180" s="22">
        <f>Constants!$H71*'Activity data'!AU13*Constants!$H89*FracLEACHMM*MMLeachEF*NtoN2O*kgtoGg</f>
        <v>5.8089943022903269E-4</v>
      </c>
      <c r="AV180" s="22">
        <f>Constants!$H71*'Activity data'!AV13*Constants!$H89*FracLEACHMM*MMLeachEF*NtoN2O*kgtoGg</f>
        <v>5.8272674581073304E-4</v>
      </c>
      <c r="AW180" s="22">
        <f>Constants!$H71*'Activity data'!AW13*Constants!$H89*FracLEACHMM*MMLeachEF*NtoN2O*kgtoGg</f>
        <v>5.8392940404414662E-4</v>
      </c>
      <c r="AX180" s="22">
        <f>Constants!$H71*'Activity data'!AX13*Constants!$H89*FracLEACHMM*MMLeachEF*NtoN2O*kgtoGg</f>
        <v>5.8521139139457797E-4</v>
      </c>
      <c r="AY180" s="22">
        <f>Constants!$H71*'Activity data'!AY13*Constants!$H89*FracLEACHMM*MMLeachEF*NtoN2O*kgtoGg</f>
        <v>5.8659605102974119E-4</v>
      </c>
      <c r="AZ180" s="22">
        <f>Constants!$H71*'Activity data'!AZ13*Constants!$H89*FracLEACHMM*MMLeachEF*NtoN2O*kgtoGg</f>
        <v>5.8807372548223824E-4</v>
      </c>
      <c r="BA180" s="22">
        <f>Constants!$H71*'Activity data'!BA13*Constants!$H89*FracLEACHMM*MMLeachEF*NtoN2O*kgtoGg</f>
        <v>5.89641682202635E-4</v>
      </c>
      <c r="BB180" s="22">
        <f>Constants!$H71*'Activity data'!BB13*Constants!$H89*FracLEACHMM*MMLeachEF*NtoN2O*kgtoGg</f>
        <v>5.9058708649709665E-4</v>
      </c>
      <c r="BC180" s="22">
        <f>Constants!$H71*'Activity data'!BC13*Constants!$H89*FracLEACHMM*MMLeachEF*NtoN2O*kgtoGg</f>
        <v>5.9160941571513841E-4</v>
      </c>
      <c r="BD180" s="22">
        <f>Constants!$H71*'Activity data'!BD13*Constants!$H89*FracLEACHMM*MMLeachEF*NtoN2O*kgtoGg</f>
        <v>5.9270000252574604E-4</v>
      </c>
      <c r="BE180" s="22">
        <f>Constants!$H71*'Activity data'!BE13*Constants!$H89*FracLEACHMM*MMLeachEF*NtoN2O*kgtoGg</f>
        <v>5.9386215317587163E-4</v>
      </c>
      <c r="BF180" s="22">
        <f>Constants!$H71*'Activity data'!BF13*Constants!$H89*FracLEACHMM*MMLeachEF*NtoN2O*kgtoGg</f>
        <v>5.9509846134067558E-4</v>
      </c>
      <c r="BG180" s="22">
        <f>Constants!$H71*'Activity data'!BG13*Constants!$H89*FracLEACHMM*MMLeachEF*NtoN2O*kgtoGg</f>
        <v>5.9575443628189482E-4</v>
      </c>
      <c r="BH180" s="22">
        <f>Constants!$H71*'Activity data'!BH13*Constants!$H89*FracLEACHMM*MMLeachEF*NtoN2O*kgtoGg</f>
        <v>5.9647488615994701E-4</v>
      </c>
      <c r="BI180" s="22">
        <f>Constants!$H71*'Activity data'!BI13*Constants!$H89*FracLEACHMM*MMLeachEF*NtoN2O*kgtoGg</f>
        <v>5.9725693451439317E-4</v>
      </c>
      <c r="BJ180" s="22">
        <f>Constants!$H71*'Activity data'!BJ13*Constants!$H89*FracLEACHMM*MMLeachEF*NtoN2O*kgtoGg</f>
        <v>5.981000067908685E-4</v>
      </c>
      <c r="BK180" s="22">
        <f>Constants!$H71*'Activity data'!BK13*Constants!$H89*FracLEACHMM*MMLeachEF*NtoN2O*kgtoGg</f>
        <v>5.9900827167474449E-4</v>
      </c>
      <c r="BL180" s="22">
        <f>Constants!$H71*'Activity data'!BL13*Constants!$H89*FracLEACHMM*MMLeachEF*NtoN2O*kgtoGg</f>
        <v>5.9932823796050264E-4</v>
      </c>
      <c r="BM180" s="22">
        <f>Constants!$H71*'Activity data'!BM13*Constants!$H89*FracLEACHMM*MMLeachEF*NtoN2O*kgtoGg</f>
        <v>5.9970630465089976E-4</v>
      </c>
      <c r="BN180" s="22">
        <f>Constants!$H71*'Activity data'!BN13*Constants!$H89*FracLEACHMM*MMLeachEF*NtoN2O*kgtoGg</f>
        <v>6.0012951029461443E-4</v>
      </c>
      <c r="BO180" s="22">
        <f>Constants!$H71*'Activity data'!BO13*Constants!$H89*FracLEACHMM*MMLeachEF*NtoN2O*kgtoGg</f>
        <v>6.0060886008756799E-4</v>
      </c>
      <c r="BP180" s="22">
        <f>Constants!$H71*'Activity data'!BP13*Constants!$H89*FracLEACHMM*MMLeachEF*NtoN2O*kgtoGg</f>
        <v>6.011440342967374E-4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6.6989041346409758E-3</v>
      </c>
      <c r="AE181" s="22">
        <f>Constants!$H72*'Activity data'!AE14*Constants!$H90*FracLEACHMM*MMLeachEF*NtoN2O*kgtoGg</f>
        <v>6.7164650495509818E-3</v>
      </c>
      <c r="AF181" s="22">
        <f>Constants!$H72*'Activity data'!AF14*Constants!$H90*FracLEACHMM*MMLeachEF*NtoN2O*kgtoGg</f>
        <v>6.7398577096418073E-3</v>
      </c>
      <c r="AG181" s="22">
        <f>Constants!$H72*'Activity data'!AG14*Constants!$H90*FracLEACHMM*MMLeachEF*NtoN2O*kgtoGg</f>
        <v>6.7687141316068828E-3</v>
      </c>
      <c r="AH181" s="22">
        <f>Constants!$H72*'Activity data'!AH14*Constants!$H90*FracLEACHMM*MMLeachEF*NtoN2O*kgtoGg</f>
        <v>6.8028526548529408E-3</v>
      </c>
      <c r="AI181" s="22">
        <f>Constants!$H72*'Activity data'!AI14*Constants!$H90*FracLEACHMM*MMLeachEF*NtoN2O*kgtoGg</f>
        <v>6.8427167406010054E-3</v>
      </c>
      <c r="AJ181" s="22">
        <f>Constants!$H72*'Activity data'!AJ14*Constants!$H90*FracLEACHMM*MMLeachEF*NtoN2O*kgtoGg</f>
        <v>6.8851334461792722E-3</v>
      </c>
      <c r="AK181" s="22">
        <f>Constants!$H72*'Activity data'!AK14*Constants!$H90*FracLEACHMM*MMLeachEF*NtoN2O*kgtoGg</f>
        <v>6.9302285294268419E-3</v>
      </c>
      <c r="AL181" s="22">
        <f>Constants!$H72*'Activity data'!AL14*Constants!$H90*FracLEACHMM*MMLeachEF*NtoN2O*kgtoGg</f>
        <v>6.9717842980796555E-3</v>
      </c>
      <c r="AM181" s="22">
        <f>Constants!$H72*'Activity data'!AM14*Constants!$H90*FracLEACHMM*MMLeachEF*NtoN2O*kgtoGg</f>
        <v>6.9911189501993898E-3</v>
      </c>
      <c r="AN181" s="22">
        <f>Constants!$H72*'Activity data'!AN14*Constants!$H90*FracLEACHMM*MMLeachEF*NtoN2O*kgtoGg</f>
        <v>7.0124208023450482E-3</v>
      </c>
      <c r="AO181" s="22">
        <f>Constants!$H72*'Activity data'!AO14*Constants!$H90*FracLEACHMM*MMLeachEF*NtoN2O*kgtoGg</f>
        <v>7.0356396774532357E-3</v>
      </c>
      <c r="AP181" s="22">
        <f>Constants!$H72*'Activity data'!AP14*Constants!$H90*FracLEACHMM*MMLeachEF*NtoN2O*kgtoGg</f>
        <v>7.060597639472835E-3</v>
      </c>
      <c r="AQ181" s="22">
        <f>Constants!$H72*'Activity data'!AQ14*Constants!$H90*FracLEACHMM*MMLeachEF*NtoN2O*kgtoGg</f>
        <v>7.0873092531379221E-3</v>
      </c>
      <c r="AR181" s="22">
        <f>Constants!$H72*'Activity data'!AR14*Constants!$H90*FracLEACHMM*MMLeachEF*NtoN2O*kgtoGg</f>
        <v>7.1042933190031575E-3</v>
      </c>
      <c r="AS181" s="22">
        <f>Constants!$H72*'Activity data'!AS14*Constants!$H90*FracLEACHMM*MMLeachEF*NtoN2O*kgtoGg</f>
        <v>7.1227085069525565E-3</v>
      </c>
      <c r="AT181" s="22">
        <f>Constants!$H72*'Activity data'!AT14*Constants!$H90*FracLEACHMM*MMLeachEF*NtoN2O*kgtoGg</f>
        <v>7.1425771963626351E-3</v>
      </c>
      <c r="AU181" s="22">
        <f>Constants!$H72*'Activity data'!AU14*Constants!$H90*FracLEACHMM*MMLeachEF*NtoN2O*kgtoGg</f>
        <v>7.1638074505831033E-3</v>
      </c>
      <c r="AV181" s="22">
        <f>Constants!$H72*'Activity data'!AV14*Constants!$H90*FracLEACHMM*MMLeachEF*NtoN2O*kgtoGg</f>
        <v>7.1863423960444725E-3</v>
      </c>
      <c r="AW181" s="22">
        <f>Constants!$H72*'Activity data'!AW14*Constants!$H90*FracLEACHMM*MMLeachEF*NtoN2O*kgtoGg</f>
        <v>7.2011738996829496E-3</v>
      </c>
      <c r="AX181" s="22">
        <f>Constants!$H72*'Activity data'!AX14*Constants!$H90*FracLEACHMM*MMLeachEF*NtoN2O*kgtoGg</f>
        <v>7.2169837112521463E-3</v>
      </c>
      <c r="AY181" s="22">
        <f>Constants!$H72*'Activity data'!AY14*Constants!$H90*FracLEACHMM*MMLeachEF*NtoN2O*kgtoGg</f>
        <v>7.2340597049521142E-3</v>
      </c>
      <c r="AZ181" s="22">
        <f>Constants!$H72*'Activity data'!AZ14*Constants!$H90*FracLEACHMM*MMLeachEF*NtoN2O*kgtoGg</f>
        <v>7.2522827823067581E-3</v>
      </c>
      <c r="BA181" s="22">
        <f>Constants!$H72*'Activity data'!BA14*Constants!$H90*FracLEACHMM*MMLeachEF*NtoN2O*kgtoGg</f>
        <v>7.2716192447841626E-3</v>
      </c>
      <c r="BB181" s="22">
        <f>Constants!$H72*'Activity data'!BB14*Constants!$H90*FracLEACHMM*MMLeachEF*NtoN2O*kgtoGg</f>
        <v>7.2832782239052275E-3</v>
      </c>
      <c r="BC181" s="22">
        <f>Constants!$H72*'Activity data'!BC14*Constants!$H90*FracLEACHMM*MMLeachEF*NtoN2O*kgtoGg</f>
        <v>7.2958858617992251E-3</v>
      </c>
      <c r="BD181" s="22">
        <f>Constants!$H72*'Activity data'!BD14*Constants!$H90*FracLEACHMM*MMLeachEF*NtoN2O*kgtoGg</f>
        <v>7.3093352706173013E-3</v>
      </c>
      <c r="BE181" s="22">
        <f>Constants!$H72*'Activity data'!BE14*Constants!$H90*FracLEACHMM*MMLeachEF*NtoN2O*kgtoGg</f>
        <v>7.3236672238829242E-3</v>
      </c>
      <c r="BF181" s="22">
        <f>Constants!$H72*'Activity data'!BF14*Constants!$H90*FracLEACHMM*MMLeachEF*NtoN2O*kgtoGg</f>
        <v>7.3389137074932565E-3</v>
      </c>
      <c r="BG181" s="22">
        <f>Constants!$H72*'Activity data'!BG14*Constants!$H90*FracLEACHMM*MMLeachEF*NtoN2O*kgtoGg</f>
        <v>7.3470033662650881E-3</v>
      </c>
      <c r="BH181" s="22">
        <f>Constants!$H72*'Activity data'!BH14*Constants!$H90*FracLEACHMM*MMLeachEF*NtoN2O*kgtoGg</f>
        <v>7.3558881472367728E-3</v>
      </c>
      <c r="BI181" s="22">
        <f>Constants!$H72*'Activity data'!BI14*Constants!$H90*FracLEACHMM*MMLeachEF*NtoN2O*kgtoGg</f>
        <v>7.3655325771273114E-3</v>
      </c>
      <c r="BJ181" s="22">
        <f>Constants!$H72*'Activity data'!BJ14*Constants!$H90*FracLEACHMM*MMLeachEF*NtoN2O*kgtoGg</f>
        <v>7.3759295703782991E-3</v>
      </c>
      <c r="BK181" s="22">
        <f>Constants!$H72*'Activity data'!BK14*Constants!$H90*FracLEACHMM*MMLeachEF*NtoN2O*kgtoGg</f>
        <v>7.3871305363349179E-3</v>
      </c>
      <c r="BL181" s="22">
        <f>Constants!$H72*'Activity data'!BL14*Constants!$H90*FracLEACHMM*MMLeachEF*NtoN2O*kgtoGg</f>
        <v>7.3910764463196174E-3</v>
      </c>
      <c r="BM181" s="22">
        <f>Constants!$H72*'Activity data'!BM14*Constants!$H90*FracLEACHMM*MMLeachEF*NtoN2O*kgtoGg</f>
        <v>7.3957388660648368E-3</v>
      </c>
      <c r="BN181" s="22">
        <f>Constants!$H72*'Activity data'!BN14*Constants!$H90*FracLEACHMM*MMLeachEF*NtoN2O*kgtoGg</f>
        <v>7.4009579514792874E-3</v>
      </c>
      <c r="BO181" s="22">
        <f>Constants!$H72*'Activity data'!BO14*Constants!$H90*FracLEACHMM*MMLeachEF*NtoN2O*kgtoGg</f>
        <v>7.4068694215883944E-3</v>
      </c>
      <c r="BP181" s="22">
        <f>Constants!$H72*'Activity data'!BP14*Constants!$H90*FracLEACHMM*MMLeachEF*NtoN2O*kgtoGg</f>
        <v>7.4134693333588308E-3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2.7008391834710842E-2</v>
      </c>
      <c r="AE184" s="22">
        <f>Constants!$H75*'Activity data'!AE17*Constants!$H93*FracLEACHMM*MMLeachEF*NtoN2O*kgtoGg</f>
        <v>2.6962869343606997E-2</v>
      </c>
      <c r="AF184" s="22">
        <f>Constants!$H75*'Activity data'!AF17*Constants!$H93*FracLEACHMM*MMLeachEF*NtoN2O*kgtoGg</f>
        <v>2.6730359899484264E-2</v>
      </c>
      <c r="AG184" s="22">
        <f>Constants!$H75*'Activity data'!AG17*Constants!$H93*FracLEACHMM*MMLeachEF*NtoN2O*kgtoGg</f>
        <v>2.6310283673060181E-2</v>
      </c>
      <c r="AH184" s="22">
        <f>Constants!$H75*'Activity data'!AH17*Constants!$H93*FracLEACHMM*MMLeachEF*NtoN2O*kgtoGg</f>
        <v>2.5751187222614637E-2</v>
      </c>
      <c r="AI184" s="22">
        <f>Constants!$H75*'Activity data'!AI17*Constants!$H93*FracLEACHMM*MMLeachEF*NtoN2O*kgtoGg</f>
        <v>2.5347627158796595E-2</v>
      </c>
      <c r="AJ184" s="22">
        <f>Constants!$H75*'Activity data'!AJ17*Constants!$H93*FracLEACHMM*MMLeachEF*NtoN2O*kgtoGg</f>
        <v>2.4909349444154405E-2</v>
      </c>
      <c r="AK184" s="22">
        <f>Constants!$H75*'Activity data'!AK17*Constants!$H93*FracLEACHMM*MMLeachEF*NtoN2O*kgtoGg</f>
        <v>2.4440465028727387E-2</v>
      </c>
      <c r="AL184" s="22">
        <f>Constants!$H75*'Activity data'!AL17*Constants!$H93*FracLEACHMM*MMLeachEF*NtoN2O*kgtoGg</f>
        <v>2.1377579963704152E-2</v>
      </c>
      <c r="AM184" s="22">
        <f>Constants!$H75*'Activity data'!AM17*Constants!$H93*FracLEACHMM*MMLeachEF*NtoN2O*kgtoGg</f>
        <v>2.142849657636919E-2</v>
      </c>
      <c r="AN184" s="22">
        <f>Constants!$H75*'Activity data'!AN17*Constants!$H93*FracLEACHMM*MMLeachEF*NtoN2O*kgtoGg</f>
        <v>2.1448395404147235E-2</v>
      </c>
      <c r="AO184" s="22">
        <f>Constants!$H75*'Activity data'!AO17*Constants!$H93*FracLEACHMM*MMLeachEF*NtoN2O*kgtoGg</f>
        <v>2.1469511985475007E-2</v>
      </c>
      <c r="AP184" s="22">
        <f>Constants!$H75*'Activity data'!AP17*Constants!$H93*FracLEACHMM*MMLeachEF*NtoN2O*kgtoGg</f>
        <v>2.146502794441783E-2</v>
      </c>
      <c r="AQ184" s="22">
        <f>Constants!$H75*'Activity data'!AQ17*Constants!$H93*FracLEACHMM*MMLeachEF*NtoN2O*kgtoGg</f>
        <v>2.1480331341934809E-2</v>
      </c>
      <c r="AR184" s="22">
        <f>Constants!$H75*'Activity data'!AR17*Constants!$H93*FracLEACHMM*MMLeachEF*NtoN2O*kgtoGg</f>
        <v>2.1612314876242416E-2</v>
      </c>
      <c r="AS184" s="22">
        <f>Constants!$H75*'Activity data'!AS17*Constants!$H93*FracLEACHMM*MMLeachEF*NtoN2O*kgtoGg</f>
        <v>2.1728122661408458E-2</v>
      </c>
      <c r="AT184" s="22">
        <f>Constants!$H75*'Activity data'!AT17*Constants!$H93*FracLEACHMM*MMLeachEF*NtoN2O*kgtoGg</f>
        <v>2.1865382802168171E-2</v>
      </c>
      <c r="AU184" s="22">
        <f>Constants!$H75*'Activity data'!AU17*Constants!$H93*FracLEACHMM*MMLeachEF*NtoN2O*kgtoGg</f>
        <v>2.2014089262066782E-2</v>
      </c>
      <c r="AV184" s="22">
        <f>Constants!$H75*'Activity data'!AV17*Constants!$H93*FracLEACHMM*MMLeachEF*NtoN2O*kgtoGg</f>
        <v>2.2175163560721658E-2</v>
      </c>
      <c r="AW184" s="22">
        <f>Constants!$H75*'Activity data'!AW17*Constants!$H93*FracLEACHMM*MMLeachEF*NtoN2O*kgtoGg</f>
        <v>2.2471493128676346E-2</v>
      </c>
      <c r="AX184" s="22">
        <f>Constants!$H75*'Activity data'!AX17*Constants!$H93*FracLEACHMM*MMLeachEF*NtoN2O*kgtoGg</f>
        <v>2.2713780827736577E-2</v>
      </c>
      <c r="AY184" s="22">
        <f>Constants!$H75*'Activity data'!AY17*Constants!$H93*FracLEACHMM*MMLeachEF*NtoN2O*kgtoGg</f>
        <v>2.3023372696881043E-2</v>
      </c>
      <c r="AZ184" s="22">
        <f>Constants!$H75*'Activity data'!AZ17*Constants!$H93*FracLEACHMM*MMLeachEF*NtoN2O*kgtoGg</f>
        <v>2.3371450100802795E-2</v>
      </c>
      <c r="BA184" s="22">
        <f>Constants!$H75*'Activity data'!BA17*Constants!$H93*FracLEACHMM*MMLeachEF*NtoN2O*kgtoGg</f>
        <v>2.3758754434318883E-2</v>
      </c>
      <c r="BB184" s="22">
        <f>Constants!$H75*'Activity data'!BB17*Constants!$H93*FracLEACHMM*MMLeachEF*NtoN2O*kgtoGg</f>
        <v>2.4161596154147317E-2</v>
      </c>
      <c r="BC184" s="22">
        <f>Constants!$H75*'Activity data'!BC17*Constants!$H93*FracLEACHMM*MMLeachEF*NtoN2O*kgtoGg</f>
        <v>2.458135906154053E-2</v>
      </c>
      <c r="BD184" s="22">
        <f>Constants!$H75*'Activity data'!BD17*Constants!$H93*FracLEACHMM*MMLeachEF*NtoN2O*kgtoGg</f>
        <v>2.4993068450264642E-2</v>
      </c>
      <c r="BE184" s="22">
        <f>Constants!$H75*'Activity data'!BE17*Constants!$H93*FracLEACHMM*MMLeachEF*NtoN2O*kgtoGg</f>
        <v>2.5420467447887302E-2</v>
      </c>
      <c r="BF184" s="22">
        <f>Constants!$H75*'Activity data'!BF17*Constants!$H93*FracLEACHMM*MMLeachEF*NtoN2O*kgtoGg</f>
        <v>2.5882420568478292E-2</v>
      </c>
      <c r="BG184" s="22">
        <f>Constants!$H75*'Activity data'!BG17*Constants!$H93*FracLEACHMM*MMLeachEF*NtoN2O*kgtoGg</f>
        <v>2.6368934305495015E-2</v>
      </c>
      <c r="BH184" s="22">
        <f>Constants!$H75*'Activity data'!BH17*Constants!$H93*FracLEACHMM*MMLeachEF*NtoN2O*kgtoGg</f>
        <v>2.687279068001289E-2</v>
      </c>
      <c r="BI184" s="22">
        <f>Constants!$H75*'Activity data'!BI17*Constants!$H93*FracLEACHMM*MMLeachEF*NtoN2O*kgtoGg</f>
        <v>2.7389812473722026E-2</v>
      </c>
      <c r="BJ184" s="22">
        <f>Constants!$H75*'Activity data'!BJ17*Constants!$H93*FracLEACHMM*MMLeachEF*NtoN2O*kgtoGg</f>
        <v>2.7924155099883698E-2</v>
      </c>
      <c r="BK184" s="22">
        <f>Constants!$H75*'Activity data'!BK17*Constants!$H93*FracLEACHMM*MMLeachEF*NtoN2O*kgtoGg</f>
        <v>2.8496904605240521E-2</v>
      </c>
      <c r="BL184" s="22">
        <f>Constants!$H75*'Activity data'!BL17*Constants!$H93*FracLEACHMM*MMLeachEF*NtoN2O*kgtoGg</f>
        <v>2.9103316114032628E-2</v>
      </c>
      <c r="BM184" s="22">
        <f>Constants!$H75*'Activity data'!BM17*Constants!$H93*FracLEACHMM*MMLeachEF*NtoN2O*kgtoGg</f>
        <v>2.9733621241844803E-2</v>
      </c>
      <c r="BN184" s="22">
        <f>Constants!$H75*'Activity data'!BN17*Constants!$H93*FracLEACHMM*MMLeachEF*NtoN2O*kgtoGg</f>
        <v>3.0345667337924594E-2</v>
      </c>
      <c r="BO184" s="22">
        <f>Constants!$H75*'Activity data'!BO17*Constants!$H93*FracLEACHMM*MMLeachEF*NtoN2O*kgtoGg</f>
        <v>3.0983792222447286E-2</v>
      </c>
      <c r="BP184" s="22">
        <f>Constants!$H75*'Activity data'!BP17*Constants!$H93*FracLEACHMM*MMLeachEF*NtoN2O*kgtoGg</f>
        <v>3.1650165684919837E-2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4.0365371959841904E-3</v>
      </c>
      <c r="AE185" s="22">
        <f>Constants!$H76*'Activity data'!AE18*Constants!$H94*FracLEACHMM*MMLeachEF*NtoN2O*kgtoGg</f>
        <v>4.0297336354568154E-3</v>
      </c>
      <c r="AF185" s="22">
        <f>Constants!$H76*'Activity data'!AF18*Constants!$H94*FracLEACHMM*MMLeachEF*NtoN2O*kgtoGg</f>
        <v>3.9949839537518567E-3</v>
      </c>
      <c r="AG185" s="22">
        <f>Constants!$H76*'Activity data'!AG18*Constants!$H94*FracLEACHMM*MMLeachEF*NtoN2O*kgtoGg</f>
        <v>3.9322014925269617E-3</v>
      </c>
      <c r="AH185" s="22">
        <f>Constants!$H76*'Activity data'!AH18*Constants!$H94*FracLEACHMM*MMLeachEF*NtoN2O*kgtoGg</f>
        <v>3.8486417740447323E-3</v>
      </c>
      <c r="AI185" s="22">
        <f>Constants!$H76*'Activity data'!AI18*Constants!$H94*FracLEACHMM*MMLeachEF*NtoN2O*kgtoGg</f>
        <v>3.7883277346756165E-3</v>
      </c>
      <c r="AJ185" s="22">
        <f>Constants!$H76*'Activity data'!AJ18*Constants!$H94*FracLEACHMM*MMLeachEF*NtoN2O*kgtoGg</f>
        <v>3.7228249713807467E-3</v>
      </c>
      <c r="AK185" s="22">
        <f>Constants!$H76*'Activity data'!AK18*Constants!$H94*FracLEACHMM*MMLeachEF*NtoN2O*kgtoGg</f>
        <v>3.6527478858929671E-3</v>
      </c>
      <c r="AL185" s="22">
        <f>Constants!$H76*'Activity data'!AL18*Constants!$H94*FracLEACHMM*MMLeachEF*NtoN2O*kgtoGg</f>
        <v>3.1949846259530924E-3</v>
      </c>
      <c r="AM185" s="22">
        <f>Constants!$H76*'Activity data'!AM18*Constants!$H94*FracLEACHMM*MMLeachEF*NtoN2O*kgtoGg</f>
        <v>3.2025943645178235E-3</v>
      </c>
      <c r="AN185" s="22">
        <f>Constants!$H76*'Activity data'!AN18*Constants!$H94*FracLEACHMM*MMLeachEF*NtoN2O*kgtoGg</f>
        <v>3.205568342345682E-3</v>
      </c>
      <c r="AO185" s="22">
        <f>Constants!$H76*'Activity data'!AO18*Constants!$H94*FracLEACHMM*MMLeachEF*NtoN2O*kgtoGg</f>
        <v>3.2087243194398843E-3</v>
      </c>
      <c r="AP185" s="22">
        <f>Constants!$H76*'Activity data'!AP18*Constants!$H94*FracLEACHMM*MMLeachEF*NtoN2O*kgtoGg</f>
        <v>3.2080541574166727E-3</v>
      </c>
      <c r="AQ185" s="22">
        <f>Constants!$H76*'Activity data'!AQ18*Constants!$H94*FracLEACHMM*MMLeachEF*NtoN2O*kgtoGg</f>
        <v>3.2103413255561257E-3</v>
      </c>
      <c r="AR185" s="22">
        <f>Constants!$H76*'Activity data'!AR18*Constants!$H94*FracLEACHMM*MMLeachEF*NtoN2O*kgtoGg</f>
        <v>3.2300669148748289E-3</v>
      </c>
      <c r="AS185" s="22">
        <f>Constants!$H76*'Activity data'!AS18*Constants!$H94*FracLEACHMM*MMLeachEF*NtoN2O*kgtoGg</f>
        <v>3.247374958806809E-3</v>
      </c>
      <c r="AT185" s="22">
        <f>Constants!$H76*'Activity data'!AT18*Constants!$H94*FracLEACHMM*MMLeachEF*NtoN2O*kgtoGg</f>
        <v>3.2678891629509634E-3</v>
      </c>
      <c r="AU185" s="22">
        <f>Constants!$H76*'Activity data'!AU18*Constants!$H94*FracLEACHMM*MMLeachEF*NtoN2O*kgtoGg</f>
        <v>3.2901140758720077E-3</v>
      </c>
      <c r="AV185" s="22">
        <f>Constants!$H76*'Activity data'!AV18*Constants!$H94*FracLEACHMM*MMLeachEF*NtoN2O*kgtoGg</f>
        <v>3.3141874232159186E-3</v>
      </c>
      <c r="AW185" s="22">
        <f>Constants!$H76*'Activity data'!AW18*Constants!$H94*FracLEACHMM*MMLeachEF*NtoN2O*kgtoGg</f>
        <v>3.3584753367888322E-3</v>
      </c>
      <c r="AX185" s="22">
        <f>Constants!$H76*'Activity data'!AX18*Constants!$H94*FracLEACHMM*MMLeachEF*NtoN2O*kgtoGg</f>
        <v>3.3946864268593305E-3</v>
      </c>
      <c r="AY185" s="22">
        <f>Constants!$H76*'Activity data'!AY18*Constants!$H94*FracLEACHMM*MMLeachEF*NtoN2O*kgtoGg</f>
        <v>3.4409564566716885E-3</v>
      </c>
      <c r="AZ185" s="22">
        <f>Constants!$H76*'Activity data'!AZ18*Constants!$H94*FracLEACHMM*MMLeachEF*NtoN2O*kgtoGg</f>
        <v>3.4929783392262078E-3</v>
      </c>
      <c r="BA185" s="22">
        <f>Constants!$H76*'Activity data'!BA18*Constants!$H94*FracLEACHMM*MMLeachEF*NtoN2O*kgtoGg</f>
        <v>3.5508628796302134E-3</v>
      </c>
      <c r="BB185" s="22">
        <f>Constants!$H76*'Activity data'!BB18*Constants!$H94*FracLEACHMM*MMLeachEF*NtoN2O*kgtoGg</f>
        <v>3.6110695589517089E-3</v>
      </c>
      <c r="BC185" s="22">
        <f>Constants!$H76*'Activity data'!BC18*Constants!$H94*FracLEACHMM*MMLeachEF*NtoN2O*kgtoGg</f>
        <v>3.6738051931041113E-3</v>
      </c>
      <c r="BD185" s="22">
        <f>Constants!$H76*'Activity data'!BD18*Constants!$H94*FracLEACHMM*MMLeachEF*NtoN2O*kgtoGg</f>
        <v>3.7353371892218882E-3</v>
      </c>
      <c r="BE185" s="22">
        <f>Constants!$H76*'Activity data'!BE18*Constants!$H94*FracLEACHMM*MMLeachEF*NtoN2O*kgtoGg</f>
        <v>3.7992140746724687E-3</v>
      </c>
      <c r="BF185" s="22">
        <f>Constants!$H76*'Activity data'!BF18*Constants!$H94*FracLEACHMM*MMLeachEF*NtoN2O*kgtoGg</f>
        <v>3.8682552440052541E-3</v>
      </c>
      <c r="BG185" s="22">
        <f>Constants!$H76*'Activity data'!BG18*Constants!$H94*FracLEACHMM*MMLeachEF*NtoN2O*kgtoGg</f>
        <v>3.9409671184420497E-3</v>
      </c>
      <c r="BH185" s="22">
        <f>Constants!$H76*'Activity data'!BH18*Constants!$H94*FracLEACHMM*MMLeachEF*NtoN2O*kgtoGg</f>
        <v>4.0162709354786977E-3</v>
      </c>
      <c r="BI185" s="22">
        <f>Constants!$H76*'Activity data'!BI18*Constants!$H94*FracLEACHMM*MMLeachEF*NtoN2O*kgtoGg</f>
        <v>4.0935423892628966E-3</v>
      </c>
      <c r="BJ185" s="22">
        <f>Constants!$H76*'Activity data'!BJ18*Constants!$H94*FracLEACHMM*MMLeachEF*NtoN2O*kgtoGg</f>
        <v>4.1734025267750243E-3</v>
      </c>
      <c r="BK185" s="22">
        <f>Constants!$H76*'Activity data'!BK18*Constants!$H94*FracLEACHMM*MMLeachEF*NtoN2O*kgtoGg</f>
        <v>4.2590027615651282E-3</v>
      </c>
      <c r="BL185" s="22">
        <f>Constants!$H76*'Activity data'!BL18*Constants!$H94*FracLEACHMM*MMLeachEF*NtoN2O*kgtoGg</f>
        <v>4.3496339485788755E-3</v>
      </c>
      <c r="BM185" s="22">
        <f>Constants!$H76*'Activity data'!BM18*Constants!$H94*FracLEACHMM*MMLeachEF*NtoN2O*kgtoGg</f>
        <v>4.4438361546489001E-3</v>
      </c>
      <c r="BN185" s="22">
        <f>Constants!$H76*'Activity data'!BN18*Constants!$H94*FracLEACHMM*MMLeachEF*NtoN2O*kgtoGg</f>
        <v>4.535309458487298E-3</v>
      </c>
      <c r="BO185" s="22">
        <f>Constants!$H76*'Activity data'!BO18*Constants!$H94*FracLEACHMM*MMLeachEF*NtoN2O*kgtoGg</f>
        <v>4.63068036571579E-3</v>
      </c>
      <c r="BP185" s="22">
        <f>Constants!$H76*'Activity data'!BP18*Constants!$H94*FracLEACHMM*MMLeachEF*NtoN2O*kgtoGg</f>
        <v>4.7302731620640064E-3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1.6786491874489273E-2</v>
      </c>
      <c r="AE186" s="22">
        <f>Constants!$H77*'Activity data'!AE19*Constants!$H95*FracLEACHMM*MMLeachEF*NtoN2O*kgtoGg</f>
        <v>1.7163788371080291E-2</v>
      </c>
      <c r="AF186" s="22">
        <f>Constants!$H77*'Activity data'!AF19*Constants!$H95*FracLEACHMM*MMLeachEF*NtoN2O*kgtoGg</f>
        <v>1.7475015834969538E-2</v>
      </c>
      <c r="AG186" s="22">
        <f>Constants!$H77*'Activity data'!AG19*Constants!$H95*FracLEACHMM*MMLeachEF*NtoN2O*kgtoGg</f>
        <v>1.7715121026571939E-2</v>
      </c>
      <c r="AH186" s="22">
        <f>Constants!$H77*'Activity data'!AH19*Constants!$H95*FracLEACHMM*MMLeachEF*NtoN2O*kgtoGg</f>
        <v>1.7897844002988151E-2</v>
      </c>
      <c r="AI186" s="22">
        <f>Constants!$H77*'Activity data'!AI19*Constants!$H95*FracLEACHMM*MMLeachEF*NtoN2O*kgtoGg</f>
        <v>1.8135554976528752E-2</v>
      </c>
      <c r="AJ186" s="22">
        <f>Constants!$H77*'Activity data'!AJ19*Constants!$H95*FracLEACHMM*MMLeachEF*NtoN2O*kgtoGg</f>
        <v>1.83532129794437E-2</v>
      </c>
      <c r="AK186" s="22">
        <f>Constants!$H77*'Activity data'!AK19*Constants!$H95*FracLEACHMM*MMLeachEF*NtoN2O*kgtoGg</f>
        <v>1.8552218896967919E-2</v>
      </c>
      <c r="AL186" s="22">
        <f>Constants!$H77*'Activity data'!AL19*Constants!$H95*FracLEACHMM*MMLeachEF*NtoN2O*kgtoGg</f>
        <v>1.7648156713370611E-2</v>
      </c>
      <c r="AM186" s="22">
        <f>Constants!$H77*'Activity data'!AM19*Constants!$H95*FracLEACHMM*MMLeachEF*NtoN2O*kgtoGg</f>
        <v>1.7990081929593154E-2</v>
      </c>
      <c r="AN186" s="22">
        <f>Constants!$H77*'Activity data'!AN19*Constants!$H95*FracLEACHMM*MMLeachEF*NtoN2O*kgtoGg</f>
        <v>1.8321375890868415E-2</v>
      </c>
      <c r="AO186" s="22">
        <f>Constants!$H77*'Activity data'!AO19*Constants!$H95*FracLEACHMM*MMLeachEF*NtoN2O*kgtoGg</f>
        <v>1.8655904838587607E-2</v>
      </c>
      <c r="AP186" s="22">
        <f>Constants!$H77*'Activity data'!AP19*Constants!$H95*FracLEACHMM*MMLeachEF*NtoN2O*kgtoGg</f>
        <v>1.8981492094128003E-2</v>
      </c>
      <c r="AQ186" s="22">
        <f>Constants!$H77*'Activity data'!AQ19*Constants!$H95*FracLEACHMM*MMLeachEF*NtoN2O*kgtoGg</f>
        <v>1.9318998833330291E-2</v>
      </c>
      <c r="AR186" s="22">
        <f>Constants!$H77*'Activity data'!AR19*Constants!$H95*FracLEACHMM*MMLeachEF*NtoN2O*kgtoGg</f>
        <v>1.9699306155074345E-2</v>
      </c>
      <c r="AS186" s="22">
        <f>Constants!$H77*'Activity data'!AS19*Constants!$H95*FracLEACHMM*MMLeachEF*NtoN2O*kgtoGg</f>
        <v>2.0076980173969954E-2</v>
      </c>
      <c r="AT186" s="22">
        <f>Constants!$H77*'Activity data'!AT19*Constants!$H95*FracLEACHMM*MMLeachEF*NtoN2O*kgtoGg</f>
        <v>2.0470649487540977E-2</v>
      </c>
      <c r="AU186" s="22">
        <f>Constants!$H77*'Activity data'!AU19*Constants!$H95*FracLEACHMM*MMLeachEF*NtoN2O*kgtoGg</f>
        <v>2.0876029470231657E-2</v>
      </c>
      <c r="AV186" s="22">
        <f>Constants!$H77*'Activity data'!AV19*Constants!$H95*FracLEACHMM*MMLeachEF*NtoN2O*kgtoGg</f>
        <v>2.129415627264232E-2</v>
      </c>
      <c r="AW186" s="22">
        <f>Constants!$H77*'Activity data'!AW19*Constants!$H95*FracLEACHMM*MMLeachEF*NtoN2O*kgtoGg</f>
        <v>2.1777565612755696E-2</v>
      </c>
      <c r="AX186" s="22">
        <f>Constants!$H77*'Activity data'!AX19*Constants!$H95*FracLEACHMM*MMLeachEF*NtoN2O*kgtoGg</f>
        <v>2.2241066239563137E-2</v>
      </c>
      <c r="AY186" s="22">
        <f>Constants!$H77*'Activity data'!AY19*Constants!$H95*FracLEACHMM*MMLeachEF*NtoN2O*kgtoGg</f>
        <v>2.2750664065102753E-2</v>
      </c>
      <c r="AZ186" s="22">
        <f>Constants!$H77*'Activity data'!AZ19*Constants!$H95*FracLEACHMM*MMLeachEF*NtoN2O*kgtoGg</f>
        <v>2.3292460489660025E-2</v>
      </c>
      <c r="BA186" s="22">
        <f>Constants!$H77*'Activity data'!BA19*Constants!$H95*FracLEACHMM*MMLeachEF*NtoN2O*kgtoGg</f>
        <v>2.3868434992182469E-2</v>
      </c>
      <c r="BB186" s="22">
        <f>Constants!$H77*'Activity data'!BB19*Constants!$H95*FracLEACHMM*MMLeachEF*NtoN2O*kgtoGg</f>
        <v>2.44529456277577E-2</v>
      </c>
      <c r="BC186" s="22">
        <f>Constants!$H77*'Activity data'!BC19*Constants!$H95*FracLEACHMM*MMLeachEF*NtoN2O*kgtoGg</f>
        <v>2.5060754203652415E-2</v>
      </c>
      <c r="BD186" s="22">
        <f>Constants!$H77*'Activity data'!BD19*Constants!$H95*FracLEACHMM*MMLeachEF*NtoN2O*kgtoGg</f>
        <v>2.5677486222985196E-2</v>
      </c>
      <c r="BE186" s="22">
        <f>Constants!$H77*'Activity data'!BE19*Constants!$H95*FracLEACHMM*MMLeachEF*NtoN2O*kgtoGg</f>
        <v>2.6318037416297894E-2</v>
      </c>
      <c r="BF186" s="22">
        <f>Constants!$H77*'Activity data'!BF19*Constants!$H95*FracLEACHMM*MMLeachEF*NtoN2O*kgtoGg</f>
        <v>2.6995330137130527E-2</v>
      </c>
      <c r="BG186" s="22">
        <f>Constants!$H77*'Activity data'!BG19*Constants!$H95*FracLEACHMM*MMLeachEF*NtoN2O*kgtoGg</f>
        <v>2.7691906980769655E-2</v>
      </c>
      <c r="BH186" s="22">
        <f>Constants!$H77*'Activity data'!BH19*Constants!$H95*FracLEACHMM*MMLeachEF*NtoN2O*kgtoGg</f>
        <v>2.8416767729906797E-2</v>
      </c>
      <c r="BI186" s="22">
        <f>Constants!$H77*'Activity data'!BI19*Constants!$H95*FracLEACHMM*MMLeachEF*NtoN2O*kgtoGg</f>
        <v>2.916819799012196E-2</v>
      </c>
      <c r="BJ186" s="22">
        <f>Constants!$H77*'Activity data'!BJ19*Constants!$H95*FracLEACHMM*MMLeachEF*NtoN2O*kgtoGg</f>
        <v>2.9950020291109148E-2</v>
      </c>
      <c r="BK186" s="22">
        <f>Constants!$H77*'Activity data'!BK19*Constants!$H95*FracLEACHMM*MMLeachEF*NtoN2O*kgtoGg</f>
        <v>3.0778118865614202E-2</v>
      </c>
      <c r="BL186" s="22">
        <f>Constants!$H77*'Activity data'!BL19*Constants!$H95*FracLEACHMM*MMLeachEF*NtoN2O*kgtoGg</f>
        <v>3.1638188288920788E-2</v>
      </c>
      <c r="BM186" s="22">
        <f>Constants!$H77*'Activity data'!BM19*Constants!$H95*FracLEACHMM*MMLeachEF*NtoN2O*kgtoGg</f>
        <v>3.2537890618059541E-2</v>
      </c>
      <c r="BN186" s="22">
        <f>Constants!$H77*'Activity data'!BN19*Constants!$H95*FracLEACHMM*MMLeachEF*NtoN2O*kgtoGg</f>
        <v>3.3447738288936102E-2</v>
      </c>
      <c r="BO186" s="22">
        <f>Constants!$H77*'Activity data'!BO19*Constants!$H95*FracLEACHMM*MMLeachEF*NtoN2O*kgtoGg</f>
        <v>3.4400956815140625E-2</v>
      </c>
      <c r="BP186" s="22">
        <f>Constants!$H77*'Activity data'!BP19*Constants!$H95*FracLEACHMM*MMLeachEF*NtoN2O*kgtoGg</f>
        <v>3.5400982505045531E-2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7.8172187320673658E-2</v>
      </c>
      <c r="AE187" s="22">
        <f>Constants!$H78*'Activity data'!AE20*Constants!$H96*FracLEACHMM*MMLeachEF*NtoN2O*kgtoGg</f>
        <v>7.961352038175766E-2</v>
      </c>
      <c r="AF187" s="22">
        <f>Constants!$H78*'Activity data'!AF20*Constants!$H96*FracLEACHMM*MMLeachEF*NtoN2O*kgtoGg</f>
        <v>8.0205072449133885E-2</v>
      </c>
      <c r="AG187" s="22">
        <f>Constants!$H78*'Activity data'!AG20*Constants!$H96*FracLEACHMM*MMLeachEF*NtoN2O*kgtoGg</f>
        <v>7.9914082280871199E-2</v>
      </c>
      <c r="AH187" s="22">
        <f>Constants!$H78*'Activity data'!AH20*Constants!$H96*FracLEACHMM*MMLeachEF*NtoN2O*kgtoGg</f>
        <v>7.8923259381825608E-2</v>
      </c>
      <c r="AI187" s="22">
        <f>Constants!$H78*'Activity data'!AI20*Constants!$H96*FracLEACHMM*MMLeachEF*NtoN2O*kgtoGg</f>
        <v>7.8525234941798777E-2</v>
      </c>
      <c r="AJ187" s="22">
        <f>Constants!$H78*'Activity data'!AJ20*Constants!$H96*FracLEACHMM*MMLeachEF*NtoN2O*kgtoGg</f>
        <v>7.7905210140951031E-2</v>
      </c>
      <c r="AK187" s="22">
        <f>Constants!$H78*'Activity data'!AK20*Constants!$H96*FracLEACHMM*MMLeachEF*NtoN2O*kgtoGg</f>
        <v>7.7076680863418998E-2</v>
      </c>
      <c r="AL187" s="22">
        <f>Constants!$H78*'Activity data'!AL20*Constants!$H96*FracLEACHMM*MMLeachEF*NtoN2O*kgtoGg</f>
        <v>6.4107650232229862E-2</v>
      </c>
      <c r="AM187" s="22">
        <f>Constants!$H78*'Activity data'!AM20*Constants!$H96*FracLEACHMM*MMLeachEF*NtoN2O*kgtoGg</f>
        <v>6.5604346431044569E-2</v>
      </c>
      <c r="AN187" s="22">
        <f>Constants!$H78*'Activity data'!AN20*Constants!$H96*FracLEACHMM*MMLeachEF*NtoN2O*kgtoGg</f>
        <v>6.6953911901651217E-2</v>
      </c>
      <c r="AO187" s="22">
        <f>Constants!$H78*'Activity data'!AO20*Constants!$H96*FracLEACHMM*MMLeachEF*NtoN2O*kgtoGg</f>
        <v>6.830846189995865E-2</v>
      </c>
      <c r="AP187" s="22">
        <f>Constants!$H78*'Activity data'!AP20*Constants!$H96*FracLEACHMM*MMLeachEF*NtoN2O*kgtoGg</f>
        <v>6.953833610190506E-2</v>
      </c>
      <c r="AQ187" s="22">
        <f>Constants!$H78*'Activity data'!AQ20*Constants!$H96*FracLEACHMM*MMLeachEF*NtoN2O*kgtoGg</f>
        <v>7.0865885011362303E-2</v>
      </c>
      <c r="AR187" s="22">
        <f>Constants!$H78*'Activity data'!AR20*Constants!$H96*FracLEACHMM*MMLeachEF*NtoN2O*kgtoGg</f>
        <v>7.2847861094974764E-2</v>
      </c>
      <c r="AS187" s="22">
        <f>Constants!$H78*'Activity data'!AS20*Constants!$H96*FracLEACHMM*MMLeachEF*NtoN2O*kgtoGg</f>
        <v>7.4767644718371523E-2</v>
      </c>
      <c r="AT187" s="22">
        <f>Constants!$H78*'Activity data'!AT20*Constants!$H96*FracLEACHMM*MMLeachEF*NtoN2O*kgtoGg</f>
        <v>7.6818106011496481E-2</v>
      </c>
      <c r="AU187" s="22">
        <f>Constants!$H78*'Activity data'!AU20*Constants!$H96*FracLEACHMM*MMLeachEF*NtoN2O*kgtoGg</f>
        <v>7.8952641252211117E-2</v>
      </c>
      <c r="AV187" s="22">
        <f>Constants!$H78*'Activity data'!AV20*Constants!$H96*FracLEACHMM*MMLeachEF*NtoN2O*kgtoGg</f>
        <v>8.117994849001392E-2</v>
      </c>
      <c r="AW187" s="22">
        <f>Constants!$H78*'Activity data'!AW20*Constants!$H96*FracLEACHMM*MMLeachEF*NtoN2O*kgtoGg</f>
        <v>8.4214429881967687E-2</v>
      </c>
      <c r="AX187" s="22">
        <f>Constants!$H78*'Activity data'!AX20*Constants!$H96*FracLEACHMM*MMLeachEF*NtoN2O*kgtoGg</f>
        <v>8.700559532259089E-2</v>
      </c>
      <c r="AY187" s="22">
        <f>Constants!$H78*'Activity data'!AY20*Constants!$H96*FracLEACHMM*MMLeachEF*NtoN2O*kgtoGg</f>
        <v>9.0212525813277933E-2</v>
      </c>
      <c r="AZ187" s="22">
        <f>Constants!$H78*'Activity data'!AZ20*Constants!$H96*FracLEACHMM*MMLeachEF*NtoN2O*kgtoGg</f>
        <v>9.3690336312437852E-2</v>
      </c>
      <c r="BA187" s="22">
        <f>Constants!$H78*'Activity data'!BA20*Constants!$H96*FracLEACHMM*MMLeachEF*NtoN2O*kgtoGg</f>
        <v>9.7453330179204545E-2</v>
      </c>
      <c r="BB187" s="22">
        <f>Constants!$H78*'Activity data'!BB20*Constants!$H96*FracLEACHMM*MMLeachEF*NtoN2O*kgtoGg</f>
        <v>0.10142340948590021</v>
      </c>
      <c r="BC187" s="22">
        <f>Constants!$H78*'Activity data'!BC20*Constants!$H96*FracLEACHMM*MMLeachEF*NtoN2O*kgtoGg</f>
        <v>0.10556738472127897</v>
      </c>
      <c r="BD187" s="22">
        <f>Constants!$H78*'Activity data'!BD20*Constants!$H96*FracLEACHMM*MMLeachEF*NtoN2O*kgtoGg</f>
        <v>0.10974475777893947</v>
      </c>
      <c r="BE187" s="22">
        <f>Constants!$H78*'Activity data'!BE20*Constants!$H96*FracLEACHMM*MMLeachEF*NtoN2O*kgtoGg</f>
        <v>0.11409727859097814</v>
      </c>
      <c r="BF187" s="22">
        <f>Constants!$H78*'Activity data'!BF20*Constants!$H96*FracLEACHMM*MMLeachEF*NtoN2O*kgtoGg</f>
        <v>0.11874455328970498</v>
      </c>
      <c r="BG187" s="22">
        <f>Constants!$H78*'Activity data'!BG20*Constants!$H96*FracLEACHMM*MMLeachEF*NtoN2O*kgtoGg</f>
        <v>0.12367944662023587</v>
      </c>
      <c r="BH187" s="22">
        <f>Constants!$H78*'Activity data'!BH20*Constants!$H96*FracLEACHMM*MMLeachEF*NtoN2O*kgtoGg</f>
        <v>0.12882283874641257</v>
      </c>
      <c r="BI187" s="22">
        <f>Constants!$H78*'Activity data'!BI20*Constants!$H96*FracLEACHMM*MMLeachEF*NtoN2O*kgtoGg</f>
        <v>0.13415574595488455</v>
      </c>
      <c r="BJ187" s="22">
        <f>Constants!$H78*'Activity data'!BJ20*Constants!$H96*FracLEACHMM*MMLeachEF*NtoN2O*kgtoGg</f>
        <v>0.13971085164038621</v>
      </c>
      <c r="BK187" s="22">
        <f>Constants!$H78*'Activity data'!BK20*Constants!$H96*FracLEACHMM*MMLeachEF*NtoN2O*kgtoGg</f>
        <v>0.14563102847531048</v>
      </c>
      <c r="BL187" s="22">
        <f>Constants!$H78*'Activity data'!BL20*Constants!$H96*FracLEACHMM*MMLeachEF*NtoN2O*kgtoGg</f>
        <v>0.15194169804833646</v>
      </c>
      <c r="BM187" s="22">
        <f>Constants!$H78*'Activity data'!BM20*Constants!$H96*FracLEACHMM*MMLeachEF*NtoN2O*kgtoGg</f>
        <v>0.15854779767105573</v>
      </c>
      <c r="BN187" s="22">
        <f>Constants!$H78*'Activity data'!BN20*Constants!$H96*FracLEACHMM*MMLeachEF*NtoN2O*kgtoGg</f>
        <v>0.16517854136287483</v>
      </c>
      <c r="BO187" s="22">
        <f>Constants!$H78*'Activity data'!BO20*Constants!$H96*FracLEACHMM*MMLeachEF*NtoN2O*kgtoGg</f>
        <v>0.17213310481371111</v>
      </c>
      <c r="BP187" s="22">
        <f>Constants!$H78*'Activity data'!BP20*Constants!$H96*FracLEACHMM*MMLeachEF*NtoN2O*kgtoGg</f>
        <v>0.17943780889129871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900"/>
  </sheetPr>
  <dimension ref="A1:BT127"/>
  <sheetViews>
    <sheetView workbookViewId="0">
      <pane xSplit="5" ySplit="3" topLeftCell="F73" activePane="bottomRight" state="frozen"/>
      <selection pane="topRight" activeCell="F1" sqref="F1"/>
      <selection pane="bottomLeft" activeCell="A4" sqref="A4"/>
      <selection pane="bottomRight" activeCell="B108" sqref="B108"/>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1176.896937715451</v>
      </c>
      <c r="AC4" s="46">
        <f t="shared" si="0"/>
        <v>1178.0969235140794</v>
      </c>
      <c r="AD4" s="46">
        <f t="shared" si="0"/>
        <v>1173.2565648420907</v>
      </c>
      <c r="AE4" s="46">
        <f t="shared" si="0"/>
        <v>1162.3751801902242</v>
      </c>
      <c r="AF4" s="46">
        <f t="shared" si="0"/>
        <v>1147.0242602791973</v>
      </c>
      <c r="AG4" s="46">
        <f t="shared" si="0"/>
        <v>1136.5985667667758</v>
      </c>
      <c r="AH4" s="46">
        <f t="shared" si="0"/>
        <v>1124.9170965531896</v>
      </c>
      <c r="AI4" s="46">
        <f t="shared" si="0"/>
        <v>1112.147288567138</v>
      </c>
      <c r="AJ4" s="46">
        <f t="shared" si="0"/>
        <v>1017.1512475059903</v>
      </c>
      <c r="AK4" s="46">
        <f t="shared" si="0"/>
        <v>1020.8229494951996</v>
      </c>
      <c r="AL4" s="46">
        <f t="shared" ref="AL4:BN4" si="1">SUM(AL5:AL10)</f>
        <v>1023.4450371960631</v>
      </c>
      <c r="AM4" s="46">
        <f t="shared" si="1"/>
        <v>1026.039550055491</v>
      </c>
      <c r="AN4" s="46">
        <f t="shared" si="1"/>
        <v>1027.7570663697804</v>
      </c>
      <c r="AO4" s="46">
        <f t="shared" si="1"/>
        <v>1030.0384431388659</v>
      </c>
      <c r="AP4" s="46">
        <f t="shared" si="1"/>
        <v>1035.3376128278467</v>
      </c>
      <c r="AQ4" s="46">
        <f t="shared" si="1"/>
        <v>1040.0638244221127</v>
      </c>
      <c r="AR4" s="46">
        <f t="shared" si="1"/>
        <v>1045.4100775495997</v>
      </c>
      <c r="AS4" s="46">
        <f t="shared" si="1"/>
        <v>1051.0578173383331</v>
      </c>
      <c r="AT4" s="46">
        <f t="shared" si="1"/>
        <v>1057.0348990815685</v>
      </c>
      <c r="AU4" s="46">
        <f t="shared" si="1"/>
        <v>1064.0746095650613</v>
      </c>
      <c r="AV4" s="46">
        <f t="shared" si="1"/>
        <v>1069.2287032054937</v>
      </c>
      <c r="AW4" s="46">
        <f t="shared" si="1"/>
        <v>1076.31105679188</v>
      </c>
      <c r="AX4" s="46">
        <f t="shared" si="1"/>
        <v>1084.3903234452082</v>
      </c>
      <c r="AY4" s="46">
        <f t="shared" si="1"/>
        <v>1093.46636878141</v>
      </c>
      <c r="AZ4" s="46">
        <f t="shared" si="1"/>
        <v>1102.3484124626621</v>
      </c>
      <c r="BA4" s="46">
        <f t="shared" si="1"/>
        <v>1111.504028036914</v>
      </c>
      <c r="BB4" s="46">
        <f t="shared" si="1"/>
        <v>1120.1551511207269</v>
      </c>
      <c r="BC4" s="46">
        <f t="shared" si="1"/>
        <v>1129.0180733994623</v>
      </c>
      <c r="BD4" s="46">
        <f t="shared" si="1"/>
        <v>1138.6452278154195</v>
      </c>
      <c r="BE4" s="46">
        <f t="shared" si="1"/>
        <v>1162.0046283362556</v>
      </c>
      <c r="BF4" s="46">
        <f t="shared" si="1"/>
        <v>1186.3262667410643</v>
      </c>
      <c r="BG4" s="46">
        <f t="shared" si="1"/>
        <v>1211.5063168337285</v>
      </c>
      <c r="BH4" s="46">
        <f t="shared" si="1"/>
        <v>1237.6982814878947</v>
      </c>
      <c r="BI4" s="46">
        <f t="shared" si="1"/>
        <v>1265.599111108279</v>
      </c>
      <c r="BJ4" s="46">
        <f t="shared" si="1"/>
        <v>1294.7166220845429</v>
      </c>
      <c r="BK4" s="46">
        <f t="shared" si="1"/>
        <v>1325.1709022463547</v>
      </c>
      <c r="BL4" s="46">
        <f t="shared" si="1"/>
        <v>1355.6207943643224</v>
      </c>
      <c r="BM4" s="46">
        <f t="shared" si="1"/>
        <v>1387.5290308378255</v>
      </c>
      <c r="BN4" s="46">
        <f t="shared" si="1"/>
        <v>1421.0111029550219</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983.10060754087237</v>
      </c>
      <c r="AC5" s="28">
        <f>SUM(Emissions!AE4:AE9)</f>
        <v>984.08720758272591</v>
      </c>
      <c r="AD5" s="28">
        <f>SUM(Emissions!AF4:AF9)</f>
        <v>978.9392813344183</v>
      </c>
      <c r="AE5" s="28">
        <f>SUM(Emissions!AG4:AG9)</f>
        <v>967.6653895099621</v>
      </c>
      <c r="AF5" s="28">
        <f>SUM(Emissions!AH4:AH9)</f>
        <v>951.83298986708292</v>
      </c>
      <c r="AG5" s="28">
        <f>SUM(Emissions!AI4:AI9)</f>
        <v>940.77333054849817</v>
      </c>
      <c r="AH5" s="28">
        <f>SUM(Emissions!AJ4:AJ9)</f>
        <v>928.40308699078719</v>
      </c>
      <c r="AI5" s="28">
        <f>SUM(Emissions!AK4:AK9)</f>
        <v>914.88734519190405</v>
      </c>
      <c r="AJ5" s="28">
        <f>SUM(Emissions!AL4:AL9)</f>
        <v>819.70517002350732</v>
      </c>
      <c r="AK5" s="28">
        <f>SUM(Emissions!AM4:AM9)</f>
        <v>823.01335677495501</v>
      </c>
      <c r="AL5" s="28">
        <f>SUM(Emissions!AN4:AN9)</f>
        <v>825.2315187941914</v>
      </c>
      <c r="AM5" s="28">
        <f>SUM(Emissions!AO4:AO9)</f>
        <v>827.37685405693696</v>
      </c>
      <c r="AN5" s="28">
        <f>SUM(Emissions!AP4:AP9)</f>
        <v>828.60909448873667</v>
      </c>
      <c r="AO5" s="28">
        <f>SUM(Emissions!AQ4:AQ9)</f>
        <v>830.36015636103798</v>
      </c>
      <c r="AP5" s="28">
        <f>SUM(Emissions!AR4:AR9)</f>
        <v>835.28977010990434</v>
      </c>
      <c r="AQ5" s="28">
        <f>SUM(Emissions!AS4:AS9)</f>
        <v>839.61574053544109</v>
      </c>
      <c r="AR5" s="28">
        <f>SUM(Emissions!AT4:AT9)</f>
        <v>844.52323078091149</v>
      </c>
      <c r="AS5" s="28">
        <f>SUM(Emissions!AU4:AU9)</f>
        <v>849.69764125763049</v>
      </c>
      <c r="AT5" s="28">
        <f>SUM(Emissions!AV4:AV9)</f>
        <v>855.16787227727059</v>
      </c>
      <c r="AU5" s="28">
        <f>SUM(Emissions!AW4:AW9)</f>
        <v>861.8194421152765</v>
      </c>
      <c r="AV5" s="28">
        <f>SUM(Emissions!AX4:AX9)</f>
        <v>866.57245394941992</v>
      </c>
      <c r="AW5" s="28">
        <f>SUM(Emissions!AY4:AY9)</f>
        <v>873.20982575627181</v>
      </c>
      <c r="AX5" s="28">
        <f>SUM(Emissions!AZ4:AZ9)</f>
        <v>880.80847927291381</v>
      </c>
      <c r="AY5" s="28">
        <f>SUM(Emissions!BA4:BA9)</f>
        <v>889.36869458053525</v>
      </c>
      <c r="AZ5" s="28">
        <f>SUM(Emissions!BB4:BB9)</f>
        <v>897.87891584061242</v>
      </c>
      <c r="BA5" s="28">
        <f>SUM(Emissions!BC4:BC9)</f>
        <v>906.63571562921061</v>
      </c>
      <c r="BB5" s="28">
        <f>SUM(Emissions!BD4:BD9)</f>
        <v>914.86858561635631</v>
      </c>
      <c r="BC5" s="28">
        <f>SUM(Emissions!BE4:BE9)</f>
        <v>923.28784179001298</v>
      </c>
      <c r="BD5" s="28">
        <f>SUM(Emissions!BF4:BF9)</f>
        <v>932.44103086182361</v>
      </c>
      <c r="BE5" s="28">
        <f>SUM(Emissions!BG4:BG9)</f>
        <v>955.45873732630582</v>
      </c>
      <c r="BF5" s="28">
        <f>SUM(Emissions!BH4:BH9)</f>
        <v>979.41452163382064</v>
      </c>
      <c r="BG5" s="28">
        <f>SUM(Emissions!BI4:BI9)</f>
        <v>1004.2061151352863</v>
      </c>
      <c r="BH5" s="28">
        <f>SUM(Emissions!BJ4:BJ9)</f>
        <v>1029.9861200557334</v>
      </c>
      <c r="BI5" s="28">
        <f>SUM(Emissions!BK4:BK9)</f>
        <v>1057.4454515380014</v>
      </c>
      <c r="BJ5" s="28">
        <f>SUM(Emissions!BL4:BL9)</f>
        <v>1086.2533193231961</v>
      </c>
      <c r="BK5" s="28">
        <f>SUM(Emissions!BM4:BM9)</f>
        <v>1116.3731526478171</v>
      </c>
      <c r="BL5" s="28">
        <f>SUM(Emissions!BN4:BN9)</f>
        <v>1146.4768290992306</v>
      </c>
      <c r="BM5" s="28">
        <f>SUM(Emissions!BO4:BO9)</f>
        <v>1178.0137621903632</v>
      </c>
      <c r="BN5" s="28">
        <f>SUM(Emissions!BP4:BP9)</f>
        <v>1211.0987557633246</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146.95479828919903</v>
      </c>
      <c r="AC6" s="28">
        <f>SUM(Emissions!AE10:AE11)</f>
        <v>147.03626708980349</v>
      </c>
      <c r="AD6" s="28">
        <f>SUM(Emissions!AF10:AF11)</f>
        <v>147.21747706732884</v>
      </c>
      <c r="AE6" s="28">
        <f>SUM(Emissions!AG10:AG11)</f>
        <v>147.49185680826275</v>
      </c>
      <c r="AF6" s="28">
        <f>SUM(Emissions!AH10:AH11)</f>
        <v>147.85569904369922</v>
      </c>
      <c r="AG6" s="28">
        <f>SUM(Emissions!AI10:AI11)</f>
        <v>148.31429190093797</v>
      </c>
      <c r="AH6" s="28">
        <f>SUM(Emissions!AJ10:AJ11)</f>
        <v>148.82229674327289</v>
      </c>
      <c r="AI6" s="28">
        <f>SUM(Emissions!AK10:AK11)</f>
        <v>149.38059441955369</v>
      </c>
      <c r="AJ6" s="28">
        <f>SUM(Emissions!AL10:AL11)</f>
        <v>149.90046585426626</v>
      </c>
      <c r="AK6" s="28">
        <f>SUM(Emissions!AM10:AM11)</f>
        <v>150.1155581433224</v>
      </c>
      <c r="AL6" s="28">
        <f>SUM(Emissions!AN10:AN11)</f>
        <v>150.36673441375447</v>
      </c>
      <c r="AM6" s="28">
        <f>SUM(Emissions!AO10:AO11)</f>
        <v>150.65284896723398</v>
      </c>
      <c r="AN6" s="28">
        <f>SUM(Emissions!AP10:AP11)</f>
        <v>150.97098902323668</v>
      </c>
      <c r="AO6" s="28">
        <f>SUM(Emissions!AQ10:AQ11)</f>
        <v>151.32103163673958</v>
      </c>
      <c r="AP6" s="28">
        <f>SUM(Emissions!AR10:AR11)</f>
        <v>151.5378281993103</v>
      </c>
      <c r="AQ6" s="28">
        <f>SUM(Emissions!AS10:AS11)</f>
        <v>151.78062081199042</v>
      </c>
      <c r="AR6" s="28">
        <f>SUM(Emissions!AT10:AT11)</f>
        <v>152.04951682937363</v>
      </c>
      <c r="AS6" s="28">
        <f>SUM(Emissions!AU10:AU11)</f>
        <v>152.34300403777698</v>
      </c>
      <c r="AT6" s="28">
        <f>SUM(Emissions!AV10:AV11)</f>
        <v>152.66009287079072</v>
      </c>
      <c r="AU6" s="28">
        <f>SUM(Emissions!AW10:AW11)</f>
        <v>152.8698776741488</v>
      </c>
      <c r="AV6" s="28">
        <f>SUM(Emissions!AX10:AX11)</f>
        <v>153.09770789182721</v>
      </c>
      <c r="AW6" s="28">
        <f>SUM(Emissions!AY10:AY11)</f>
        <v>153.34765298018996</v>
      </c>
      <c r="AX6" s="28">
        <f>SUM(Emissions!AZ10:AZ11)</f>
        <v>153.61788811233561</v>
      </c>
      <c r="AY6" s="28">
        <f>SUM(Emissions!BA10:BA11)</f>
        <v>153.90783763084937</v>
      </c>
      <c r="AZ6" s="28">
        <f>SUM(Emissions!BB10:BB11)</f>
        <v>154.08856186111583</v>
      </c>
      <c r="BA6" s="28">
        <f>SUM(Emissions!BC10:BC11)</f>
        <v>154.28596145764229</v>
      </c>
      <c r="BB6" s="28">
        <f>SUM(Emissions!BD10:BD11)</f>
        <v>154.49840658212236</v>
      </c>
      <c r="BC6" s="28">
        <f>SUM(Emissions!BE10:BE11)</f>
        <v>154.72644083101764</v>
      </c>
      <c r="BD6" s="28">
        <f>SUM(Emissions!BF10:BF11)</f>
        <v>154.97048997558986</v>
      </c>
      <c r="BE6" s="28">
        <f>SUM(Emissions!BG10:BG11)</f>
        <v>155.11111681073638</v>
      </c>
      <c r="BF6" s="28">
        <f>SUM(Emissions!BH10:BH11)</f>
        <v>155.26550392785018</v>
      </c>
      <c r="BG6" s="28">
        <f>SUM(Emissions!BI10:BI11)</f>
        <v>155.43309702127178</v>
      </c>
      <c r="BH6" s="28">
        <f>SUM(Emissions!BJ10:BJ11)</f>
        <v>155.61376507303578</v>
      </c>
      <c r="BI6" s="28">
        <f>SUM(Emissions!BK10:BK11)</f>
        <v>155.80825196835826</v>
      </c>
      <c r="BJ6" s="28">
        <f>SUM(Emissions!BL10:BL11)</f>
        <v>155.89630934785404</v>
      </c>
      <c r="BK6" s="28">
        <f>SUM(Emissions!BM10:BM11)</f>
        <v>155.99646032043134</v>
      </c>
      <c r="BL6" s="28">
        <f>SUM(Emissions!BN10:BN11)</f>
        <v>156.10630467233125</v>
      </c>
      <c r="BM6" s="28">
        <f>SUM(Emissions!BO10:BO11)</f>
        <v>156.2278606494487</v>
      </c>
      <c r="BN6" s="28">
        <f>SUM(Emissions!BP10:BP11)</f>
        <v>156.36106501235051</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37.502543803211616</v>
      </c>
      <c r="AC7" s="28">
        <f>SUM(Emissions!AE12:AE13)</f>
        <v>37.600855253472787</v>
      </c>
      <c r="AD7" s="28">
        <f>SUM(Emissions!AF12:AF13)</f>
        <v>37.731814622661723</v>
      </c>
      <c r="AE7" s="28">
        <f>SUM(Emissions!AG12:AG13)</f>
        <v>37.893361826054743</v>
      </c>
      <c r="AF7" s="28">
        <f>SUM(Emissions!AH12:AH13)</f>
        <v>38.084479871287215</v>
      </c>
      <c r="AG7" s="28">
        <f>SUM(Emissions!AI12:AI13)</f>
        <v>38.307651391866358</v>
      </c>
      <c r="AH7" s="28">
        <f>SUM(Emissions!AJ12:AJ13)</f>
        <v>38.545113270251953</v>
      </c>
      <c r="AI7" s="28">
        <f>SUM(Emissions!AK12:AK13)</f>
        <v>38.797569537845959</v>
      </c>
      <c r="AJ7" s="28">
        <f>SUM(Emissions!AL12:AL13)</f>
        <v>39.030211624201442</v>
      </c>
      <c r="AK7" s="28">
        <f>SUM(Emissions!AM12:AM13)</f>
        <v>39.138453005697052</v>
      </c>
      <c r="AL7" s="28">
        <f>SUM(Emissions!AN12:AN13)</f>
        <v>39.257707383297557</v>
      </c>
      <c r="AM7" s="28">
        <f>SUM(Emissions!AO12:AO13)</f>
        <v>39.387693850233738</v>
      </c>
      <c r="AN7" s="28">
        <f>SUM(Emissions!AP12:AP13)</f>
        <v>39.527416265283499</v>
      </c>
      <c r="AO7" s="28">
        <f>SUM(Emissions!AQ12:AQ13)</f>
        <v>39.67695616634721</v>
      </c>
      <c r="AP7" s="28">
        <f>SUM(Emissions!AR12:AR13)</f>
        <v>39.772038236677759</v>
      </c>
      <c r="AQ7" s="28">
        <f>SUM(Emissions!AS12:AS13)</f>
        <v>39.875132172467261</v>
      </c>
      <c r="AR7" s="28">
        <f>SUM(Emissions!AT12:AT13)</f>
        <v>39.986363260409064</v>
      </c>
      <c r="AS7" s="28">
        <f>SUM(Emissions!AU12:AU13)</f>
        <v>40.105216810609782</v>
      </c>
      <c r="AT7" s="28">
        <f>SUM(Emissions!AV12:AV13)</f>
        <v>40.231374427181379</v>
      </c>
      <c r="AU7" s="28">
        <f>SUM(Emissions!AW12:AW13)</f>
        <v>40.314405786294785</v>
      </c>
      <c r="AV7" s="28">
        <f>SUM(Emissions!AX12:AX13)</f>
        <v>40.402914016742237</v>
      </c>
      <c r="AW7" s="28">
        <f>SUM(Emissions!AY12:AY13)</f>
        <v>40.498510727613919</v>
      </c>
      <c r="AX7" s="28">
        <f>SUM(Emissions!AZ12:AZ13)</f>
        <v>40.600529168688169</v>
      </c>
      <c r="AY7" s="28">
        <f>SUM(Emissions!BA12:BA13)</f>
        <v>40.708780685127721</v>
      </c>
      <c r="AZ7" s="28">
        <f>SUM(Emissions!BB12:BB13)</f>
        <v>40.774051267658884</v>
      </c>
      <c r="BA7" s="28">
        <f>SUM(Emissions!BC12:BC13)</f>
        <v>40.844632736339648</v>
      </c>
      <c r="BB7" s="28">
        <f>SUM(Emissions!BD12:BD13)</f>
        <v>40.919926699828238</v>
      </c>
      <c r="BC7" s="28">
        <f>SUM(Emissions!BE12:BE13)</f>
        <v>41.000161420959749</v>
      </c>
      <c r="BD7" s="28">
        <f>SUM(Emissions!BF12:BF13)</f>
        <v>41.085515966710702</v>
      </c>
      <c r="BE7" s="28">
        <f>SUM(Emissions!BG12:BG13)</f>
        <v>41.130804386479952</v>
      </c>
      <c r="BF7" s="28">
        <f>SUM(Emissions!BH12:BH13)</f>
        <v>41.180544147025188</v>
      </c>
      <c r="BG7" s="28">
        <f>SUM(Emissions!BI12:BI13)</f>
        <v>41.234536657913139</v>
      </c>
      <c r="BH7" s="28">
        <f>SUM(Emissions!BJ12:BJ13)</f>
        <v>41.292742251989431</v>
      </c>
      <c r="BI7" s="28">
        <f>SUM(Emissions!BK12:BK13)</f>
        <v>41.355448734719069</v>
      </c>
      <c r="BJ7" s="28">
        <f>SUM(Emissions!BL12:BL13)</f>
        <v>41.377539163104146</v>
      </c>
      <c r="BK7" s="28">
        <f>SUM(Emissions!BM12:BM13)</f>
        <v>41.40364083543885</v>
      </c>
      <c r="BL7" s="28">
        <f>SUM(Emissions!BN12:BN13)</f>
        <v>41.432858894905621</v>
      </c>
      <c r="BM7" s="28">
        <f>SUM(Emissions!BO12:BO13)</f>
        <v>41.465953138718092</v>
      </c>
      <c r="BN7" s="28">
        <f>SUM(Emissions!BP12:BP13)</f>
        <v>41.50290149255229</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5.5635289470858815</v>
      </c>
      <c r="AC8" s="28">
        <f>Emissions!AE14</f>
        <v>5.6006831924140474</v>
      </c>
      <c r="AD8" s="28">
        <f>Emissions!AF14</f>
        <v>5.6142068674772583</v>
      </c>
      <c r="AE8" s="28">
        <f>Emissions!AG14</f>
        <v>5.6035344482577196</v>
      </c>
      <c r="AF8" s="28">
        <f>Emissions!AH14</f>
        <v>5.5736386762094483</v>
      </c>
      <c r="AG8" s="28">
        <f>Emissions!AI14</f>
        <v>5.5572999274169383</v>
      </c>
      <c r="AH8" s="28">
        <f>Emissions!AJ14</f>
        <v>5.5347728137979191</v>
      </c>
      <c r="AI8" s="28">
        <f>Emissions!AK14</f>
        <v>5.506504913698361</v>
      </c>
      <c r="AJ8" s="28">
        <f>Emissions!AL14</f>
        <v>5.1788949675072171</v>
      </c>
      <c r="AK8" s="28">
        <f>Emissions!AM14</f>
        <v>5.2151072925675397</v>
      </c>
      <c r="AL8" s="28">
        <f>Emissions!AN14</f>
        <v>5.2470510983444711</v>
      </c>
      <c r="AM8" s="28">
        <f>Emissions!AO14</f>
        <v>5.2784815159160505</v>
      </c>
      <c r="AN8" s="28">
        <f>Emissions!AP14</f>
        <v>5.3062444840859131</v>
      </c>
      <c r="AO8" s="28">
        <f>Emissions!AQ14</f>
        <v>5.3357838786461844</v>
      </c>
      <c r="AP8" s="28">
        <f>Emissions!AR14</f>
        <v>5.3831723119534773</v>
      </c>
      <c r="AQ8" s="28">
        <f>Emissions!AS14</f>
        <v>5.4284990507796644</v>
      </c>
      <c r="AR8" s="28">
        <f>Emissions!AT14</f>
        <v>5.4764346118118832</v>
      </c>
      <c r="AS8" s="28">
        <f>Emissions!AU14</f>
        <v>5.5258306432994146</v>
      </c>
      <c r="AT8" s="28">
        <f>Emissions!AV14</f>
        <v>5.5768782513811104</v>
      </c>
      <c r="AU8" s="28">
        <f>Emissions!AW14</f>
        <v>5.6491021440442903</v>
      </c>
      <c r="AV8" s="28">
        <f>Emissions!AX14</f>
        <v>5.7149577856627971</v>
      </c>
      <c r="AW8" s="28">
        <f>Emissions!AY14</f>
        <v>5.7902633031254656</v>
      </c>
      <c r="AX8" s="28">
        <f>Emissions!AZ14</f>
        <v>5.8714882354630804</v>
      </c>
      <c r="AY8" s="28">
        <f>Emissions!BA14</f>
        <v>5.9589246336907502</v>
      </c>
      <c r="AZ8" s="28">
        <f>Emissions!BB14</f>
        <v>6.0533484182418302</v>
      </c>
      <c r="BA8" s="28">
        <f>Emissions!BC14</f>
        <v>6.151460211186718</v>
      </c>
      <c r="BB8" s="28">
        <f>Emissions!BD14</f>
        <v>6.2498791103803839</v>
      </c>
      <c r="BC8" s="28">
        <f>Emissions!BE14</f>
        <v>6.3519580408765011</v>
      </c>
      <c r="BD8" s="28">
        <f>Emissions!BF14</f>
        <v>6.4605077979649854</v>
      </c>
      <c r="BE8" s="28">
        <f>Emissions!BG14</f>
        <v>6.5783600616730551</v>
      </c>
      <c r="BF8" s="28">
        <f>Emissions!BH14</f>
        <v>6.7008087854618141</v>
      </c>
      <c r="BG8" s="28">
        <f>Emissions!BI14</f>
        <v>6.8273749565266497</v>
      </c>
      <c r="BH8" s="28">
        <f>Emissions!BJ14</f>
        <v>6.9588059702937954</v>
      </c>
      <c r="BI8" s="28">
        <f>Emissions!BK14</f>
        <v>7.0984616196088997</v>
      </c>
      <c r="BJ8" s="28">
        <f>Emissions!BL14</f>
        <v>7.2506837457072102</v>
      </c>
      <c r="BK8" s="28">
        <f>Emissions!BM14</f>
        <v>7.4097420361754249</v>
      </c>
      <c r="BL8" s="28">
        <f>Emissions!BN14</f>
        <v>7.5691827858586151</v>
      </c>
      <c r="BM8" s="28">
        <f>Emissions!BO14</f>
        <v>7.7360904505785939</v>
      </c>
      <c r="BN8" s="28">
        <f>Emissions!BP14</f>
        <v>7.911068642597292</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2.1054591350821612</v>
      </c>
      <c r="AC10" s="28">
        <f>SUM(Emissions!AE16:AE17)</f>
        <v>2.1019103956632113</v>
      </c>
      <c r="AD10" s="28">
        <f>SUM(Emissions!AF16:AF17)</f>
        <v>2.0837849502047399</v>
      </c>
      <c r="AE10" s="28">
        <f>SUM(Emissions!AG16:AG17)</f>
        <v>2.0510375976867441</v>
      </c>
      <c r="AF10" s="28">
        <f>SUM(Emissions!AH16:AH17)</f>
        <v>2.0074528209185947</v>
      </c>
      <c r="AG10" s="28">
        <f>SUM(Emissions!AI16:AI17)</f>
        <v>1.9759929980561302</v>
      </c>
      <c r="AH10" s="28">
        <f>SUM(Emissions!AJ16:AJ17)</f>
        <v>1.9418267350796581</v>
      </c>
      <c r="AI10" s="28">
        <f>SUM(Emissions!AK16:AK17)</f>
        <v>1.9052745041360253</v>
      </c>
      <c r="AJ10" s="28">
        <f>SUM(Emissions!AL16:AL17)</f>
        <v>1.6665050365081155</v>
      </c>
      <c r="AK10" s="28">
        <f>SUM(Emissions!AM16:AM17)</f>
        <v>1.6704742786577083</v>
      </c>
      <c r="AL10" s="28">
        <f>SUM(Emissions!AN16:AN17)</f>
        <v>1.6720255064753105</v>
      </c>
      <c r="AM10" s="28">
        <f>SUM(Emissions!AO16:AO17)</f>
        <v>1.6736716651703691</v>
      </c>
      <c r="AN10" s="28">
        <f>SUM(Emissions!AP16:AP17)</f>
        <v>1.6733221084376435</v>
      </c>
      <c r="AO10" s="28">
        <f>SUM(Emissions!AQ16:AQ17)</f>
        <v>1.674515096094854</v>
      </c>
      <c r="AP10" s="28">
        <f>SUM(Emissions!AR16:AR17)</f>
        <v>1.6848039700007509</v>
      </c>
      <c r="AQ10" s="28">
        <f>SUM(Emissions!AS16:AS17)</f>
        <v>1.6938318514341841</v>
      </c>
      <c r="AR10" s="28">
        <f>SUM(Emissions!AT16:AT17)</f>
        <v>1.704532067093592</v>
      </c>
      <c r="AS10" s="28">
        <f>SUM(Emissions!AU16:AU17)</f>
        <v>1.7161245890162367</v>
      </c>
      <c r="AT10" s="28">
        <f>SUM(Emissions!AV16:AV17)</f>
        <v>1.7286812549445649</v>
      </c>
      <c r="AU10" s="28">
        <f>SUM(Emissions!AW16:AW17)</f>
        <v>1.7517818452967573</v>
      </c>
      <c r="AV10" s="28">
        <f>SUM(Emissions!AX16:AX17)</f>
        <v>1.7706695618415385</v>
      </c>
      <c r="AW10" s="28">
        <f>SUM(Emissions!AY16:AY17)</f>
        <v>1.794804024679109</v>
      </c>
      <c r="AX10" s="28">
        <f>SUM(Emissions!AZ16:AZ17)</f>
        <v>1.8219386558073818</v>
      </c>
      <c r="AY10" s="28">
        <f>SUM(Emissions!BA16:BA17)</f>
        <v>1.8521312512069474</v>
      </c>
      <c r="AZ10" s="28">
        <f>SUM(Emissions!BB16:BB17)</f>
        <v>1.883535075033101</v>
      </c>
      <c r="BA10" s="28">
        <f>SUM(Emissions!BC16:BC17)</f>
        <v>1.9162580025346136</v>
      </c>
      <c r="BB10" s="28">
        <f>SUM(Emissions!BD16:BD17)</f>
        <v>1.9483531120395874</v>
      </c>
      <c r="BC10" s="28">
        <f>SUM(Emissions!BE16:BE17)</f>
        <v>1.9816713165952944</v>
      </c>
      <c r="BD10" s="28">
        <f>SUM(Emissions!BF16:BF17)</f>
        <v>2.0176832133302196</v>
      </c>
      <c r="BE10" s="28">
        <f>SUM(Emissions!BG16:BG17)</f>
        <v>2.0556097510601834</v>
      </c>
      <c r="BF10" s="28">
        <f>SUM(Emissions!BH16:BH17)</f>
        <v>2.0948882469065992</v>
      </c>
      <c r="BG10" s="28">
        <f>SUM(Emissions!BI16:BI17)</f>
        <v>2.1351930627306368</v>
      </c>
      <c r="BH10" s="28">
        <f>SUM(Emissions!BJ16:BJ17)</f>
        <v>2.1768481368424539</v>
      </c>
      <c r="BI10" s="28">
        <f>SUM(Emissions!BK16:BK17)</f>
        <v>2.2214972475909702</v>
      </c>
      <c r="BJ10" s="28">
        <f>SUM(Emissions!BL16:BL17)</f>
        <v>2.2687705046815458</v>
      </c>
      <c r="BK10" s="28">
        <f>SUM(Emissions!BM16:BM17)</f>
        <v>2.3179064064917281</v>
      </c>
      <c r="BL10" s="28">
        <f>SUM(Emissions!BN16:BN17)</f>
        <v>2.3656189119962741</v>
      </c>
      <c r="BM10" s="28">
        <f>SUM(Emissions!BO16:BO17)</f>
        <v>2.4153644087168464</v>
      </c>
      <c r="BN10" s="28">
        <f>SUM(Emissions!BP16:BP17)</f>
        <v>2.4673120441971648</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37.066662628955243</v>
      </c>
      <c r="AC11" s="48">
        <f t="shared" si="6"/>
        <v>37.163751803152728</v>
      </c>
      <c r="AD11" s="48">
        <f t="shared" si="6"/>
        <v>37.04744603911066</v>
      </c>
      <c r="AE11" s="48">
        <f t="shared" si="6"/>
        <v>36.714335187256964</v>
      </c>
      <c r="AF11" s="48">
        <f t="shared" si="6"/>
        <v>36.218265241491792</v>
      </c>
      <c r="AG11" s="48">
        <f t="shared" si="6"/>
        <v>35.901863767418831</v>
      </c>
      <c r="AH11" s="48">
        <f t="shared" si="6"/>
        <v>35.542446375313148</v>
      </c>
      <c r="AI11" s="48">
        <f t="shared" si="6"/>
        <v>35.144567283351293</v>
      </c>
      <c r="AJ11" s="48">
        <f t="shared" si="6"/>
        <v>31.671055100969411</v>
      </c>
      <c r="AK11" s="48">
        <f t="shared" si="6"/>
        <v>31.854682729969763</v>
      </c>
      <c r="AL11" s="48">
        <f t="shared" ref="AL11:BN11" si="7">SUM(AL12:AL18)</f>
        <v>32.003481481891797</v>
      </c>
      <c r="AM11" s="48">
        <f t="shared" si="7"/>
        <v>32.155672273761624</v>
      </c>
      <c r="AN11" s="48">
        <f t="shared" si="7"/>
        <v>32.278985172580946</v>
      </c>
      <c r="AO11" s="48">
        <f t="shared" si="7"/>
        <v>32.427961619770926</v>
      </c>
      <c r="AP11" s="48">
        <f t="shared" si="7"/>
        <v>32.713324000842725</v>
      </c>
      <c r="AQ11" s="48">
        <f t="shared" si="7"/>
        <v>32.982027862907884</v>
      </c>
      <c r="AR11" s="48">
        <f t="shared" si="7"/>
        <v>33.279961534388242</v>
      </c>
      <c r="AS11" s="48">
        <f t="shared" si="7"/>
        <v>33.595192471378873</v>
      </c>
      <c r="AT11" s="48">
        <f t="shared" si="7"/>
        <v>33.929089044616667</v>
      </c>
      <c r="AU11" s="48">
        <f t="shared" si="7"/>
        <v>34.428781219298834</v>
      </c>
      <c r="AV11" s="48">
        <f t="shared" si="7"/>
        <v>34.866153393493768</v>
      </c>
      <c r="AW11" s="48">
        <f t="shared" si="7"/>
        <v>35.392286235261487</v>
      </c>
      <c r="AX11" s="48">
        <f t="shared" si="7"/>
        <v>35.972136930914303</v>
      </c>
      <c r="AY11" s="48">
        <f t="shared" si="7"/>
        <v>36.607376088991785</v>
      </c>
      <c r="AZ11" s="48">
        <f t="shared" si="7"/>
        <v>37.263098351156742</v>
      </c>
      <c r="BA11" s="48">
        <f t="shared" si="7"/>
        <v>37.947030492984034</v>
      </c>
      <c r="BB11" s="48">
        <f t="shared" si="7"/>
        <v>38.627642084413488</v>
      </c>
      <c r="BC11" s="48">
        <f t="shared" si="7"/>
        <v>39.33545321449364</v>
      </c>
      <c r="BD11" s="48">
        <f t="shared" si="7"/>
        <v>40.095245030715006</v>
      </c>
      <c r="BE11" s="48">
        <f t="shared" si="7"/>
        <v>40.887817627909648</v>
      </c>
      <c r="BF11" s="48">
        <f t="shared" si="7"/>
        <v>41.711263860441406</v>
      </c>
      <c r="BG11" s="48">
        <f t="shared" si="7"/>
        <v>42.560622260837462</v>
      </c>
      <c r="BH11" s="48">
        <f t="shared" si="7"/>
        <v>43.441805304901983</v>
      </c>
      <c r="BI11" s="48">
        <f t="shared" si="7"/>
        <v>44.383214870663117</v>
      </c>
      <c r="BJ11" s="48">
        <f t="shared" si="7"/>
        <v>45.374171687479205</v>
      </c>
      <c r="BK11" s="48">
        <f t="shared" si="7"/>
        <v>46.40785790608291</v>
      </c>
      <c r="BL11" s="48">
        <f t="shared" si="7"/>
        <v>47.428517427975059</v>
      </c>
      <c r="BM11" s="48">
        <f t="shared" si="7"/>
        <v>48.495812740878655</v>
      </c>
      <c r="BN11" s="48">
        <f t="shared" si="7"/>
        <v>49.613515000871004</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10.605762498171357</v>
      </c>
      <c r="AC12" s="28">
        <f>SUM(Emissions!AE18:AE23)</f>
        <v>10.686426309622499</v>
      </c>
      <c r="AD12" s="28">
        <f>SUM(Emissions!AF18:AF23)</f>
        <v>10.743659593558492</v>
      </c>
      <c r="AE12" s="28">
        <f>SUM(Emissions!AG18:AG23)</f>
        <v>10.775707682717037</v>
      </c>
      <c r="AF12" s="28">
        <f>SUM(Emissions!AH18:AH23)</f>
        <v>10.78832652189138</v>
      </c>
      <c r="AG12" s="28">
        <f>SUM(Emissions!AI18:AI23)</f>
        <v>10.825872871795832</v>
      </c>
      <c r="AH12" s="28">
        <f>SUM(Emissions!AJ18:AJ23)</f>
        <v>10.857832493131136</v>
      </c>
      <c r="AI12" s="28">
        <f>SUM(Emissions!AK18:AK23)</f>
        <v>10.88473648834557</v>
      </c>
      <c r="AJ12" s="28">
        <f>SUM(Emissions!AL18:AL23)</f>
        <v>10.48911026204077</v>
      </c>
      <c r="AK12" s="28">
        <f>SUM(Emissions!AM18:AM23)</f>
        <v>10.572032478025214</v>
      </c>
      <c r="AL12" s="28">
        <f>SUM(Emissions!AN18:AN23)</f>
        <v>10.651797727352633</v>
      </c>
      <c r="AM12" s="28">
        <f>SUM(Emissions!AO18:AO23)</f>
        <v>10.733615492044516</v>
      </c>
      <c r="AN12" s="28">
        <f>SUM(Emissions!AP18:AP23)</f>
        <v>10.812796586970789</v>
      </c>
      <c r="AO12" s="28">
        <f>SUM(Emissions!AQ18:AQ23)</f>
        <v>10.897112138087234</v>
      </c>
      <c r="AP12" s="28">
        <f>SUM(Emissions!AR18:AR23)</f>
        <v>10.99559258303516</v>
      </c>
      <c r="AQ12" s="28">
        <f>SUM(Emissions!AS18:AS23)</f>
        <v>11.093394658809661</v>
      </c>
      <c r="AR12" s="28">
        <f>SUM(Emissions!AT18:AT23)</f>
        <v>11.197332998446861</v>
      </c>
      <c r="AS12" s="28">
        <f>SUM(Emissions!AU18:AU23)</f>
        <v>11.305704236382189</v>
      </c>
      <c r="AT12" s="28">
        <f>SUM(Emissions!AV18:AV23)</f>
        <v>11.418782388911819</v>
      </c>
      <c r="AU12" s="28">
        <f>SUM(Emissions!AW18:AW23)</f>
        <v>11.553958653508232</v>
      </c>
      <c r="AV12" s="28">
        <f>SUM(Emissions!AX18:AX23)</f>
        <v>11.681684830387807</v>
      </c>
      <c r="AW12" s="28">
        <f>SUM(Emissions!AY18:AY23)</f>
        <v>11.825724664576885</v>
      </c>
      <c r="AX12" s="28">
        <f>SUM(Emissions!AZ18:AZ23)</f>
        <v>11.98086546728813</v>
      </c>
      <c r="AY12" s="28">
        <f>SUM(Emissions!BA18:BA23)</f>
        <v>12.147640728894336</v>
      </c>
      <c r="AZ12" s="28">
        <f>SUM(Emissions!BB18:BB23)</f>
        <v>12.315028781831344</v>
      </c>
      <c r="BA12" s="28">
        <f>SUM(Emissions!BC18:BC23)</f>
        <v>12.489940995800158</v>
      </c>
      <c r="BB12" s="28">
        <f>SUM(Emissions!BD18:BD23)</f>
        <v>12.66722239089135</v>
      </c>
      <c r="BC12" s="28">
        <f>SUM(Emissions!BE18:BE23)</f>
        <v>12.852033513377263</v>
      </c>
      <c r="BD12" s="28">
        <f>SUM(Emissions!BF18:BF23)</f>
        <v>13.048761794358143</v>
      </c>
      <c r="BE12" s="28">
        <f>SUM(Emissions!BG18:BG23)</f>
        <v>13.247790275501137</v>
      </c>
      <c r="BF12" s="28">
        <f>SUM(Emissions!BH18:BH23)</f>
        <v>13.455442159602518</v>
      </c>
      <c r="BG12" s="28">
        <f>SUM(Emissions!BI18:BI23)</f>
        <v>13.671009737363896</v>
      </c>
      <c r="BH12" s="28">
        <f>SUM(Emissions!BJ18:BJ23)</f>
        <v>13.895691463457727</v>
      </c>
      <c r="BI12" s="28">
        <f>SUM(Emissions!BK18:BK23)</f>
        <v>14.134771268724004</v>
      </c>
      <c r="BJ12" s="28">
        <f>SUM(Emissions!BL18:BL23)</f>
        <v>14.381515161155173</v>
      </c>
      <c r="BK12" s="28">
        <f>SUM(Emissions!BM18:BM23)</f>
        <v>14.64007181609475</v>
      </c>
      <c r="BL12" s="28">
        <f>SUM(Emissions!BN18:BN23)</f>
        <v>14.900381716097103</v>
      </c>
      <c r="BM12" s="28">
        <f>SUM(Emissions!BO18:BO23)</f>
        <v>15.173539667706114</v>
      </c>
      <c r="BN12" s="28">
        <f>SUM(Emissions!BP18:BP23)</f>
        <v>15.460530726872019</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4.0170960956697851E-2</v>
      </c>
      <c r="AC13" s="28">
        <f>SUM(Emissions!AE24:AE25)</f>
        <v>4.0193230933904228E-2</v>
      </c>
      <c r="AD13" s="28">
        <f>SUM(Emissions!AF24:AF25)</f>
        <v>4.0242765750166644E-2</v>
      </c>
      <c r="AE13" s="28">
        <f>SUM(Emissions!AG24:AG25)</f>
        <v>4.0317769070838588E-2</v>
      </c>
      <c r="AF13" s="28">
        <f>SUM(Emissions!AH24:AH25)</f>
        <v>4.0417227492096482E-2</v>
      </c>
      <c r="AG13" s="28">
        <f>SUM(Emissions!AI24:AI25)</f>
        <v>4.0542586554730871E-2</v>
      </c>
      <c r="AH13" s="28">
        <f>SUM(Emissions!AJ24:AJ25)</f>
        <v>4.0681452674958457E-2</v>
      </c>
      <c r="AI13" s="28">
        <f>SUM(Emissions!AK24:AK25)</f>
        <v>4.0834066638008204E-2</v>
      </c>
      <c r="AJ13" s="28">
        <f>SUM(Emissions!AL24:AL25)</f>
        <v>4.0976176561259861E-2</v>
      </c>
      <c r="AK13" s="28">
        <f>SUM(Emissions!AM24:AM25)</f>
        <v>4.1034973307241283E-2</v>
      </c>
      <c r="AL13" s="28">
        <f>SUM(Emissions!AN24:AN25)</f>
        <v>4.1103633822380907E-2</v>
      </c>
      <c r="AM13" s="28">
        <f>SUM(Emissions!AO24:AO25)</f>
        <v>4.118184492328248E-2</v>
      </c>
      <c r="AN13" s="28">
        <f>SUM(Emissions!AP24:AP25)</f>
        <v>4.1268810384208064E-2</v>
      </c>
      <c r="AO13" s="28">
        <f>SUM(Emissions!AQ24:AQ25)</f>
        <v>4.13644965974104E-2</v>
      </c>
      <c r="AP13" s="28">
        <f>SUM(Emissions!AR24:AR25)</f>
        <v>4.1423759216610054E-2</v>
      </c>
      <c r="AQ13" s="28">
        <f>SUM(Emissions!AS24:AS25)</f>
        <v>4.1490128009450379E-2</v>
      </c>
      <c r="AR13" s="28">
        <f>SUM(Emissions!AT24:AT25)</f>
        <v>4.1563632321942809E-2</v>
      </c>
      <c r="AS13" s="28">
        <f>SUM(Emissions!AU24:AU25)</f>
        <v>4.1643858781557012E-2</v>
      </c>
      <c r="AT13" s="28">
        <f>SUM(Emissions!AV24:AV25)</f>
        <v>4.1730536884477691E-2</v>
      </c>
      <c r="AU13" s="28">
        <f>SUM(Emissions!AW24:AW25)</f>
        <v>4.1787882797936216E-2</v>
      </c>
      <c r="AV13" s="28">
        <f>SUM(Emissions!AX24:AX25)</f>
        <v>4.1850161531843934E-2</v>
      </c>
      <c r="AW13" s="28">
        <f>SUM(Emissions!AY24:AY25)</f>
        <v>4.1918485496102519E-2</v>
      </c>
      <c r="AX13" s="28">
        <f>SUM(Emissions!AZ24:AZ25)</f>
        <v>4.1992355863514318E-2</v>
      </c>
      <c r="AY13" s="28">
        <f>SUM(Emissions!BA24:BA25)</f>
        <v>4.2071615274729385E-2</v>
      </c>
      <c r="AZ13" s="28">
        <f>SUM(Emissions!BB24:BB25)</f>
        <v>4.212101730911328E-2</v>
      </c>
      <c r="BA13" s="28">
        <f>SUM(Emissions!BC24:BC25)</f>
        <v>4.2174977653227592E-2</v>
      </c>
      <c r="BB13" s="28">
        <f>SUM(Emissions!BD24:BD25)</f>
        <v>4.2233050781157265E-2</v>
      </c>
      <c r="BC13" s="28">
        <f>SUM(Emissions!BE24:BE25)</f>
        <v>4.2295385288201634E-2</v>
      </c>
      <c r="BD13" s="28">
        <f>SUM(Emissions!BF24:BF25)</f>
        <v>4.2362097561446592E-2</v>
      </c>
      <c r="BE13" s="28">
        <f>SUM(Emissions!BG24:BG25)</f>
        <v>4.2400538736351391E-2</v>
      </c>
      <c r="BF13" s="28">
        <f>SUM(Emissions!BH24:BH25)</f>
        <v>4.2442741365499928E-2</v>
      </c>
      <c r="BG13" s="28">
        <f>SUM(Emissions!BI24:BI25)</f>
        <v>4.2488553926170472E-2</v>
      </c>
      <c r="BH13" s="28">
        <f>SUM(Emissions!BJ24:BJ25)</f>
        <v>4.2537940603829351E-2</v>
      </c>
      <c r="BI13" s="28">
        <f>SUM(Emissions!BK24:BK25)</f>
        <v>4.2591104743888344E-2</v>
      </c>
      <c r="BJ13" s="28">
        <f>SUM(Emissions!BL24:BL25)</f>
        <v>4.2615175747998821E-2</v>
      </c>
      <c r="BK13" s="28">
        <f>SUM(Emissions!BM24:BM25)</f>
        <v>4.2642552607114782E-2</v>
      </c>
      <c r="BL13" s="28">
        <f>SUM(Emissions!BN24:BN25)</f>
        <v>4.2672579208647046E-2</v>
      </c>
      <c r="BM13" s="28">
        <f>SUM(Emissions!BO24:BO25)</f>
        <v>4.2705807252016073E-2</v>
      </c>
      <c r="BN13" s="28">
        <f>SUM(Emissions!BP24:BP25)</f>
        <v>4.2742219450349735E-2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4.2379663016632985E-2</v>
      </c>
      <c r="AC14" s="28">
        <f>SUM(Emissions!AE26:AE27)</f>
        <v>4.2490759643960638E-2</v>
      </c>
      <c r="AD14" s="28">
        <f>SUM(Emissions!AF26:AF27)</f>
        <v>4.2638749976675695E-2</v>
      </c>
      <c r="AE14" s="28">
        <f>SUM(Emissions!AG26:AG27)</f>
        <v>4.2821306020793676E-2</v>
      </c>
      <c r="AF14" s="28">
        <f>SUM(Emissions!AH26:AH27)</f>
        <v>4.3037278526441569E-2</v>
      </c>
      <c r="AG14" s="28">
        <f>SUM(Emissions!AI26:AI27)</f>
        <v>4.3289472987880856E-2</v>
      </c>
      <c r="AH14" s="28">
        <f>SUM(Emissions!AJ26:AJ27)</f>
        <v>4.3557816235157212E-2</v>
      </c>
      <c r="AI14" s="28">
        <f>SUM(Emissions!AK26:AK27)</f>
        <v>4.384310385733059E-2</v>
      </c>
      <c r="AJ14" s="28">
        <f>SUM(Emissions!AL26:AL27)</f>
        <v>4.4106000509754141E-2</v>
      </c>
      <c r="AK14" s="28">
        <f>SUM(Emissions!AM26:AM27)</f>
        <v>4.4228318432941158E-2</v>
      </c>
      <c r="AL14" s="28">
        <f>SUM(Emissions!AN26:AN27)</f>
        <v>4.4363081566943137E-2</v>
      </c>
      <c r="AM14" s="28">
        <f>SUM(Emissions!AO26:AO27)</f>
        <v>4.4509972473714278E-2</v>
      </c>
      <c r="AN14" s="28">
        <f>SUM(Emissions!AP26:AP27)</f>
        <v>4.4667865466167016E-2</v>
      </c>
      <c r="AO14" s="28">
        <f>SUM(Emissions!AQ26:AQ27)</f>
        <v>4.4836852686017364E-2</v>
      </c>
      <c r="AP14" s="28">
        <f>SUM(Emissions!AR26:AR27)</f>
        <v>4.4944299960012341E-2</v>
      </c>
      <c r="AQ14" s="28">
        <f>SUM(Emissions!AS26:AS27)</f>
        <v>4.5060801024066649E-2</v>
      </c>
      <c r="AR14" s="28">
        <f>SUM(Emissions!AT26:AT27)</f>
        <v>4.5186497458118771E-2</v>
      </c>
      <c r="AS14" s="28">
        <f>SUM(Emissions!AU26:AU27)</f>
        <v>4.5320807638043303E-2</v>
      </c>
      <c r="AT14" s="28">
        <f>SUM(Emissions!AV26:AV27)</f>
        <v>4.5463371761302281E-2</v>
      </c>
      <c r="AU14" s="28">
        <f>SUM(Emissions!AW26:AW27)</f>
        <v>4.5557201156916173E-2</v>
      </c>
      <c r="AV14" s="28">
        <f>SUM(Emissions!AX26:AX27)</f>
        <v>4.5657219678332847E-2</v>
      </c>
      <c r="AW14" s="28">
        <f>SUM(Emissions!AY26:AY27)</f>
        <v>4.5765248520682839E-2</v>
      </c>
      <c r="AX14" s="28">
        <f>SUM(Emissions!AZ26:AZ27)</f>
        <v>4.5880534224417902E-2</v>
      </c>
      <c r="AY14" s="28">
        <f>SUM(Emissions!BA26:BA27)</f>
        <v>4.6002863600574921E-2</v>
      </c>
      <c r="AZ14" s="28">
        <f>SUM(Emissions!BB26:BB27)</f>
        <v>4.6076622471628706E-2</v>
      </c>
      <c r="BA14" s="28">
        <f>SUM(Emissions!BC26:BC27)</f>
        <v>4.6156382897310916E-2</v>
      </c>
      <c r="BB14" s="28">
        <f>SUM(Emissions!BD26:BD27)</f>
        <v>4.6241468666867708E-2</v>
      </c>
      <c r="BC14" s="28">
        <f>SUM(Emissions!BE26:BE27)</f>
        <v>4.6332137728188692E-2</v>
      </c>
      <c r="BD14" s="28">
        <f>SUM(Emissions!BF26:BF27)</f>
        <v>4.6428592435497205E-2</v>
      </c>
      <c r="BE14" s="28">
        <f>SUM(Emissions!BG26:BG27)</f>
        <v>4.6479770509668596E-2</v>
      </c>
      <c r="BF14" s="28">
        <f>SUM(Emissions!BH26:BH27)</f>
        <v>4.6535978811203985E-2</v>
      </c>
      <c r="BG14" s="28">
        <f>SUM(Emissions!BI26:BI27)</f>
        <v>4.6596992923442875E-2</v>
      </c>
      <c r="BH14" s="28">
        <f>SUM(Emissions!BJ26:BJ27)</f>
        <v>4.6662768020609084E-2</v>
      </c>
      <c r="BI14" s="28">
        <f>SUM(Emissions!BK26:BK27)</f>
        <v>4.6733629336603674E-2</v>
      </c>
      <c r="BJ14" s="28">
        <f>SUM(Emissions!BL26:BL27)</f>
        <v>4.6758592574184701E-2</v>
      </c>
      <c r="BK14" s="28">
        <f>SUM(Emissions!BM26:BM27)</f>
        <v>4.6788088708727471E-2</v>
      </c>
      <c r="BL14" s="28">
        <f>SUM(Emissions!BN26:BN27)</f>
        <v>4.6821106509351854E-2</v>
      </c>
      <c r="BM14" s="28">
        <f>SUM(Emissions!BO26:BO27)</f>
        <v>4.6858504583144452E-2</v>
      </c>
      <c r="BN14" s="28">
        <f>SUM(Emissions!BP26:BP27)</f>
        <v>4.6900257985066446E-2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4.1417382161639338E-3</v>
      </c>
      <c r="AC15" s="28">
        <f>Emissions!AE28</f>
        <v>4.169397487686014E-3</v>
      </c>
      <c r="AD15" s="28">
        <f>Emissions!AF28</f>
        <v>4.1794651124552927E-3</v>
      </c>
      <c r="AE15" s="28">
        <f>Emissions!AG28</f>
        <v>4.1715200892585248E-3</v>
      </c>
      <c r="AF15" s="28">
        <f>Emissions!AH28</f>
        <v>4.1492643478448117E-3</v>
      </c>
      <c r="AG15" s="28">
        <f>Emissions!AI28</f>
        <v>4.1371010570770538E-3</v>
      </c>
      <c r="AH15" s="28">
        <f>Emissions!AJ28</f>
        <v>4.1203308724940069E-3</v>
      </c>
      <c r="AI15" s="28">
        <f>Emissions!AK28</f>
        <v>4.0992869913087805E-3</v>
      </c>
      <c r="AJ15" s="28">
        <f>Emissions!AL28</f>
        <v>3.855399586922039E-3</v>
      </c>
      <c r="AK15" s="28">
        <f>Emissions!AM28</f>
        <v>3.8823576511336135E-3</v>
      </c>
      <c r="AL15" s="28">
        <f>Emissions!AN28</f>
        <v>3.906138039878662E-3</v>
      </c>
      <c r="AM15" s="28">
        <f>Emissions!AO28</f>
        <v>3.9295362396263933E-3</v>
      </c>
      <c r="AN15" s="28">
        <f>Emissions!AP28</f>
        <v>3.9502042270417358E-3</v>
      </c>
      <c r="AO15" s="28">
        <f>Emissions!AQ28</f>
        <v>3.9721946652143819E-3</v>
      </c>
      <c r="AP15" s="28">
        <f>Emissions!AR28</f>
        <v>4.0074727211209214E-3</v>
      </c>
      <c r="AQ15" s="28">
        <f>Emissions!AS28</f>
        <v>4.0412159600248616E-3</v>
      </c>
      <c r="AR15" s="28">
        <f>Emissions!AT28</f>
        <v>4.0769013221266239E-3</v>
      </c>
      <c r="AS15" s="28">
        <f>Emissions!AU28</f>
        <v>4.11367392334512E-3</v>
      </c>
      <c r="AT15" s="28">
        <f>Emissions!AV28</f>
        <v>4.1516760315837157E-3</v>
      </c>
      <c r="AU15" s="28">
        <f>Emissions!AW28</f>
        <v>4.2054427072329712E-3</v>
      </c>
      <c r="AV15" s="28">
        <f>Emissions!AX28</f>
        <v>4.2544685737711928E-3</v>
      </c>
      <c r="AW15" s="28">
        <f>Emissions!AY28</f>
        <v>4.310529347882292E-3</v>
      </c>
      <c r="AX15" s="28">
        <f>Emissions!AZ28</f>
        <v>4.3709967975114044E-3</v>
      </c>
      <c r="AY15" s="28">
        <f>Emissions!BA28</f>
        <v>4.436088338414225E-3</v>
      </c>
      <c r="AZ15" s="28">
        <f>Emissions!BB28</f>
        <v>4.5063816002466964E-3</v>
      </c>
      <c r="BA15" s="28">
        <f>Emissions!BC28</f>
        <v>4.5794203794390009E-3</v>
      </c>
      <c r="BB15" s="28">
        <f>Emissions!BD28</f>
        <v>4.6526877821720632E-3</v>
      </c>
      <c r="BC15" s="28">
        <f>Emissions!BE28</f>
        <v>4.7286798748747286E-3</v>
      </c>
      <c r="BD15" s="28">
        <f>Emissions!BF28</f>
        <v>4.8094891384850447E-3</v>
      </c>
      <c r="BE15" s="28">
        <f>Emissions!BG28</f>
        <v>4.8972236014677185E-3</v>
      </c>
      <c r="BF15" s="28">
        <f>Emissions!BH28</f>
        <v>4.9883798736215729E-3</v>
      </c>
      <c r="BG15" s="28">
        <f>Emissions!BI28</f>
        <v>5.0826013565253951E-3</v>
      </c>
      <c r="BH15" s="28">
        <f>Emissions!BJ28</f>
        <v>5.1804444445520481E-3</v>
      </c>
      <c r="BI15" s="28">
        <f>Emissions!BK28</f>
        <v>5.284410316819959E-3</v>
      </c>
      <c r="BJ15" s="28">
        <f>Emissions!BL28</f>
        <v>5.3977312329153669E-3</v>
      </c>
      <c r="BK15" s="28">
        <f>Emissions!BM28</f>
        <v>5.5161412935972607E-3</v>
      </c>
      <c r="BL15" s="28">
        <f>Emissions!BN28</f>
        <v>5.6348360739169687E-3</v>
      </c>
      <c r="BM15" s="28">
        <f>Emissions!BO28</f>
        <v>5.7590895576529536E-3</v>
      </c>
      <c r="BN15" s="28">
        <f>Emissions!BP28</f>
        <v>5.8893511006002063E-3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23.472855189981502</v>
      </c>
      <c r="AC17" s="28">
        <f>SUM(Emissions!AE30:AE31)</f>
        <v>23.433291825820199</v>
      </c>
      <c r="AD17" s="28">
        <f>SUM(Emissions!AF30:AF31)</f>
        <v>23.231219057267506</v>
      </c>
      <c r="AE17" s="28">
        <f>SUM(Emissions!AG30:AG31)</f>
        <v>22.866132957659978</v>
      </c>
      <c r="AF17" s="28">
        <f>SUM(Emissions!AH30:AH31)</f>
        <v>22.380225092472884</v>
      </c>
      <c r="AG17" s="28">
        <f>SUM(Emissions!AI30:AI31)</f>
        <v>22.029493105302642</v>
      </c>
      <c r="AH17" s="28">
        <f>SUM(Emissions!AJ30:AJ31)</f>
        <v>21.648588185389173</v>
      </c>
      <c r="AI17" s="28">
        <f>SUM(Emissions!AK30:AK31)</f>
        <v>21.241083138383274</v>
      </c>
      <c r="AJ17" s="28">
        <f>SUM(Emissions!AL30:AL31)</f>
        <v>18.579145395668458</v>
      </c>
      <c r="AK17" s="28">
        <f>SUM(Emissions!AM30:AM31)</f>
        <v>18.623396763286532</v>
      </c>
      <c r="AL17" s="28">
        <f>SUM(Emissions!AN30:AN31)</f>
        <v>18.640690732721769</v>
      </c>
      <c r="AM17" s="28">
        <f>SUM(Emissions!AO30:AO31)</f>
        <v>18.659043045538013</v>
      </c>
      <c r="AN17" s="28">
        <f>SUM(Emissions!AP30:AP31)</f>
        <v>18.655145988392029</v>
      </c>
      <c r="AO17" s="28">
        <f>SUM(Emissions!AQ30:AQ31)</f>
        <v>18.668446092893952</v>
      </c>
      <c r="AP17" s="28">
        <f>SUM(Emissions!AR30:AR31)</f>
        <v>18.783152307437355</v>
      </c>
      <c r="AQ17" s="28">
        <f>SUM(Emissions!AS30:AS31)</f>
        <v>18.883800261144156</v>
      </c>
      <c r="AR17" s="28">
        <f>SUM(Emissions!AT30:AT31)</f>
        <v>19.003092347364131</v>
      </c>
      <c r="AS17" s="28">
        <f>SUM(Emissions!AU30:AU31)</f>
        <v>19.132332370997407</v>
      </c>
      <c r="AT17" s="28">
        <f>SUM(Emissions!AV30:AV31)</f>
        <v>19.272321220029671</v>
      </c>
      <c r="AU17" s="28">
        <f>SUM(Emissions!AW30:AW31)</f>
        <v>19.529859731751461</v>
      </c>
      <c r="AV17" s="28">
        <f>SUM(Emissions!AX30:AX31)</f>
        <v>19.740430731652516</v>
      </c>
      <c r="AW17" s="28">
        <f>SUM(Emissions!AY30:AY31)</f>
        <v>20.009495441498892</v>
      </c>
      <c r="AX17" s="28">
        <f>SUM(Emissions!AZ30:AZ31)</f>
        <v>20.312007732758659</v>
      </c>
      <c r="AY17" s="28">
        <f>SUM(Emissions!BA30:BA31)</f>
        <v>20.648611947874926</v>
      </c>
      <c r="AZ17" s="28">
        <f>SUM(Emissions!BB30:BB31)</f>
        <v>20.998719625958277</v>
      </c>
      <c r="BA17" s="28">
        <f>SUM(Emissions!BC30:BC31)</f>
        <v>21.36353342159877</v>
      </c>
      <c r="BB17" s="28">
        <f>SUM(Emissions!BD30:BD31)</f>
        <v>21.72134794535938</v>
      </c>
      <c r="BC17" s="28">
        <f>SUM(Emissions!BE30:BE31)</f>
        <v>22.092798227958085</v>
      </c>
      <c r="BD17" s="28">
        <f>SUM(Emissions!BF30:BF31)</f>
        <v>22.494279322077002</v>
      </c>
      <c r="BE17" s="28">
        <f>SUM(Emissions!BG30:BG31)</f>
        <v>22.917105922298848</v>
      </c>
      <c r="BF17" s="28">
        <f>SUM(Emissions!BH30:BH31)</f>
        <v>23.355004920061742</v>
      </c>
      <c r="BG17" s="28">
        <f>SUM(Emissions!BI30:BI31)</f>
        <v>23.80434591629988</v>
      </c>
      <c r="BH17" s="28">
        <f>SUM(Emissions!BJ30:BJ31)</f>
        <v>24.268740359422843</v>
      </c>
      <c r="BI17" s="28">
        <f>SUM(Emissions!BK30:BK31)</f>
        <v>24.766514024795104</v>
      </c>
      <c r="BJ17" s="28">
        <f>SUM(Emissions!BL30:BL31)</f>
        <v>25.293543165164788</v>
      </c>
      <c r="BK17" s="28">
        <f>SUM(Emissions!BM30:BM31)</f>
        <v>25.841338127603965</v>
      </c>
      <c r="BL17" s="28">
        <f>SUM(Emissions!BN30:BN31)</f>
        <v>26.373264258963289</v>
      </c>
      <c r="BM17" s="28">
        <f>SUM(Emissions!BO30:BO31)</f>
        <v>26.927855331959883</v>
      </c>
      <c r="BN17" s="28">
        <f>SUM(Emissions!BP30:BP31)</f>
        <v>27.506997099555324</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2.900601078612894</v>
      </c>
      <c r="AC18" s="28">
        <f>SUM(Emissions!AE32:AE35)</f>
        <v>2.9564287796444741</v>
      </c>
      <c r="AD18" s="28">
        <f>SUM(Emissions!AF32:AF35)</f>
        <v>2.9847549074453643</v>
      </c>
      <c r="AE18" s="28">
        <f>SUM(Emissions!AG32:AG35)</f>
        <v>2.9844324516990577</v>
      </c>
      <c r="AF18" s="28">
        <f>SUM(Emissions!AH32:AH35)</f>
        <v>2.9613583567611457</v>
      </c>
      <c r="AG18" s="28">
        <f>SUM(Emissions!AI32:AI35)</f>
        <v>2.9577771297206668</v>
      </c>
      <c r="AH18" s="28">
        <f>SUM(Emissions!AJ32:AJ35)</f>
        <v>2.946914597010224</v>
      </c>
      <c r="AI18" s="28">
        <f>SUM(Emissions!AK32:AK35)</f>
        <v>2.9292196991357962</v>
      </c>
      <c r="AJ18" s="28">
        <f>SUM(Emissions!AL32:AL35)</f>
        <v>2.5131103666022465</v>
      </c>
      <c r="AK18" s="28">
        <f>SUM(Emissions!AM32:AM35)</f>
        <v>2.5693563392667</v>
      </c>
      <c r="AL18" s="28">
        <f>SUM(Emissions!AN32:AN35)</f>
        <v>2.6208686683881899</v>
      </c>
      <c r="AM18" s="28">
        <f>SUM(Emissions!AO32:AO35)</f>
        <v>2.6726408825424732</v>
      </c>
      <c r="AN18" s="28">
        <f>SUM(Emissions!AP32:AP35)</f>
        <v>2.7204042171407137</v>
      </c>
      <c r="AO18" s="28">
        <f>SUM(Emissions!AQ32:AQ35)</f>
        <v>2.7714783448411024</v>
      </c>
      <c r="AP18" s="28">
        <f>SUM(Emissions!AR32:AR35)</f>
        <v>2.8434520784724686</v>
      </c>
      <c r="AQ18" s="28">
        <f>SUM(Emissions!AS32:AS35)</f>
        <v>2.9134892979605311</v>
      </c>
      <c r="AR18" s="28">
        <f>SUM(Emissions!AT32:AT35)</f>
        <v>2.9879576574750626</v>
      </c>
      <c r="AS18" s="28">
        <f>SUM(Emissions!AU32:AU35)</f>
        <v>3.0653260236563296</v>
      </c>
      <c r="AT18" s="28">
        <f>SUM(Emissions!AV32:AV35)</f>
        <v>3.1458883509978164</v>
      </c>
      <c r="AU18" s="28">
        <f>SUM(Emissions!AW32:AW35)</f>
        <v>3.2526608073770533</v>
      </c>
      <c r="AV18" s="28">
        <f>SUM(Emissions!AX32:AX35)</f>
        <v>3.3515244816694971</v>
      </c>
      <c r="AW18" s="28">
        <f>SUM(Emissions!AY32:AY35)</f>
        <v>3.4643203658210431</v>
      </c>
      <c r="AX18" s="28">
        <f>SUM(Emissions!AZ32:AZ35)</f>
        <v>3.5862683439820735</v>
      </c>
      <c r="AY18" s="28">
        <f>SUM(Emissions!BA32:BA35)</f>
        <v>3.7178613450088096</v>
      </c>
      <c r="AZ18" s="28">
        <f>SUM(Emissions!BB32:BB35)</f>
        <v>3.8558944219861262</v>
      </c>
      <c r="BA18" s="28">
        <f>SUM(Emissions!BC32:BC35)</f>
        <v>3.9998937946551263</v>
      </c>
      <c r="BB18" s="28">
        <f>SUM(Emissions!BD32:BD35)</f>
        <v>4.1451930409325612</v>
      </c>
      <c r="BC18" s="28">
        <f>SUM(Emissions!BE32:BE35)</f>
        <v>4.2965137702670289</v>
      </c>
      <c r="BD18" s="28">
        <f>SUM(Emissions!BF32:BF35)</f>
        <v>4.4578522351444398</v>
      </c>
      <c r="BE18" s="28">
        <f>SUM(Emissions!BG32:BG35)</f>
        <v>4.6283923972621768</v>
      </c>
      <c r="BF18" s="28">
        <f>SUM(Emissions!BH32:BH35)</f>
        <v>4.8060981807268188</v>
      </c>
      <c r="BG18" s="28">
        <f>SUM(Emissions!BI32:BI35)</f>
        <v>4.9903469589675469</v>
      </c>
      <c r="BH18" s="28">
        <f>SUM(Emissions!BJ32:BJ35)</f>
        <v>5.1822408289524233</v>
      </c>
      <c r="BI18" s="28">
        <f>SUM(Emissions!BK32:BK35)</f>
        <v>5.386568932746699</v>
      </c>
      <c r="BJ18" s="28">
        <f>SUM(Emissions!BL32:BL35)</f>
        <v>5.6035903616041463</v>
      </c>
      <c r="BK18" s="28">
        <f>SUM(Emissions!BM32:BM35)</f>
        <v>5.8307496797747582</v>
      </c>
      <c r="BL18" s="28">
        <f>SUM(Emissions!BN32:BN35)</f>
        <v>6.0589914311227568</v>
      </c>
      <c r="BM18" s="28">
        <f>SUM(Emissions!BO32:BO35)</f>
        <v>6.2983428398198447</v>
      </c>
      <c r="BN18" s="28">
        <f>SUM(Emissions!BP32:BP35)</f>
        <v>6.5497038459076418</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5.3822553760309422</v>
      </c>
      <c r="AC19" s="46">
        <f t="shared" si="11"/>
        <v>5.4535472814628747</v>
      </c>
      <c r="AD19" s="46">
        <f t="shared" si="11"/>
        <v>5.484735463534733</v>
      </c>
      <c r="AE19" s="46">
        <f t="shared" si="11"/>
        <v>5.4744535645914159</v>
      </c>
      <c r="AF19" s="46">
        <f t="shared" si="11"/>
        <v>5.4316794947869926</v>
      </c>
      <c r="AG19" s="46">
        <f t="shared" si="11"/>
        <v>5.4182857944542651</v>
      </c>
      <c r="AH19" s="46">
        <f t="shared" si="11"/>
        <v>5.3944975470139109</v>
      </c>
      <c r="AI19" s="46">
        <f t="shared" si="11"/>
        <v>5.3611025199050317</v>
      </c>
      <c r="AJ19" s="46">
        <f t="shared" si="11"/>
        <v>4.7530171599502022</v>
      </c>
      <c r="AK19" s="46">
        <f t="shared" si="11"/>
        <v>4.8259416979957219</v>
      </c>
      <c r="AL19" s="46">
        <f t="shared" ref="AL19:BN19" si="12">SUM(AL20:AL26)</f>
        <v>4.891823994693115</v>
      </c>
      <c r="AM19" s="46">
        <f t="shared" si="12"/>
        <v>4.9578404940384777</v>
      </c>
      <c r="AN19" s="46">
        <f t="shared" si="12"/>
        <v>5.0178680881764519</v>
      </c>
      <c r="AO19" s="46">
        <f t="shared" si="12"/>
        <v>5.0823538581967727</v>
      </c>
      <c r="AP19" s="46">
        <f t="shared" si="12"/>
        <v>5.17385436838671</v>
      </c>
      <c r="AQ19" s="46">
        <f t="shared" si="12"/>
        <v>5.2621364551733052</v>
      </c>
      <c r="AR19" s="46">
        <f t="shared" si="12"/>
        <v>5.3561940719343415</v>
      </c>
      <c r="AS19" s="46">
        <f t="shared" si="12"/>
        <v>5.453798849608825</v>
      </c>
      <c r="AT19" s="46">
        <f t="shared" si="12"/>
        <v>5.555310029752345</v>
      </c>
      <c r="AU19" s="46">
        <f t="shared" si="12"/>
        <v>5.6883302095893669</v>
      </c>
      <c r="AV19" s="46">
        <f t="shared" si="12"/>
        <v>5.8093689039990926</v>
      </c>
      <c r="AW19" s="46">
        <f t="shared" si="12"/>
        <v>5.9488745910158443</v>
      </c>
      <c r="AX19" s="46">
        <f t="shared" si="12"/>
        <v>6.1000098452278007</v>
      </c>
      <c r="AY19" s="46">
        <f t="shared" si="12"/>
        <v>6.2633058008957949</v>
      </c>
      <c r="AZ19" s="46">
        <f t="shared" si="12"/>
        <v>6.4325444825813314</v>
      </c>
      <c r="BA19" s="46">
        <f t="shared" si="12"/>
        <v>6.6086335116129655</v>
      </c>
      <c r="BB19" s="46">
        <f t="shared" si="12"/>
        <v>6.7850938803286862</v>
      </c>
      <c r="BC19" s="46">
        <f t="shared" si="12"/>
        <v>6.9683135151011948</v>
      </c>
      <c r="BD19" s="46">
        <f t="shared" si="12"/>
        <v>7.1636045142700944</v>
      </c>
      <c r="BE19" s="46">
        <f t="shared" si="12"/>
        <v>7.3821106494952469</v>
      </c>
      <c r="BF19" s="46">
        <f t="shared" si="12"/>
        <v>7.6093131471302904</v>
      </c>
      <c r="BG19" s="46">
        <f t="shared" si="12"/>
        <v>7.8442968378366569</v>
      </c>
      <c r="BH19" s="46">
        <f t="shared" si="12"/>
        <v>8.0884733405859599</v>
      </c>
      <c r="BI19" s="46">
        <f t="shared" si="12"/>
        <v>8.3481946926599022</v>
      </c>
      <c r="BJ19" s="46">
        <f t="shared" si="12"/>
        <v>8.6222373523489857</v>
      </c>
      <c r="BK19" s="46">
        <f t="shared" si="12"/>
        <v>8.908517455892202</v>
      </c>
      <c r="BL19" s="46">
        <f t="shared" si="12"/>
        <v>9.1948375807855385</v>
      </c>
      <c r="BM19" s="46">
        <f t="shared" si="12"/>
        <v>9.4945258420635348</v>
      </c>
      <c r="BN19" s="46">
        <f t="shared" si="12"/>
        <v>9.8086620855776996</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2.8080716650334443</v>
      </c>
      <c r="AC20" s="28">
        <f>SUM(Emissions!AE36:AE41)</f>
        <v>2.838520939174098</v>
      </c>
      <c r="AD20" s="28">
        <f>SUM(Emissions!AF36:AF41)</f>
        <v>2.8503393263982524</v>
      </c>
      <c r="AE20" s="28">
        <f>SUM(Emissions!AG36:AG41)</f>
        <v>2.8430302145498261</v>
      </c>
      <c r="AF20" s="28">
        <f>SUM(Emissions!AH36:AH41)</f>
        <v>2.8208796857466951</v>
      </c>
      <c r="AG20" s="28">
        <f>SUM(Emissions!AI36:AI41)</f>
        <v>2.81243180717478</v>
      </c>
      <c r="AH20" s="28">
        <f>SUM(Emissions!AJ36:AJ41)</f>
        <v>2.7991363047589561</v>
      </c>
      <c r="AI20" s="28">
        <f>SUM(Emissions!AK36:AK41)</f>
        <v>2.7814197535105789</v>
      </c>
      <c r="AJ20" s="28">
        <f>SUM(Emissions!AL36:AL41)</f>
        <v>2.5021139396528236</v>
      </c>
      <c r="AK20" s="28">
        <f>SUM(Emissions!AM36:AM41)</f>
        <v>2.5329687584930811</v>
      </c>
      <c r="AL20" s="28">
        <f>SUM(Emissions!AN36:AN41)</f>
        <v>2.5604342813141123</v>
      </c>
      <c r="AM20" s="28">
        <f>SUM(Emissions!AO36:AO41)</f>
        <v>2.5877681652936069</v>
      </c>
      <c r="AN20" s="28">
        <f>SUM(Emissions!AP36:AP41)</f>
        <v>2.6122005997485509</v>
      </c>
      <c r="AO20" s="28">
        <f>SUM(Emissions!AQ36:AQ41)</f>
        <v>2.6384435229080232</v>
      </c>
      <c r="AP20" s="28">
        <f>SUM(Emissions!AR36:AR41)</f>
        <v>2.6756376521676177</v>
      </c>
      <c r="AQ20" s="28">
        <f>SUM(Emissions!AS36:AS41)</f>
        <v>2.7111102179892717</v>
      </c>
      <c r="AR20" s="28">
        <f>SUM(Emissions!AT36:AT41)</f>
        <v>2.7488778774384688</v>
      </c>
      <c r="AS20" s="28">
        <f>SUM(Emissions!AU36:AU41)</f>
        <v>2.787918615749617</v>
      </c>
      <c r="AT20" s="28">
        <f>SUM(Emissions!AV36:AV41)</f>
        <v>2.8283694529650161</v>
      </c>
      <c r="AU20" s="28">
        <f>SUM(Emissions!AW36:AW41)</f>
        <v>2.8801523599111993</v>
      </c>
      <c r="AV20" s="28">
        <f>SUM(Emissions!AX36:AX41)</f>
        <v>2.9261510414552037</v>
      </c>
      <c r="AW20" s="28">
        <f>SUM(Emissions!AY36:AY41)</f>
        <v>2.979785396548547</v>
      </c>
      <c r="AX20" s="28">
        <f>SUM(Emissions!AZ36:AZ41)</f>
        <v>3.0379619202955155</v>
      </c>
      <c r="AY20" s="28">
        <f>SUM(Emissions!BA36:BA41)</f>
        <v>3.1008421549331517</v>
      </c>
      <c r="AZ20" s="28">
        <f>SUM(Emissions!BB36:BB41)</f>
        <v>3.1649630040549752</v>
      </c>
      <c r="BA20" s="28">
        <f>SUM(Emissions!BC36:BC41)</f>
        <v>3.231361397716503</v>
      </c>
      <c r="BB20" s="28">
        <f>SUM(Emissions!BD36:BD41)</f>
        <v>3.2971918668470179</v>
      </c>
      <c r="BC20" s="28">
        <f>SUM(Emissions!BE36:BE41)</f>
        <v>3.3651783762815599</v>
      </c>
      <c r="BD20" s="28">
        <f>SUM(Emissions!BF36:BF41)</f>
        <v>3.4375402057679758</v>
      </c>
      <c r="BE20" s="28">
        <f>SUM(Emissions!BG36:BG41)</f>
        <v>3.5262929820014746</v>
      </c>
      <c r="BF20" s="28">
        <f>SUM(Emissions!BH36:BH41)</f>
        <v>3.6182813468613078</v>
      </c>
      <c r="BG20" s="28">
        <f>SUM(Emissions!BI36:BI41)</f>
        <v>3.7130812976631598</v>
      </c>
      <c r="BH20" s="28">
        <f>SUM(Emissions!BJ36:BJ41)</f>
        <v>3.8112590163088171</v>
      </c>
      <c r="BI20" s="28">
        <f>SUM(Emissions!BK36:BK41)</f>
        <v>3.9154697009592825</v>
      </c>
      <c r="BJ20" s="28">
        <f>SUM(Emissions!BL36:BL41)</f>
        <v>4.0245277514004894</v>
      </c>
      <c r="BK20" s="28">
        <f>SUM(Emissions!BM36:BM41)</f>
        <v>4.1381151299253052</v>
      </c>
      <c r="BL20" s="28">
        <f>SUM(Emissions!BN36:BN41)</f>
        <v>4.251041863414823</v>
      </c>
      <c r="BM20" s="28">
        <f>SUM(Emissions!BO36:BO41)</f>
        <v>4.3688935830002267</v>
      </c>
      <c r="BN20" s="28">
        <f>SUM(Emissions!BP36:BP41)</f>
        <v>4.4920678237158489</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0.1798478142071076</v>
      </c>
      <c r="AC21" s="28">
        <f>SUM(Emissions!AE42:AE43)</f>
        <v>0.17994751823777116</v>
      </c>
      <c r="AD21" s="28">
        <f>SUM(Emissions!AF42:AF43)</f>
        <v>0.18016928859675135</v>
      </c>
      <c r="AE21" s="28">
        <f>SUM(Emissions!AG42:AG43)</f>
        <v>0.18050508298553042</v>
      </c>
      <c r="AF21" s="28">
        <f>SUM(Emissions!AH42:AH43)</f>
        <v>0.18095036433408976</v>
      </c>
      <c r="AG21" s="28">
        <f>SUM(Emissions!AI42:AI43)</f>
        <v>0.18151160441570363</v>
      </c>
      <c r="AH21" s="28">
        <f>SUM(Emissions!AJ42:AJ43)</f>
        <v>0.18213331640853533</v>
      </c>
      <c r="AI21" s="28">
        <f>SUM(Emissions!AK42:AK43)</f>
        <v>0.18281657832257242</v>
      </c>
      <c r="AJ21" s="28">
        <f>SUM(Emissions!AL42:AL43)</f>
        <v>0.18345281301711958</v>
      </c>
      <c r="AK21" s="28">
        <f>SUM(Emissions!AM42:AM43)</f>
        <v>0.18371604959387577</v>
      </c>
      <c r="AL21" s="28">
        <f>SUM(Emissions!AN42:AN43)</f>
        <v>0.18402344685986366</v>
      </c>
      <c r="AM21" s="28">
        <f>SUM(Emissions!AO42:AO43)</f>
        <v>0.18437360267413563</v>
      </c>
      <c r="AN21" s="28">
        <f>SUM(Emissions!AP42:AP43)</f>
        <v>0.18476295228605652</v>
      </c>
      <c r="AO21" s="28">
        <f>SUM(Emissions!AQ42:AQ43)</f>
        <v>0.1851913452317156</v>
      </c>
      <c r="AP21" s="28">
        <f>SUM(Emissions!AR42:AR43)</f>
        <v>0.18545666755095847</v>
      </c>
      <c r="AQ21" s="28">
        <f>SUM(Emissions!AS42:AS43)</f>
        <v>0.18575380463803898</v>
      </c>
      <c r="AR21" s="28">
        <f>SUM(Emissions!AT42:AT43)</f>
        <v>0.18608288787681959</v>
      </c>
      <c r="AS21" s="28">
        <f>SUM(Emissions!AU42:AU43)</f>
        <v>0.18644206657355877</v>
      </c>
      <c r="AT21" s="28">
        <f>SUM(Emissions!AV42:AV43)</f>
        <v>0.18683012966636622</v>
      </c>
      <c r="AU21" s="28">
        <f>SUM(Emissions!AW42:AW43)</f>
        <v>0.18708687077844327</v>
      </c>
      <c r="AV21" s="28">
        <f>SUM(Emissions!AX42:AX43)</f>
        <v>0.18736569642508294</v>
      </c>
      <c r="AW21" s="28">
        <f>SUM(Emissions!AY42:AY43)</f>
        <v>0.18767158693248498</v>
      </c>
      <c r="AX21" s="28">
        <f>SUM(Emissions!AZ42:AZ43)</f>
        <v>0.1880023090212099</v>
      </c>
      <c r="AY21" s="28">
        <f>SUM(Emissions!BA42:BA43)</f>
        <v>0.18835715818396054</v>
      </c>
      <c r="AZ21" s="28">
        <f>SUM(Emissions!BB42:BB43)</f>
        <v>0.1885783340704649</v>
      </c>
      <c r="BA21" s="28">
        <f>SUM(Emissions!BC42:BC43)</f>
        <v>0.18881991778446378</v>
      </c>
      <c r="BB21" s="28">
        <f>SUM(Emissions!BD42:BD43)</f>
        <v>0.18907991467957358</v>
      </c>
      <c r="BC21" s="28">
        <f>SUM(Emissions!BE42:BE43)</f>
        <v>0.18935899002590884</v>
      </c>
      <c r="BD21" s="28">
        <f>SUM(Emissions!BF42:BF43)</f>
        <v>0.18965766489547006</v>
      </c>
      <c r="BE21" s="28">
        <f>SUM(Emissions!BG42:BG43)</f>
        <v>0.18982976835322987</v>
      </c>
      <c r="BF21" s="28">
        <f>SUM(Emissions!BH42:BH43)</f>
        <v>0.19001871206842597</v>
      </c>
      <c r="BG21" s="28">
        <f>SUM(Emissions!BI42:BI43)</f>
        <v>0.19022381766469759</v>
      </c>
      <c r="BH21" s="28">
        <f>SUM(Emissions!BJ42:BJ43)</f>
        <v>0.19044492479821817</v>
      </c>
      <c r="BI21" s="28">
        <f>SUM(Emissions!BK42:BK43)</f>
        <v>0.19068294385865631</v>
      </c>
      <c r="BJ21" s="28">
        <f>SUM(Emissions!BL42:BL43)</f>
        <v>0.19079071119535773</v>
      </c>
      <c r="BK21" s="28">
        <f>SUM(Emissions!BM42:BM43)</f>
        <v>0.19091327904423661</v>
      </c>
      <c r="BL21" s="28">
        <f>SUM(Emissions!BN42:BN43)</f>
        <v>0.19104770994967268</v>
      </c>
      <c r="BM21" s="28">
        <f>SUM(Emissions!BO42:BO43)</f>
        <v>0.19119647390323458</v>
      </c>
      <c r="BN21" s="28">
        <f>SUM(Emissions!BP42:BP43)</f>
        <v>0.19135949351055348</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0.1293237248725255</v>
      </c>
      <c r="AC22" s="28">
        <f>SUM(Emissions!AE44:AE45)</f>
        <v>0.12966274195392957</v>
      </c>
      <c r="AD22" s="28">
        <f>SUM(Emissions!AF44:AF45)</f>
        <v>0.13011434207789288</v>
      </c>
      <c r="AE22" s="28">
        <f>SUM(Emissions!AG44:AG45)</f>
        <v>0.1306714212508458</v>
      </c>
      <c r="AF22" s="28">
        <f>SUM(Emissions!AH44:AH45)</f>
        <v>0.13133047247759758</v>
      </c>
      <c r="AG22" s="28">
        <f>SUM(Emissions!AI44:AI45)</f>
        <v>0.13210005686841134</v>
      </c>
      <c r="AH22" s="28">
        <f>SUM(Emissions!AJ44:AJ45)</f>
        <v>0.13291892011110745</v>
      </c>
      <c r="AI22" s="28">
        <f>SUM(Emissions!AK44:AK45)</f>
        <v>0.13378948998668685</v>
      </c>
      <c r="AJ22" s="28">
        <f>SUM(Emissions!AL44:AL45)</f>
        <v>0.13459173266460969</v>
      </c>
      <c r="AK22" s="28">
        <f>SUM(Emissions!AM44:AM45)</f>
        <v>0.13496499210839072</v>
      </c>
      <c r="AL22" s="28">
        <f>SUM(Emissions!AN44:AN45)</f>
        <v>0.13537622875408542</v>
      </c>
      <c r="AM22" s="28">
        <f>SUM(Emissions!AO44:AO45)</f>
        <v>0.13582447392314423</v>
      </c>
      <c r="AN22" s="28">
        <f>SUM(Emissions!AP44:AP45)</f>
        <v>0.13630629252343004</v>
      </c>
      <c r="AO22" s="28">
        <f>SUM(Emissions!AQ44:AQ45)</f>
        <v>0.13682196573013586</v>
      </c>
      <c r="AP22" s="28">
        <f>SUM(Emissions!AR44:AR45)</f>
        <v>0.13714984662184979</v>
      </c>
      <c r="AQ22" s="28">
        <f>SUM(Emissions!AS44:AS45)</f>
        <v>0.13750535562033342</v>
      </c>
      <c r="AR22" s="28">
        <f>SUM(Emissions!AT44:AT45)</f>
        <v>0.13788892476406242</v>
      </c>
      <c r="AS22" s="28">
        <f>SUM(Emissions!AU44:AU45)</f>
        <v>0.13829877919705597</v>
      </c>
      <c r="AT22" s="28">
        <f>SUM(Emissions!AV44:AV45)</f>
        <v>0.13873382096333431</v>
      </c>
      <c r="AU22" s="28">
        <f>SUM(Emissions!AW44:AW45)</f>
        <v>0.13902014619764688</v>
      </c>
      <c r="AV22" s="28">
        <f>SUM(Emissions!AX44:AX45)</f>
        <v>0.13932535786817787</v>
      </c>
      <c r="AW22" s="28">
        <f>SUM(Emissions!AY44:AY45)</f>
        <v>0.13965501344568648</v>
      </c>
      <c r="AX22" s="28">
        <f>SUM(Emissions!AZ44:AZ45)</f>
        <v>0.14000681370954696</v>
      </c>
      <c r="AY22" s="28">
        <f>SUM(Emissions!BA44:BA45)</f>
        <v>0.14038010810265591</v>
      </c>
      <c r="AZ22" s="28">
        <f>SUM(Emissions!BB44:BB45)</f>
        <v>0.14060518709734549</v>
      </c>
      <c r="BA22" s="28">
        <f>SUM(Emissions!BC44:BC45)</f>
        <v>0.14084858014515228</v>
      </c>
      <c r="BB22" s="28">
        <f>SUM(Emissions!BD44:BD45)</f>
        <v>0.14110822375412602</v>
      </c>
      <c r="BC22" s="28">
        <f>SUM(Emissions!BE44:BE45)</f>
        <v>0.14138490506554</v>
      </c>
      <c r="BD22" s="28">
        <f>SUM(Emissions!BF44:BF45)</f>
        <v>0.14167924157373099</v>
      </c>
      <c r="BE22" s="28">
        <f>SUM(Emissions!BG44:BG45)</f>
        <v>0.1418354141034901</v>
      </c>
      <c r="BF22" s="28">
        <f>SUM(Emissions!BH44:BH45)</f>
        <v>0.14200693663118136</v>
      </c>
      <c r="BG22" s="28">
        <f>SUM(Emissions!BI44:BI45)</f>
        <v>0.14219312433780437</v>
      </c>
      <c r="BH22" s="28">
        <f>SUM(Emissions!BJ44:BJ45)</f>
        <v>0.14239384043519399</v>
      </c>
      <c r="BI22" s="28">
        <f>SUM(Emissions!BK44:BK45)</f>
        <v>0.14261007739135367</v>
      </c>
      <c r="BJ22" s="28">
        <f>SUM(Emissions!BL44:BL45)</f>
        <v>0.14268625399680684</v>
      </c>
      <c r="BK22" s="28">
        <f>SUM(Emissions!BM44:BM45)</f>
        <v>0.14277626297084975</v>
      </c>
      <c r="BL22" s="28">
        <f>SUM(Emissions!BN44:BN45)</f>
        <v>0.14287701849035844</v>
      </c>
      <c r="BM22" s="28">
        <f>SUM(Emissions!BO44:BO45)</f>
        <v>0.14299114063908858</v>
      </c>
      <c r="BN22" s="28">
        <f>SUM(Emissions!BP44:BP45)</f>
        <v>0.14311855329596912</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0.13627062750109459</v>
      </c>
      <c r="AC25" s="28">
        <f>SUM(Emissions!AE48:AE49)</f>
        <v>0.13604094413208478</v>
      </c>
      <c r="AD25" s="28">
        <f>SUM(Emissions!AF48:AF49)</f>
        <v>0.13486781956974722</v>
      </c>
      <c r="AE25" s="28">
        <f>SUM(Emissions!AG48:AG49)</f>
        <v>0.13274832829002087</v>
      </c>
      <c r="AF25" s="28">
        <f>SUM(Emissions!AH48:AH49)</f>
        <v>0.1299274115689471</v>
      </c>
      <c r="AG25" s="28">
        <f>SUM(Emissions!AI48:AI49)</f>
        <v>0.12789125245708952</v>
      </c>
      <c r="AH25" s="28">
        <f>SUM(Emissions!AJ48:AJ49)</f>
        <v>0.12567992571244122</v>
      </c>
      <c r="AI25" s="28">
        <f>SUM(Emissions!AK48:AK49)</f>
        <v>0.12331417310092857</v>
      </c>
      <c r="AJ25" s="28">
        <f>SUM(Emissions!AL48:AL49)</f>
        <v>0.10786041071741509</v>
      </c>
      <c r="AK25" s="28">
        <f>SUM(Emissions!AM48:AM49)</f>
        <v>0.10811731008412147</v>
      </c>
      <c r="AL25" s="28">
        <f>SUM(Emissions!AN48:AN49)</f>
        <v>0.10821770946237566</v>
      </c>
      <c r="AM25" s="28">
        <f>SUM(Emissions!AO48:AO49)</f>
        <v>0.10832425300653867</v>
      </c>
      <c r="AN25" s="28">
        <f>SUM(Emissions!AP48:AP49)</f>
        <v>0.10830162881283095</v>
      </c>
      <c r="AO25" s="28">
        <f>SUM(Emissions!AQ48:AQ49)</f>
        <v>0.10837884198402972</v>
      </c>
      <c r="AP25" s="28">
        <f>SUM(Emissions!AR48:AR49)</f>
        <v>0.1090447638630509</v>
      </c>
      <c r="AQ25" s="28">
        <f>SUM(Emissions!AS48:AS49)</f>
        <v>0.10962907112764732</v>
      </c>
      <c r="AR25" s="28">
        <f>SUM(Emissions!AT48:AT49)</f>
        <v>0.11032161608281106</v>
      </c>
      <c r="AS25" s="28">
        <f>SUM(Emissions!AU48:AU49)</f>
        <v>0.11107191335070714</v>
      </c>
      <c r="AT25" s="28">
        <f>SUM(Emissions!AV48:AV49)</f>
        <v>0.11188461245128034</v>
      </c>
      <c r="AU25" s="28">
        <f>SUM(Emissions!AW48:AW49)</f>
        <v>0.11337974094391486</v>
      </c>
      <c r="AV25" s="28">
        <f>SUM(Emissions!AX48:AX49)</f>
        <v>0.11460220161424256</v>
      </c>
      <c r="AW25" s="28">
        <f>SUM(Emissions!AY48:AY49)</f>
        <v>0.11616424494269181</v>
      </c>
      <c r="AX25" s="28">
        <f>SUM(Emissions!AZ48:AZ49)</f>
        <v>0.11792046673263226</v>
      </c>
      <c r="AY25" s="28">
        <f>SUM(Emissions!BA48:BA49)</f>
        <v>0.11987460768575264</v>
      </c>
      <c r="AZ25" s="28">
        <f>SUM(Emissions!BB48:BB49)</f>
        <v>0.12190714239868916</v>
      </c>
      <c r="BA25" s="28">
        <f>SUM(Emissions!BC48:BC49)</f>
        <v>0.12402505282972201</v>
      </c>
      <c r="BB25" s="28">
        <f>SUM(Emissions!BD48:BD49)</f>
        <v>0.1261023292959729</v>
      </c>
      <c r="BC25" s="28">
        <f>SUM(Emissions!BE48:BE49)</f>
        <v>0.12825876755989526</v>
      </c>
      <c r="BD25" s="28">
        <f>SUM(Emissions!BF48:BF49)</f>
        <v>0.13058954837810449</v>
      </c>
      <c r="BE25" s="28">
        <f>SUM(Emissions!BG48:BG49)</f>
        <v>0.13304424959233843</v>
      </c>
      <c r="BF25" s="28">
        <f>SUM(Emissions!BH48:BH49)</f>
        <v>0.1355864529469912</v>
      </c>
      <c r="BG25" s="28">
        <f>SUM(Emissions!BI48:BI49)</f>
        <v>0.138195082320101</v>
      </c>
      <c r="BH25" s="28">
        <f>SUM(Emissions!BJ48:BJ49)</f>
        <v>0.14089110381642911</v>
      </c>
      <c r="BI25" s="28">
        <f>SUM(Emissions!BK48:BK49)</f>
        <v>0.14378090691813061</v>
      </c>
      <c r="BJ25" s="28">
        <f>SUM(Emissions!BL48:BL49)</f>
        <v>0.14684055139206711</v>
      </c>
      <c r="BK25" s="28">
        <f>SUM(Emissions!BM48:BM49)</f>
        <v>0.15002075093189071</v>
      </c>
      <c r="BL25" s="28">
        <f>SUM(Emissions!BN48:BN49)</f>
        <v>0.15310882467144596</v>
      </c>
      <c r="BM25" s="28">
        <f>SUM(Emissions!BO48:BO49)</f>
        <v>0.15632847873193736</v>
      </c>
      <c r="BN25" s="28">
        <f>SUM(Emissions!BP48:BP49)</f>
        <v>0.15969066076917027</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2.1287415444167697</v>
      </c>
      <c r="AC26" s="28">
        <f>SUM(Emissions!AE50:AE53)</f>
        <v>2.1693751379649915</v>
      </c>
      <c r="AD26" s="28">
        <f>SUM(Emissions!AF50:AF53)</f>
        <v>2.1892446868920898</v>
      </c>
      <c r="AE26" s="28">
        <f>SUM(Emissions!AG50:AG53)</f>
        <v>2.1874985175151926</v>
      </c>
      <c r="AF26" s="28">
        <f>SUM(Emissions!AH50:AH53)</f>
        <v>2.1685915606596629</v>
      </c>
      <c r="AG26" s="28">
        <f>SUM(Emissions!AI50:AI53)</f>
        <v>2.1643510735382812</v>
      </c>
      <c r="AH26" s="28">
        <f>SUM(Emissions!AJ50:AJ53)</f>
        <v>2.1546290800228705</v>
      </c>
      <c r="AI26" s="28">
        <f>SUM(Emissions!AK50:AK53)</f>
        <v>2.1397625249842651</v>
      </c>
      <c r="AJ26" s="28">
        <f>SUM(Emissions!AL50:AL53)</f>
        <v>1.8249982638982347</v>
      </c>
      <c r="AK26" s="28">
        <f>SUM(Emissions!AM50:AM53)</f>
        <v>1.8661745877162534</v>
      </c>
      <c r="AL26" s="28">
        <f>SUM(Emissions!AN50:AN53)</f>
        <v>1.9037723283026782</v>
      </c>
      <c r="AM26" s="28">
        <f>SUM(Emissions!AO50:AO53)</f>
        <v>1.9415499991410523</v>
      </c>
      <c r="AN26" s="28">
        <f>SUM(Emissions!AP50:AP53)</f>
        <v>1.9762966148055832</v>
      </c>
      <c r="AO26" s="28">
        <f>SUM(Emissions!AQ50:AQ53)</f>
        <v>2.0135181823428683</v>
      </c>
      <c r="AP26" s="28">
        <f>SUM(Emissions!AR50:AR53)</f>
        <v>2.0665654381832326</v>
      </c>
      <c r="AQ26" s="28">
        <f>SUM(Emissions!AS50:AS53)</f>
        <v>2.1181380057980141</v>
      </c>
      <c r="AR26" s="28">
        <f>SUM(Emissions!AT50:AT53)</f>
        <v>2.1730227657721795</v>
      </c>
      <c r="AS26" s="28">
        <f>SUM(Emissions!AU50:AU53)</f>
        <v>2.2300674747378864</v>
      </c>
      <c r="AT26" s="28">
        <f>SUM(Emissions!AV50:AV53)</f>
        <v>2.2894920137063486</v>
      </c>
      <c r="AU26" s="28">
        <f>SUM(Emissions!AW50:AW53)</f>
        <v>2.3686910917581625</v>
      </c>
      <c r="AV26" s="28">
        <f>SUM(Emissions!AX50:AX53)</f>
        <v>2.4419246066363858</v>
      </c>
      <c r="AW26" s="28">
        <f>SUM(Emissions!AY50:AY53)</f>
        <v>2.525598349146434</v>
      </c>
      <c r="AX26" s="28">
        <f>SUM(Emissions!AZ50:AZ53)</f>
        <v>2.6161183354688959</v>
      </c>
      <c r="AY26" s="28">
        <f>SUM(Emissions!BA50:BA53)</f>
        <v>2.7138517719902739</v>
      </c>
      <c r="AZ26" s="28">
        <f>SUM(Emissions!BB50:BB53)</f>
        <v>2.8164908149598564</v>
      </c>
      <c r="BA26" s="28">
        <f>SUM(Emissions!BC50:BC53)</f>
        <v>2.9235785631371245</v>
      </c>
      <c r="BB26" s="28">
        <f>SUM(Emissions!BD50:BD53)</f>
        <v>3.0316115457519954</v>
      </c>
      <c r="BC26" s="28">
        <f>SUM(Emissions!BE50:BE53)</f>
        <v>3.1441324761682909</v>
      </c>
      <c r="BD26" s="28">
        <f>SUM(Emissions!BF50:BF53)</f>
        <v>3.2641378536548133</v>
      </c>
      <c r="BE26" s="28">
        <f>SUM(Emissions!BG50:BG53)</f>
        <v>3.391108235444714</v>
      </c>
      <c r="BF26" s="28">
        <f>SUM(Emissions!BH50:BH53)</f>
        <v>3.5234196986223845</v>
      </c>
      <c r="BG26" s="28">
        <f>SUM(Emissions!BI50:BI53)</f>
        <v>3.6606035158508941</v>
      </c>
      <c r="BH26" s="28">
        <f>SUM(Emissions!BJ50:BJ53)</f>
        <v>3.8034844552273026</v>
      </c>
      <c r="BI26" s="28">
        <f>SUM(Emissions!BK50:BK53)</f>
        <v>3.9556510635324802</v>
      </c>
      <c r="BJ26" s="28">
        <f>SUM(Emissions!BL50:BL53)</f>
        <v>4.1173920843642637</v>
      </c>
      <c r="BK26" s="28">
        <f>SUM(Emissions!BM50:BM53)</f>
        <v>4.2866920330199196</v>
      </c>
      <c r="BL26" s="28">
        <f>SUM(Emissions!BN50:BN53)</f>
        <v>4.4567621642592385</v>
      </c>
      <c r="BM26" s="28">
        <f>SUM(Emissions!BO50:BO53)</f>
        <v>4.6351161657890492</v>
      </c>
      <c r="BN26" s="28">
        <f>SUM(Emissions!BP50:BP53)</f>
        <v>4.8224255542861574</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43.885667397648966</v>
      </c>
      <c r="AC27" s="49">
        <f t="shared" si="17"/>
        <v>45.729012597149833</v>
      </c>
      <c r="AD27" s="49">
        <f t="shared" si="17"/>
        <v>44.965256516650712</v>
      </c>
      <c r="AE27" s="49">
        <f t="shared" si="17"/>
        <v>44.246823476151562</v>
      </c>
      <c r="AF27" s="49">
        <f t="shared" si="17"/>
        <v>44.599719715652434</v>
      </c>
      <c r="AG27" s="49">
        <f t="shared" si="17"/>
        <v>44.899396915153304</v>
      </c>
      <c r="AH27" s="49">
        <f t="shared" si="17"/>
        <v>44.895393954654168</v>
      </c>
      <c r="AI27" s="49">
        <f t="shared" si="17"/>
        <v>44.901470134572719</v>
      </c>
      <c r="AJ27" s="49">
        <f t="shared" si="17"/>
        <v>44.90754631449127</v>
      </c>
      <c r="AK27" s="49">
        <f t="shared" si="17"/>
        <v>44.913622494409829</v>
      </c>
      <c r="AL27" s="49">
        <f t="shared" si="17"/>
        <v>44.919698674328366</v>
      </c>
      <c r="AM27" s="49">
        <f t="shared" si="17"/>
        <v>44.92577485424691</v>
      </c>
      <c r="AN27" s="49">
        <f t="shared" si="17"/>
        <v>44.931851034165469</v>
      </c>
      <c r="AO27" s="49">
        <f t="shared" si="17"/>
        <v>44.937927214084013</v>
      </c>
      <c r="AP27" s="49">
        <f t="shared" si="17"/>
        <v>44.944003394002571</v>
      </c>
      <c r="AQ27" s="49">
        <f t="shared" si="17"/>
        <v>44.950079573921109</v>
      </c>
      <c r="AR27" s="49">
        <f t="shared" si="17"/>
        <v>44.95615575383966</v>
      </c>
      <c r="AS27" s="49">
        <f t="shared" si="17"/>
        <v>44.962231933758211</v>
      </c>
      <c r="AT27" s="49">
        <f t="shared" si="17"/>
        <v>44.968308113676756</v>
      </c>
      <c r="AU27" s="49">
        <f t="shared" si="17"/>
        <v>44.964305153177627</v>
      </c>
      <c r="AV27" s="49">
        <f t="shared" si="17"/>
        <v>44.96030219267849</v>
      </c>
      <c r="AW27" s="49">
        <f t="shared" si="17"/>
        <v>44.956299232179362</v>
      </c>
      <c r="AX27" s="49">
        <f t="shared" si="17"/>
        <v>44.952296271680225</v>
      </c>
      <c r="AY27" s="49">
        <f t="shared" si="17"/>
        <v>44.948293311181096</v>
      </c>
      <c r="AZ27" s="49">
        <f t="shared" si="17"/>
        <v>44.94429035068196</v>
      </c>
      <c r="BA27" s="49">
        <f t="shared" si="17"/>
        <v>44.940287390182831</v>
      </c>
      <c r="BB27" s="49">
        <f t="shared" si="17"/>
        <v>44.936284429683703</v>
      </c>
      <c r="BC27" s="49">
        <f t="shared" si="17"/>
        <v>44.918684829826859</v>
      </c>
      <c r="BD27" s="49">
        <f t="shared" si="17"/>
        <v>44.901085229970022</v>
      </c>
      <c r="BE27" s="49">
        <f t="shared" si="17"/>
        <v>44.883485630113185</v>
      </c>
      <c r="BF27" s="49">
        <f t="shared" si="17"/>
        <v>44.865886030256334</v>
      </c>
      <c r="BG27" s="49">
        <f t="shared" si="17"/>
        <v>44.848286430399504</v>
      </c>
      <c r="BH27" s="49">
        <f t="shared" si="17"/>
        <v>44.830686830542668</v>
      </c>
      <c r="BI27" s="49">
        <f t="shared" si="17"/>
        <v>44.813087230685831</v>
      </c>
      <c r="BJ27" s="49">
        <f t="shared" si="17"/>
        <v>44.79548763082898</v>
      </c>
      <c r="BK27" s="49">
        <f t="shared" si="17"/>
        <v>44.77788803097215</v>
      </c>
      <c r="BL27" s="49">
        <f t="shared" si="17"/>
        <v>44.760288431115306</v>
      </c>
      <c r="BM27" s="49">
        <f t="shared" si="17"/>
        <v>44.742688831258477</v>
      </c>
      <c r="BN27" s="49">
        <f t="shared" si="17"/>
        <v>44.725089231401626</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11.205825935791335</v>
      </c>
      <c r="AC28" s="22">
        <f>SUMIF(Emissions!$C$54:$C$69,'Emissions summary'!$C28,Emissions!AE$54:AE$69)</f>
        <v>13.057530568067531</v>
      </c>
      <c r="AD28" s="22">
        <f>SUMIF(Emissions!$C$54:$C$69,'Emissions summary'!$C28,Emissions!AF$54:AF$69)</f>
        <v>12.302133920343728</v>
      </c>
      <c r="AE28" s="22">
        <f>SUMIF(Emissions!$C$54:$C$69,'Emissions summary'!$C28,Emissions!AG$54:AG$69)</f>
        <v>11.592060312619925</v>
      </c>
      <c r="AF28" s="22">
        <f>SUMIF(Emissions!$C$54:$C$69,'Emissions summary'!$C28,Emissions!AH$54:AH$69)</f>
        <v>11.953315984896124</v>
      </c>
      <c r="AG28" s="22">
        <f>SUMIF(Emissions!$C$54:$C$69,'Emissions summary'!$C28,Emissions!AI$54:AI$69)</f>
        <v>12.261352617172319</v>
      </c>
      <c r="AH28" s="22">
        <f>SUMIF(Emissions!$C$54:$C$69,'Emissions summary'!$C28,Emissions!AJ$54:AJ$69)</f>
        <v>12.265709089448515</v>
      </c>
      <c r="AI28" s="22">
        <f>SUMIF(Emissions!$C$54:$C$69,'Emissions summary'!$C28,Emissions!AK$54:AK$69)</f>
        <v>12.28366220108242</v>
      </c>
      <c r="AJ28" s="22">
        <f>SUMIF(Emissions!$C$54:$C$69,'Emissions summary'!$C28,Emissions!AL$54:AL$69)</f>
        <v>12.301615312716322</v>
      </c>
      <c r="AK28" s="22">
        <f>SUMIF(Emissions!$C$54:$C$69,'Emissions summary'!$C28,Emissions!AM$54:AM$69)</f>
        <v>12.31956842435023</v>
      </c>
      <c r="AL28" s="22">
        <f>SUMIF(Emissions!$C$54:$C$69,'Emissions summary'!$C28,Emissions!AN$54:AN$69)</f>
        <v>12.337521535984129</v>
      </c>
      <c r="AM28" s="22">
        <f>SUMIF(Emissions!$C$54:$C$69,'Emissions summary'!$C28,Emissions!AO$54:AO$69)</f>
        <v>12.355474647618033</v>
      </c>
      <c r="AN28" s="22">
        <f>SUMIF(Emissions!$C$54:$C$69,'Emissions summary'!$C28,Emissions!AP$54:AP$69)</f>
        <v>12.373427759251939</v>
      </c>
      <c r="AO28" s="22">
        <f>SUMIF(Emissions!$C$54:$C$69,'Emissions summary'!$C28,Emissions!AQ$54:AQ$69)</f>
        <v>12.39138087088584</v>
      </c>
      <c r="AP28" s="22">
        <f>SUMIF(Emissions!$C$54:$C$69,'Emissions summary'!$C28,Emissions!AR$54:AR$69)</f>
        <v>12.409333982519744</v>
      </c>
      <c r="AQ28" s="22">
        <f>SUMIF(Emissions!$C$54:$C$69,'Emissions summary'!$C28,Emissions!AS$54:AS$69)</f>
        <v>12.427287094153648</v>
      </c>
      <c r="AR28" s="22">
        <f>SUMIF(Emissions!$C$54:$C$69,'Emissions summary'!$C28,Emissions!AT$54:AT$69)</f>
        <v>12.445240205787551</v>
      </c>
      <c r="AS28" s="22">
        <f>SUMIF(Emissions!$C$54:$C$69,'Emissions summary'!$C28,Emissions!AU$54:AU$69)</f>
        <v>12.463193317421455</v>
      </c>
      <c r="AT28" s="22">
        <f>SUMIF(Emissions!$C$54:$C$69,'Emissions summary'!$C28,Emissions!AV$54:AV$69)</f>
        <v>12.481146429055357</v>
      </c>
      <c r="AU28" s="22">
        <f>SUMIF(Emissions!$C$54:$C$69,'Emissions summary'!$C28,Emissions!AW$54:AW$69)</f>
        <v>12.485502901331557</v>
      </c>
      <c r="AV28" s="22">
        <f>SUMIF(Emissions!$C$54:$C$69,'Emissions summary'!$C28,Emissions!AX$54:AX$69)</f>
        <v>12.489859373607752</v>
      </c>
      <c r="AW28" s="22">
        <f>SUMIF(Emissions!$C$54:$C$69,'Emissions summary'!$C28,Emissions!AY$54:AY$69)</f>
        <v>12.494215845883948</v>
      </c>
      <c r="AX28" s="22">
        <f>SUMIF(Emissions!$C$54:$C$69,'Emissions summary'!$C28,Emissions!AZ$54:AZ$69)</f>
        <v>12.498572318160145</v>
      </c>
      <c r="AY28" s="22">
        <f>SUMIF(Emissions!$C$54:$C$69,'Emissions summary'!$C28,Emissions!BA$54:BA$69)</f>
        <v>12.502928790436343</v>
      </c>
      <c r="AZ28" s="22">
        <f>SUMIF(Emissions!$C$54:$C$69,'Emissions summary'!$C28,Emissions!BB$54:BB$69)</f>
        <v>12.507285262712539</v>
      </c>
      <c r="BA28" s="22">
        <f>SUMIF(Emissions!$C$54:$C$69,'Emissions summary'!$C28,Emissions!BC$54:BC$69)</f>
        <v>12.511641734988736</v>
      </c>
      <c r="BB28" s="22">
        <f>SUMIF(Emissions!$C$54:$C$69,'Emissions summary'!$C28,Emissions!BD$54:BD$69)</f>
        <v>12.515998207264932</v>
      </c>
      <c r="BC28" s="22">
        <f>SUMIF(Emissions!$C$54:$C$69,'Emissions summary'!$C28,Emissions!BE$54:BE$69)</f>
        <v>12.506758040183422</v>
      </c>
      <c r="BD28" s="22">
        <f>SUMIF(Emissions!$C$54:$C$69,'Emissions summary'!$C28,Emissions!BF$54:BF$69)</f>
        <v>12.497517873101913</v>
      </c>
      <c r="BE28" s="22">
        <f>SUMIF(Emissions!$C$54:$C$69,'Emissions summary'!$C28,Emissions!BG$54:BG$69)</f>
        <v>12.488277706020401</v>
      </c>
      <c r="BF28" s="22">
        <f>SUMIF(Emissions!$C$54:$C$69,'Emissions summary'!$C28,Emissions!BH$54:BH$69)</f>
        <v>12.479037538938893</v>
      </c>
      <c r="BG28" s="22">
        <f>SUMIF(Emissions!$C$54:$C$69,'Emissions summary'!$C28,Emissions!BI$54:BI$69)</f>
        <v>12.469797371857384</v>
      </c>
      <c r="BH28" s="22">
        <f>SUMIF(Emissions!$C$54:$C$69,'Emissions summary'!$C28,Emissions!BJ$54:BJ$69)</f>
        <v>12.460557204775874</v>
      </c>
      <c r="BI28" s="22">
        <f>SUMIF(Emissions!$C$54:$C$69,'Emissions summary'!$C28,Emissions!BK$54:BK$69)</f>
        <v>12.451317037694363</v>
      </c>
      <c r="BJ28" s="22">
        <f>SUMIF(Emissions!$C$54:$C$69,'Emissions summary'!$C28,Emissions!BL$54:BL$69)</f>
        <v>12.442076870612853</v>
      </c>
      <c r="BK28" s="22">
        <f>SUMIF(Emissions!$C$54:$C$69,'Emissions summary'!$C28,Emissions!BM$54:BM$69)</f>
        <v>12.432836703531343</v>
      </c>
      <c r="BL28" s="22">
        <f>SUMIF(Emissions!$C$54:$C$69,'Emissions summary'!$C28,Emissions!BN$54:BN$69)</f>
        <v>12.423596536449834</v>
      </c>
      <c r="BM28" s="22">
        <f>SUMIF(Emissions!$C$54:$C$69,'Emissions summary'!$C28,Emissions!BO$54:BO$69)</f>
        <v>12.414356369368326</v>
      </c>
      <c r="BN28" s="22">
        <f>SUMIF(Emissions!$C$54:$C$69,'Emissions summary'!$C28,Emissions!BP$54:BP$69)</f>
        <v>12.405116202286813</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22.45753513468696</v>
      </c>
      <c r="AC30" s="22">
        <f>SUMIF(Emissions!$C$54:$C$69,'Emissions summary'!$C30,Emissions!AE$54:AE$69)</f>
        <v>22.448725519032621</v>
      </c>
      <c r="AD30" s="22">
        <f>SUMIF(Emissions!$C$54:$C$69,'Emissions summary'!$C30,Emissions!AF$54:AF$69)</f>
        <v>22.439915903378289</v>
      </c>
      <c r="AE30" s="22">
        <f>SUMIF(Emissions!$C$54:$C$69,'Emissions summary'!$C30,Emissions!AG$54:AG$69)</f>
        <v>22.431106287723953</v>
      </c>
      <c r="AF30" s="22">
        <f>SUMIF(Emissions!$C$54:$C$69,'Emissions summary'!$C30,Emissions!AH$54:AH$69)</f>
        <v>22.422296672069617</v>
      </c>
      <c r="AG30" s="22">
        <f>SUMIF(Emissions!$C$54:$C$69,'Emissions summary'!$C30,Emissions!AI$54:AI$69)</f>
        <v>22.413487056415281</v>
      </c>
      <c r="AH30" s="22">
        <f>SUMIF(Emissions!$C$54:$C$69,'Emissions summary'!$C30,Emissions!AJ$54:AJ$69)</f>
        <v>22.404677440760942</v>
      </c>
      <c r="AI30" s="22">
        <f>SUMIF(Emissions!$C$54:$C$69,'Emissions summary'!$C30,Emissions!AK$54:AK$69)</f>
        <v>22.392350326166586</v>
      </c>
      <c r="AJ30" s="22">
        <f>SUMIF(Emissions!$C$54:$C$69,'Emissions summary'!$C30,Emissions!AL$54:AL$69)</f>
        <v>22.380023211572226</v>
      </c>
      <c r="AK30" s="22">
        <f>SUMIF(Emissions!$C$54:$C$69,'Emissions summary'!$C30,Emissions!AM$54:AM$69)</f>
        <v>22.367696096977866</v>
      </c>
      <c r="AL30" s="22">
        <f>SUMIF(Emissions!$C$54:$C$69,'Emissions summary'!$C30,Emissions!AN$54:AN$69)</f>
        <v>22.355368982383503</v>
      </c>
      <c r="AM30" s="22">
        <f>SUMIF(Emissions!$C$54:$C$69,'Emissions summary'!$C30,Emissions!AO$54:AO$69)</f>
        <v>22.343041867789143</v>
      </c>
      <c r="AN30" s="22">
        <f>SUMIF(Emissions!$C$54:$C$69,'Emissions summary'!$C30,Emissions!AP$54:AP$69)</f>
        <v>22.330714753194783</v>
      </c>
      <c r="AO30" s="22">
        <f>SUMIF(Emissions!$C$54:$C$69,'Emissions summary'!$C30,Emissions!AQ$54:AQ$69)</f>
        <v>22.318387638600424</v>
      </c>
      <c r="AP30" s="22">
        <f>SUMIF(Emissions!$C$54:$C$69,'Emissions summary'!$C30,Emissions!AR$54:AR$69)</f>
        <v>22.30606052400606</v>
      </c>
      <c r="AQ30" s="22">
        <f>SUMIF(Emissions!$C$54:$C$69,'Emissions summary'!$C30,Emissions!AS$54:AS$69)</f>
        <v>22.293733409411697</v>
      </c>
      <c r="AR30" s="22">
        <f>SUMIF(Emissions!$C$54:$C$69,'Emissions summary'!$C30,Emissions!AT$54:AT$69)</f>
        <v>22.281406294817337</v>
      </c>
      <c r="AS30" s="22">
        <f>SUMIF(Emissions!$C$54:$C$69,'Emissions summary'!$C30,Emissions!AU$54:AU$69)</f>
        <v>22.269079180222977</v>
      </c>
      <c r="AT30" s="22">
        <f>SUMIF(Emissions!$C$54:$C$69,'Emissions summary'!$C30,Emissions!AV$54:AV$69)</f>
        <v>22.256752065628614</v>
      </c>
      <c r="AU30" s="22">
        <f>SUMIF(Emissions!$C$54:$C$69,'Emissions summary'!$C30,Emissions!AW$54:AW$69)</f>
        <v>22.247942449974282</v>
      </c>
      <c r="AV30" s="22">
        <f>SUMIF(Emissions!$C$54:$C$69,'Emissions summary'!$C30,Emissions!AX$54:AX$69)</f>
        <v>22.239132834319946</v>
      </c>
      <c r="AW30" s="22">
        <f>SUMIF(Emissions!$C$54:$C$69,'Emissions summary'!$C30,Emissions!AY$54:AY$69)</f>
        <v>22.230323218665607</v>
      </c>
      <c r="AX30" s="22">
        <f>SUMIF(Emissions!$C$54:$C$69,'Emissions summary'!$C30,Emissions!AZ$54:AZ$69)</f>
        <v>22.221513603011275</v>
      </c>
      <c r="AY30" s="22">
        <f>SUMIF(Emissions!$C$54:$C$69,'Emissions summary'!$C30,Emissions!BA$54:BA$69)</f>
        <v>22.212703987356935</v>
      </c>
      <c r="AZ30" s="22">
        <f>SUMIF(Emissions!$C$54:$C$69,'Emissions summary'!$C30,Emissions!BB$54:BB$69)</f>
        <v>22.203894371702603</v>
      </c>
      <c r="BA30" s="22">
        <f>SUMIF(Emissions!$C$54:$C$69,'Emissions summary'!$C30,Emissions!BC$54:BC$69)</f>
        <v>22.195084756048267</v>
      </c>
      <c r="BB30" s="22">
        <f>SUMIF(Emissions!$C$54:$C$69,'Emissions summary'!$C30,Emissions!BD$54:BD$69)</f>
        <v>22.186275140393935</v>
      </c>
      <c r="BC30" s="22">
        <f>SUMIF(Emissions!$C$54:$C$69,'Emissions summary'!$C30,Emissions!BE$54:BE$69)</f>
        <v>22.177465524739599</v>
      </c>
      <c r="BD30" s="22">
        <f>SUMIF(Emissions!$C$54:$C$69,'Emissions summary'!$C30,Emissions!BF$54:BF$69)</f>
        <v>22.168655909085267</v>
      </c>
      <c r="BE30" s="22">
        <f>SUMIF(Emissions!$C$54:$C$69,'Emissions summary'!$C30,Emissions!BG$54:BG$69)</f>
        <v>22.159846293430927</v>
      </c>
      <c r="BF30" s="22">
        <f>SUMIF(Emissions!$C$54:$C$69,'Emissions summary'!$C30,Emissions!BH$54:BH$69)</f>
        <v>22.151036677776592</v>
      </c>
      <c r="BG30" s="22">
        <f>SUMIF(Emissions!$C$54:$C$69,'Emissions summary'!$C30,Emissions!BI$54:BI$69)</f>
        <v>22.142227062122256</v>
      </c>
      <c r="BH30" s="22">
        <f>SUMIF(Emissions!$C$54:$C$69,'Emissions summary'!$C30,Emissions!BJ$54:BJ$69)</f>
        <v>22.133417446467924</v>
      </c>
      <c r="BI30" s="22">
        <f>SUMIF(Emissions!$C$54:$C$69,'Emissions summary'!$C30,Emissions!BK$54:BK$69)</f>
        <v>22.124607830813584</v>
      </c>
      <c r="BJ30" s="22">
        <f>SUMIF(Emissions!$C$54:$C$69,'Emissions summary'!$C30,Emissions!BL$54:BL$69)</f>
        <v>22.115798215159248</v>
      </c>
      <c r="BK30" s="22">
        <f>SUMIF(Emissions!$C$54:$C$69,'Emissions summary'!$C30,Emissions!BM$54:BM$69)</f>
        <v>22.106988599504916</v>
      </c>
      <c r="BL30" s="22">
        <f>SUMIF(Emissions!$C$54:$C$69,'Emissions summary'!$C30,Emissions!BN$54:BN$69)</f>
        <v>22.098178983850577</v>
      </c>
      <c r="BM30" s="22">
        <f>SUMIF(Emissions!$C$54:$C$69,'Emissions summary'!$C30,Emissions!BO$54:BO$69)</f>
        <v>22.089369368196245</v>
      </c>
      <c r="BN30" s="22">
        <f>SUMIF(Emissions!$C$54:$C$69,'Emissions summary'!$C30,Emissions!BP$54:BP$69)</f>
        <v>22.080559752541905</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3.113422497328477</v>
      </c>
      <c r="AC34" s="49">
        <f t="shared" si="21"/>
        <v>3.215343517237891</v>
      </c>
      <c r="AD34" s="49">
        <f t="shared" si="21"/>
        <v>3.1730419131473049</v>
      </c>
      <c r="AE34" s="49">
        <f t="shared" si="21"/>
        <v>3.1332475410567193</v>
      </c>
      <c r="AF34" s="49">
        <f t="shared" si="21"/>
        <v>3.1527181929661339</v>
      </c>
      <c r="AG34" s="49">
        <f t="shared" si="21"/>
        <v>3.1692448128755477</v>
      </c>
      <c r="AH34" s="49">
        <f t="shared" si="21"/>
        <v>3.1689721047849617</v>
      </c>
      <c r="AI34" s="49">
        <f t="shared" si="21"/>
        <v>3.1691303882653385</v>
      </c>
      <c r="AJ34" s="49">
        <f t="shared" si="21"/>
        <v>3.1692886717457149</v>
      </c>
      <c r="AK34" s="49">
        <f t="shared" si="21"/>
        <v>3.1694469552260922</v>
      </c>
      <c r="AL34" s="49">
        <f t="shared" si="21"/>
        <v>3.1696052387064686</v>
      </c>
      <c r="AM34" s="49">
        <f t="shared" si="21"/>
        <v>3.169763522186845</v>
      </c>
      <c r="AN34" s="49">
        <f t="shared" si="21"/>
        <v>3.1699218056672218</v>
      </c>
      <c r="AO34" s="49">
        <f t="shared" si="21"/>
        <v>3.1700800891475982</v>
      </c>
      <c r="AP34" s="49">
        <f t="shared" si="21"/>
        <v>3.1702383726279746</v>
      </c>
      <c r="AQ34" s="49">
        <f t="shared" si="21"/>
        <v>3.1703966561083514</v>
      </c>
      <c r="AR34" s="49">
        <f t="shared" si="21"/>
        <v>3.1705549395887282</v>
      </c>
      <c r="AS34" s="49">
        <f t="shared" si="21"/>
        <v>3.1707132230691055</v>
      </c>
      <c r="AT34" s="49">
        <f t="shared" si="21"/>
        <v>3.170871506549481</v>
      </c>
      <c r="AU34" s="49">
        <f t="shared" si="21"/>
        <v>3.1705987984588955</v>
      </c>
      <c r="AV34" s="49">
        <f t="shared" si="21"/>
        <v>3.1703260903683095</v>
      </c>
      <c r="AW34" s="49">
        <f t="shared" si="21"/>
        <v>3.1700533822777239</v>
      </c>
      <c r="AX34" s="49">
        <f t="shared" si="21"/>
        <v>3.1697806741871384</v>
      </c>
      <c r="AY34" s="49">
        <f t="shared" si="21"/>
        <v>3.1695079660965528</v>
      </c>
      <c r="AZ34" s="49">
        <f t="shared" si="21"/>
        <v>3.1692352580059668</v>
      </c>
      <c r="BA34" s="49">
        <f t="shared" si="21"/>
        <v>3.1689625499153804</v>
      </c>
      <c r="BB34" s="49">
        <f t="shared" si="21"/>
        <v>3.1686898418247949</v>
      </c>
      <c r="BC34" s="49">
        <f t="shared" si="21"/>
        <v>3.167664979216549</v>
      </c>
      <c r="BD34" s="49">
        <f t="shared" si="21"/>
        <v>3.1666401166083031</v>
      </c>
      <c r="BE34" s="49">
        <f t="shared" si="21"/>
        <v>3.1656152540000559</v>
      </c>
      <c r="BF34" s="49">
        <f t="shared" si="21"/>
        <v>3.1645903913918101</v>
      </c>
      <c r="BG34" s="49">
        <f t="shared" si="21"/>
        <v>3.1635655287835642</v>
      </c>
      <c r="BH34" s="49">
        <f t="shared" si="21"/>
        <v>3.1625406661753184</v>
      </c>
      <c r="BI34" s="49">
        <f t="shared" si="21"/>
        <v>3.1615158035670721</v>
      </c>
      <c r="BJ34" s="49">
        <f t="shared" si="21"/>
        <v>3.1604909409588262</v>
      </c>
      <c r="BK34" s="49">
        <f t="shared" si="21"/>
        <v>3.1594660783505795</v>
      </c>
      <c r="BL34" s="49">
        <f t="shared" si="21"/>
        <v>3.1584412157423332</v>
      </c>
      <c r="BM34" s="49">
        <f t="shared" si="21"/>
        <v>3.1574163531340877</v>
      </c>
      <c r="BN34" s="49">
        <f t="shared" si="21"/>
        <v>3.156391490525841</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0.81344754225721971</v>
      </c>
      <c r="AC35" s="22">
        <f>SUMIF(Emissions!$C$70:$C$85,'Emissions summary'!$C35,Emissions!AE$70:AE$85)</f>
        <v>0.91622127041703505</v>
      </c>
      <c r="AD35" s="22">
        <f>SUMIF(Emissions!$C$70:$C$85,'Emissions summary'!$C35,Emissions!AF$70:AF$85)</f>
        <v>0.87477237457685042</v>
      </c>
      <c r="AE35" s="22">
        <f>SUMIF(Emissions!$C$70:$C$85,'Emissions summary'!$C35,Emissions!AG$70:AG$85)</f>
        <v>0.83583071073666604</v>
      </c>
      <c r="AF35" s="22">
        <f>SUMIF(Emissions!$C$70:$C$85,'Emissions summary'!$C35,Emissions!AH$70:AH$85)</f>
        <v>0.85615407089648143</v>
      </c>
      <c r="AG35" s="22">
        <f>SUMIF(Emissions!$C$70:$C$85,'Emissions summary'!$C35,Emissions!AI$70:AI$85)</f>
        <v>0.87353339905629679</v>
      </c>
      <c r="AH35" s="22">
        <f>SUMIF(Emissions!$C$70:$C$85,'Emissions summary'!$C35,Emissions!AJ$70:AJ$85)</f>
        <v>0.8741133992161122</v>
      </c>
      <c r="AI35" s="22">
        <f>SUMIF(Emissions!$C$70:$C$85,'Emissions summary'!$C35,Emissions!AK$70:AK$85)</f>
        <v>0.87544555389358814</v>
      </c>
      <c r="AJ35" s="22">
        <f>SUMIF(Emissions!$C$70:$C$85,'Emissions summary'!$C35,Emissions!AL$70:AL$85)</f>
        <v>0.87677770857106396</v>
      </c>
      <c r="AK35" s="22">
        <f>SUMIF(Emissions!$C$70:$C$85,'Emissions summary'!$C35,Emissions!AM$70:AM$85)</f>
        <v>0.87810986324853979</v>
      </c>
      <c r="AL35" s="22">
        <f>SUMIF(Emissions!$C$70:$C$85,'Emissions summary'!$C35,Emissions!AN$70:AN$85)</f>
        <v>0.8794420179260154</v>
      </c>
      <c r="AM35" s="22">
        <f>SUMIF(Emissions!$C$70:$C$85,'Emissions summary'!$C35,Emissions!AO$70:AO$85)</f>
        <v>0.88077417260349122</v>
      </c>
      <c r="AN35" s="22">
        <f>SUMIF(Emissions!$C$70:$C$85,'Emissions summary'!$C35,Emissions!AP$70:AP$85)</f>
        <v>0.88210632728096705</v>
      </c>
      <c r="AO35" s="22">
        <f>SUMIF(Emissions!$C$70:$C$85,'Emissions summary'!$C35,Emissions!AQ$70:AQ$85)</f>
        <v>0.88343848195844277</v>
      </c>
      <c r="AP35" s="22">
        <f>SUMIF(Emissions!$C$70:$C$85,'Emissions summary'!$C35,Emissions!AR$70:AR$85)</f>
        <v>0.88477063663591882</v>
      </c>
      <c r="AQ35" s="22">
        <f>SUMIF(Emissions!$C$70:$C$85,'Emissions summary'!$C35,Emissions!AS$70:AS$85)</f>
        <v>0.88610279131339453</v>
      </c>
      <c r="AR35" s="22">
        <f>SUMIF(Emissions!$C$70:$C$85,'Emissions summary'!$C35,Emissions!AT$70:AT$85)</f>
        <v>0.88743494599087036</v>
      </c>
      <c r="AS35" s="22">
        <f>SUMIF(Emissions!$C$70:$C$85,'Emissions summary'!$C35,Emissions!AU$70:AU$85)</f>
        <v>0.88876710066834619</v>
      </c>
      <c r="AT35" s="22">
        <f>SUMIF(Emissions!$C$70:$C$85,'Emissions summary'!$C35,Emissions!AV$70:AV$85)</f>
        <v>0.89009925534582202</v>
      </c>
      <c r="AU35" s="22">
        <f>SUMIF(Emissions!$C$70:$C$85,'Emissions summary'!$C35,Emissions!AW$70:AW$85)</f>
        <v>0.89067925550563742</v>
      </c>
      <c r="AV35" s="22">
        <f>SUMIF(Emissions!$C$70:$C$85,'Emissions summary'!$C35,Emissions!AX$70:AX$85)</f>
        <v>0.89125925566545283</v>
      </c>
      <c r="AW35" s="22">
        <f>SUMIF(Emissions!$C$70:$C$85,'Emissions summary'!$C35,Emissions!AY$70:AY$85)</f>
        <v>0.89183925582526824</v>
      </c>
      <c r="AX35" s="22">
        <f>SUMIF(Emissions!$C$70:$C$85,'Emissions summary'!$C35,Emissions!AZ$70:AZ$85)</f>
        <v>0.89241925598508365</v>
      </c>
      <c r="AY35" s="22">
        <f>SUMIF(Emissions!$C$70:$C$85,'Emissions summary'!$C35,Emissions!BA$70:BA$85)</f>
        <v>0.89299925614489917</v>
      </c>
      <c r="AZ35" s="22">
        <f>SUMIF(Emissions!$C$70:$C$85,'Emissions summary'!$C35,Emissions!BB$70:BB$85)</f>
        <v>0.89357925630471469</v>
      </c>
      <c r="BA35" s="22">
        <f>SUMIF(Emissions!$C$70:$C$85,'Emissions summary'!$C35,Emissions!BC$70:BC$85)</f>
        <v>0.89415925646452998</v>
      </c>
      <c r="BB35" s="22">
        <f>SUMIF(Emissions!$C$70:$C$85,'Emissions summary'!$C35,Emissions!BD$70:BD$85)</f>
        <v>0.8947392566243455</v>
      </c>
      <c r="BC35" s="22">
        <f>SUMIF(Emissions!$C$70:$C$85,'Emissions summary'!$C35,Emissions!BE$70:BE$85)</f>
        <v>0.89456710226650049</v>
      </c>
      <c r="BD35" s="22">
        <f>SUMIF(Emissions!$C$70:$C$85,'Emissions summary'!$C35,Emissions!BF$70:BF$85)</f>
        <v>0.89439494790865548</v>
      </c>
      <c r="BE35" s="22">
        <f>SUMIF(Emissions!$C$70:$C$85,'Emissions summary'!$C35,Emissions!BG$70:BG$85)</f>
        <v>0.89422279355081058</v>
      </c>
      <c r="BF35" s="22">
        <f>SUMIF(Emissions!$C$70:$C$85,'Emissions summary'!$C35,Emissions!BH$70:BH$85)</f>
        <v>0.89405063919296579</v>
      </c>
      <c r="BG35" s="22">
        <f>SUMIF(Emissions!$C$70:$C$85,'Emissions summary'!$C35,Emissions!BI$70:BI$85)</f>
        <v>0.89387848483512078</v>
      </c>
      <c r="BH35" s="22">
        <f>SUMIF(Emissions!$C$70:$C$85,'Emissions summary'!$C35,Emissions!BJ$70:BJ$85)</f>
        <v>0.89370633047727588</v>
      </c>
      <c r="BI35" s="22">
        <f>SUMIF(Emissions!$C$70:$C$85,'Emissions summary'!$C35,Emissions!BK$70:BK$85)</f>
        <v>0.89353417611943098</v>
      </c>
      <c r="BJ35" s="22">
        <f>SUMIF(Emissions!$C$70:$C$85,'Emissions summary'!$C35,Emissions!BL$70:BL$85)</f>
        <v>0.89336202176158597</v>
      </c>
      <c r="BK35" s="22">
        <f>SUMIF(Emissions!$C$70:$C$85,'Emissions summary'!$C35,Emissions!BM$70:BM$85)</f>
        <v>0.89318986740374107</v>
      </c>
      <c r="BL35" s="22">
        <f>SUMIF(Emissions!$C$70:$C$85,'Emissions summary'!$C35,Emissions!BN$70:BN$85)</f>
        <v>0.89301771304589606</v>
      </c>
      <c r="BM35" s="22">
        <f>SUMIF(Emissions!$C$70:$C$85,'Emissions summary'!$C35,Emissions!BO$70:BO$85)</f>
        <v>0.89284555868805127</v>
      </c>
      <c r="BN35" s="22">
        <f>SUMIF(Emissions!$C$70:$C$85,'Emissions summary'!$C35,Emissions!BP$70:BP$85)</f>
        <v>0.89267340433020614</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1.9504233036113983</v>
      </c>
      <c r="AC37" s="22">
        <f>SUMIF(Emissions!$C$70:$C$85,'Emissions summary'!$C37,Emissions!AE$70:AE$85)</f>
        <v>1.9494995482191042</v>
      </c>
      <c r="AD37" s="22">
        <f>SUMIF(Emissions!$C$70:$C$85,'Emissions summary'!$C37,Emissions!AF$70:AF$85)</f>
        <v>1.9485757928268101</v>
      </c>
      <c r="AE37" s="22">
        <f>SUMIF(Emissions!$C$70:$C$85,'Emissions summary'!$C37,Emissions!AG$70:AG$85)</f>
        <v>1.9476520374345163</v>
      </c>
      <c r="AF37" s="22">
        <f>SUMIF(Emissions!$C$70:$C$85,'Emissions summary'!$C37,Emissions!AH$70:AH$85)</f>
        <v>1.9467282820422223</v>
      </c>
      <c r="AG37" s="22">
        <f>SUMIF(Emissions!$C$70:$C$85,'Emissions summary'!$C37,Emissions!AI$70:AI$85)</f>
        <v>1.945804526649928</v>
      </c>
      <c r="AH37" s="22">
        <f>SUMIF(Emissions!$C$70:$C$85,'Emissions summary'!$C37,Emissions!AJ$70:AJ$85)</f>
        <v>1.9448807712576339</v>
      </c>
      <c r="AI37" s="22">
        <f>SUMIF(Emissions!$C$70:$C$85,'Emissions summary'!$C37,Emissions!AK$70:AK$85)</f>
        <v>1.9436358529186422</v>
      </c>
      <c r="AJ37" s="22">
        <f>SUMIF(Emissions!$C$70:$C$85,'Emissions summary'!$C37,Emissions!AL$70:AL$85)</f>
        <v>1.94239093457965</v>
      </c>
      <c r="AK37" s="22">
        <f>SUMIF(Emissions!$C$70:$C$85,'Emissions summary'!$C37,Emissions!AM$70:AM$85)</f>
        <v>1.9411460162406582</v>
      </c>
      <c r="AL37" s="22">
        <f>SUMIF(Emissions!$C$70:$C$85,'Emissions summary'!$C37,Emissions!AN$70:AN$85)</f>
        <v>1.939901097901666</v>
      </c>
      <c r="AM37" s="22">
        <f>SUMIF(Emissions!$C$70:$C$85,'Emissions summary'!$C37,Emissions!AO$70:AO$85)</f>
        <v>1.938656179562674</v>
      </c>
      <c r="AN37" s="22">
        <f>SUMIF(Emissions!$C$70:$C$85,'Emissions summary'!$C37,Emissions!AP$70:AP$85)</f>
        <v>1.937411261223682</v>
      </c>
      <c r="AO37" s="22">
        <f>SUMIF(Emissions!$C$70:$C$85,'Emissions summary'!$C37,Emissions!AQ$70:AQ$85)</f>
        <v>1.9361663428846903</v>
      </c>
      <c r="AP37" s="22">
        <f>SUMIF(Emissions!$C$70:$C$85,'Emissions summary'!$C37,Emissions!AR$70:AR$85)</f>
        <v>1.934921424545698</v>
      </c>
      <c r="AQ37" s="22">
        <f>SUMIF(Emissions!$C$70:$C$85,'Emissions summary'!$C37,Emissions!AS$70:AS$85)</f>
        <v>1.9336765062067061</v>
      </c>
      <c r="AR37" s="22">
        <f>SUMIF(Emissions!$C$70:$C$85,'Emissions summary'!$C37,Emissions!AT$70:AT$85)</f>
        <v>1.9324315878677143</v>
      </c>
      <c r="AS37" s="22">
        <f>SUMIF(Emissions!$C$70:$C$85,'Emissions summary'!$C37,Emissions!AU$70:AU$85)</f>
        <v>1.9311866695287223</v>
      </c>
      <c r="AT37" s="22">
        <f>SUMIF(Emissions!$C$70:$C$85,'Emissions summary'!$C37,Emissions!AV$70:AV$85)</f>
        <v>1.9299417511897299</v>
      </c>
      <c r="AU37" s="22">
        <f>SUMIF(Emissions!$C$70:$C$85,'Emissions summary'!$C37,Emissions!AW$70:AW$85)</f>
        <v>1.929017995797436</v>
      </c>
      <c r="AV37" s="22">
        <f>SUMIF(Emissions!$C$70:$C$85,'Emissions summary'!$C37,Emissions!AX$70:AX$85)</f>
        <v>1.928094240405142</v>
      </c>
      <c r="AW37" s="22">
        <f>SUMIF(Emissions!$C$70:$C$85,'Emissions summary'!$C37,Emissions!AY$70:AY$85)</f>
        <v>1.9271704850128479</v>
      </c>
      <c r="AX37" s="22">
        <f>SUMIF(Emissions!$C$70:$C$85,'Emissions summary'!$C37,Emissions!AZ$70:AZ$85)</f>
        <v>1.9262467296205541</v>
      </c>
      <c r="AY37" s="22">
        <f>SUMIF(Emissions!$C$70:$C$85,'Emissions summary'!$C37,Emissions!BA$70:BA$85)</f>
        <v>1.92532297422826</v>
      </c>
      <c r="AZ37" s="22">
        <f>SUMIF(Emissions!$C$70:$C$85,'Emissions summary'!$C37,Emissions!BB$70:BB$85)</f>
        <v>1.9243992188359662</v>
      </c>
      <c r="BA37" s="22">
        <f>SUMIF(Emissions!$C$70:$C$85,'Emissions summary'!$C37,Emissions!BC$70:BC$85)</f>
        <v>1.9234754634436719</v>
      </c>
      <c r="BB37" s="22">
        <f>SUMIF(Emissions!$C$70:$C$85,'Emissions summary'!$C37,Emissions!BD$70:BD$85)</f>
        <v>1.9225517080513779</v>
      </c>
      <c r="BC37" s="22">
        <f>SUMIF(Emissions!$C$70:$C$85,'Emissions summary'!$C37,Emissions!BE$70:BE$85)</f>
        <v>1.9216279526590838</v>
      </c>
      <c r="BD37" s="22">
        <f>SUMIF(Emissions!$C$70:$C$85,'Emissions summary'!$C37,Emissions!BF$70:BF$85)</f>
        <v>1.92070419726679</v>
      </c>
      <c r="BE37" s="22">
        <f>SUMIF(Emissions!$C$70:$C$85,'Emissions summary'!$C37,Emissions!BG$70:BG$85)</f>
        <v>1.9197804418744957</v>
      </c>
      <c r="BF37" s="22">
        <f>SUMIF(Emissions!$C$70:$C$85,'Emissions summary'!$C37,Emissions!BH$70:BH$85)</f>
        <v>1.9188566864822016</v>
      </c>
      <c r="BG37" s="22">
        <f>SUMIF(Emissions!$C$70:$C$85,'Emissions summary'!$C37,Emissions!BI$70:BI$85)</f>
        <v>1.917932931089908</v>
      </c>
      <c r="BH37" s="22">
        <f>SUMIF(Emissions!$C$70:$C$85,'Emissions summary'!$C37,Emissions!BJ$70:BJ$85)</f>
        <v>1.9170091756976142</v>
      </c>
      <c r="BI37" s="22">
        <f>SUMIF(Emissions!$C$70:$C$85,'Emissions summary'!$C37,Emissions!BK$70:BK$85)</f>
        <v>1.9160854203053197</v>
      </c>
      <c r="BJ37" s="22">
        <f>SUMIF(Emissions!$C$70:$C$85,'Emissions summary'!$C37,Emissions!BL$70:BL$85)</f>
        <v>1.9151616649130259</v>
      </c>
      <c r="BK37" s="22">
        <f>SUMIF(Emissions!$C$70:$C$85,'Emissions summary'!$C37,Emissions!BM$70:BM$85)</f>
        <v>1.9142379095207318</v>
      </c>
      <c r="BL37" s="22">
        <f>SUMIF(Emissions!$C$70:$C$85,'Emissions summary'!$C37,Emissions!BN$70:BN$85)</f>
        <v>1.9133141541284375</v>
      </c>
      <c r="BM37" s="22">
        <f>SUMIF(Emissions!$C$70:$C$85,'Emissions summary'!$C37,Emissions!BO$70:BO$85)</f>
        <v>1.9123903987361437</v>
      </c>
      <c r="BN37" s="22">
        <f>SUMIF(Emissions!$C$70:$C$85,'Emissions summary'!$C37,Emissions!BP$70:BP$85)</f>
        <v>1.9114666433438496</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888.59072741429497</v>
      </c>
      <c r="AD41" s="49">
        <f>Emissions!AF86</f>
        <v>892.02403637814746</v>
      </c>
      <c r="AE41" s="49">
        <f>Emissions!AG86</f>
        <v>894.60250463855243</v>
      </c>
      <c r="AF41" s="49">
        <f>Emissions!AH86</f>
        <v>896.30004444251961</v>
      </c>
      <c r="AG41" s="49">
        <f>Emissions!AI86</f>
        <v>897.29400222225217</v>
      </c>
      <c r="AH41" s="49">
        <f>Emissions!AJ86</f>
        <v>898.86340175677333</v>
      </c>
      <c r="AI41" s="49">
        <f>Emissions!AK86</f>
        <v>900.18154029107563</v>
      </c>
      <c r="AJ41" s="49">
        <f>Emissions!AL86</f>
        <v>901.26567973650037</v>
      </c>
      <c r="AK41" s="49">
        <f>Emissions!AM86</f>
        <v>889.72224290111478</v>
      </c>
      <c r="AL41" s="49">
        <f>Emissions!AN86</f>
        <v>892.84824346100299</v>
      </c>
      <c r="AM41" s="49">
        <f>Emissions!AO86</f>
        <v>895.79348802694778</v>
      </c>
      <c r="AN41" s="49">
        <f>Emissions!AP86</f>
        <v>898.72156375934435</v>
      </c>
      <c r="AO41" s="49">
        <f>Emissions!AQ86</f>
        <v>901.49722521200317</v>
      </c>
      <c r="AP41" s="49">
        <f>Emissions!AR86</f>
        <v>904.35471532102747</v>
      </c>
      <c r="AQ41" s="49">
        <f>Emissions!AS86</f>
        <v>907.74541248370474</v>
      </c>
      <c r="AR41" s="49">
        <f>Emissions!AT86</f>
        <v>911.04319123834648</v>
      </c>
      <c r="AS41" s="49">
        <f>Emissions!AU86</f>
        <v>914.44539483355948</v>
      </c>
      <c r="AT41" s="49">
        <f>Emissions!AV86</f>
        <v>917.90185546758437</v>
      </c>
      <c r="AU41" s="49">
        <f>Emissions!AW86</f>
        <v>921.41901632697545</v>
      </c>
      <c r="AV41" s="49">
        <f>Emissions!AX86</f>
        <v>925.60170213445519</v>
      </c>
      <c r="AW41" s="49">
        <f>Emissions!AY86</f>
        <v>929.49990886416754</v>
      </c>
      <c r="AX41" s="49">
        <f>Emissions!AZ86</f>
        <v>933.75095370203155</v>
      </c>
      <c r="AY41" s="49">
        <f>Emissions!BA86</f>
        <v>938.20264904979842</v>
      </c>
      <c r="AZ41" s="49">
        <f>Emissions!BB86</f>
        <v>942.85718268878588</v>
      </c>
      <c r="BA41" s="49">
        <f>Emissions!BC86</f>
        <v>947.55295523514883</v>
      </c>
      <c r="BB41" s="49">
        <f>Emissions!BD86</f>
        <v>952.33406190657263</v>
      </c>
      <c r="BC41" s="49">
        <f>Emissions!BE86</f>
        <v>957.07165273609428</v>
      </c>
      <c r="BD41" s="49">
        <f>Emissions!BF86</f>
        <v>961.88743123562472</v>
      </c>
      <c r="BE41" s="49">
        <f>Emissions!BG86</f>
        <v>966.87556257470271</v>
      </c>
      <c r="BF41" s="49">
        <f>Emissions!BH86</f>
        <v>971.95194644298567</v>
      </c>
      <c r="BG41" s="49">
        <f>Emissions!BI86</f>
        <v>977.11017973795822</v>
      </c>
      <c r="BH41" s="49">
        <f>Emissions!BJ86</f>
        <v>982.32794214893931</v>
      </c>
      <c r="BI41" s="49">
        <f>Emissions!BK86</f>
        <v>987.62430168430217</v>
      </c>
      <c r="BJ41" s="49">
        <f>Emissions!BL86</f>
        <v>993.09956771364193</v>
      </c>
      <c r="BK41" s="49">
        <f>Emissions!BM86</f>
        <v>998.69853786598844</v>
      </c>
      <c r="BL41" s="49">
        <f>Emissions!BN86</f>
        <v>1004.3992210338735</v>
      </c>
      <c r="BM41" s="49">
        <f>Emissions!BO86</f>
        <v>1010.0008834526602</v>
      </c>
      <c r="BN41" s="49">
        <f>Emissions!BP86</f>
        <v>1015.7126282162869</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470.04199806812483</v>
      </c>
      <c r="AD42" s="49">
        <f>Emissions!AF87</f>
        <v>469.95549298690707</v>
      </c>
      <c r="AE42" s="49">
        <f>Emissions!AG87</f>
        <v>469.89052632977484</v>
      </c>
      <c r="AF42" s="49">
        <f>Emissions!AH87</f>
        <v>469.84775539941023</v>
      </c>
      <c r="AG42" s="49">
        <f>Emissions!AI87</f>
        <v>469.82271180462516</v>
      </c>
      <c r="AH42" s="49">
        <f>Emissions!AJ87</f>
        <v>469.78316947516214</v>
      </c>
      <c r="AI42" s="49">
        <f>Emissions!AK87</f>
        <v>469.74995787604104</v>
      </c>
      <c r="AJ42" s="49">
        <f>Emissions!AL87</f>
        <v>469.72264207901685</v>
      </c>
      <c r="AK42" s="49">
        <f>Emissions!AM87</f>
        <v>470.01348859224692</v>
      </c>
      <c r="AL42" s="49">
        <f>Emissions!AN87</f>
        <v>469.93472640242743</v>
      </c>
      <c r="AM42" s="49">
        <f>Emissions!AO87</f>
        <v>469.8605185105464</v>
      </c>
      <c r="AN42" s="49">
        <f>Emissions!AP87</f>
        <v>469.78674320173803</v>
      </c>
      <c r="AO42" s="49">
        <f>Emissions!AQ87</f>
        <v>469.71680809775421</v>
      </c>
      <c r="AP42" s="49">
        <f>Emissions!AR87</f>
        <v>469.64481125256407</v>
      </c>
      <c r="AQ42" s="49">
        <f>Emissions!AS87</f>
        <v>469.55937981119649</v>
      </c>
      <c r="AR42" s="49">
        <f>Emissions!AT87</f>
        <v>469.47628952657243</v>
      </c>
      <c r="AS42" s="49">
        <f>Emissions!AU87</f>
        <v>469.39056817104569</v>
      </c>
      <c r="AT42" s="49">
        <f>Emissions!AV87</f>
        <v>469.30347976419955</v>
      </c>
      <c r="AU42" s="49">
        <f>Emissions!AW87</f>
        <v>469.21486196457795</v>
      </c>
      <c r="AV42" s="49">
        <f>Emissions!AX87</f>
        <v>469.10947570913328</v>
      </c>
      <c r="AW42" s="49">
        <f>Emissions!AY87</f>
        <v>469.01125714118382</v>
      </c>
      <c r="AX42" s="49">
        <f>Emissions!AZ87</f>
        <v>468.90414852298733</v>
      </c>
      <c r="AY42" s="49">
        <f>Emissions!BA87</f>
        <v>468.79198434793921</v>
      </c>
      <c r="AZ42" s="49">
        <f>Emissions!BB87</f>
        <v>468.67470949306573</v>
      </c>
      <c r="BA42" s="49">
        <f>Emissions!BC87</f>
        <v>468.55639558954573</v>
      </c>
      <c r="BB42" s="49">
        <f>Emissions!BD87</f>
        <v>468.43593162161358</v>
      </c>
      <c r="BC42" s="49">
        <f>Emissions!BE87</f>
        <v>468.3165640715913</v>
      </c>
      <c r="BD42" s="49">
        <f>Emissions!BF87</f>
        <v>468.19522651804891</v>
      </c>
      <c r="BE42" s="49">
        <f>Emissions!BG87</f>
        <v>468.06954639104754</v>
      </c>
      <c r="BF42" s="49">
        <f>Emissions!BH87</f>
        <v>467.94164266800885</v>
      </c>
      <c r="BG42" s="49">
        <f>Emissions!BI87</f>
        <v>467.81167668043827</v>
      </c>
      <c r="BH42" s="49">
        <f>Emissions!BJ87</f>
        <v>467.68021080716863</v>
      </c>
      <c r="BI42" s="49">
        <f>Emissions!BK87</f>
        <v>467.54676461383474</v>
      </c>
      <c r="BJ42" s="49">
        <f>Emissions!BL87</f>
        <v>467.40881072225545</v>
      </c>
      <c r="BK42" s="49">
        <f>Emissions!BM87</f>
        <v>467.26774000218211</v>
      </c>
      <c r="BL42" s="49">
        <f>Emissions!BN87</f>
        <v>467.12410653789823</v>
      </c>
      <c r="BM42" s="49">
        <f>Emissions!BO87</f>
        <v>466.98296798392784</v>
      </c>
      <c r="BN42" s="49">
        <f>Emissions!BP87</f>
        <v>466.83905581351871</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59.469462131626877</v>
      </c>
      <c r="H43" s="49">
        <f t="shared" si="24"/>
        <v>58.893211725314437</v>
      </c>
      <c r="I43" s="49">
        <f t="shared" si="24"/>
        <v>58.388719399851681</v>
      </c>
      <c r="J43" s="49">
        <f t="shared" si="24"/>
        <v>57.083372445423514</v>
      </c>
      <c r="K43" s="49">
        <f t="shared" si="24"/>
        <v>56.098775217414534</v>
      </c>
      <c r="L43" s="49">
        <f t="shared" si="24"/>
        <v>58.335565745931518</v>
      </c>
      <c r="M43" s="49">
        <f t="shared" si="24"/>
        <v>59.275249334303126</v>
      </c>
      <c r="N43" s="49">
        <f t="shared" si="24"/>
        <v>59.635576105692273</v>
      </c>
      <c r="O43" s="49">
        <f t="shared" si="24"/>
        <v>59.52401567091065</v>
      </c>
      <c r="P43" s="49">
        <f t="shared" si="24"/>
        <v>59.092123819210094</v>
      </c>
      <c r="Q43" s="49">
        <f t="shared" si="24"/>
        <v>57.598808111328694</v>
      </c>
      <c r="R43" s="49">
        <f t="shared" si="24"/>
        <v>58.886181731242175</v>
      </c>
      <c r="S43" s="49">
        <f t="shared" si="24"/>
        <v>58.279596809216031</v>
      </c>
      <c r="T43" s="49">
        <f t="shared" si="24"/>
        <v>57.682019123004011</v>
      </c>
      <c r="U43" s="49">
        <f t="shared" si="24"/>
        <v>56.446309854986318</v>
      </c>
      <c r="V43" s="49">
        <f t="shared" si="24"/>
        <v>56.536481696158276</v>
      </c>
      <c r="W43" s="49">
        <f t="shared" si="24"/>
        <v>58.528720002725755</v>
      </c>
      <c r="X43" s="49">
        <f t="shared" si="24"/>
        <v>58.679990559216726</v>
      </c>
      <c r="Y43" s="49">
        <f t="shared" si="24"/>
        <v>58.309748513870304</v>
      </c>
      <c r="Z43" s="49">
        <f t="shared" si="24"/>
        <v>57.298752977703323</v>
      </c>
      <c r="AA43" s="49">
        <f t="shared" si="24"/>
        <v>57.306796966042953</v>
      </c>
      <c r="AB43" s="49">
        <f t="shared" si="24"/>
        <v>53.642602878564801</v>
      </c>
      <c r="AC43" s="49">
        <f t="shared" si="24"/>
        <v>53.668866088885572</v>
      </c>
      <c r="AD43" s="49">
        <f t="shared" si="24"/>
        <v>53.485141357601009</v>
      </c>
      <c r="AE43" s="49">
        <f t="shared" si="24"/>
        <v>53.08905509058895</v>
      </c>
      <c r="AF43" s="49">
        <f t="shared" si="24"/>
        <v>52.535997511112832</v>
      </c>
      <c r="AG43" s="49">
        <f t="shared" si="24"/>
        <v>52.155637521818456</v>
      </c>
      <c r="AH43" s="49">
        <f t="shared" si="24"/>
        <v>51.732725320957769</v>
      </c>
      <c r="AI43" s="49">
        <f t="shared" si="24"/>
        <v>51.272146138681926</v>
      </c>
      <c r="AJ43" s="49">
        <f t="shared" si="24"/>
        <v>47.935328022906333</v>
      </c>
      <c r="AK43" s="49">
        <f t="shared" si="24"/>
        <v>48.036634320151634</v>
      </c>
      <c r="AL43" s="49">
        <f t="shared" si="24"/>
        <v>48.119430308541538</v>
      </c>
      <c r="AM43" s="49">
        <f t="shared" si="24"/>
        <v>48.201118593627449</v>
      </c>
      <c r="AN43" s="49">
        <f t="shared" si="24"/>
        <v>48.252237148343283</v>
      </c>
      <c r="AO43" s="49">
        <f t="shared" si="24"/>
        <v>48.322932116875194</v>
      </c>
      <c r="AP43" s="49">
        <f t="shared" si="24"/>
        <v>48.498848908519953</v>
      </c>
      <c r="AQ43" s="49">
        <f t="shared" si="24"/>
        <v>48.655378163074722</v>
      </c>
      <c r="AR43" s="49">
        <f t="shared" si="24"/>
        <v>48.833332002961392</v>
      </c>
      <c r="AS43" s="49">
        <f t="shared" si="24"/>
        <v>49.021821370371349</v>
      </c>
      <c r="AT43" s="49">
        <f t="shared" si="24"/>
        <v>49.221730837794411</v>
      </c>
      <c r="AU43" s="49">
        <f t="shared" si="24"/>
        <v>49.454799515670203</v>
      </c>
      <c r="AV43" s="49">
        <f t="shared" si="24"/>
        <v>49.622703504076753</v>
      </c>
      <c r="AW43" s="49">
        <f t="shared" si="24"/>
        <v>49.856850132872381</v>
      </c>
      <c r="AX43" s="49">
        <f t="shared" si="24"/>
        <v>50.125546973976007</v>
      </c>
      <c r="AY43" s="49">
        <f t="shared" si="24"/>
        <v>50.428510788933743</v>
      </c>
      <c r="AZ43" s="49">
        <f t="shared" si="24"/>
        <v>50.724175181730438</v>
      </c>
      <c r="BA43" s="49">
        <f t="shared" si="24"/>
        <v>51.028713414473934</v>
      </c>
      <c r="BB43" s="49">
        <f t="shared" si="24"/>
        <v>51.315205014318138</v>
      </c>
      <c r="BC43" s="49">
        <f t="shared" si="24"/>
        <v>51.60827726455878</v>
      </c>
      <c r="BD43" s="49">
        <f t="shared" si="24"/>
        <v>51.92713003727232</v>
      </c>
      <c r="BE43" s="49">
        <f t="shared" si="24"/>
        <v>52.741197706845767</v>
      </c>
      <c r="BF43" s="49">
        <f t="shared" si="24"/>
        <v>53.588958306563427</v>
      </c>
      <c r="BG43" s="49">
        <f t="shared" si="24"/>
        <v>54.466834132410405</v>
      </c>
      <c r="BH43" s="49">
        <f t="shared" si="24"/>
        <v>55.380122900098407</v>
      </c>
      <c r="BI43" s="49">
        <f t="shared" si="24"/>
        <v>56.352957844337482</v>
      </c>
      <c r="BJ43" s="49">
        <f t="shared" si="24"/>
        <v>57.368258464528509</v>
      </c>
      <c r="BK43" s="49">
        <f t="shared" si="24"/>
        <v>58.430352949603304</v>
      </c>
      <c r="BL43" s="49">
        <f t="shared" si="24"/>
        <v>59.492886318187573</v>
      </c>
      <c r="BM43" s="49">
        <f t="shared" si="24"/>
        <v>60.606198671947325</v>
      </c>
      <c r="BN43" s="49">
        <f t="shared" si="24"/>
        <v>61.774575761140873</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6.6056378054302929</v>
      </c>
      <c r="AD44" s="22">
        <f>Emissions!AF88</f>
        <v>6.6042743797312351</v>
      </c>
      <c r="AE44" s="22">
        <f>Emissions!AG88</f>
        <v>6.6032504258932727</v>
      </c>
      <c r="AF44" s="22">
        <f>Emissions!AH88</f>
        <v>6.6025763038092196</v>
      </c>
      <c r="AG44" s="22">
        <f>Emissions!AI88</f>
        <v>6.6021815861782329</v>
      </c>
      <c r="AH44" s="22">
        <f>Emissions!AJ88</f>
        <v>6.601558350786374</v>
      </c>
      <c r="AI44" s="22">
        <f>Emissions!AK88</f>
        <v>6.6010348954342604</v>
      </c>
      <c r="AJ44" s="22">
        <f>Emissions!AL88</f>
        <v>6.6006043651217174</v>
      </c>
      <c r="AK44" s="22">
        <f>Emissions!AM88</f>
        <v>6.6051884612815863</v>
      </c>
      <c r="AL44" s="22">
        <f>Emissions!AN88</f>
        <v>6.603947073004707</v>
      </c>
      <c r="AM44" s="22">
        <f>Emissions!AO88</f>
        <v>6.602777466023948</v>
      </c>
      <c r="AN44" s="22">
        <f>Emissions!AP88</f>
        <v>6.6016146770805797</v>
      </c>
      <c r="AO44" s="22">
        <f>Emissions!AQ88</f>
        <v>6.6005124144539735</v>
      </c>
      <c r="AP44" s="22">
        <f>Emissions!AR88</f>
        <v>6.5993776562686559</v>
      </c>
      <c r="AQ44" s="22">
        <f>Emissions!AS88</f>
        <v>6.5980311524445057</v>
      </c>
      <c r="AR44" s="22">
        <f>Emissions!AT88</f>
        <v>6.5967215481090857</v>
      </c>
      <c r="AS44" s="22">
        <f>Emissions!AU88</f>
        <v>6.595370474883814</v>
      </c>
      <c r="AT44" s="22">
        <f>Emissions!AV88</f>
        <v>6.5939978552606373</v>
      </c>
      <c r="AU44" s="22">
        <f>Emissions!AW88</f>
        <v>6.5926011305399923</v>
      </c>
      <c r="AV44" s="22">
        <f>Emissions!AX88</f>
        <v>6.5909401144820006</v>
      </c>
      <c r="AW44" s="22">
        <f>Emissions!AY88</f>
        <v>6.5893920699303754</v>
      </c>
      <c r="AX44" s="22">
        <f>Emissions!AZ88</f>
        <v>6.5877039073324788</v>
      </c>
      <c r="AY44" s="22">
        <f>Emissions!BA88</f>
        <v>6.5859360629859793</v>
      </c>
      <c r="AZ44" s="22">
        <f>Emissions!BB88</f>
        <v>6.5840876680855072</v>
      </c>
      <c r="BA44" s="22">
        <f>Emissions!BC88</f>
        <v>6.5822228965097311</v>
      </c>
      <c r="BB44" s="22">
        <f>Emissions!BD88</f>
        <v>6.5803242372936817</v>
      </c>
      <c r="BC44" s="22">
        <f>Emissions!BE88</f>
        <v>6.5784428589625712</v>
      </c>
      <c r="BD44" s="22">
        <f>Emissions!BF88</f>
        <v>6.5765304309706938</v>
      </c>
      <c r="BE44" s="22">
        <f>Emissions!BG88</f>
        <v>6.5745495587190002</v>
      </c>
      <c r="BF44" s="22">
        <f>Emissions!BH88</f>
        <v>6.5725336398788432</v>
      </c>
      <c r="BG44" s="22">
        <f>Emissions!BI88</f>
        <v>6.5704852172317247</v>
      </c>
      <c r="BH44" s="22">
        <f>Emissions!BJ88</f>
        <v>6.5684131545546931</v>
      </c>
      <c r="BI44" s="22">
        <f>Emissions!BK88</f>
        <v>6.5663098796155595</v>
      </c>
      <c r="BJ44" s="22">
        <f>Emissions!BL88</f>
        <v>6.5641355578483713</v>
      </c>
      <c r="BK44" s="22">
        <f>Emissions!BM88</f>
        <v>6.5619121110585983</v>
      </c>
      <c r="BL44" s="22">
        <f>Emissions!BN88</f>
        <v>6.5596482722910645</v>
      </c>
      <c r="BM44" s="22">
        <f>Emissions!BO88</f>
        <v>6.5574237563562505</v>
      </c>
      <c r="BN44" s="22">
        <f>Emissions!BP88</f>
        <v>6.5551555248398934</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6.1152029373248276</v>
      </c>
      <c r="AC45" s="22">
        <f>Emissions!AE89+SUM(Emissions!AE91:AE106)</f>
        <v>6.1486206634281579</v>
      </c>
      <c r="AD45" s="22">
        <f>Emissions!AF89+SUM(Emissions!AF91:AF106)</f>
        <v>6.144872593251419</v>
      </c>
      <c r="AE45" s="22">
        <f>Emissions!AG89+SUM(Emissions!AG91:AG106)</f>
        <v>6.1033796161999065</v>
      </c>
      <c r="AF45" s="22">
        <f>Emissions!AH89+SUM(Emissions!AH91:AH106)</f>
        <v>6.033185344017248</v>
      </c>
      <c r="AG45" s="22">
        <f>Emissions!AI89+SUM(Emissions!AI91:AI106)</f>
        <v>5.991876710549219</v>
      </c>
      <c r="AH45" s="22">
        <f>Emissions!AJ89+SUM(Emissions!AJ91:AJ106)</f>
        <v>5.942014353295626</v>
      </c>
      <c r="AI45" s="22">
        <f>Emissions!AK89+SUM(Emissions!AK91:AK106)</f>
        <v>5.8844811292737802</v>
      </c>
      <c r="AJ45" s="22">
        <f>Emissions!AL89+SUM(Emissions!AL91:AL106)</f>
        <v>5.308592002297897</v>
      </c>
      <c r="AK45" s="22">
        <f>Emissions!AM89+SUM(Emissions!AM91:AM106)</f>
        <v>5.3513678213508538</v>
      </c>
      <c r="AL45" s="22">
        <f>Emissions!AN89+SUM(Emissions!AN91:AN106)</f>
        <v>5.3876443080536962</v>
      </c>
      <c r="AM45" s="22">
        <f>Emissions!AO89+SUM(Emissions!AO91:AO106)</f>
        <v>5.4239203498877346</v>
      </c>
      <c r="AN45" s="22">
        <f>Emissions!AP89+SUM(Emissions!AP91:AP106)</f>
        <v>5.4547621740843217</v>
      </c>
      <c r="AO45" s="22">
        <f>Emissions!AQ89+SUM(Emissions!AQ91:AQ106)</f>
        <v>5.4894179445576246</v>
      </c>
      <c r="AP45" s="22">
        <f>Emissions!AR89+SUM(Emissions!AR91:AR106)</f>
        <v>5.545944480208739</v>
      </c>
      <c r="AQ45" s="22">
        <f>Emissions!AS89+SUM(Emissions!AS91:AS106)</f>
        <v>5.5992381913393308</v>
      </c>
      <c r="AR45" s="22">
        <f>Emissions!AT89+SUM(Emissions!AT91:AT106)</f>
        <v>5.6571080556391751</v>
      </c>
      <c r="AS45" s="22">
        <f>Emissions!AU89+SUM(Emissions!AU91:AU106)</f>
        <v>5.7175477494086708</v>
      </c>
      <c r="AT45" s="22">
        <f>Emissions!AV89+SUM(Emissions!AV91:AV106)</f>
        <v>5.7808076238332831</v>
      </c>
      <c r="AU45" s="22">
        <f>Emissions!AW89+SUM(Emissions!AW91:AW106)</f>
        <v>5.8614478847380056</v>
      </c>
      <c r="AV45" s="22">
        <f>Emissions!AX89+SUM(Emissions!AX91:AX106)</f>
        <v>5.9307735553957244</v>
      </c>
      <c r="AW45" s="22">
        <f>Emissions!AY89+SUM(Emissions!AY91:AY106)</f>
        <v>6.0144829608689898</v>
      </c>
      <c r="AX45" s="22">
        <f>Emissions!AZ89+SUM(Emissions!AZ91:AZ106)</f>
        <v>6.1065671913360049</v>
      </c>
      <c r="AY45" s="22">
        <f>Emissions!BA89+SUM(Emissions!BA91:BA106)</f>
        <v>6.207264280925612</v>
      </c>
      <c r="AZ45" s="22">
        <f>Emissions!BB89+SUM(Emissions!BB91:BB106)</f>
        <v>6.3101612180141551</v>
      </c>
      <c r="BA45" s="22">
        <f>Emissions!BC89+SUM(Emissions!BC91:BC106)</f>
        <v>6.417013611777751</v>
      </c>
      <c r="BB45" s="22">
        <f>Emissions!BD89+SUM(Emissions!BD91:BD106)</f>
        <v>6.522468176489908</v>
      </c>
      <c r="BC45" s="22">
        <f>Emissions!BE89+SUM(Emissions!BE91:BE106)</f>
        <v>6.6316509581626333</v>
      </c>
      <c r="BD45" s="22">
        <f>Emissions!BF89+SUM(Emissions!BF91:BF106)</f>
        <v>6.7486869365980651</v>
      </c>
      <c r="BE45" s="22">
        <f>Emissions!BG89+SUM(Emissions!BG91:BG106)</f>
        <v>6.9210785485899926</v>
      </c>
      <c r="BF45" s="22">
        <f>Emissions!BH89+SUM(Emissions!BH91:BH106)</f>
        <v>7.1005259269543473</v>
      </c>
      <c r="BG45" s="22">
        <f>Emissions!BI89+SUM(Emissions!BI91:BI106)</f>
        <v>7.2863004015329453</v>
      </c>
      <c r="BH45" s="22">
        <f>Emissions!BJ89+SUM(Emissions!BJ91:BJ106)</f>
        <v>7.4795281201959956</v>
      </c>
      <c r="BI45" s="22">
        <f>Emissions!BK89+SUM(Emissions!BK91:BK106)</f>
        <v>7.6852665325974749</v>
      </c>
      <c r="BJ45" s="22">
        <f>Emissions!BL89+SUM(Emissions!BL91:BL106)</f>
        <v>7.9015399223359655</v>
      </c>
      <c r="BK45" s="22">
        <f>Emissions!BM89+SUM(Emissions!BM91:BM106)</f>
        <v>8.1276916876241287</v>
      </c>
      <c r="BL45" s="22">
        <f>Emissions!BN89+SUM(Emissions!BN91:BN106)</f>
        <v>8.3540272307162766</v>
      </c>
      <c r="BM45" s="22">
        <f>Emissions!BO89+SUM(Emissions!BO91:BO106)</f>
        <v>8.5911555228607881</v>
      </c>
      <c r="BN45" s="22">
        <f>Emissions!BP89+SUM(Emissions!BP91:BP106)</f>
        <v>8.839940500656791</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1.7704779803051736</v>
      </c>
      <c r="AC46" s="22">
        <f>Emissions!AE90</f>
        <v>1.7739502042768256</v>
      </c>
      <c r="AD46" s="22">
        <f>Emissions!AF90</f>
        <v>1.7795633348350646</v>
      </c>
      <c r="AE46" s="22">
        <f>Emissions!AG90</f>
        <v>1.7837788829078729</v>
      </c>
      <c r="AF46" s="22">
        <f>Emissions!AH90</f>
        <v>1.7865541975235391</v>
      </c>
      <c r="AG46" s="22">
        <f>Emissions!AI90</f>
        <v>1.7881792230734546</v>
      </c>
      <c r="AH46" s="22">
        <f>Emissions!AJ90</f>
        <v>1.7907450406500409</v>
      </c>
      <c r="AI46" s="22">
        <f>Emissions!AK90</f>
        <v>1.7929000706123264</v>
      </c>
      <c r="AJ46" s="22">
        <f>Emissions!AL90</f>
        <v>1.7946725345282091</v>
      </c>
      <c r="AK46" s="22">
        <f>Emissions!AM90</f>
        <v>1.7758001234722895</v>
      </c>
      <c r="AL46" s="22">
        <f>Emissions!AN90</f>
        <v>1.7809108342916533</v>
      </c>
      <c r="AM46" s="22">
        <f>Emissions!AO90</f>
        <v>1.7857260264134942</v>
      </c>
      <c r="AN46" s="22">
        <f>Emissions!AP90</f>
        <v>1.7905131491406925</v>
      </c>
      <c r="AO46" s="22">
        <f>Emissions!AQ90</f>
        <v>1.7950510891522904</v>
      </c>
      <c r="AP46" s="22">
        <f>Emissions!AR90</f>
        <v>1.7997228111614947</v>
      </c>
      <c r="AQ46" s="22">
        <f>Emissions!AS90</f>
        <v>1.8052662755155446</v>
      </c>
      <c r="AR46" s="22">
        <f>Emissions!AT90</f>
        <v>1.810657827192623</v>
      </c>
      <c r="AS46" s="22">
        <f>Emissions!AU90</f>
        <v>1.8162201034592513</v>
      </c>
      <c r="AT46" s="22">
        <f>Emissions!AV90</f>
        <v>1.821871084775661</v>
      </c>
      <c r="AU46" s="22">
        <f>Emissions!AW90</f>
        <v>1.8276213051333225</v>
      </c>
      <c r="AV46" s="22">
        <f>Emissions!AX90</f>
        <v>1.834459594890715</v>
      </c>
      <c r="AW46" s="22">
        <f>Emissions!AY90</f>
        <v>1.8408327886659488</v>
      </c>
      <c r="AX46" s="22">
        <f>Emissions!AZ90</f>
        <v>1.8477828388755519</v>
      </c>
      <c r="AY46" s="22">
        <f>Emissions!BA90</f>
        <v>1.8550609334063972</v>
      </c>
      <c r="AZ46" s="22">
        <f>Emissions!BB90</f>
        <v>1.8626706490709126</v>
      </c>
      <c r="BA46" s="22">
        <f>Emissions!BC90</f>
        <v>1.8703477863900515</v>
      </c>
      <c r="BB46" s="22">
        <f>Emissions!BD90</f>
        <v>1.8781644368115888</v>
      </c>
      <c r="BC46" s="22">
        <f>Emissions!BE90</f>
        <v>1.8859099430091373</v>
      </c>
      <c r="BD46" s="22">
        <f>Emissions!BF90</f>
        <v>1.8937832785411339</v>
      </c>
      <c r="BE46" s="22">
        <f>Emissions!BG90</f>
        <v>1.9019383944199173</v>
      </c>
      <c r="BF46" s="22">
        <f>Emissions!BH90</f>
        <v>1.9102377947117084</v>
      </c>
      <c r="BG46" s="22">
        <f>Emissions!BI90</f>
        <v>1.918671010958592</v>
      </c>
      <c r="BH46" s="22">
        <f>Emissions!BJ90</f>
        <v>1.9272015515953551</v>
      </c>
      <c r="BI46" s="22">
        <f>Emissions!BK90</f>
        <v>1.9358605909851578</v>
      </c>
      <c r="BJ46" s="22">
        <f>Emissions!BL90</f>
        <v>1.9448121253175901</v>
      </c>
      <c r="BK46" s="22">
        <f>Emissions!BM90</f>
        <v>1.9539659040155417</v>
      </c>
      <c r="BL46" s="22">
        <f>Emissions!BN90</f>
        <v>1.9632859737294497</v>
      </c>
      <c r="BM46" s="22">
        <f>Emissions!BO90</f>
        <v>1.9724441540245734</v>
      </c>
      <c r="BN46" s="22">
        <f>Emissions!BP90</f>
        <v>1.9817823083856065</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35.399454927060667</v>
      </c>
      <c r="AC47" s="22">
        <f>SUM(Emissions!AE107:AE122)</f>
        <v>35.388539732503276</v>
      </c>
      <c r="AD47" s="22">
        <f>SUM(Emissions!AF107:AF122)</f>
        <v>35.203181510827527</v>
      </c>
      <c r="AE47" s="22">
        <f>SUM(Emissions!AG107:AG122)</f>
        <v>34.844264770923402</v>
      </c>
      <c r="AF47" s="22">
        <f>SUM(Emissions!AH107:AH122)</f>
        <v>34.358168415389585</v>
      </c>
      <c r="AG47" s="22">
        <f>SUM(Emissions!AI107:AI122)</f>
        <v>34.016754895935563</v>
      </c>
      <c r="AH47" s="22">
        <f>SUM(Emissions!AJ107:AJ122)</f>
        <v>33.640630614435004</v>
      </c>
      <c r="AI47" s="22">
        <f>SUM(Emissions!AK107:AK122)</f>
        <v>33.234821225862092</v>
      </c>
      <c r="AJ47" s="22">
        <f>SUM(Emissions!AL107:AL122)</f>
        <v>30.47141844775031</v>
      </c>
      <c r="AK47" s="22">
        <f>SUM(Emissions!AM107:AM122)</f>
        <v>30.543105385129959</v>
      </c>
      <c r="AL47" s="22">
        <f>SUM(Emissions!AN107:AN122)</f>
        <v>30.584623708565797</v>
      </c>
      <c r="AM47" s="22">
        <f>SUM(Emissions!AO107:AO122)</f>
        <v>30.625258510967843</v>
      </c>
      <c r="AN47" s="22">
        <f>SUM(Emissions!AP107:AP122)</f>
        <v>30.640779051994524</v>
      </c>
      <c r="AO47" s="22">
        <f>SUM(Emissions!AQ107:AQ122)</f>
        <v>30.6722507169594</v>
      </c>
      <c r="AP47" s="22">
        <f>SUM(Emissions!AR107:AR122)</f>
        <v>30.786972153420415</v>
      </c>
      <c r="AQ47" s="22">
        <f>SUM(Emissions!AS107:AS122)</f>
        <v>30.884878880605953</v>
      </c>
      <c r="AR47" s="22">
        <f>SUM(Emissions!AT107:AT122)</f>
        <v>30.999749053142374</v>
      </c>
      <c r="AS47" s="22">
        <f>SUM(Emissions!AU107:AU122)</f>
        <v>31.122455668032746</v>
      </c>
      <c r="AT47" s="22">
        <f>SUM(Emissions!AV107:AV122)</f>
        <v>31.253695043629222</v>
      </c>
      <c r="AU47" s="22">
        <f>SUM(Emissions!AW107:AW122)</f>
        <v>31.40063810925453</v>
      </c>
      <c r="AV47" s="22">
        <f>SUM(Emissions!AX107:AX122)</f>
        <v>31.49290729759522</v>
      </c>
      <c r="AW47" s="22">
        <f>SUM(Emissions!AY107:AY122)</f>
        <v>31.637387515985235</v>
      </c>
      <c r="AX47" s="22">
        <f>SUM(Emissions!AZ107:AZ122)</f>
        <v>31.807606383301401</v>
      </c>
      <c r="AY47" s="22">
        <f>SUM(Emissions!BA107:BA122)</f>
        <v>32.003231002776445</v>
      </c>
      <c r="AZ47" s="22">
        <f>SUM(Emissions!BB107:BB122)</f>
        <v>32.189105282011809</v>
      </c>
      <c r="BA47" s="22">
        <f>SUM(Emissions!BC107:BC122)</f>
        <v>32.379846899539601</v>
      </c>
      <c r="BB47" s="22">
        <f>SUM(Emissions!BD107:BD122)</f>
        <v>32.55383408775743</v>
      </c>
      <c r="BC47" s="22">
        <f>SUM(Emissions!BE107:BE122)</f>
        <v>32.730727572750162</v>
      </c>
      <c r="BD47" s="22">
        <f>SUM(Emissions!BF107:BF122)</f>
        <v>32.925451603779415</v>
      </c>
      <c r="BE47" s="22">
        <f>SUM(Emissions!BG107:BG122)</f>
        <v>33.5598215620251</v>
      </c>
      <c r="BF47" s="22">
        <f>SUM(Emissions!BH107:BH122)</f>
        <v>34.220719446218027</v>
      </c>
      <c r="BG47" s="22">
        <f>SUM(Emissions!BI107:BI122)</f>
        <v>34.905304148177905</v>
      </c>
      <c r="BH47" s="22">
        <f>SUM(Emissions!BJ107:BJ122)</f>
        <v>35.617774863534386</v>
      </c>
      <c r="BI47" s="22">
        <f>SUM(Emissions!BK107:BK122)</f>
        <v>36.377183775212572</v>
      </c>
      <c r="BJ47" s="22">
        <f>SUM(Emissions!BL107:BL122)</f>
        <v>37.168301937391121</v>
      </c>
      <c r="BK47" s="22">
        <f>SUM(Emissions!BM107:BM122)</f>
        <v>37.996182469560843</v>
      </c>
      <c r="BL47" s="22">
        <f>SUM(Emissions!BN107:BN122)</f>
        <v>38.824192208397847</v>
      </c>
      <c r="BM47" s="22">
        <f>SUM(Emissions!BO107:BO122)</f>
        <v>39.692310749944035</v>
      </c>
      <c r="BN47" s="22">
        <f>SUM(Emissions!BP107:BP122)</f>
        <v>40.603701082788163</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4.5704930439192184</v>
      </c>
      <c r="H48" s="22">
        <f>SUM(Emissions!J123:J134)</f>
        <v>4.5704930439192184</v>
      </c>
      <c r="I48" s="22">
        <f>SUM(Emissions!K123:K134)</f>
        <v>4.5704930439192184</v>
      </c>
      <c r="J48" s="22">
        <f>SUM(Emissions!L123:L134)</f>
        <v>4.5704930439192184</v>
      </c>
      <c r="K48" s="22">
        <f>SUM(Emissions!M123:M134)</f>
        <v>4.5704930439192184</v>
      </c>
      <c r="L48" s="22">
        <f>SUM(Emissions!N123:N134)</f>
        <v>4.5704930439192184</v>
      </c>
      <c r="M48" s="22">
        <f>SUM(Emissions!O123:O134)</f>
        <v>4.5704930439192184</v>
      </c>
      <c r="N48" s="22">
        <f>SUM(Emissions!P123:P134)</f>
        <v>4.5704930439192184</v>
      </c>
      <c r="O48" s="22">
        <f>SUM(Emissions!Q123:Q134)</f>
        <v>4.5704930439192184</v>
      </c>
      <c r="P48" s="22">
        <f>SUM(Emissions!R123:R134)</f>
        <v>4.5704930439192184</v>
      </c>
      <c r="Q48" s="22">
        <f>SUM(Emissions!S123:S134)</f>
        <v>4.5704930439192184</v>
      </c>
      <c r="R48" s="22">
        <f>SUM(Emissions!T123:T134)</f>
        <v>4.5704930439192184</v>
      </c>
      <c r="S48" s="22">
        <f>SUM(Emissions!U123:U134)</f>
        <v>4.5704930439192184</v>
      </c>
      <c r="T48" s="22">
        <f>SUM(Emissions!V123:V134)</f>
        <v>4.5704930439192184</v>
      </c>
      <c r="U48" s="22">
        <f>SUM(Emissions!W123:W134)</f>
        <v>4.5704930439192184</v>
      </c>
      <c r="V48" s="22">
        <f>SUM(Emissions!X123:X134)</f>
        <v>4.5704930439192184</v>
      </c>
      <c r="W48" s="22">
        <f>SUM(Emissions!Y123:Y134)</f>
        <v>4.5704930439192184</v>
      </c>
      <c r="X48" s="22">
        <f>SUM(Emissions!Z123:Z134)</f>
        <v>4.5704930439192184</v>
      </c>
      <c r="Y48" s="22">
        <f>SUM(Emissions!AA123:AA134)</f>
        <v>4.5704930439192184</v>
      </c>
      <c r="Z48" s="22">
        <f>SUM(Emissions!AB123:AB134)</f>
        <v>4.5704930439192184</v>
      </c>
      <c r="AA48" s="22">
        <f>SUM(Emissions!AC123:AC134)</f>
        <v>4.5704930439192184</v>
      </c>
      <c r="AB48" s="22">
        <f>SUM(Emissions!AD123:AD134)</f>
        <v>3.7509858275382801</v>
      </c>
      <c r="AC48" s="22">
        <f>SUM(Emissions!AE123:AE134)</f>
        <v>3.7521176832470209</v>
      </c>
      <c r="AD48" s="22">
        <f>SUM(Emissions!AF123:AF134)</f>
        <v>3.7532495389557612</v>
      </c>
      <c r="AE48" s="22">
        <f>SUM(Emissions!AG123:AG134)</f>
        <v>3.7543813946645019</v>
      </c>
      <c r="AF48" s="22">
        <f>SUM(Emissions!AH123:AH134)</f>
        <v>3.7555132503732422</v>
      </c>
      <c r="AG48" s="22">
        <f>SUM(Emissions!AI123:AI134)</f>
        <v>3.756645106081983</v>
      </c>
      <c r="AH48" s="22">
        <f>SUM(Emissions!AJ123:AJ134)</f>
        <v>3.7577769617907233</v>
      </c>
      <c r="AI48" s="22">
        <f>SUM(Emissions!AK123:AK134)</f>
        <v>3.758908817499464</v>
      </c>
      <c r="AJ48" s="22">
        <f>SUM(Emissions!AL123:AL134)</f>
        <v>3.7600406732082043</v>
      </c>
      <c r="AK48" s="22">
        <f>SUM(Emissions!AM123:AM134)</f>
        <v>3.7611725289169451</v>
      </c>
      <c r="AL48" s="22">
        <f>SUM(Emissions!AN123:AN134)</f>
        <v>3.7623043846256854</v>
      </c>
      <c r="AM48" s="22">
        <f>SUM(Emissions!AO123:AO134)</f>
        <v>3.7634362403344257</v>
      </c>
      <c r="AN48" s="22">
        <f>SUM(Emissions!AP123:AP134)</f>
        <v>3.7645680960431664</v>
      </c>
      <c r="AO48" s="22">
        <f>SUM(Emissions!AQ123:AQ134)</f>
        <v>3.7656999517519072</v>
      </c>
      <c r="AP48" s="22">
        <f>SUM(Emissions!AR123:AR134)</f>
        <v>3.7668318074606475</v>
      </c>
      <c r="AQ48" s="22">
        <f>SUM(Emissions!AS123:AS134)</f>
        <v>3.7679636631693882</v>
      </c>
      <c r="AR48" s="22">
        <f>SUM(Emissions!AT123:AT134)</f>
        <v>3.7690955188781285</v>
      </c>
      <c r="AS48" s="22">
        <f>SUM(Emissions!AU123:AU134)</f>
        <v>3.7702273745868693</v>
      </c>
      <c r="AT48" s="22">
        <f>SUM(Emissions!AV123:AV134)</f>
        <v>3.7713592302956096</v>
      </c>
      <c r="AU48" s="22">
        <f>SUM(Emissions!AW123:AW134)</f>
        <v>3.7724910860043503</v>
      </c>
      <c r="AV48" s="22">
        <f>SUM(Emissions!AX123:AX134)</f>
        <v>3.7736229417130907</v>
      </c>
      <c r="AW48" s="22">
        <f>SUM(Emissions!AY123:AY134)</f>
        <v>3.7747547974218314</v>
      </c>
      <c r="AX48" s="22">
        <f>SUM(Emissions!AZ123:AZ134)</f>
        <v>3.7758866531305717</v>
      </c>
      <c r="AY48" s="22">
        <f>SUM(Emissions!BA123:BA134)</f>
        <v>3.777018508839312</v>
      </c>
      <c r="AZ48" s="22">
        <f>SUM(Emissions!BB123:BB134)</f>
        <v>3.7781503645480528</v>
      </c>
      <c r="BA48" s="22">
        <f>SUM(Emissions!BC123:BC134)</f>
        <v>3.7792822202567935</v>
      </c>
      <c r="BB48" s="22">
        <f>SUM(Emissions!BD123:BD134)</f>
        <v>3.7804140759655338</v>
      </c>
      <c r="BC48" s="22">
        <f>SUM(Emissions!BE123:BE134)</f>
        <v>3.7815459316742741</v>
      </c>
      <c r="BD48" s="22">
        <f>SUM(Emissions!BF123:BF134)</f>
        <v>3.7826777873830149</v>
      </c>
      <c r="BE48" s="22">
        <f>SUM(Emissions!BG123:BG134)</f>
        <v>3.7838096430917556</v>
      </c>
      <c r="BF48" s="22">
        <f>SUM(Emissions!BH123:BH134)</f>
        <v>3.7849414988004959</v>
      </c>
      <c r="BG48" s="22">
        <f>SUM(Emissions!BI123:BI134)</f>
        <v>3.7860733545092362</v>
      </c>
      <c r="BH48" s="22">
        <f>SUM(Emissions!BJ123:BJ134)</f>
        <v>3.787205210217977</v>
      </c>
      <c r="BI48" s="22">
        <f>SUM(Emissions!BK123:BK134)</f>
        <v>3.7883370659267177</v>
      </c>
      <c r="BJ48" s="22">
        <f>SUM(Emissions!BL123:BL134)</f>
        <v>3.789468921635458</v>
      </c>
      <c r="BK48" s="22">
        <f>SUM(Emissions!BM123:BM134)</f>
        <v>3.7906007773441983</v>
      </c>
      <c r="BL48" s="22">
        <f>SUM(Emissions!BN123:BN134)</f>
        <v>3.7917326330529391</v>
      </c>
      <c r="BM48" s="22">
        <f>SUM(Emissions!BO123:BO134)</f>
        <v>3.7928644887616798</v>
      </c>
      <c r="BN48" s="22">
        <f>SUM(Emissions!BP123:BP134)</f>
        <v>3.7939963444704201</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7.1559325468492485</v>
      </c>
      <c r="H49" s="49">
        <f t="shared" si="33"/>
        <v>7.0192866854246949</v>
      </c>
      <c r="I49" s="49">
        <f t="shared" si="33"/>
        <v>6.8803134733245876</v>
      </c>
      <c r="J49" s="49">
        <f t="shared" si="33"/>
        <v>6.7010254060909098</v>
      </c>
      <c r="K49" s="49">
        <f t="shared" si="33"/>
        <v>6.6748808581185717</v>
      </c>
      <c r="L49" s="49">
        <f t="shared" si="33"/>
        <v>6.9018811468557049</v>
      </c>
      <c r="M49" s="49">
        <f t="shared" si="33"/>
        <v>6.9726849475336019</v>
      </c>
      <c r="N49" s="49">
        <f t="shared" si="33"/>
        <v>7.0715346682693072</v>
      </c>
      <c r="O49" s="49">
        <f t="shared" si="33"/>
        <v>7.0524809500037673</v>
      </c>
      <c r="P49" s="49">
        <f t="shared" si="33"/>
        <v>6.9754110979967043</v>
      </c>
      <c r="Q49" s="49">
        <f t="shared" si="33"/>
        <v>6.8561733386662969</v>
      </c>
      <c r="R49" s="49">
        <f t="shared" si="33"/>
        <v>6.9544988012772526</v>
      </c>
      <c r="S49" s="49">
        <f t="shared" si="33"/>
        <v>6.8840974912892934</v>
      </c>
      <c r="T49" s="49">
        <f t="shared" si="33"/>
        <v>6.829770595701123</v>
      </c>
      <c r="U49" s="49">
        <f t="shared" si="33"/>
        <v>6.7057719877804409</v>
      </c>
      <c r="V49" s="49">
        <f t="shared" si="33"/>
        <v>6.8017643081581856</v>
      </c>
      <c r="W49" s="49">
        <f t="shared" si="33"/>
        <v>6.9608447080712654</v>
      </c>
      <c r="X49" s="49">
        <f t="shared" si="33"/>
        <v>6.9764087285439089</v>
      </c>
      <c r="Y49" s="49">
        <f t="shared" si="33"/>
        <v>6.9543704716592316</v>
      </c>
      <c r="Z49" s="49">
        <f t="shared" si="33"/>
        <v>6.8130191020826674</v>
      </c>
      <c r="AA49" s="49">
        <f t="shared" si="33"/>
        <v>6.8295063338116178</v>
      </c>
      <c r="AB49" s="49">
        <f t="shared" si="33"/>
        <v>6.5713898123066787</v>
      </c>
      <c r="AC49" s="49">
        <f t="shared" si="33"/>
        <v>6.5791940533639108</v>
      </c>
      <c r="AD49" s="49">
        <f t="shared" si="33"/>
        <v>6.561382458691436</v>
      </c>
      <c r="AE49" s="49">
        <f t="shared" si="33"/>
        <v>6.5178301418444038</v>
      </c>
      <c r="AF49" s="49">
        <f t="shared" si="33"/>
        <v>6.4552910012903908</v>
      </c>
      <c r="AG49" s="49">
        <f t="shared" si="33"/>
        <v>6.4146072381285295</v>
      </c>
      <c r="AH49" s="49">
        <f t="shared" si="33"/>
        <v>6.3687242124883472</v>
      </c>
      <c r="AI49" s="49">
        <f t="shared" si="33"/>
        <v>6.31834663900778</v>
      </c>
      <c r="AJ49" s="49">
        <f t="shared" si="33"/>
        <v>5.9093499000700387</v>
      </c>
      <c r="AK49" s="49">
        <f t="shared" si="33"/>
        <v>5.9280131167205434</v>
      </c>
      <c r="AL49" s="49">
        <f t="shared" si="33"/>
        <v>5.9425808870400223</v>
      </c>
      <c r="AM49" s="49">
        <f t="shared" si="33"/>
        <v>5.9572631810640893</v>
      </c>
      <c r="AN49" s="49">
        <f t="shared" si="33"/>
        <v>5.9683367343452431</v>
      </c>
      <c r="AO49" s="49">
        <f t="shared" si="33"/>
        <v>5.9820931590727149</v>
      </c>
      <c r="AP49" s="49">
        <f t="shared" si="33"/>
        <v>6.0085050785791809</v>
      </c>
      <c r="AQ49" s="49">
        <f t="shared" si="33"/>
        <v>6.0326339978279515</v>
      </c>
      <c r="AR49" s="49">
        <f t="shared" si="33"/>
        <v>6.0596956508825182</v>
      </c>
      <c r="AS49" s="49">
        <f t="shared" si="33"/>
        <v>6.0882969558061051</v>
      </c>
      <c r="AT49" s="49">
        <f t="shared" si="33"/>
        <v>6.1185601112364907</v>
      </c>
      <c r="AU49" s="49">
        <f t="shared" si="33"/>
        <v>6.1538536293860382</v>
      </c>
      <c r="AV49" s="49">
        <f t="shared" si="33"/>
        <v>6.1811226702790405</v>
      </c>
      <c r="AW49" s="49">
        <f t="shared" si="33"/>
        <v>6.2171466355177083</v>
      </c>
      <c r="AX49" s="49">
        <f t="shared" si="33"/>
        <v>6.2578563188016449</v>
      </c>
      <c r="AY49" s="49">
        <f t="shared" si="33"/>
        <v>6.3032692209806687</v>
      </c>
      <c r="AZ49" s="49">
        <f t="shared" si="33"/>
        <v>6.3475530083102285</v>
      </c>
      <c r="BA49" s="49">
        <f t="shared" si="33"/>
        <v>6.3933646212272146</v>
      </c>
      <c r="BB49" s="49">
        <f t="shared" si="33"/>
        <v>6.4372654291500169</v>
      </c>
      <c r="BC49" s="49">
        <f t="shared" si="33"/>
        <v>6.4824365079632971</v>
      </c>
      <c r="BD49" s="49">
        <f t="shared" si="33"/>
        <v>6.5313521011901052</v>
      </c>
      <c r="BE49" s="49">
        <f t="shared" si="33"/>
        <v>6.6365909690297435</v>
      </c>
      <c r="BF49" s="49">
        <f t="shared" si="33"/>
        <v>6.7462375108073447</v>
      </c>
      <c r="BG49" s="49">
        <f t="shared" si="33"/>
        <v>6.8598315430597454</v>
      </c>
      <c r="BH49" s="49">
        <f t="shared" si="33"/>
        <v>6.9780584938180716</v>
      </c>
      <c r="BI49" s="49">
        <f t="shared" si="33"/>
        <v>7.1040261840251242</v>
      </c>
      <c r="BJ49" s="49">
        <f t="shared" si="33"/>
        <v>7.2350084160205874</v>
      </c>
      <c r="BK49" s="49">
        <f t="shared" si="33"/>
        <v>7.3720824389501116</v>
      </c>
      <c r="BL49" s="49">
        <f t="shared" si="33"/>
        <v>7.5092738552943405</v>
      </c>
      <c r="BM49" s="49">
        <f t="shared" si="33"/>
        <v>7.6531022050209589</v>
      </c>
      <c r="BN49" s="49">
        <f t="shared" si="33"/>
        <v>7.8040915785607163</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6.2814676018634206</v>
      </c>
      <c r="AC50" s="22">
        <f>SUM(Emissions!AE135:AE138)</f>
        <v>6.2879599278681013</v>
      </c>
      <c r="AD50" s="22">
        <f>SUM(Emissions!AF135:AF138)</f>
        <v>6.2700446764871201</v>
      </c>
      <c r="AE50" s="22">
        <f>SUM(Emissions!AG135:AG138)</f>
        <v>6.2277391843231751</v>
      </c>
      <c r="AF50" s="22">
        <f>SUM(Emissions!AH135:AH138)</f>
        <v>6.167486818696382</v>
      </c>
      <c r="AG50" s="22">
        <f>SUM(Emissions!AI135:AI138)</f>
        <v>6.128133014816175</v>
      </c>
      <c r="AH50" s="22">
        <f>SUM(Emissions!AJ135:AJ138)</f>
        <v>6.0838425505057314</v>
      </c>
      <c r="AI50" s="22">
        <f>SUM(Emissions!AK135:AK138)</f>
        <v>6.0353363746858841</v>
      </c>
      <c r="AJ50" s="22">
        <f>SUM(Emissions!AL135:AL138)</f>
        <v>5.6461075285213367</v>
      </c>
      <c r="AK50" s="22">
        <f>SUM(Emissions!AM135:AM138)</f>
        <v>5.6639079131775709</v>
      </c>
      <c r="AL50" s="22">
        <f>SUM(Emissions!AN135:AN138)</f>
        <v>5.6770085366070315</v>
      </c>
      <c r="AM50" s="22">
        <f>SUM(Emissions!AO135:AO138)</f>
        <v>5.6902339083359195</v>
      </c>
      <c r="AN50" s="22">
        <f>SUM(Emissions!AP135:AP138)</f>
        <v>5.7000389895401948</v>
      </c>
      <c r="AO50" s="22">
        <f>SUM(Emissions!AQ135:AQ138)</f>
        <v>5.7124039695278315</v>
      </c>
      <c r="AP50" s="22">
        <f>SUM(Emissions!AR135:AR138)</f>
        <v>5.736665281146168</v>
      </c>
      <c r="AQ50" s="22">
        <f>SUM(Emissions!AS135:AS138)</f>
        <v>5.7587250089808268</v>
      </c>
      <c r="AR50" s="22">
        <f>SUM(Emissions!AT135:AT138)</f>
        <v>5.7835648414448775</v>
      </c>
      <c r="AS50" s="22">
        <f>SUM(Emissions!AU135:AU138)</f>
        <v>5.809849768660559</v>
      </c>
      <c r="AT50" s="22">
        <f>SUM(Emissions!AV135:AV138)</f>
        <v>5.8376961856683627</v>
      </c>
      <c r="AU50" s="22">
        <f>SUM(Emissions!AW135:AW138)</f>
        <v>5.8699699136632244</v>
      </c>
      <c r="AV50" s="22">
        <f>SUM(Emissions!AX135:AX138)</f>
        <v>5.8945719283698645</v>
      </c>
      <c r="AW50" s="22">
        <f>SUM(Emissions!AY135:AY138)</f>
        <v>5.9274486961827897</v>
      </c>
      <c r="AX50" s="22">
        <f>SUM(Emissions!AZ135:AZ138)</f>
        <v>5.9647023219928119</v>
      </c>
      <c r="AY50" s="22">
        <f>SUM(Emissions!BA135:BA138)</f>
        <v>6.0063506901527397</v>
      </c>
      <c r="AZ50" s="22">
        <f>SUM(Emissions!BB135:BB138)</f>
        <v>6.0467825922513514</v>
      </c>
      <c r="BA50" s="22">
        <f>SUM(Emissions!BC135:BC138)</f>
        <v>6.0886035274747723</v>
      </c>
      <c r="BB50" s="22">
        <f>SUM(Emissions!BD135:BD138)</f>
        <v>6.1285570630648749</v>
      </c>
      <c r="BC50" s="22">
        <f>SUM(Emissions!BE135:BE138)</f>
        <v>6.1696547038707754</v>
      </c>
      <c r="BD50" s="22">
        <f>SUM(Emissions!BF135:BF138)</f>
        <v>6.2142215076981273</v>
      </c>
      <c r="BE50" s="22">
        <f>SUM(Emissions!BG135:BG138)</f>
        <v>6.3131920821507999</v>
      </c>
      <c r="BF50" s="22">
        <f>SUM(Emissions!BH135:BH138)</f>
        <v>6.4163219220263175</v>
      </c>
      <c r="BG50" s="22">
        <f>SUM(Emissions!BI135:BI138)</f>
        <v>6.5231763446344582</v>
      </c>
      <c r="BH50" s="22">
        <f>SUM(Emissions!BJ135:BJ138)</f>
        <v>6.6344031865742883</v>
      </c>
      <c r="BI50" s="22">
        <f>SUM(Emissions!BK135:BK138)</f>
        <v>6.7529347097987875</v>
      </c>
      <c r="BJ50" s="22">
        <f>SUM(Emissions!BL135:BL138)</f>
        <v>6.8761072133079804</v>
      </c>
      <c r="BK50" s="22">
        <f>SUM(Emissions!BM135:BM138)</f>
        <v>7.0050237168843905</v>
      </c>
      <c r="BL50" s="22">
        <f>SUM(Emissions!BN135:BN138)</f>
        <v>7.134045528706686</v>
      </c>
      <c r="BM50" s="22">
        <f>SUM(Emissions!BO135:BO138)</f>
        <v>7.2693375168422287</v>
      </c>
      <c r="BN50" s="22">
        <f>SUM(Emissions!BP135:BP138)</f>
        <v>7.4113821555947643</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0.3519103123595988</v>
      </c>
      <c r="H51" s="22">
        <f>SUM(Emissions!J139:J154)</f>
        <v>0.35488897242850043</v>
      </c>
      <c r="I51" s="22">
        <f>SUM(Emissions!K139:K154)</f>
        <v>0.36708457807963157</v>
      </c>
      <c r="J51" s="22">
        <f>SUM(Emissions!L139:L154)</f>
        <v>0.36205023327985364</v>
      </c>
      <c r="K51" s="22">
        <f>SUM(Emissions!M139:M154)</f>
        <v>0.32593042091883156</v>
      </c>
      <c r="L51" s="22">
        <f>SUM(Emissions!N139:N154)</f>
        <v>0.34523484582995023</v>
      </c>
      <c r="M51" s="22">
        <f>SUM(Emissions!O139:O154)</f>
        <v>0.35566184845156218</v>
      </c>
      <c r="N51" s="22">
        <f>SUM(Emissions!P139:P154)</f>
        <v>0.34216721576941234</v>
      </c>
      <c r="O51" s="22">
        <f>SUM(Emissions!Q139:Q154)</f>
        <v>0.34478780613450699</v>
      </c>
      <c r="P51" s="22">
        <f>SUM(Emissions!R139:R154)</f>
        <v>0.37261269911953332</v>
      </c>
      <c r="Q51" s="22">
        <f>SUM(Emissions!S139:S154)</f>
        <v>0.34171382970611908</v>
      </c>
      <c r="R51" s="22">
        <f>SUM(Emissions!T139:T154)</f>
        <v>0.35906934342212626</v>
      </c>
      <c r="S51" s="22">
        <f>SUM(Emissions!U139:U154)</f>
        <v>0.35464098737794192</v>
      </c>
      <c r="T51" s="22">
        <f>SUM(Emissions!V139:V154)</f>
        <v>0.3380891364587208</v>
      </c>
      <c r="U51" s="22">
        <f>SUM(Emissions!W139:W154)</f>
        <v>0.34212689865669815</v>
      </c>
      <c r="V51" s="22">
        <f>SUM(Emissions!X139:X154)</f>
        <v>0.30553576627281498</v>
      </c>
      <c r="W51" s="22">
        <f>SUM(Emissions!Y139:Y154)</f>
        <v>0.34057870674498131</v>
      </c>
      <c r="X51" s="22">
        <f>SUM(Emissions!Z139:Z154)</f>
        <v>0.36375152534190947</v>
      </c>
      <c r="Y51" s="22">
        <f>SUM(Emissions!AA139:AA154)</f>
        <v>0.3477969604486994</v>
      </c>
      <c r="Z51" s="22">
        <f>SUM(Emissions!AB139:AB154)</f>
        <v>0.35741630237246746</v>
      </c>
      <c r="AA51" s="22">
        <f>SUM(Emissions!AC139:AC154)</f>
        <v>0.34950999483145628</v>
      </c>
      <c r="AB51" s="22">
        <f>SUM(Emissions!AD139:AD154)</f>
        <v>0.28992221044325839</v>
      </c>
      <c r="AC51" s="22">
        <f>SUM(Emissions!AE139:AE154)</f>
        <v>0.29123412549580935</v>
      </c>
      <c r="AD51" s="22">
        <f>SUM(Emissions!AF139:AF154)</f>
        <v>0.29133778220431567</v>
      </c>
      <c r="AE51" s="22">
        <f>SUM(Emissions!AG139:AG154)</f>
        <v>0.2900909575212291</v>
      </c>
      <c r="AF51" s="22">
        <f>SUM(Emissions!AH139:AH154)</f>
        <v>0.28780418259400858</v>
      </c>
      <c r="AG51" s="22">
        <f>SUM(Emissions!AI139:AI154)</f>
        <v>0.28647422331235434</v>
      </c>
      <c r="AH51" s="22">
        <f>SUM(Emissions!AJ139:AJ154)</f>
        <v>0.28488166198261622</v>
      </c>
      <c r="AI51" s="22">
        <f>SUM(Emissions!AK139:AK154)</f>
        <v>0.28301026432189602</v>
      </c>
      <c r="AJ51" s="22">
        <f>SUM(Emissions!AL139:AL154)</f>
        <v>0.26324237154870217</v>
      </c>
      <c r="AK51" s="22">
        <f>SUM(Emissions!AM139:AM154)</f>
        <v>0.26410520354297218</v>
      </c>
      <c r="AL51" s="22">
        <f>SUM(Emissions!AN139:AN154)</f>
        <v>0.26557235043299082</v>
      </c>
      <c r="AM51" s="22">
        <f>SUM(Emissions!AO139:AO154)</f>
        <v>0.26702927272816934</v>
      </c>
      <c r="AN51" s="22">
        <f>SUM(Emissions!AP139:AP154)</f>
        <v>0.26829774480504831</v>
      </c>
      <c r="AO51" s="22">
        <f>SUM(Emissions!AQ139:AQ154)</f>
        <v>0.26968918954488325</v>
      </c>
      <c r="AP51" s="22">
        <f>SUM(Emissions!AR139:AR154)</f>
        <v>0.27183979743301268</v>
      </c>
      <c r="AQ51" s="22">
        <f>SUM(Emissions!AS139:AS154)</f>
        <v>0.27390898884712434</v>
      </c>
      <c r="AR51" s="22">
        <f>SUM(Emissions!AT139:AT154)</f>
        <v>0.27613080943764035</v>
      </c>
      <c r="AS51" s="22">
        <f>SUM(Emissions!AU139:AU154)</f>
        <v>0.27844718714554595</v>
      </c>
      <c r="AT51" s="22">
        <f>SUM(Emissions!AV139:AV154)</f>
        <v>0.28086392556812839</v>
      </c>
      <c r="AU51" s="22">
        <f>SUM(Emissions!AW139:AW154)</f>
        <v>0.28388371572281401</v>
      </c>
      <c r="AV51" s="22">
        <f>SUM(Emissions!AX139:AX154)</f>
        <v>0.28655074190917612</v>
      </c>
      <c r="AW51" s="22">
        <f>SUM(Emissions!AY139:AY154)</f>
        <v>0.28969793933491844</v>
      </c>
      <c r="AX51" s="22">
        <f>SUM(Emissions!AZ139:AZ154)</f>
        <v>0.2931539968088327</v>
      </c>
      <c r="AY51" s="22">
        <f>SUM(Emissions!BA139:BA154)</f>
        <v>0.29691853082792935</v>
      </c>
      <c r="AZ51" s="22">
        <f>SUM(Emissions!BB139:BB154)</f>
        <v>0.30077041605887667</v>
      </c>
      <c r="BA51" s="22">
        <f>SUM(Emissions!BC139:BC154)</f>
        <v>0.30476109375244248</v>
      </c>
      <c r="BB51" s="22">
        <f>SUM(Emissions!BD139:BD154)</f>
        <v>0.30870836608514229</v>
      </c>
      <c r="BC51" s="22">
        <f>SUM(Emissions!BE139:BE154)</f>
        <v>0.31278180409252204</v>
      </c>
      <c r="BD51" s="22">
        <f>SUM(Emissions!BF139:BF154)</f>
        <v>0.31713059349197809</v>
      </c>
      <c r="BE51" s="22">
        <f>SUM(Emissions!BG139:BG154)</f>
        <v>0.32339888687894347</v>
      </c>
      <c r="BF51" s="22">
        <f>SUM(Emissions!BH139:BH154)</f>
        <v>0.32991558878102728</v>
      </c>
      <c r="BG51" s="22">
        <f>SUM(Emissions!BI139:BI154)</f>
        <v>0.33665519842528757</v>
      </c>
      <c r="BH51" s="22">
        <f>SUM(Emissions!BJ139:BJ154)</f>
        <v>0.34365530724378324</v>
      </c>
      <c r="BI51" s="22">
        <f>SUM(Emissions!BK139:BK154)</f>
        <v>0.35109147422633669</v>
      </c>
      <c r="BJ51" s="22">
        <f>SUM(Emissions!BL139:BL154)</f>
        <v>0.35890120271260728</v>
      </c>
      <c r="BK51" s="22">
        <f>SUM(Emissions!BM139:BM154)</f>
        <v>0.36705872206572071</v>
      </c>
      <c r="BL51" s="22">
        <f>SUM(Emissions!BN139:BN154)</f>
        <v>0.37522832658765504</v>
      </c>
      <c r="BM51" s="22">
        <f>SUM(Emissions!BO139:BO154)</f>
        <v>0.38376468817873033</v>
      </c>
      <c r="BN51" s="22">
        <f>SUM(Emissions!BP139:BP154)</f>
        <v>0.39270942296595224</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1.5355142879525314</v>
      </c>
      <c r="AC52" s="49">
        <f t="shared" si="38"/>
        <v>1.5539658729862857</v>
      </c>
      <c r="AD52" s="49">
        <f t="shared" si="38"/>
        <v>1.5632463609420777</v>
      </c>
      <c r="AE52" s="49">
        <f t="shared" si="38"/>
        <v>1.5629767284445077</v>
      </c>
      <c r="AF52" s="49">
        <f t="shared" si="38"/>
        <v>1.5552205467730347</v>
      </c>
      <c r="AG52" s="49">
        <f t="shared" si="38"/>
        <v>1.554566990191216</v>
      </c>
      <c r="AH52" s="49">
        <f t="shared" si="38"/>
        <v>1.5515684410603567</v>
      </c>
      <c r="AI52" s="49">
        <f t="shared" si="38"/>
        <v>1.5463984867589928</v>
      </c>
      <c r="AJ52" s="49">
        <f t="shared" si="38"/>
        <v>1.4047362461929254</v>
      </c>
      <c r="AK52" s="49">
        <f t="shared" si="38"/>
        <v>1.4236332037854484</v>
      </c>
      <c r="AL52" s="49">
        <f t="shared" si="38"/>
        <v>1.4409798565763907</v>
      </c>
      <c r="AM52" s="49">
        <f t="shared" si="38"/>
        <v>1.4584777995357512</v>
      </c>
      <c r="AN52" s="49">
        <f t="shared" si="38"/>
        <v>1.4746612855046937</v>
      </c>
      <c r="AO52" s="49">
        <f t="shared" si="38"/>
        <v>1.4920198981669903</v>
      </c>
      <c r="AP52" s="49">
        <f t="shared" si="38"/>
        <v>1.5157049348198284</v>
      </c>
      <c r="AQ52" s="49">
        <f t="shared" si="38"/>
        <v>1.5387358495237937</v>
      </c>
      <c r="AR52" s="49">
        <f t="shared" si="38"/>
        <v>1.563266171951492</v>
      </c>
      <c r="AS52" s="49">
        <f t="shared" si="38"/>
        <v>1.5887638578661289</v>
      </c>
      <c r="AT52" s="49">
        <f t="shared" si="38"/>
        <v>1.6153170268152053</v>
      </c>
      <c r="AU52" s="49">
        <f t="shared" si="38"/>
        <v>1.6501010627967911</v>
      </c>
      <c r="AV52" s="49">
        <f t="shared" si="38"/>
        <v>1.6821569813964636</v>
      </c>
      <c r="AW52" s="49">
        <f t="shared" si="38"/>
        <v>1.7188330576065101</v>
      </c>
      <c r="AX52" s="49">
        <f t="shared" si="38"/>
        <v>1.7584960227545086</v>
      </c>
      <c r="AY52" s="49">
        <f t="shared" si="38"/>
        <v>1.8012896563598633</v>
      </c>
      <c r="AZ52" s="49">
        <f t="shared" si="38"/>
        <v>1.8455179766896785</v>
      </c>
      <c r="BA52" s="49">
        <f t="shared" si="38"/>
        <v>1.891606524461191</v>
      </c>
      <c r="BB52" s="49">
        <f t="shared" si="38"/>
        <v>1.937983673938505</v>
      </c>
      <c r="BC52" s="49">
        <f t="shared" si="38"/>
        <v>1.9862120456468131</v>
      </c>
      <c r="BD52" s="49">
        <f t="shared" si="38"/>
        <v>2.0376021813005276</v>
      </c>
      <c r="BE52" s="49">
        <f t="shared" si="38"/>
        <v>2.0909176951568886</v>
      </c>
      <c r="BF52" s="49">
        <f t="shared" si="38"/>
        <v>2.1463831225769887</v>
      </c>
      <c r="BG52" s="49">
        <f t="shared" si="38"/>
        <v>2.2037736227766302</v>
      </c>
      <c r="BH52" s="49">
        <f t="shared" si="38"/>
        <v>2.2634340549080223</v>
      </c>
      <c r="BI52" s="49">
        <f t="shared" si="38"/>
        <v>2.3269179678320113</v>
      </c>
      <c r="BJ52" s="49">
        <f t="shared" si="38"/>
        <v>2.3937312655369283</v>
      </c>
      <c r="BK52" s="49">
        <f t="shared" si="38"/>
        <v>2.4635554119549634</v>
      </c>
      <c r="BL52" s="49">
        <f t="shared" si="38"/>
        <v>2.5334068550342552</v>
      </c>
      <c r="BM52" s="49">
        <f t="shared" si="38"/>
        <v>2.6065456119870736</v>
      </c>
      <c r="BN52" s="49">
        <f t="shared" si="38"/>
        <v>2.6832353774268873</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1.1568225687706408</v>
      </c>
      <c r="AC53" s="22">
        <f>SUM(Emissions!AE156:AE171)</f>
        <v>1.1715016290543772</v>
      </c>
      <c r="AD53" s="22">
        <f>SUM(Emissions!AF156:AF171)</f>
        <v>1.1792121006746556</v>
      </c>
      <c r="AE53" s="22">
        <f>SUM(Emissions!AG156:AG171)</f>
        <v>1.1796504375065817</v>
      </c>
      <c r="AF53" s="22">
        <f>SUM(Emissions!AH156:AH171)</f>
        <v>1.1743714873006481</v>
      </c>
      <c r="AG53" s="22">
        <f>SUM(Emissions!AI156:AI171)</f>
        <v>1.1744748658150166</v>
      </c>
      <c r="AH53" s="22">
        <f>SUM(Emissions!AJ156:AJ171)</f>
        <v>1.1727793787032423</v>
      </c>
      <c r="AI53" s="22">
        <f>SUM(Emissions!AK156:AK171)</f>
        <v>1.1694134463591233</v>
      </c>
      <c r="AJ53" s="22">
        <f>SUM(Emissions!AL156:AL171)</f>
        <v>1.0618497809422434</v>
      </c>
      <c r="AK53" s="22">
        <f>SUM(Emissions!AM156:AM171)</f>
        <v>1.0767385818789614</v>
      </c>
      <c r="AL53" s="22">
        <f>SUM(Emissions!AN156:AN171)</f>
        <v>1.0904515043950398</v>
      </c>
      <c r="AM53" s="22">
        <f>SUM(Emissions!AO156:AO171)</f>
        <v>1.1042877172382426</v>
      </c>
      <c r="AN53" s="22">
        <f>SUM(Emissions!AP156:AP171)</f>
        <v>1.1171261810719006</v>
      </c>
      <c r="AO53" s="22">
        <f>SUM(Emissions!AQ156:AQ171)</f>
        <v>1.1308710627315151</v>
      </c>
      <c r="AP53" s="22">
        <f>SUM(Emissions!AR156:AR171)</f>
        <v>1.1494984792766256</v>
      </c>
      <c r="AQ53" s="22">
        <f>SUM(Emissions!AS156:AS171)</f>
        <v>1.1676379816658053</v>
      </c>
      <c r="AR53" s="22">
        <f>SUM(Emissions!AT156:AT171)</f>
        <v>1.1869400118762978</v>
      </c>
      <c r="AS53" s="22">
        <f>SUM(Emissions!AU156:AU171)</f>
        <v>1.2069982859361879</v>
      </c>
      <c r="AT53" s="22">
        <f>SUM(Emissions!AV156:AV171)</f>
        <v>1.2278816330703746</v>
      </c>
      <c r="AU53" s="22">
        <f>SUM(Emissions!AW156:AW171)</f>
        <v>1.2553054668865442</v>
      </c>
      <c r="AV53" s="22">
        <f>SUM(Emissions!AX156:AX171)</f>
        <v>1.2806625234222726</v>
      </c>
      <c r="AW53" s="22">
        <f>SUM(Emissions!AY156:AY171)</f>
        <v>1.3096005051224417</v>
      </c>
      <c r="AX53" s="22">
        <f>SUM(Emissions!AZ156:AZ171)</f>
        <v>1.3408694072071101</v>
      </c>
      <c r="AY53" s="22">
        <f>SUM(Emissions!BA156:BA171)</f>
        <v>1.3745844613631242</v>
      </c>
      <c r="AZ53" s="22">
        <f>SUM(Emissions!BB156:BB171)</f>
        <v>1.4094639022009638</v>
      </c>
      <c r="BA53" s="22">
        <f>SUM(Emissions!BC156:BC171)</f>
        <v>1.4458171069998498</v>
      </c>
      <c r="BB53" s="22">
        <f>SUM(Emissions!BD156:BD171)</f>
        <v>1.4824337963867489</v>
      </c>
      <c r="BC53" s="22">
        <f>SUM(Emissions!BE156:BE171)</f>
        <v>1.5205209561753432</v>
      </c>
      <c r="BD53" s="22">
        <f>SUM(Emissions!BF156:BF171)</f>
        <v>1.5610939218978714</v>
      </c>
      <c r="BE53" s="22">
        <f>SUM(Emissions!BG156:BG171)</f>
        <v>1.6022963498384533</v>
      </c>
      <c r="BF53" s="22">
        <f>SUM(Emissions!BH156:BH171)</f>
        <v>1.6451585663936981</v>
      </c>
      <c r="BG53" s="22">
        <f>SUM(Emissions!BI156:BI171)</f>
        <v>1.6895068272867471</v>
      </c>
      <c r="BH53" s="22">
        <f>SUM(Emissions!BJ156:BJ171)</f>
        <v>1.7356076372262539</v>
      </c>
      <c r="BI53" s="22">
        <f>SUM(Emissions!BK156:BK171)</f>
        <v>1.7846615948543367</v>
      </c>
      <c r="BJ53" s="22">
        <f>SUM(Emissions!BL156:BL171)</f>
        <v>1.8363055606030039</v>
      </c>
      <c r="BK53" s="22">
        <f>SUM(Emissions!BM156:BM171)</f>
        <v>1.8902746199185037</v>
      </c>
      <c r="BL53" s="22">
        <f>SUM(Emissions!BN156:BN171)</f>
        <v>1.9442629548886028</v>
      </c>
      <c r="BM53" s="22">
        <f>SUM(Emissions!BO156:BO171)</f>
        <v>2.0007899464588714</v>
      </c>
      <c r="BN53" s="22">
        <f>SUM(Emissions!BP156:BP171)</f>
        <v>2.0600593423231697</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0.37869171918189065</v>
      </c>
      <c r="AC54" s="22">
        <f>SUM(Emissions!AE172:AE187)</f>
        <v>0.38246424393190853</v>
      </c>
      <c r="AD54" s="22">
        <f>SUM(Emissions!AF172:AF187)</f>
        <v>0.3840342602674221</v>
      </c>
      <c r="AE54" s="22">
        <f>SUM(Emissions!AG172:AG187)</f>
        <v>0.38332629093792597</v>
      </c>
      <c r="AF54" s="22">
        <f>SUM(Emissions!AH172:AH187)</f>
        <v>0.38084905947238668</v>
      </c>
      <c r="AG54" s="22">
        <f>SUM(Emissions!AI172:AI187)</f>
        <v>0.38009212437619955</v>
      </c>
      <c r="AH54" s="22">
        <f>SUM(Emissions!AJ172:AJ187)</f>
        <v>0.3787890623571144</v>
      </c>
      <c r="AI54" s="22">
        <f>SUM(Emissions!AK172:AK187)</f>
        <v>0.37698504039986958</v>
      </c>
      <c r="AJ54" s="22">
        <f>SUM(Emissions!AL172:AL187)</f>
        <v>0.34288646525068206</v>
      </c>
      <c r="AK54" s="22">
        <f>SUM(Emissions!AM172:AM187)</f>
        <v>0.34689462190648696</v>
      </c>
      <c r="AL54" s="22">
        <f>SUM(Emissions!AN172:AN187)</f>
        <v>0.35052835218135098</v>
      </c>
      <c r="AM54" s="22">
        <f>SUM(Emissions!AO172:AO187)</f>
        <v>0.35419008229750848</v>
      </c>
      <c r="AN54" s="22">
        <f>SUM(Emissions!AP172:AP187)</f>
        <v>0.35753510443279307</v>
      </c>
      <c r="AO54" s="22">
        <f>SUM(Emissions!AQ172:AQ187)</f>
        <v>0.36114883543547527</v>
      </c>
      <c r="AP54" s="22">
        <f>SUM(Emissions!AR172:AR187)</f>
        <v>0.3662064555432028</v>
      </c>
      <c r="AQ54" s="22">
        <f>SUM(Emissions!AS172:AS187)</f>
        <v>0.37109786785798837</v>
      </c>
      <c r="AR54" s="22">
        <f>SUM(Emissions!AT172:AT187)</f>
        <v>0.37632616007519415</v>
      </c>
      <c r="AS54" s="22">
        <f>SUM(Emissions!AU172:AU187)</f>
        <v>0.38176557192994121</v>
      </c>
      <c r="AT54" s="22">
        <f>SUM(Emissions!AV172:AV187)</f>
        <v>0.38743539374483077</v>
      </c>
      <c r="AU54" s="22">
        <f>SUM(Emissions!AW172:AW187)</f>
        <v>0.39479559591024704</v>
      </c>
      <c r="AV54" s="22">
        <f>SUM(Emissions!AX172:AX187)</f>
        <v>0.40149445797419114</v>
      </c>
      <c r="AW54" s="22">
        <f>SUM(Emissions!AY172:AY187)</f>
        <v>0.40923255248406831</v>
      </c>
      <c r="AX54" s="22">
        <f>SUM(Emissions!AZ172:AZ187)</f>
        <v>0.41762661554739844</v>
      </c>
      <c r="AY54" s="22">
        <f>SUM(Emissions!BA172:BA187)</f>
        <v>0.42670519499673909</v>
      </c>
      <c r="AZ54" s="22">
        <f>SUM(Emissions!BB172:BB187)</f>
        <v>0.43605407448871469</v>
      </c>
      <c r="BA54" s="22">
        <f>SUM(Emissions!BC172:BC187)</f>
        <v>0.44578941746134126</v>
      </c>
      <c r="BB54" s="22">
        <f>SUM(Emissions!BD172:BD187)</f>
        <v>0.45554987755175624</v>
      </c>
      <c r="BC54" s="22">
        <f>SUM(Emissions!BE172:BE187)</f>
        <v>0.46569108947146987</v>
      </c>
      <c r="BD54" s="22">
        <f>SUM(Emissions!BF172:BF187)</f>
        <v>0.47650825940265618</v>
      </c>
      <c r="BE54" s="22">
        <f>SUM(Emissions!BG172:BG187)</f>
        <v>0.48862134531843515</v>
      </c>
      <c r="BF54" s="22">
        <f>SUM(Emissions!BH172:BH187)</f>
        <v>0.50122455618329076</v>
      </c>
      <c r="BG54" s="22">
        <f>SUM(Emissions!BI172:BI187)</f>
        <v>0.51426679548988319</v>
      </c>
      <c r="BH54" s="22">
        <f>SUM(Emissions!BJ172:BJ187)</f>
        <v>0.52782641768176819</v>
      </c>
      <c r="BI54" s="22">
        <f>SUM(Emissions!BK172:BK187)</f>
        <v>0.54225637297767471</v>
      </c>
      <c r="BJ54" s="22">
        <f>SUM(Emissions!BL172:BL187)</f>
        <v>0.55742570493392463</v>
      </c>
      <c r="BK54" s="22">
        <f>SUM(Emissions!BM172:BM187)</f>
        <v>0.57328079203645987</v>
      </c>
      <c r="BL54" s="22">
        <f>SUM(Emissions!BN172:BN187)</f>
        <v>0.58914390014565232</v>
      </c>
      <c r="BM54" s="22">
        <f>SUM(Emissions!BO172:BO187)</f>
        <v>0.60575566552820204</v>
      </c>
      <c r="BN54" s="22">
        <f>SUM(Emissions!BP172:BP187)</f>
        <v>0.62317603510371755</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24714.835692024473</v>
      </c>
      <c r="AC58" s="22">
        <f t="shared" si="42"/>
        <v>24740.035393795668</v>
      </c>
      <c r="AD58" s="22">
        <f t="shared" si="42"/>
        <v>24638.387861683907</v>
      </c>
      <c r="AE58" s="22">
        <f t="shared" si="42"/>
        <v>24409.878783994707</v>
      </c>
      <c r="AF58" s="22">
        <f t="shared" si="42"/>
        <v>24087.509465863142</v>
      </c>
      <c r="AG58" s="22">
        <f t="shared" si="42"/>
        <v>23868.569902102292</v>
      </c>
      <c r="AH58" s="22">
        <f t="shared" si="42"/>
        <v>23623.259027616983</v>
      </c>
      <c r="AI58" s="22">
        <f t="shared" si="42"/>
        <v>23355.093059909897</v>
      </c>
      <c r="AJ58" s="22">
        <f t="shared" si="42"/>
        <v>21360.176197625799</v>
      </c>
      <c r="AK58" s="22">
        <f t="shared" si="42"/>
        <v>21437.281939399192</v>
      </c>
      <c r="AL58" s="22">
        <f t="shared" ref="AL58:BN58" si="43">AL4*CH4GWP</f>
        <v>21492.345781117325</v>
      </c>
      <c r="AM58" s="22">
        <f t="shared" si="43"/>
        <v>21546.830551165309</v>
      </c>
      <c r="AN58" s="22">
        <f t="shared" si="43"/>
        <v>21582.89839376539</v>
      </c>
      <c r="AO58" s="22">
        <f t="shared" si="43"/>
        <v>21630.807305916183</v>
      </c>
      <c r="AP58" s="22">
        <f t="shared" si="43"/>
        <v>21742.089869384781</v>
      </c>
      <c r="AQ58" s="22">
        <f t="shared" si="43"/>
        <v>21841.340312864366</v>
      </c>
      <c r="AR58" s="22">
        <f t="shared" si="43"/>
        <v>21953.611628541592</v>
      </c>
      <c r="AS58" s="22">
        <f t="shared" si="43"/>
        <v>22072.214164104993</v>
      </c>
      <c r="AT58" s="22">
        <f t="shared" si="43"/>
        <v>22197.732880712938</v>
      </c>
      <c r="AU58" s="22">
        <f t="shared" si="43"/>
        <v>22345.566800866287</v>
      </c>
      <c r="AV58" s="22">
        <f t="shared" si="43"/>
        <v>22453.80276731537</v>
      </c>
      <c r="AW58" s="22">
        <f t="shared" si="43"/>
        <v>22602.532192629478</v>
      </c>
      <c r="AX58" s="22">
        <f t="shared" si="43"/>
        <v>22772.196792349372</v>
      </c>
      <c r="AY58" s="22">
        <f t="shared" si="43"/>
        <v>22962.79374440961</v>
      </c>
      <c r="AZ58" s="22">
        <f t="shared" si="43"/>
        <v>23149.316661715904</v>
      </c>
      <c r="BA58" s="22">
        <f t="shared" si="43"/>
        <v>23341.584588775193</v>
      </c>
      <c r="BB58" s="22">
        <f t="shared" si="43"/>
        <v>23523.258173535265</v>
      </c>
      <c r="BC58" s="22">
        <f t="shared" si="43"/>
        <v>23709.379541388709</v>
      </c>
      <c r="BD58" s="22">
        <f t="shared" si="43"/>
        <v>23911.54978412381</v>
      </c>
      <c r="BE58" s="22">
        <f t="shared" si="43"/>
        <v>24402.097195061368</v>
      </c>
      <c r="BF58" s="22">
        <f t="shared" si="43"/>
        <v>24912.85160156235</v>
      </c>
      <c r="BG58" s="22">
        <f t="shared" si="43"/>
        <v>25441.632653508299</v>
      </c>
      <c r="BH58" s="22">
        <f t="shared" si="43"/>
        <v>25991.663911245789</v>
      </c>
      <c r="BI58" s="22">
        <f t="shared" si="43"/>
        <v>26577.581333273858</v>
      </c>
      <c r="BJ58" s="22">
        <f t="shared" si="43"/>
        <v>27189.049063775401</v>
      </c>
      <c r="BK58" s="22">
        <f t="shared" si="43"/>
        <v>27828.588947173448</v>
      </c>
      <c r="BL58" s="22">
        <f t="shared" si="43"/>
        <v>28468.03668165077</v>
      </c>
      <c r="BM58" s="22">
        <f t="shared" si="43"/>
        <v>29138.109647594338</v>
      </c>
      <c r="BN58" s="22">
        <f t="shared" si="43"/>
        <v>29841.233162055461</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778.39991520806007</v>
      </c>
      <c r="AC59" s="22">
        <f t="shared" si="45"/>
        <v>780.43878786620724</v>
      </c>
      <c r="AD59" s="22">
        <f t="shared" si="45"/>
        <v>777.99636682132382</v>
      </c>
      <c r="AE59" s="22">
        <f t="shared" si="45"/>
        <v>771.00103893239623</v>
      </c>
      <c r="AF59" s="22">
        <f t="shared" si="45"/>
        <v>760.58357007132759</v>
      </c>
      <c r="AG59" s="22">
        <f t="shared" si="45"/>
        <v>753.93913911579546</v>
      </c>
      <c r="AH59" s="22">
        <f t="shared" si="45"/>
        <v>746.3913738815761</v>
      </c>
      <c r="AI59" s="22">
        <f t="shared" si="45"/>
        <v>738.03591295037711</v>
      </c>
      <c r="AJ59" s="22">
        <f t="shared" si="45"/>
        <v>665.09215712035768</v>
      </c>
      <c r="AK59" s="22">
        <f t="shared" si="45"/>
        <v>668.94833732936502</v>
      </c>
      <c r="AL59" s="22">
        <f t="shared" ref="AL59:BN59" si="46">AL11*CH4GWP</f>
        <v>672.07311111972774</v>
      </c>
      <c r="AM59" s="22">
        <f t="shared" si="46"/>
        <v>675.26911774899406</v>
      </c>
      <c r="AN59" s="22">
        <f t="shared" si="46"/>
        <v>677.85868862419989</v>
      </c>
      <c r="AO59" s="22">
        <f t="shared" si="46"/>
        <v>680.9871940151894</v>
      </c>
      <c r="AP59" s="22">
        <f t="shared" si="46"/>
        <v>686.97980401769723</v>
      </c>
      <c r="AQ59" s="22">
        <f t="shared" si="46"/>
        <v>692.62258512106553</v>
      </c>
      <c r="AR59" s="22">
        <f t="shared" si="46"/>
        <v>698.87919222215305</v>
      </c>
      <c r="AS59" s="22">
        <f t="shared" si="46"/>
        <v>705.49904189895631</v>
      </c>
      <c r="AT59" s="22">
        <f t="shared" si="46"/>
        <v>712.51086993695003</v>
      </c>
      <c r="AU59" s="22">
        <f t="shared" si="46"/>
        <v>723.00440560527556</v>
      </c>
      <c r="AV59" s="22">
        <f t="shared" si="46"/>
        <v>732.18922126336918</v>
      </c>
      <c r="AW59" s="22">
        <f t="shared" si="46"/>
        <v>743.23801094049122</v>
      </c>
      <c r="AX59" s="22">
        <f t="shared" si="46"/>
        <v>755.41487554920036</v>
      </c>
      <c r="AY59" s="22">
        <f t="shared" si="46"/>
        <v>768.75489786882747</v>
      </c>
      <c r="AZ59" s="22">
        <f t="shared" si="46"/>
        <v>782.52506537429156</v>
      </c>
      <c r="BA59" s="22">
        <f t="shared" si="46"/>
        <v>796.88764035266468</v>
      </c>
      <c r="BB59" s="22">
        <f t="shared" si="46"/>
        <v>811.18048377268326</v>
      </c>
      <c r="BC59" s="22">
        <f t="shared" si="46"/>
        <v>826.04451750436647</v>
      </c>
      <c r="BD59" s="22">
        <f t="shared" si="46"/>
        <v>842.0001456450151</v>
      </c>
      <c r="BE59" s="22">
        <f t="shared" si="46"/>
        <v>858.64417018610266</v>
      </c>
      <c r="BF59" s="22">
        <f t="shared" si="46"/>
        <v>875.93654106926954</v>
      </c>
      <c r="BG59" s="22">
        <f t="shared" si="46"/>
        <v>893.77306747758666</v>
      </c>
      <c r="BH59" s="22">
        <f t="shared" si="46"/>
        <v>912.27791140294164</v>
      </c>
      <c r="BI59" s="22">
        <f t="shared" si="46"/>
        <v>932.04751228392547</v>
      </c>
      <c r="BJ59" s="22">
        <f t="shared" si="46"/>
        <v>952.85760543706328</v>
      </c>
      <c r="BK59" s="22">
        <f t="shared" si="46"/>
        <v>974.56501602774108</v>
      </c>
      <c r="BL59" s="22">
        <f t="shared" si="46"/>
        <v>995.99886598747628</v>
      </c>
      <c r="BM59" s="22">
        <f t="shared" si="46"/>
        <v>1018.4120675584518</v>
      </c>
      <c r="BN59" s="22">
        <f t="shared" si="46"/>
        <v>1041.883815018291</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1668.499166569592</v>
      </c>
      <c r="AC60" s="22">
        <f t="shared" si="48"/>
        <v>1690.5996572534912</v>
      </c>
      <c r="AD60" s="22">
        <f t="shared" si="48"/>
        <v>1700.2679936957672</v>
      </c>
      <c r="AE60" s="22">
        <f t="shared" si="48"/>
        <v>1697.0806050233389</v>
      </c>
      <c r="AF60" s="22">
        <f t="shared" si="48"/>
        <v>1683.8206433839678</v>
      </c>
      <c r="AG60" s="22">
        <f t="shared" si="48"/>
        <v>1679.6685962808222</v>
      </c>
      <c r="AH60" s="22">
        <f t="shared" si="48"/>
        <v>1672.2942395743123</v>
      </c>
      <c r="AI60" s="22">
        <f t="shared" si="48"/>
        <v>1661.9417811705598</v>
      </c>
      <c r="AJ60" s="22">
        <f t="shared" si="48"/>
        <v>1473.4353195845626</v>
      </c>
      <c r="AK60" s="22">
        <f t="shared" si="48"/>
        <v>1496.0419263786739</v>
      </c>
      <c r="AL60" s="22">
        <f t="shared" ref="AL60:BN60" si="49">AL19*N2OGWP</f>
        <v>1516.4654383548657</v>
      </c>
      <c r="AM60" s="22">
        <f t="shared" si="49"/>
        <v>1536.9305531519281</v>
      </c>
      <c r="AN60" s="22">
        <f t="shared" si="49"/>
        <v>1555.5391073347</v>
      </c>
      <c r="AO60" s="22">
        <f t="shared" si="49"/>
        <v>1575.5296960409996</v>
      </c>
      <c r="AP60" s="22">
        <f t="shared" si="49"/>
        <v>1603.89485419988</v>
      </c>
      <c r="AQ60" s="22">
        <f t="shared" si="49"/>
        <v>1631.2623011037247</v>
      </c>
      <c r="AR60" s="22">
        <f t="shared" si="49"/>
        <v>1660.4201622996459</v>
      </c>
      <c r="AS60" s="22">
        <f t="shared" si="49"/>
        <v>1690.6776433787356</v>
      </c>
      <c r="AT60" s="22">
        <f t="shared" si="49"/>
        <v>1722.1461092232269</v>
      </c>
      <c r="AU60" s="22">
        <f t="shared" si="49"/>
        <v>1763.3823649727037</v>
      </c>
      <c r="AV60" s="22">
        <f t="shared" si="49"/>
        <v>1800.9043602397187</v>
      </c>
      <c r="AW60" s="22">
        <f t="shared" si="49"/>
        <v>1844.1511232149116</v>
      </c>
      <c r="AX60" s="22">
        <f t="shared" si="49"/>
        <v>1891.0030520206183</v>
      </c>
      <c r="AY60" s="22">
        <f t="shared" si="49"/>
        <v>1941.6247982776965</v>
      </c>
      <c r="AZ60" s="22">
        <f t="shared" si="49"/>
        <v>1994.0887896002127</v>
      </c>
      <c r="BA60" s="22">
        <f t="shared" si="49"/>
        <v>2048.6763886000194</v>
      </c>
      <c r="BB60" s="22">
        <f t="shared" si="49"/>
        <v>2103.3791029018926</v>
      </c>
      <c r="BC60" s="22">
        <f t="shared" si="49"/>
        <v>2160.1771896813702</v>
      </c>
      <c r="BD60" s="22">
        <f t="shared" si="49"/>
        <v>2220.7173994237291</v>
      </c>
      <c r="BE60" s="22">
        <f t="shared" si="49"/>
        <v>2288.4543013435264</v>
      </c>
      <c r="BF60" s="22">
        <f t="shared" si="49"/>
        <v>2358.8870756103902</v>
      </c>
      <c r="BG60" s="22">
        <f t="shared" si="49"/>
        <v>2431.7320197293639</v>
      </c>
      <c r="BH60" s="22">
        <f t="shared" si="49"/>
        <v>2507.4267355816478</v>
      </c>
      <c r="BI60" s="22">
        <f t="shared" si="49"/>
        <v>2587.9403547245697</v>
      </c>
      <c r="BJ60" s="22">
        <f t="shared" si="49"/>
        <v>2672.8935792281854</v>
      </c>
      <c r="BK60" s="22">
        <f t="shared" si="49"/>
        <v>2761.6404113265826</v>
      </c>
      <c r="BL60" s="22">
        <f t="shared" si="49"/>
        <v>2850.3996500435169</v>
      </c>
      <c r="BM60" s="22">
        <f t="shared" si="49"/>
        <v>2943.3030110396958</v>
      </c>
      <c r="BN60" s="22">
        <f t="shared" si="49"/>
        <v>3040.6852465290867</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921.59901535062829</v>
      </c>
      <c r="AC61" s="22">
        <f t="shared" si="51"/>
        <v>960.3092645401465</v>
      </c>
      <c r="AD61" s="22">
        <f t="shared" si="51"/>
        <v>944.27038684966499</v>
      </c>
      <c r="AE61" s="22">
        <f t="shared" si="51"/>
        <v>929.18329299918275</v>
      </c>
      <c r="AF61" s="22">
        <f t="shared" si="51"/>
        <v>936.59411402870114</v>
      </c>
      <c r="AG61" s="22">
        <f t="shared" si="51"/>
        <v>942.88733521821939</v>
      </c>
      <c r="AH61" s="22">
        <f t="shared" si="51"/>
        <v>942.80327304773755</v>
      </c>
      <c r="AI61" s="22">
        <f t="shared" si="51"/>
        <v>942.9308728260271</v>
      </c>
      <c r="AJ61" s="22">
        <f t="shared" si="51"/>
        <v>943.05847260431665</v>
      </c>
      <c r="AK61" s="22">
        <f t="shared" si="51"/>
        <v>943.18607238260643</v>
      </c>
      <c r="AL61" s="22">
        <f t="shared" ref="AL61:BN61" si="52">AL27*CH4GWP</f>
        <v>943.31367216089563</v>
      </c>
      <c r="AM61" s="22">
        <f t="shared" si="52"/>
        <v>943.44127193918507</v>
      </c>
      <c r="AN61" s="22">
        <f t="shared" si="52"/>
        <v>943.56887171747485</v>
      </c>
      <c r="AO61" s="22">
        <f t="shared" si="52"/>
        <v>943.69647149576429</v>
      </c>
      <c r="AP61" s="22">
        <f t="shared" si="52"/>
        <v>943.82407127405395</v>
      </c>
      <c r="AQ61" s="22">
        <f t="shared" si="52"/>
        <v>943.95167105234327</v>
      </c>
      <c r="AR61" s="22">
        <f t="shared" si="52"/>
        <v>944.07927083063282</v>
      </c>
      <c r="AS61" s="22">
        <f t="shared" si="52"/>
        <v>944.20687060892249</v>
      </c>
      <c r="AT61" s="22">
        <f t="shared" si="52"/>
        <v>944.33447038721192</v>
      </c>
      <c r="AU61" s="22">
        <f t="shared" si="52"/>
        <v>944.25040821673019</v>
      </c>
      <c r="AV61" s="22">
        <f t="shared" si="52"/>
        <v>944.16634604624835</v>
      </c>
      <c r="AW61" s="22">
        <f t="shared" si="52"/>
        <v>944.08228387576662</v>
      </c>
      <c r="AX61" s="22">
        <f t="shared" si="52"/>
        <v>943.99822170528478</v>
      </c>
      <c r="AY61" s="22">
        <f t="shared" si="52"/>
        <v>943.91415953480305</v>
      </c>
      <c r="AZ61" s="22">
        <f t="shared" si="52"/>
        <v>943.8300973643212</v>
      </c>
      <c r="BA61" s="22">
        <f t="shared" si="52"/>
        <v>943.74603519383948</v>
      </c>
      <c r="BB61" s="22">
        <f t="shared" si="52"/>
        <v>943.66197302335775</v>
      </c>
      <c r="BC61" s="22">
        <f t="shared" si="52"/>
        <v>943.29238142636405</v>
      </c>
      <c r="BD61" s="22">
        <f t="shared" si="52"/>
        <v>942.92278982937046</v>
      </c>
      <c r="BE61" s="22">
        <f t="shared" si="52"/>
        <v>942.55319823237687</v>
      </c>
      <c r="BF61" s="22">
        <f t="shared" si="52"/>
        <v>942.18360663538306</v>
      </c>
      <c r="BG61" s="22">
        <f t="shared" si="52"/>
        <v>941.81401503838958</v>
      </c>
      <c r="BH61" s="22">
        <f t="shared" si="52"/>
        <v>941.444423441396</v>
      </c>
      <c r="BI61" s="22">
        <f t="shared" si="52"/>
        <v>941.07483184440241</v>
      </c>
      <c r="BJ61" s="22">
        <f t="shared" si="52"/>
        <v>940.7052402474086</v>
      </c>
      <c r="BK61" s="22">
        <f t="shared" si="52"/>
        <v>940.33564865041512</v>
      </c>
      <c r="BL61" s="22">
        <f t="shared" si="52"/>
        <v>939.96605705342142</v>
      </c>
      <c r="BM61" s="22">
        <f t="shared" si="52"/>
        <v>939.59646545642795</v>
      </c>
      <c r="BN61" s="22">
        <f t="shared" si="52"/>
        <v>939.22687385943414</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965.16097417182789</v>
      </c>
      <c r="AC62" s="22">
        <f t="shared" si="54"/>
        <v>996.75649034374624</v>
      </c>
      <c r="AD62" s="22">
        <f t="shared" si="54"/>
        <v>983.64299307566455</v>
      </c>
      <c r="AE62" s="22">
        <f t="shared" si="54"/>
        <v>971.30673772758303</v>
      </c>
      <c r="AF62" s="22">
        <f t="shared" si="54"/>
        <v>977.34263981950153</v>
      </c>
      <c r="AG62" s="22">
        <f t="shared" si="54"/>
        <v>982.46589199141977</v>
      </c>
      <c r="AH62" s="22">
        <f t="shared" si="54"/>
        <v>982.38135248333811</v>
      </c>
      <c r="AI62" s="22">
        <f t="shared" si="54"/>
        <v>982.43042036225495</v>
      </c>
      <c r="AJ62" s="22">
        <f t="shared" si="54"/>
        <v>982.47948824117168</v>
      </c>
      <c r="AK62" s="22">
        <f t="shared" si="54"/>
        <v>982.52855612008864</v>
      </c>
      <c r="AL62" s="22">
        <f t="shared" ref="AL62:BN62" si="55">AL34*N2OGWP</f>
        <v>982.57762399900525</v>
      </c>
      <c r="AM62" s="22">
        <f t="shared" si="55"/>
        <v>982.62669187792198</v>
      </c>
      <c r="AN62" s="22">
        <f t="shared" si="55"/>
        <v>982.67575975683872</v>
      </c>
      <c r="AO62" s="22">
        <f t="shared" si="55"/>
        <v>982.72482763575545</v>
      </c>
      <c r="AP62" s="22">
        <f t="shared" si="55"/>
        <v>982.77389551467218</v>
      </c>
      <c r="AQ62" s="22">
        <f t="shared" si="55"/>
        <v>982.82296339358891</v>
      </c>
      <c r="AR62" s="22">
        <f t="shared" si="55"/>
        <v>982.87203127250575</v>
      </c>
      <c r="AS62" s="22">
        <f t="shared" si="55"/>
        <v>982.92109915142271</v>
      </c>
      <c r="AT62" s="22">
        <f t="shared" si="55"/>
        <v>982.9701670303391</v>
      </c>
      <c r="AU62" s="22">
        <f t="shared" si="55"/>
        <v>982.88562752225755</v>
      </c>
      <c r="AV62" s="22">
        <f t="shared" si="55"/>
        <v>982.80108801417589</v>
      </c>
      <c r="AW62" s="22">
        <f t="shared" si="55"/>
        <v>982.71654850609445</v>
      </c>
      <c r="AX62" s="22">
        <f t="shared" si="55"/>
        <v>982.63200899801291</v>
      </c>
      <c r="AY62" s="22">
        <f t="shared" si="55"/>
        <v>982.54746948993136</v>
      </c>
      <c r="AZ62" s="22">
        <f t="shared" si="55"/>
        <v>982.4629299818497</v>
      </c>
      <c r="BA62" s="22">
        <f t="shared" si="55"/>
        <v>982.37839047376792</v>
      </c>
      <c r="BB62" s="22">
        <f t="shared" si="55"/>
        <v>982.29385096568637</v>
      </c>
      <c r="BC62" s="22">
        <f t="shared" si="55"/>
        <v>981.97614355713017</v>
      </c>
      <c r="BD62" s="22">
        <f t="shared" si="55"/>
        <v>981.65843614857397</v>
      </c>
      <c r="BE62" s="22">
        <f t="shared" si="55"/>
        <v>981.34072874001731</v>
      </c>
      <c r="BF62" s="22">
        <f t="shared" si="55"/>
        <v>981.02302133146111</v>
      </c>
      <c r="BG62" s="22">
        <f t="shared" si="55"/>
        <v>980.70531392290491</v>
      </c>
      <c r="BH62" s="22">
        <f t="shared" si="55"/>
        <v>980.3876065143487</v>
      </c>
      <c r="BI62" s="22">
        <f t="shared" si="55"/>
        <v>980.06989910579239</v>
      </c>
      <c r="BJ62" s="22">
        <f t="shared" si="55"/>
        <v>979.75219169723607</v>
      </c>
      <c r="BK62" s="22">
        <f t="shared" si="55"/>
        <v>979.43448428867964</v>
      </c>
      <c r="BL62" s="22">
        <f t="shared" si="55"/>
        <v>979.11677688012333</v>
      </c>
      <c r="BM62" s="22">
        <f t="shared" si="55"/>
        <v>978.79906947156724</v>
      </c>
      <c r="BN62" s="22">
        <f t="shared" si="55"/>
        <v>978.48136206301069</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888.59072741429497</v>
      </c>
      <c r="AD63" s="22">
        <f t="shared" si="57"/>
        <v>892.02403637814746</v>
      </c>
      <c r="AE63" s="22">
        <f t="shared" si="57"/>
        <v>894.60250463855243</v>
      </c>
      <c r="AF63" s="22">
        <f t="shared" si="57"/>
        <v>896.30004444251961</v>
      </c>
      <c r="AG63" s="22">
        <f t="shared" si="57"/>
        <v>897.29400222225217</v>
      </c>
      <c r="AH63" s="22">
        <f t="shared" si="57"/>
        <v>898.86340175677333</v>
      </c>
      <c r="AI63" s="22">
        <f t="shared" si="57"/>
        <v>900.18154029107563</v>
      </c>
      <c r="AJ63" s="22">
        <f t="shared" si="57"/>
        <v>901.26567973650037</v>
      </c>
      <c r="AK63" s="22">
        <f t="shared" si="57"/>
        <v>889.72224290111478</v>
      </c>
      <c r="AL63" s="22">
        <f t="shared" si="57"/>
        <v>892.84824346100299</v>
      </c>
      <c r="AM63" s="22">
        <f t="shared" si="57"/>
        <v>895.79348802694778</v>
      </c>
      <c r="AN63" s="22">
        <f t="shared" si="57"/>
        <v>898.72156375934435</v>
      </c>
      <c r="AO63" s="22">
        <f t="shared" si="57"/>
        <v>901.49722521200317</v>
      </c>
      <c r="AP63" s="22">
        <f t="shared" si="57"/>
        <v>904.35471532102747</v>
      </c>
      <c r="AQ63" s="22">
        <f t="shared" si="57"/>
        <v>907.74541248370474</v>
      </c>
      <c r="AR63" s="22">
        <f t="shared" si="57"/>
        <v>911.04319123834648</v>
      </c>
      <c r="AS63" s="22">
        <f t="shared" si="57"/>
        <v>914.44539483355948</v>
      </c>
      <c r="AT63" s="22">
        <f t="shared" si="57"/>
        <v>917.90185546758437</v>
      </c>
      <c r="AU63" s="22">
        <f t="shared" si="57"/>
        <v>921.41901632697545</v>
      </c>
      <c r="AV63" s="22">
        <f t="shared" si="57"/>
        <v>925.60170213445519</v>
      </c>
      <c r="AW63" s="22">
        <f t="shared" si="57"/>
        <v>929.49990886416754</v>
      </c>
      <c r="AX63" s="22">
        <f t="shared" si="57"/>
        <v>933.75095370203155</v>
      </c>
      <c r="AY63" s="22">
        <f t="shared" si="57"/>
        <v>938.20264904979842</v>
      </c>
      <c r="AZ63" s="22">
        <f t="shared" si="57"/>
        <v>942.85718268878588</v>
      </c>
      <c r="BA63" s="22">
        <f t="shared" si="57"/>
        <v>947.55295523514883</v>
      </c>
      <c r="BB63" s="22">
        <f t="shared" si="57"/>
        <v>952.33406190657263</v>
      </c>
      <c r="BC63" s="22">
        <f t="shared" si="57"/>
        <v>957.07165273609428</v>
      </c>
      <c r="BD63" s="22">
        <f t="shared" si="57"/>
        <v>961.88743123562472</v>
      </c>
      <c r="BE63" s="22">
        <f t="shared" si="57"/>
        <v>966.87556257470271</v>
      </c>
      <c r="BF63" s="22">
        <f t="shared" si="57"/>
        <v>971.95194644298567</v>
      </c>
      <c r="BG63" s="22">
        <f t="shared" si="57"/>
        <v>977.11017973795822</v>
      </c>
      <c r="BH63" s="22">
        <f t="shared" si="57"/>
        <v>982.32794214893931</v>
      </c>
      <c r="BI63" s="22">
        <f t="shared" si="57"/>
        <v>987.62430168430217</v>
      </c>
      <c r="BJ63" s="22">
        <f t="shared" si="57"/>
        <v>993.09956771364193</v>
      </c>
      <c r="BK63" s="22">
        <f t="shared" si="57"/>
        <v>998.69853786598844</v>
      </c>
      <c r="BL63" s="22">
        <f t="shared" si="57"/>
        <v>1004.3992210338735</v>
      </c>
      <c r="BM63" s="22">
        <f t="shared" si="57"/>
        <v>1010.0008834526602</v>
      </c>
      <c r="BN63" s="22">
        <f t="shared" si="57"/>
        <v>1015.7126282162869</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470.04199806812483</v>
      </c>
      <c r="AD64" s="22">
        <f t="shared" si="58"/>
        <v>469.95549298690707</v>
      </c>
      <c r="AE64" s="22">
        <f t="shared" si="58"/>
        <v>469.89052632977484</v>
      </c>
      <c r="AF64" s="22">
        <f t="shared" si="58"/>
        <v>469.84775539941023</v>
      </c>
      <c r="AG64" s="22">
        <f t="shared" si="58"/>
        <v>469.82271180462516</v>
      </c>
      <c r="AH64" s="22">
        <f t="shared" si="58"/>
        <v>469.78316947516214</v>
      </c>
      <c r="AI64" s="22">
        <f t="shared" si="58"/>
        <v>469.74995787604104</v>
      </c>
      <c r="AJ64" s="22">
        <f t="shared" si="58"/>
        <v>469.72264207901685</v>
      </c>
      <c r="AK64" s="22">
        <f t="shared" si="58"/>
        <v>470.01348859224692</v>
      </c>
      <c r="AL64" s="22">
        <f t="shared" si="58"/>
        <v>469.93472640242743</v>
      </c>
      <c r="AM64" s="22">
        <f t="shared" si="58"/>
        <v>469.8605185105464</v>
      </c>
      <c r="AN64" s="22">
        <f t="shared" si="58"/>
        <v>469.78674320173803</v>
      </c>
      <c r="AO64" s="22">
        <f t="shared" si="58"/>
        <v>469.71680809775421</v>
      </c>
      <c r="AP64" s="22">
        <f t="shared" si="58"/>
        <v>469.64481125256407</v>
      </c>
      <c r="AQ64" s="22">
        <f t="shared" si="58"/>
        <v>469.55937981119649</v>
      </c>
      <c r="AR64" s="22">
        <f t="shared" si="58"/>
        <v>469.47628952657243</v>
      </c>
      <c r="AS64" s="22">
        <f t="shared" si="58"/>
        <v>469.39056817104569</v>
      </c>
      <c r="AT64" s="22">
        <f t="shared" si="58"/>
        <v>469.30347976419955</v>
      </c>
      <c r="AU64" s="22">
        <f t="shared" si="58"/>
        <v>469.21486196457795</v>
      </c>
      <c r="AV64" s="22">
        <f t="shared" si="58"/>
        <v>469.10947570913328</v>
      </c>
      <c r="AW64" s="22">
        <f t="shared" si="58"/>
        <v>469.01125714118382</v>
      </c>
      <c r="AX64" s="22">
        <f t="shared" si="58"/>
        <v>468.90414852298733</v>
      </c>
      <c r="AY64" s="22">
        <f t="shared" si="58"/>
        <v>468.79198434793921</v>
      </c>
      <c r="AZ64" s="22">
        <f t="shared" si="58"/>
        <v>468.67470949306573</v>
      </c>
      <c r="BA64" s="22">
        <f t="shared" si="58"/>
        <v>468.55639558954573</v>
      </c>
      <c r="BB64" s="22">
        <f t="shared" si="58"/>
        <v>468.43593162161358</v>
      </c>
      <c r="BC64" s="22">
        <f t="shared" si="58"/>
        <v>468.3165640715913</v>
      </c>
      <c r="BD64" s="22">
        <f t="shared" si="58"/>
        <v>468.19522651804891</v>
      </c>
      <c r="BE64" s="22">
        <f t="shared" si="58"/>
        <v>468.06954639104754</v>
      </c>
      <c r="BF64" s="22">
        <f t="shared" si="58"/>
        <v>467.94164266800885</v>
      </c>
      <c r="BG64" s="22">
        <f t="shared" si="58"/>
        <v>467.81167668043827</v>
      </c>
      <c r="BH64" s="22">
        <f t="shared" si="58"/>
        <v>467.68021080716863</v>
      </c>
      <c r="BI64" s="22">
        <f t="shared" si="58"/>
        <v>467.54676461383474</v>
      </c>
      <c r="BJ64" s="22">
        <f t="shared" si="58"/>
        <v>467.40881072225545</v>
      </c>
      <c r="BK64" s="22">
        <f t="shared" si="58"/>
        <v>467.26774000218211</v>
      </c>
      <c r="BL64" s="22">
        <f t="shared" si="58"/>
        <v>467.12410653789823</v>
      </c>
      <c r="BM64" s="22">
        <f t="shared" si="58"/>
        <v>466.98296798392784</v>
      </c>
      <c r="BN64" s="22">
        <f t="shared" si="58"/>
        <v>466.83905581351871</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18435.533260804332</v>
      </c>
      <c r="H65" s="22">
        <f t="shared" si="59"/>
        <v>18256.895634847475</v>
      </c>
      <c r="I65" s="22">
        <f t="shared" si="59"/>
        <v>18100.503013954021</v>
      </c>
      <c r="J65" s="22">
        <f t="shared" si="59"/>
        <v>17695.84545808129</v>
      </c>
      <c r="K65" s="22">
        <f t="shared" si="59"/>
        <v>17390.620317398505</v>
      </c>
      <c r="L65" s="22">
        <f t="shared" si="59"/>
        <v>18084.025381238771</v>
      </c>
      <c r="M65" s="22">
        <f t="shared" si="59"/>
        <v>18375.327293633971</v>
      </c>
      <c r="N65" s="22">
        <f t="shared" si="59"/>
        <v>18487.028592764604</v>
      </c>
      <c r="O65" s="22">
        <f t="shared" si="59"/>
        <v>18452.4448579823</v>
      </c>
      <c r="P65" s="22">
        <f t="shared" si="59"/>
        <v>18318.558383955129</v>
      </c>
      <c r="Q65" s="22">
        <f t="shared" si="59"/>
        <v>17855.630514511897</v>
      </c>
      <c r="R65" s="22">
        <f t="shared" si="59"/>
        <v>18254.716336685073</v>
      </c>
      <c r="S65" s="22">
        <f t="shared" si="59"/>
        <v>18066.675010856969</v>
      </c>
      <c r="T65" s="22">
        <f t="shared" si="59"/>
        <v>17881.425928131244</v>
      </c>
      <c r="U65" s="22">
        <f t="shared" si="59"/>
        <v>17498.356055045759</v>
      </c>
      <c r="V65" s="22">
        <f t="shared" si="59"/>
        <v>17526.309325809067</v>
      </c>
      <c r="W65" s="22">
        <f t="shared" si="59"/>
        <v>18143.903200844983</v>
      </c>
      <c r="X65" s="22">
        <f t="shared" si="59"/>
        <v>18190.797073357186</v>
      </c>
      <c r="Y65" s="22">
        <f t="shared" si="59"/>
        <v>18076.022039299794</v>
      </c>
      <c r="Z65" s="22">
        <f t="shared" si="59"/>
        <v>17762.613423088031</v>
      </c>
      <c r="AA65" s="22">
        <f t="shared" si="59"/>
        <v>17765.107059473314</v>
      </c>
      <c r="AB65" s="22">
        <f t="shared" si="59"/>
        <v>16629.206892355087</v>
      </c>
      <c r="AC65" s="22">
        <f t="shared" si="59"/>
        <v>16637.348487554529</v>
      </c>
      <c r="AD65" s="22">
        <f t="shared" si="59"/>
        <v>16580.393820856312</v>
      </c>
      <c r="AE65" s="22">
        <f t="shared" si="59"/>
        <v>16457.607078082576</v>
      </c>
      <c r="AF65" s="22">
        <f t="shared" si="59"/>
        <v>16286.159228444978</v>
      </c>
      <c r="AG65" s="22">
        <f t="shared" si="59"/>
        <v>16168.247631763721</v>
      </c>
      <c r="AH65" s="22">
        <f t="shared" si="59"/>
        <v>16037.144849496908</v>
      </c>
      <c r="AI65" s="22">
        <f t="shared" si="59"/>
        <v>15894.365302991397</v>
      </c>
      <c r="AJ65" s="22">
        <f t="shared" si="59"/>
        <v>14859.951687100964</v>
      </c>
      <c r="AK65" s="22">
        <f t="shared" si="59"/>
        <v>14891.356639247007</v>
      </c>
      <c r="AL65" s="22">
        <f t="shared" ref="AL65:BN65" si="60">AL43*N2OGWP</f>
        <v>14917.023395647877</v>
      </c>
      <c r="AM65" s="22">
        <f t="shared" si="60"/>
        <v>14942.346764024509</v>
      </c>
      <c r="AN65" s="22">
        <f t="shared" si="60"/>
        <v>14958.193515986419</v>
      </c>
      <c r="AO65" s="22">
        <f t="shared" si="60"/>
        <v>14980.10895623131</v>
      </c>
      <c r="AP65" s="22">
        <f t="shared" si="60"/>
        <v>15034.643161641185</v>
      </c>
      <c r="AQ65" s="22">
        <f t="shared" si="60"/>
        <v>15083.167230553165</v>
      </c>
      <c r="AR65" s="22">
        <f t="shared" si="60"/>
        <v>15138.332920918032</v>
      </c>
      <c r="AS65" s="22">
        <f t="shared" si="60"/>
        <v>15196.764624815118</v>
      </c>
      <c r="AT65" s="22">
        <f t="shared" si="60"/>
        <v>15258.736559716268</v>
      </c>
      <c r="AU65" s="22">
        <f t="shared" si="60"/>
        <v>15330.987849857764</v>
      </c>
      <c r="AV65" s="22">
        <f t="shared" si="60"/>
        <v>15383.038086263794</v>
      </c>
      <c r="AW65" s="22">
        <f t="shared" si="60"/>
        <v>15455.623541190438</v>
      </c>
      <c r="AX65" s="22">
        <f t="shared" si="60"/>
        <v>15538.919561932562</v>
      </c>
      <c r="AY65" s="22">
        <f t="shared" si="60"/>
        <v>15632.83834456946</v>
      </c>
      <c r="AZ65" s="22">
        <f t="shared" si="60"/>
        <v>15724.494306336435</v>
      </c>
      <c r="BA65" s="22">
        <f t="shared" si="60"/>
        <v>15818.90115848692</v>
      </c>
      <c r="BB65" s="22">
        <f t="shared" si="60"/>
        <v>15907.713554438624</v>
      </c>
      <c r="BC65" s="22">
        <f t="shared" si="60"/>
        <v>15998.565952013221</v>
      </c>
      <c r="BD65" s="22">
        <f t="shared" si="60"/>
        <v>16097.410311554419</v>
      </c>
      <c r="BE65" s="22">
        <f t="shared" si="60"/>
        <v>16349.771289122187</v>
      </c>
      <c r="BF65" s="22">
        <f t="shared" si="60"/>
        <v>16612.577075034664</v>
      </c>
      <c r="BG65" s="22">
        <f t="shared" si="60"/>
        <v>16884.718581047226</v>
      </c>
      <c r="BH65" s="22">
        <f t="shared" si="60"/>
        <v>17167.838099030505</v>
      </c>
      <c r="BI65" s="22">
        <f t="shared" si="60"/>
        <v>17469.416931744618</v>
      </c>
      <c r="BJ65" s="22">
        <f t="shared" si="60"/>
        <v>17784.160124003836</v>
      </c>
      <c r="BK65" s="22">
        <f t="shared" si="60"/>
        <v>18113.409414377023</v>
      </c>
      <c r="BL65" s="22">
        <f t="shared" si="60"/>
        <v>18442.794758638149</v>
      </c>
      <c r="BM65" s="22">
        <f t="shared" si="60"/>
        <v>18787.92158830367</v>
      </c>
      <c r="BN65" s="22">
        <f t="shared" si="60"/>
        <v>19150.11848595367</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2218.3390895232669</v>
      </c>
      <c r="H66" s="22">
        <f t="shared" si="62"/>
        <v>2175.9788724816553</v>
      </c>
      <c r="I66" s="22">
        <f t="shared" si="62"/>
        <v>2132.897176730622</v>
      </c>
      <c r="J66" s="22">
        <f t="shared" si="62"/>
        <v>2077.3178758881822</v>
      </c>
      <c r="K66" s="22">
        <f t="shared" si="62"/>
        <v>2069.2130660167572</v>
      </c>
      <c r="L66" s="22">
        <f t="shared" si="62"/>
        <v>2139.5831555252685</v>
      </c>
      <c r="M66" s="22">
        <f t="shared" si="62"/>
        <v>2161.5323337354166</v>
      </c>
      <c r="N66" s="22">
        <f t="shared" si="62"/>
        <v>2192.1757471634851</v>
      </c>
      <c r="O66" s="22">
        <f t="shared" si="62"/>
        <v>2186.2690945011677</v>
      </c>
      <c r="P66" s="22">
        <f t="shared" si="62"/>
        <v>2162.3774403789785</v>
      </c>
      <c r="Q66" s="22">
        <f t="shared" si="62"/>
        <v>2125.4137349865518</v>
      </c>
      <c r="R66" s="22">
        <f t="shared" si="62"/>
        <v>2155.8946283959485</v>
      </c>
      <c r="S66" s="22">
        <f t="shared" si="62"/>
        <v>2134.0702222996811</v>
      </c>
      <c r="T66" s="22">
        <f t="shared" si="62"/>
        <v>2117.2288846673482</v>
      </c>
      <c r="U66" s="22">
        <f t="shared" si="62"/>
        <v>2078.7893162119367</v>
      </c>
      <c r="V66" s="22">
        <f t="shared" si="62"/>
        <v>2108.5469355290375</v>
      </c>
      <c r="W66" s="22">
        <f t="shared" si="62"/>
        <v>2157.8618595020921</v>
      </c>
      <c r="X66" s="22">
        <f t="shared" si="62"/>
        <v>2162.6867058486118</v>
      </c>
      <c r="Y66" s="22">
        <f t="shared" si="62"/>
        <v>2155.8548462143617</v>
      </c>
      <c r="Z66" s="22">
        <f t="shared" si="62"/>
        <v>2112.0359216456268</v>
      </c>
      <c r="AA66" s="22">
        <f t="shared" si="62"/>
        <v>2117.1469634816017</v>
      </c>
      <c r="AB66" s="22">
        <f t="shared" si="62"/>
        <v>2037.1308418150704</v>
      </c>
      <c r="AC66" s="22">
        <f t="shared" si="62"/>
        <v>2039.5501565428124</v>
      </c>
      <c r="AD66" s="22">
        <f t="shared" si="62"/>
        <v>2034.0285621943451</v>
      </c>
      <c r="AE66" s="22">
        <f t="shared" si="62"/>
        <v>2020.5273439717653</v>
      </c>
      <c r="AF66" s="22">
        <f t="shared" si="62"/>
        <v>2001.1402104000213</v>
      </c>
      <c r="AG66" s="22">
        <f t="shared" si="62"/>
        <v>1988.5282438198442</v>
      </c>
      <c r="AH66" s="22">
        <f t="shared" si="62"/>
        <v>1974.3045058713876</v>
      </c>
      <c r="AI66" s="22">
        <f t="shared" si="62"/>
        <v>1958.6874580924118</v>
      </c>
      <c r="AJ66" s="22">
        <f t="shared" si="62"/>
        <v>1831.8984690217119</v>
      </c>
      <c r="AK66" s="22">
        <f t="shared" si="62"/>
        <v>1837.6840661833685</v>
      </c>
      <c r="AL66" s="22">
        <f t="shared" ref="AL66:BN66" si="63">AL49*N2OGWP</f>
        <v>1842.2000749824069</v>
      </c>
      <c r="AM66" s="22">
        <f t="shared" si="63"/>
        <v>1846.7515861298677</v>
      </c>
      <c r="AN66" s="22">
        <f t="shared" si="63"/>
        <v>1850.1843876470255</v>
      </c>
      <c r="AO66" s="22">
        <f t="shared" si="63"/>
        <v>1854.4488793125415</v>
      </c>
      <c r="AP66" s="22">
        <f t="shared" si="63"/>
        <v>1862.6365743595461</v>
      </c>
      <c r="AQ66" s="22">
        <f t="shared" si="63"/>
        <v>1870.1165393266649</v>
      </c>
      <c r="AR66" s="22">
        <f t="shared" si="63"/>
        <v>1878.5056517735807</v>
      </c>
      <c r="AS66" s="22">
        <f t="shared" si="63"/>
        <v>1887.3720562998926</v>
      </c>
      <c r="AT66" s="22">
        <f t="shared" si="63"/>
        <v>1896.753634483312</v>
      </c>
      <c r="AU66" s="22">
        <f t="shared" si="63"/>
        <v>1907.6946251096717</v>
      </c>
      <c r="AV66" s="22">
        <f t="shared" si="63"/>
        <v>1916.1480277865026</v>
      </c>
      <c r="AW66" s="22">
        <f t="shared" si="63"/>
        <v>1927.3154570104896</v>
      </c>
      <c r="AX66" s="22">
        <f t="shared" si="63"/>
        <v>1939.93545882851</v>
      </c>
      <c r="AY66" s="22">
        <f t="shared" si="63"/>
        <v>1954.0134585040073</v>
      </c>
      <c r="AZ66" s="22">
        <f t="shared" si="63"/>
        <v>1967.7414325761708</v>
      </c>
      <c r="BA66" s="22">
        <f t="shared" si="63"/>
        <v>1981.9430325804365</v>
      </c>
      <c r="BB66" s="22">
        <f t="shared" si="63"/>
        <v>1995.5522830365053</v>
      </c>
      <c r="BC66" s="22">
        <f t="shared" si="63"/>
        <v>2009.555317468622</v>
      </c>
      <c r="BD66" s="22">
        <f t="shared" si="63"/>
        <v>2024.7191513689327</v>
      </c>
      <c r="BE66" s="22">
        <f t="shared" si="63"/>
        <v>2057.3432003992207</v>
      </c>
      <c r="BF66" s="22">
        <f t="shared" si="63"/>
        <v>2091.3336283502767</v>
      </c>
      <c r="BG66" s="22">
        <f t="shared" si="63"/>
        <v>2126.5477783485212</v>
      </c>
      <c r="BH66" s="22">
        <f t="shared" si="63"/>
        <v>2163.198133083602</v>
      </c>
      <c r="BI66" s="22">
        <f t="shared" si="63"/>
        <v>2202.2481170477886</v>
      </c>
      <c r="BJ66" s="22">
        <f t="shared" si="63"/>
        <v>2242.8526089663819</v>
      </c>
      <c r="BK66" s="22">
        <f t="shared" si="63"/>
        <v>2285.3455560745347</v>
      </c>
      <c r="BL66" s="22">
        <f t="shared" si="63"/>
        <v>2327.8748951412454</v>
      </c>
      <c r="BM66" s="22">
        <f t="shared" si="63"/>
        <v>2372.4616835564971</v>
      </c>
      <c r="BN66" s="22">
        <f t="shared" si="63"/>
        <v>2419.2683893538219</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476.00942926528472</v>
      </c>
      <c r="AC67" s="22">
        <f t="shared" si="65"/>
        <v>481.72942062574856</v>
      </c>
      <c r="AD67" s="22">
        <f t="shared" si="65"/>
        <v>484.60637189204408</v>
      </c>
      <c r="AE67" s="22">
        <f t="shared" si="65"/>
        <v>484.5227858177974</v>
      </c>
      <c r="AF67" s="22">
        <f t="shared" si="65"/>
        <v>482.11836949964072</v>
      </c>
      <c r="AG67" s="22">
        <f t="shared" si="65"/>
        <v>481.91576695927699</v>
      </c>
      <c r="AH67" s="22">
        <f t="shared" si="65"/>
        <v>480.98621672871059</v>
      </c>
      <c r="AI67" s="22">
        <f t="shared" si="65"/>
        <v>479.38353089528778</v>
      </c>
      <c r="AJ67" s="22">
        <f t="shared" si="65"/>
        <v>435.46823631980686</v>
      </c>
      <c r="AK67" s="22">
        <f t="shared" si="65"/>
        <v>441.32629317348903</v>
      </c>
      <c r="AL67" s="22">
        <f t="shared" ref="AL67:BN67" si="66">AL52*N2OGWP</f>
        <v>446.70375553868109</v>
      </c>
      <c r="AM67" s="22">
        <f t="shared" si="66"/>
        <v>452.12811785608289</v>
      </c>
      <c r="AN67" s="22">
        <f t="shared" si="66"/>
        <v>457.14499850645501</v>
      </c>
      <c r="AO67" s="22">
        <f t="shared" si="66"/>
        <v>462.52616843176702</v>
      </c>
      <c r="AP67" s="22">
        <f t="shared" si="66"/>
        <v>469.86852979414681</v>
      </c>
      <c r="AQ67" s="22">
        <f t="shared" si="66"/>
        <v>477.00811335237603</v>
      </c>
      <c r="AR67" s="22">
        <f t="shared" si="66"/>
        <v>484.61251330496253</v>
      </c>
      <c r="AS67" s="22">
        <f t="shared" si="66"/>
        <v>492.51679593849997</v>
      </c>
      <c r="AT67" s="22">
        <f t="shared" si="66"/>
        <v>500.74827831271364</v>
      </c>
      <c r="AU67" s="22">
        <f t="shared" si="66"/>
        <v>511.53132946700526</v>
      </c>
      <c r="AV67" s="22">
        <f t="shared" si="66"/>
        <v>521.46866423290373</v>
      </c>
      <c r="AW67" s="22">
        <f t="shared" si="66"/>
        <v>532.83824785801812</v>
      </c>
      <c r="AX67" s="22">
        <f t="shared" si="66"/>
        <v>545.1337670538976</v>
      </c>
      <c r="AY67" s="22">
        <f t="shared" si="66"/>
        <v>558.39979347155759</v>
      </c>
      <c r="AZ67" s="22">
        <f t="shared" si="66"/>
        <v>572.1105727738003</v>
      </c>
      <c r="BA67" s="22">
        <f t="shared" si="66"/>
        <v>586.39802258296925</v>
      </c>
      <c r="BB67" s="22">
        <f t="shared" si="66"/>
        <v>600.77493892093651</v>
      </c>
      <c r="BC67" s="22">
        <f t="shared" si="66"/>
        <v>615.72573415051204</v>
      </c>
      <c r="BD67" s="22">
        <f t="shared" si="66"/>
        <v>631.65667620316356</v>
      </c>
      <c r="BE67" s="22">
        <f t="shared" si="66"/>
        <v>648.18448549863547</v>
      </c>
      <c r="BF67" s="22">
        <f t="shared" si="66"/>
        <v>665.37876799886646</v>
      </c>
      <c r="BG67" s="22">
        <f t="shared" si="66"/>
        <v>683.16982306075533</v>
      </c>
      <c r="BH67" s="22">
        <f t="shared" si="66"/>
        <v>701.66455702148687</v>
      </c>
      <c r="BI67" s="22">
        <f t="shared" si="66"/>
        <v>721.34457002792351</v>
      </c>
      <c r="BJ67" s="22">
        <f t="shared" si="66"/>
        <v>742.05669231644777</v>
      </c>
      <c r="BK67" s="22">
        <f t="shared" si="66"/>
        <v>763.7021777060387</v>
      </c>
      <c r="BL67" s="22">
        <f t="shared" si="66"/>
        <v>785.35612506061909</v>
      </c>
      <c r="BM67" s="22">
        <f t="shared" si="66"/>
        <v>808.02913971599276</v>
      </c>
      <c r="BN67" s="22">
        <f t="shared" si="66"/>
        <v>831.80296700233509</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27161.734773802127</v>
      </c>
      <c r="AC71" s="22">
        <f t="shared" si="67"/>
        <v>27211.073838915363</v>
      </c>
      <c r="AD71" s="22">
        <f t="shared" si="67"/>
        <v>27116.652222200999</v>
      </c>
      <c r="AE71" s="22">
        <f t="shared" si="67"/>
        <v>26877.960427950446</v>
      </c>
      <c r="AF71" s="22">
        <f t="shared" si="67"/>
        <v>26531.913679318437</v>
      </c>
      <c r="AG71" s="22">
        <f t="shared" si="67"/>
        <v>26302.177637498909</v>
      </c>
      <c r="AH71" s="22">
        <f t="shared" ref="AH71:BN71" si="68">SUM(AH58:AH60)</f>
        <v>26041.944641072871</v>
      </c>
      <c r="AI71" s="22">
        <f t="shared" si="68"/>
        <v>25755.070754030836</v>
      </c>
      <c r="AJ71" s="22">
        <f t="shared" si="68"/>
        <v>23498.703674330718</v>
      </c>
      <c r="AK71" s="22">
        <f t="shared" si="68"/>
        <v>23602.272203107234</v>
      </c>
      <c r="AL71" s="22">
        <f t="shared" si="68"/>
        <v>23680.884330591918</v>
      </c>
      <c r="AM71" s="22">
        <f t="shared" si="68"/>
        <v>23759.030222066231</v>
      </c>
      <c r="AN71" s="22">
        <f t="shared" si="68"/>
        <v>23816.296189724293</v>
      </c>
      <c r="AO71" s="22">
        <f t="shared" si="68"/>
        <v>23887.324195972375</v>
      </c>
      <c r="AP71" s="22">
        <f t="shared" si="68"/>
        <v>24032.964527602358</v>
      </c>
      <c r="AQ71" s="22">
        <f t="shared" si="68"/>
        <v>24165.225199089156</v>
      </c>
      <c r="AR71" s="22">
        <f t="shared" si="68"/>
        <v>24312.91098306339</v>
      </c>
      <c r="AS71" s="22">
        <f t="shared" si="68"/>
        <v>24468.390849382682</v>
      </c>
      <c r="AT71" s="22">
        <f t="shared" si="68"/>
        <v>24632.389859873114</v>
      </c>
      <c r="AU71" s="22">
        <f t="shared" si="68"/>
        <v>24831.953571444268</v>
      </c>
      <c r="AV71" s="22">
        <f t="shared" si="68"/>
        <v>24986.896348818456</v>
      </c>
      <c r="AW71" s="22">
        <f t="shared" si="68"/>
        <v>25189.921326784883</v>
      </c>
      <c r="AX71" s="22">
        <f t="shared" si="68"/>
        <v>25418.614719919191</v>
      </c>
      <c r="AY71" s="22">
        <f t="shared" si="68"/>
        <v>25673.173440556133</v>
      </c>
      <c r="AZ71" s="22">
        <f t="shared" si="68"/>
        <v>25925.930516690409</v>
      </c>
      <c r="BA71" s="22">
        <f t="shared" si="68"/>
        <v>26187.148617727878</v>
      </c>
      <c r="BB71" s="22">
        <f t="shared" si="68"/>
        <v>26437.817760209844</v>
      </c>
      <c r="BC71" s="22">
        <f t="shared" si="68"/>
        <v>26695.601248574447</v>
      </c>
      <c r="BD71" s="22">
        <f t="shared" si="68"/>
        <v>26974.267329192553</v>
      </c>
      <c r="BE71" s="22">
        <f t="shared" si="68"/>
        <v>27549.195666590997</v>
      </c>
      <c r="BF71" s="22">
        <f t="shared" si="68"/>
        <v>28147.67521824201</v>
      </c>
      <c r="BG71" s="22">
        <f t="shared" si="68"/>
        <v>28767.13774071525</v>
      </c>
      <c r="BH71" s="22">
        <f t="shared" si="68"/>
        <v>29411.368558230377</v>
      </c>
      <c r="BI71" s="22">
        <f t="shared" si="68"/>
        <v>30097.569200282356</v>
      </c>
      <c r="BJ71" s="22">
        <f t="shared" si="68"/>
        <v>30814.80024844065</v>
      </c>
      <c r="BK71" s="22">
        <f t="shared" si="68"/>
        <v>31564.79437452777</v>
      </c>
      <c r="BL71" s="22">
        <f t="shared" si="68"/>
        <v>32314.435197681763</v>
      </c>
      <c r="BM71" s="22">
        <f t="shared" si="68"/>
        <v>33099.824726192484</v>
      </c>
      <c r="BN71" s="22">
        <f t="shared" si="68"/>
        <v>33923.802223602841</v>
      </c>
    </row>
    <row r="72" spans="1:72" x14ac:dyDescent="0.25">
      <c r="E72" t="s">
        <v>738</v>
      </c>
      <c r="F72" s="22">
        <f>SUM(F61:F67)</f>
        <v>22520.716286019295</v>
      </c>
      <c r="G72" s="22">
        <f t="shared" ref="G72:AG72" si="69">SUM(G61:G67)</f>
        <v>23768.34940926536</v>
      </c>
      <c r="H72" s="22">
        <f t="shared" si="69"/>
        <v>23425.99592870225</v>
      </c>
      <c r="I72" s="22">
        <f t="shared" si="69"/>
        <v>23410.920458720924</v>
      </c>
      <c r="J72" s="22">
        <f t="shared" si="69"/>
        <v>23138.350466961241</v>
      </c>
      <c r="K72" s="22">
        <f t="shared" si="69"/>
        <v>22741.806408949786</v>
      </c>
      <c r="L72" s="22">
        <f t="shared" si="69"/>
        <v>23647.797393129997</v>
      </c>
      <c r="M72" s="22">
        <f t="shared" si="69"/>
        <v>23946.52426974037</v>
      </c>
      <c r="N72" s="22">
        <f t="shared" si="69"/>
        <v>24141.653206784791</v>
      </c>
      <c r="O72" s="22">
        <f t="shared" si="69"/>
        <v>24122.434458871667</v>
      </c>
      <c r="P72" s="22">
        <f t="shared" si="69"/>
        <v>23814.453660327166</v>
      </c>
      <c r="Q72" s="22">
        <f t="shared" si="69"/>
        <v>23832.948300116841</v>
      </c>
      <c r="R72" s="22">
        <f t="shared" si="69"/>
        <v>24441.399436694377</v>
      </c>
      <c r="S72" s="22">
        <f t="shared" si="69"/>
        <v>23551.175965664388</v>
      </c>
      <c r="T72" s="22">
        <f t="shared" si="69"/>
        <v>23192.088241754216</v>
      </c>
      <c r="U72" s="22">
        <f t="shared" si="69"/>
        <v>23457.502755846723</v>
      </c>
      <c r="V72" s="22">
        <f t="shared" si="69"/>
        <v>23373.775954007881</v>
      </c>
      <c r="W72" s="22">
        <f t="shared" si="69"/>
        <v>24155.954438329714</v>
      </c>
      <c r="X72" s="22">
        <f t="shared" si="69"/>
        <v>24255.139116070233</v>
      </c>
      <c r="Y72" s="22">
        <f t="shared" si="69"/>
        <v>23938.472613286958</v>
      </c>
      <c r="Z72" s="22">
        <f t="shared" si="69"/>
        <v>23704.22426962246</v>
      </c>
      <c r="AA72" s="22">
        <f t="shared" si="69"/>
        <v>23832.005764762882</v>
      </c>
      <c r="AB72" s="22">
        <f t="shared" si="69"/>
        <v>22385.669580493541</v>
      </c>
      <c r="AC72" s="22">
        <f t="shared" si="69"/>
        <v>22474.326545089403</v>
      </c>
      <c r="AD72" s="22">
        <f t="shared" si="69"/>
        <v>22388.921664233087</v>
      </c>
      <c r="AE72" s="22">
        <f t="shared" si="69"/>
        <v>22227.64026956723</v>
      </c>
      <c r="AF72" s="22">
        <f t="shared" si="69"/>
        <v>22049.502362034775</v>
      </c>
      <c r="AG72" s="22">
        <f t="shared" si="69"/>
        <v>21931.161583779362</v>
      </c>
      <c r="AH72" s="22">
        <f t="shared" ref="AH72:BN72" si="70">SUM(AH61:AH67)</f>
        <v>21786.266768860016</v>
      </c>
      <c r="AI72" s="22">
        <f t="shared" si="70"/>
        <v>21627.729083334496</v>
      </c>
      <c r="AJ72" s="22">
        <f t="shared" si="70"/>
        <v>20423.844675103486</v>
      </c>
      <c r="AK72" s="22">
        <f t="shared" si="70"/>
        <v>20455.817358599921</v>
      </c>
      <c r="AL72" s="22">
        <f t="shared" si="70"/>
        <v>20494.601492192298</v>
      </c>
      <c r="AM72" s="22">
        <f t="shared" si="70"/>
        <v>20532.94843836506</v>
      </c>
      <c r="AN72" s="22">
        <f t="shared" si="70"/>
        <v>20560.275840575294</v>
      </c>
      <c r="AO72" s="22">
        <f t="shared" si="70"/>
        <v>20594.719336416896</v>
      </c>
      <c r="AP72" s="22">
        <f t="shared" si="70"/>
        <v>20667.745759157195</v>
      </c>
      <c r="AQ72" s="22">
        <f t="shared" si="70"/>
        <v>20734.371309973038</v>
      </c>
      <c r="AR72" s="22">
        <f t="shared" si="70"/>
        <v>20808.921868864629</v>
      </c>
      <c r="AS72" s="22">
        <f t="shared" si="70"/>
        <v>20887.61740981846</v>
      </c>
      <c r="AT72" s="22">
        <f t="shared" si="70"/>
        <v>20970.748445161629</v>
      </c>
      <c r="AU72" s="22">
        <f t="shared" si="70"/>
        <v>21067.98371846498</v>
      </c>
      <c r="AV72" s="22">
        <f t="shared" si="70"/>
        <v>21142.33339018721</v>
      </c>
      <c r="AW72" s="22">
        <f t="shared" si="70"/>
        <v>21241.087244446157</v>
      </c>
      <c r="AX72" s="22">
        <f t="shared" si="70"/>
        <v>21353.274120743285</v>
      </c>
      <c r="AY72" s="22">
        <f t="shared" si="70"/>
        <v>21478.707858967497</v>
      </c>
      <c r="AZ72" s="22">
        <f t="shared" si="70"/>
        <v>21602.171231214426</v>
      </c>
      <c r="BA72" s="22">
        <f t="shared" si="70"/>
        <v>21729.475990142626</v>
      </c>
      <c r="BB72" s="22">
        <f t="shared" si="70"/>
        <v>21850.766593913293</v>
      </c>
      <c r="BC72" s="22">
        <f t="shared" si="70"/>
        <v>21974.503745423535</v>
      </c>
      <c r="BD72" s="22">
        <f t="shared" si="70"/>
        <v>22108.450022858135</v>
      </c>
      <c r="BE72" s="22">
        <f t="shared" si="70"/>
        <v>22414.138010958184</v>
      </c>
      <c r="BF72" s="22">
        <f t="shared" si="70"/>
        <v>22732.389688461644</v>
      </c>
      <c r="BG72" s="22">
        <f t="shared" si="70"/>
        <v>23061.877367836194</v>
      </c>
      <c r="BH72" s="22">
        <f t="shared" si="70"/>
        <v>23404.540972047445</v>
      </c>
      <c r="BI72" s="22">
        <f t="shared" si="70"/>
        <v>23769.325416068659</v>
      </c>
      <c r="BJ72" s="22">
        <f t="shared" si="70"/>
        <v>24150.035235667208</v>
      </c>
      <c r="BK72" s="22">
        <f t="shared" si="70"/>
        <v>24548.193558964864</v>
      </c>
      <c r="BL72" s="22">
        <f t="shared" si="70"/>
        <v>24946.631940345327</v>
      </c>
      <c r="BM72" s="22">
        <f t="shared" si="70"/>
        <v>25363.791797940743</v>
      </c>
      <c r="BN72" s="22">
        <f t="shared" si="70"/>
        <v>25801.44976226208</v>
      </c>
    </row>
    <row r="73" spans="1:72" x14ac:dyDescent="0.25">
      <c r="E73" t="s">
        <v>726</v>
      </c>
      <c r="F73" s="22">
        <f>SUM(F71:F72)</f>
        <v>50850.612181209253</v>
      </c>
      <c r="G73" s="22">
        <f t="shared" ref="G73:AG73" si="71">SUM(G71:G72)</f>
        <v>52117.106006801558</v>
      </c>
      <c r="H73" s="22">
        <f t="shared" si="71"/>
        <v>51327.261096354399</v>
      </c>
      <c r="I73" s="22">
        <f t="shared" si="71"/>
        <v>50394.341636799247</v>
      </c>
      <c r="J73" s="22">
        <f t="shared" si="71"/>
        <v>49371.286308986862</v>
      </c>
      <c r="K73" s="22">
        <f t="shared" si="71"/>
        <v>49225.50431322342</v>
      </c>
      <c r="L73" s="22">
        <f t="shared" si="71"/>
        <v>50879.25244332791</v>
      </c>
      <c r="M73" s="22">
        <f t="shared" si="71"/>
        <v>51664.721969791244</v>
      </c>
      <c r="N73" s="22">
        <f t="shared" si="71"/>
        <v>52333.510959366569</v>
      </c>
      <c r="O73" s="22">
        <f t="shared" si="71"/>
        <v>52299.367793440557</v>
      </c>
      <c r="P73" s="22">
        <f t="shared" si="71"/>
        <v>51726.188973499746</v>
      </c>
      <c r="Q73" s="22">
        <f t="shared" si="71"/>
        <v>51550.88885452949</v>
      </c>
      <c r="R73" s="22">
        <f t="shared" si="71"/>
        <v>51740.614647050214</v>
      </c>
      <c r="S73" s="22">
        <f t="shared" si="71"/>
        <v>50895.16396911523</v>
      </c>
      <c r="T73" s="22">
        <f t="shared" si="71"/>
        <v>50338.763682173434</v>
      </c>
      <c r="U73" s="22">
        <f t="shared" si="71"/>
        <v>50718.20495750464</v>
      </c>
      <c r="V73" s="22">
        <f t="shared" si="71"/>
        <v>50570.506653516262</v>
      </c>
      <c r="W73" s="22">
        <f t="shared" si="71"/>
        <v>51954.751482965592</v>
      </c>
      <c r="X73" s="22">
        <f t="shared" si="71"/>
        <v>52276.999896537483</v>
      </c>
      <c r="Y73" s="22">
        <f t="shared" si="71"/>
        <v>51761.572917137411</v>
      </c>
      <c r="Z73" s="22">
        <f t="shared" si="71"/>
        <v>51318.480964309318</v>
      </c>
      <c r="AA73" s="22">
        <f t="shared" si="71"/>
        <v>51413.643663474824</v>
      </c>
      <c r="AB73" s="22">
        <f t="shared" si="71"/>
        <v>49547.404354295664</v>
      </c>
      <c r="AC73" s="22">
        <f t="shared" si="71"/>
        <v>49685.400384004766</v>
      </c>
      <c r="AD73" s="22">
        <f t="shared" si="71"/>
        <v>49505.573886434082</v>
      </c>
      <c r="AE73" s="22">
        <f t="shared" si="71"/>
        <v>49105.600697517672</v>
      </c>
      <c r="AF73" s="22">
        <f t="shared" si="71"/>
        <v>48581.416041353208</v>
      </c>
      <c r="AG73" s="22">
        <f t="shared" si="71"/>
        <v>48233.339221278271</v>
      </c>
      <c r="AH73" s="22">
        <f t="shared" ref="AH73:BN73" si="72">SUM(AH71:AH72)</f>
        <v>47828.21140993289</v>
      </c>
      <c r="AI73" s="22">
        <f t="shared" si="72"/>
        <v>47382.799837365332</v>
      </c>
      <c r="AJ73" s="22">
        <f t="shared" si="72"/>
        <v>43922.548349434204</v>
      </c>
      <c r="AK73" s="22">
        <f t="shared" si="72"/>
        <v>44058.089561707151</v>
      </c>
      <c r="AL73" s="22">
        <f t="shared" si="72"/>
        <v>44175.48582278422</v>
      </c>
      <c r="AM73" s="22">
        <f t="shared" si="72"/>
        <v>44291.97866043129</v>
      </c>
      <c r="AN73" s="22">
        <f t="shared" si="72"/>
        <v>44376.572030299591</v>
      </c>
      <c r="AO73" s="22">
        <f t="shared" si="72"/>
        <v>44482.043532389274</v>
      </c>
      <c r="AP73" s="22">
        <f t="shared" si="72"/>
        <v>44700.710286759553</v>
      </c>
      <c r="AQ73" s="22">
        <f t="shared" si="72"/>
        <v>44899.59650906219</v>
      </c>
      <c r="AR73" s="22">
        <f t="shared" si="72"/>
        <v>45121.832851928018</v>
      </c>
      <c r="AS73" s="22">
        <f t="shared" si="72"/>
        <v>45356.008259201146</v>
      </c>
      <c r="AT73" s="22">
        <f t="shared" si="72"/>
        <v>45603.138305034743</v>
      </c>
      <c r="AU73" s="22">
        <f t="shared" si="72"/>
        <v>45899.937289909249</v>
      </c>
      <c r="AV73" s="22">
        <f t="shared" si="72"/>
        <v>46129.229739005663</v>
      </c>
      <c r="AW73" s="22">
        <f t="shared" si="72"/>
        <v>46431.008571231039</v>
      </c>
      <c r="AX73" s="22">
        <f t="shared" si="72"/>
        <v>46771.888840662476</v>
      </c>
      <c r="AY73" s="22">
        <f t="shared" si="72"/>
        <v>47151.881299523629</v>
      </c>
      <c r="AZ73" s="22">
        <f t="shared" si="72"/>
        <v>47528.101747904831</v>
      </c>
      <c r="BA73" s="22">
        <f t="shared" si="72"/>
        <v>47916.624607870501</v>
      </c>
      <c r="BB73" s="22">
        <f t="shared" si="72"/>
        <v>48288.584354123137</v>
      </c>
      <c r="BC73" s="22">
        <f t="shared" si="72"/>
        <v>48670.104993997986</v>
      </c>
      <c r="BD73" s="22">
        <f t="shared" si="72"/>
        <v>49082.717352050691</v>
      </c>
      <c r="BE73" s="22">
        <f t="shared" si="72"/>
        <v>49963.333677549177</v>
      </c>
      <c r="BF73" s="22">
        <f t="shared" si="72"/>
        <v>50880.064906703657</v>
      </c>
      <c r="BG73" s="22">
        <f t="shared" si="72"/>
        <v>51829.015108551444</v>
      </c>
      <c r="BH73" s="22">
        <f t="shared" si="72"/>
        <v>52815.909530277822</v>
      </c>
      <c r="BI73" s="22">
        <f t="shared" si="72"/>
        <v>53866.894616351012</v>
      </c>
      <c r="BJ73" s="22">
        <f t="shared" si="72"/>
        <v>54964.835484107854</v>
      </c>
      <c r="BK73" s="22">
        <f t="shared" si="72"/>
        <v>56112.987933492637</v>
      </c>
      <c r="BL73" s="22">
        <f t="shared" si="72"/>
        <v>57261.067138027094</v>
      </c>
      <c r="BM73" s="22">
        <f t="shared" si="72"/>
        <v>58463.616524133227</v>
      </c>
      <c r="BN73" s="22">
        <f t="shared" si="72"/>
        <v>59725.251985864918</v>
      </c>
    </row>
    <row r="74" spans="1:72" x14ac:dyDescent="0.25">
      <c r="C74" t="s">
        <v>930</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930</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930</v>
      </c>
      <c r="E76" t="s">
        <v>936</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929</v>
      </c>
      <c r="E77" t="s">
        <v>931</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929</v>
      </c>
      <c r="E78" t="s">
        <v>932</v>
      </c>
      <c r="F78" s="21">
        <v>23017.116995923152</v>
      </c>
      <c r="G78" s="21">
        <v>24421.10320290134</v>
      </c>
      <c r="H78" s="21">
        <v>23986.907608651556</v>
      </c>
      <c r="I78" s="21">
        <v>23871.602911544247</v>
      </c>
      <c r="J78" s="21">
        <v>23611.877764620906</v>
      </c>
      <c r="K78" s="21">
        <v>23469.611282209327</v>
      </c>
      <c r="L78" s="21">
        <v>24244.554470962994</v>
      </c>
      <c r="M78" s="21">
        <v>24573.732326128073</v>
      </c>
      <c r="N78" s="21">
        <v>24979.800168982729</v>
      </c>
      <c r="O78" s="21">
        <v>25061.965770549028</v>
      </c>
      <c r="P78" s="21">
        <v>24688.226632931597</v>
      </c>
      <c r="Q78" s="21">
        <v>24827.21929188809</v>
      </c>
      <c r="R78" s="21">
        <v>25483.725086325499</v>
      </c>
      <c r="S78" s="21">
        <v>23910.026988890597</v>
      </c>
      <c r="T78" s="21">
        <v>23568.019823120594</v>
      </c>
      <c r="U78" s="21">
        <v>23735.795572078747</v>
      </c>
      <c r="V78" s="21">
        <v>23829.02306701932</v>
      </c>
      <c r="W78" s="21">
        <v>23575.869363528025</v>
      </c>
      <c r="X78" s="21">
        <v>24315.453180382741</v>
      </c>
      <c r="Y78" s="21">
        <v>23579.59378971636</v>
      </c>
      <c r="Z78" s="21">
        <v>24049.884547304311</v>
      </c>
      <c r="AA78" s="21">
        <v>24278.706375698566</v>
      </c>
      <c r="AB78" s="21">
        <v>23529.910354827167</v>
      </c>
      <c r="AC78" s="21">
        <v>24515.778838307167</v>
      </c>
      <c r="AD78" s="21">
        <v>24861.235756050271</v>
      </c>
      <c r="AE78" s="21">
        <v>23844.781586754507</v>
      </c>
      <c r="AF78" s="21">
        <v>22277.202275550702</v>
      </c>
      <c r="AG78" s="21">
        <v>22432.559698222092</v>
      </c>
    </row>
    <row r="79" spans="1:72" x14ac:dyDescent="0.25">
      <c r="C79" t="s">
        <v>929</v>
      </c>
      <c r="E79" t="s">
        <v>933</v>
      </c>
      <c r="F79" s="21">
        <f>SUM(F77:F78)</f>
        <v>51858.573931088176</v>
      </c>
      <c r="G79" s="21">
        <f t="shared" ref="G79:AG79" si="74">SUM(G77:G78)</f>
        <v>53295.720448316628</v>
      </c>
      <c r="H79" s="21">
        <f t="shared" si="74"/>
        <v>52490.761317373079</v>
      </c>
      <c r="I79" s="21">
        <f t="shared" si="74"/>
        <v>51403.707469119996</v>
      </c>
      <c r="J79" s="21">
        <f t="shared" si="74"/>
        <v>50376.100978190749</v>
      </c>
      <c r="K79" s="21">
        <f t="shared" si="74"/>
        <v>50557.902540064111</v>
      </c>
      <c r="L79" s="21">
        <f t="shared" si="74"/>
        <v>51896.396471046901</v>
      </c>
      <c r="M79" s="21">
        <f t="shared" si="74"/>
        <v>52748.315638974484</v>
      </c>
      <c r="N79" s="21">
        <f t="shared" si="74"/>
        <v>53851.318330656672</v>
      </c>
      <c r="O79" s="21">
        <f t="shared" si="74"/>
        <v>54102.112519505579</v>
      </c>
      <c r="P79" s="21">
        <f t="shared" si="74"/>
        <v>53292.525226665806</v>
      </c>
      <c r="Q79" s="21">
        <f t="shared" si="74"/>
        <v>53266.226109026764</v>
      </c>
      <c r="R79" s="21">
        <f t="shared" si="74"/>
        <v>53641.987771253451</v>
      </c>
      <c r="S79" s="21">
        <f t="shared" si="74"/>
        <v>51448.075474375386</v>
      </c>
      <c r="T79" s="21">
        <f t="shared" si="74"/>
        <v>50952.286881035674</v>
      </c>
      <c r="U79" s="21">
        <f t="shared" si="74"/>
        <v>51062.379825540353</v>
      </c>
      <c r="V79" s="21">
        <f t="shared" si="74"/>
        <v>51087.032200809655</v>
      </c>
      <c r="W79" s="21">
        <f t="shared" si="74"/>
        <v>50175.921748532841</v>
      </c>
      <c r="X79" s="21">
        <f t="shared" si="74"/>
        <v>51755.122756163924</v>
      </c>
      <c r="Y79" s="21">
        <f t="shared" si="74"/>
        <v>50447.595827448597</v>
      </c>
      <c r="Z79" s="21">
        <f t="shared" si="74"/>
        <v>51714.262487418768</v>
      </c>
      <c r="AA79" s="21">
        <f t="shared" si="74"/>
        <v>52080.241286647921</v>
      </c>
      <c r="AB79" s="21">
        <f t="shared" si="74"/>
        <v>50720.704671413259</v>
      </c>
      <c r="AC79" s="21">
        <f t="shared" si="74"/>
        <v>52641.222660098312</v>
      </c>
      <c r="AD79" s="21">
        <f t="shared" si="74"/>
        <v>52993.309375161916</v>
      </c>
      <c r="AE79" s="21">
        <f t="shared" si="74"/>
        <v>51867.378026985403</v>
      </c>
      <c r="AF79" s="21">
        <f t="shared" si="74"/>
        <v>49047.715139580141</v>
      </c>
      <c r="AG79" s="21">
        <f t="shared" si="74"/>
        <v>48704.89035926135</v>
      </c>
    </row>
    <row r="80" spans="1:72" x14ac:dyDescent="0.25">
      <c r="E80" t="s">
        <v>727</v>
      </c>
      <c r="F80" s="57">
        <f>(F73-F76)/F76</f>
        <v>-6.4045440840285739E-2</v>
      </c>
      <c r="G80" s="57">
        <f t="shared" ref="G80:AG80" si="75">(G73-G76)/G76</f>
        <v>-7.1133041691763807E-2</v>
      </c>
      <c r="H80" s="57">
        <f t="shared" si="75"/>
        <v>-6.5718522736079504E-2</v>
      </c>
      <c r="I80" s="57">
        <f t="shared" si="75"/>
        <v>-6.6341969033999082E-2</v>
      </c>
      <c r="J80" s="57">
        <f t="shared" si="75"/>
        <v>-6.3631114710914524E-2</v>
      </c>
      <c r="K80" s="57">
        <f t="shared" si="75"/>
        <v>-7.2799827040283011E-2</v>
      </c>
      <c r="L80" s="57">
        <f t="shared" si="75"/>
        <v>-6.5058900958524207E-2</v>
      </c>
      <c r="M80" s="57">
        <f t="shared" si="75"/>
        <v>-6.3890796873850089E-2</v>
      </c>
      <c r="N80" s="57">
        <f t="shared" si="75"/>
        <v>-6.9615020702797736E-2</v>
      </c>
      <c r="O80" s="57">
        <f t="shared" si="75"/>
        <v>-7.4942253885142043E-2</v>
      </c>
      <c r="P80" s="57">
        <f t="shared" si="75"/>
        <v>-8.2606305901110705E-2</v>
      </c>
      <c r="Q80" s="57">
        <f t="shared" si="75"/>
        <v>-8.5047098826823764E-2</v>
      </c>
      <c r="R80" s="57">
        <f t="shared" si="75"/>
        <v>-8.2505110755405897E-2</v>
      </c>
      <c r="S80" s="57">
        <f t="shared" si="75"/>
        <v>-5.3355518453339003E-2</v>
      </c>
      <c r="T80" s="57">
        <f t="shared" si="75"/>
        <v>-5.2941294790367688E-2</v>
      </c>
      <c r="U80" s="57">
        <f t="shared" si="75"/>
        <v>-5.0455894326293535E-2</v>
      </c>
      <c r="V80" s="57">
        <f t="shared" si="75"/>
        <v>-5.2848678774132782E-2</v>
      </c>
      <c r="W80" s="57">
        <f t="shared" si="75"/>
        <v>-7.0655219138598454E-3</v>
      </c>
      <c r="X80" s="57">
        <f t="shared" si="75"/>
        <v>-4.059054419782053E-2</v>
      </c>
      <c r="Y80" s="57">
        <f t="shared" si="75"/>
        <v>-2.606657659925312E-2</v>
      </c>
      <c r="Z80" s="57">
        <f t="shared" si="75"/>
        <v>-6.004613436102095E-2</v>
      </c>
      <c r="AA80" s="57">
        <f t="shared" si="75"/>
        <v>-6.2568767496074512E-2</v>
      </c>
      <c r="AB80" s="57">
        <f t="shared" si="75"/>
        <v>-6.8180704964684882E-2</v>
      </c>
      <c r="AC80" s="57">
        <f t="shared" si="75"/>
        <v>-0.10727628984724799</v>
      </c>
      <c r="AD80" s="57">
        <f t="shared" si="75"/>
        <v>-0.11263485873166822</v>
      </c>
      <c r="AE80" s="57">
        <f t="shared" si="75"/>
        <v>-0.10242305670742595</v>
      </c>
      <c r="AF80" s="57">
        <f t="shared" si="75"/>
        <v>-6.1106562707583502E-2</v>
      </c>
      <c r="AG80" s="57">
        <f t="shared" si="75"/>
        <v>-6.6640941533176706E-2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1100-000006000000}">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6:F8"/>
  <sheetViews>
    <sheetView workbookViewId="0">
      <selection activeCell="A8" sqref="A8:XFD8"/>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937</v>
      </c>
      <c r="C7" t="str">
        <f>"DriversCGE!"&amp;ADDRESS(ROW(DriversCGE!A7),COLUMN(DriversCGE!A7),4)</f>
        <v>DriversCGE!A7</v>
      </c>
      <c r="D7">
        <v>1</v>
      </c>
      <c r="E7">
        <v>1</v>
      </c>
    </row>
    <row r="8" spans="1:6" x14ac:dyDescent="0.25">
      <c r="A8" t="s">
        <v>889</v>
      </c>
      <c r="B8" t="s">
        <v>906</v>
      </c>
      <c r="C8" t="str">
        <f>"DriversCGE!"&amp;ADDRESS(ROW(DriversCGE!A34),COLUMN(DriversCGE!A34),4)</f>
        <v>DriversCGE!A34</v>
      </c>
      <c r="E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907</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7:AN35"/>
  <sheetViews>
    <sheetView tabSelected="1" workbookViewId="0">
      <selection activeCell="A33" sqref="A33:XFD35"/>
    </sheetView>
  </sheetViews>
  <sheetFormatPr defaultRowHeight="15" x14ac:dyDescent="0.25"/>
  <sheetData>
    <row r="7" spans="1:40" x14ac:dyDescent="0.25">
      <c r="B7" s="96" t="s">
        <v>939</v>
      </c>
      <c r="C7" s="96" t="s">
        <v>940</v>
      </c>
      <c r="D7" s="96" t="s">
        <v>941</v>
      </c>
      <c r="E7" s="96" t="s">
        <v>942</v>
      </c>
      <c r="F7" s="96" t="s">
        <v>943</v>
      </c>
      <c r="G7" s="96" t="s">
        <v>944</v>
      </c>
      <c r="H7" s="96" t="s">
        <v>945</v>
      </c>
      <c r="I7" s="96" t="s">
        <v>946</v>
      </c>
      <c r="J7" s="96" t="s">
        <v>947</v>
      </c>
      <c r="K7" s="96" t="s">
        <v>948</v>
      </c>
      <c r="L7" s="96" t="s">
        <v>949</v>
      </c>
      <c r="M7" s="96" t="s">
        <v>950</v>
      </c>
      <c r="N7" s="96" t="s">
        <v>951</v>
      </c>
      <c r="O7" s="96" t="s">
        <v>952</v>
      </c>
      <c r="P7" s="96" t="s">
        <v>953</v>
      </c>
      <c r="Q7" s="96" t="s">
        <v>954</v>
      </c>
      <c r="R7" s="96" t="s">
        <v>955</v>
      </c>
      <c r="S7" s="96" t="s">
        <v>956</v>
      </c>
      <c r="T7" s="96" t="s">
        <v>957</v>
      </c>
      <c r="U7" s="96" t="s">
        <v>958</v>
      </c>
      <c r="V7" s="96" t="s">
        <v>959</v>
      </c>
      <c r="W7" s="96" t="s">
        <v>960</v>
      </c>
      <c r="X7" s="96" t="s">
        <v>961</v>
      </c>
      <c r="Y7" s="96" t="s">
        <v>962</v>
      </c>
      <c r="Z7" s="96" t="s">
        <v>963</v>
      </c>
      <c r="AA7" s="96" t="s">
        <v>964</v>
      </c>
      <c r="AB7" s="96" t="s">
        <v>965</v>
      </c>
      <c r="AC7" s="96" t="s">
        <v>966</v>
      </c>
      <c r="AD7" s="96" t="s">
        <v>967</v>
      </c>
      <c r="AE7" s="96" t="s">
        <v>968</v>
      </c>
      <c r="AF7" s="96" t="s">
        <v>969</v>
      </c>
      <c r="AG7" s="96" t="s">
        <v>970</v>
      </c>
      <c r="AH7" s="96" t="s">
        <v>971</v>
      </c>
      <c r="AI7" s="96" t="s">
        <v>972</v>
      </c>
      <c r="AJ7" s="96" t="s">
        <v>973</v>
      </c>
      <c r="AK7" s="96" t="s">
        <v>974</v>
      </c>
      <c r="AL7" s="96" t="s">
        <v>975</v>
      </c>
      <c r="AM7" s="96" t="s">
        <v>976</v>
      </c>
      <c r="AN7" s="96" t="s">
        <v>977</v>
      </c>
    </row>
    <row r="8" spans="1:40" x14ac:dyDescent="0.25">
      <c r="A8" s="96" t="s">
        <v>891</v>
      </c>
      <c r="B8">
        <v>1833.85</v>
      </c>
      <c r="C8">
        <v>1884.55</v>
      </c>
      <c r="D8">
        <v>1927.88</v>
      </c>
      <c r="E8">
        <v>1957.41</v>
      </c>
      <c r="F8">
        <v>1982.72</v>
      </c>
      <c r="G8">
        <v>2007.4</v>
      </c>
      <c r="H8">
        <v>2036.6</v>
      </c>
      <c r="I8">
        <v>2071.14</v>
      </c>
      <c r="J8">
        <v>1915.6</v>
      </c>
      <c r="K8">
        <v>1960.19</v>
      </c>
      <c r="L8">
        <v>2004.23</v>
      </c>
      <c r="M8">
        <v>2048.11</v>
      </c>
      <c r="N8">
        <v>2091.16</v>
      </c>
      <c r="O8">
        <v>2135.91</v>
      </c>
      <c r="P8">
        <v>2188.48</v>
      </c>
      <c r="Q8">
        <v>2240.58</v>
      </c>
      <c r="R8">
        <v>2295.15</v>
      </c>
      <c r="S8">
        <v>2351.59</v>
      </c>
      <c r="T8">
        <v>2409.79</v>
      </c>
      <c r="U8">
        <v>2477.56</v>
      </c>
      <c r="V8">
        <v>2544.31</v>
      </c>
      <c r="W8">
        <v>2617.34</v>
      </c>
      <c r="X8">
        <v>2695.68</v>
      </c>
      <c r="Y8">
        <v>2779.08</v>
      </c>
      <c r="Z8">
        <v>2866.42</v>
      </c>
      <c r="AA8">
        <v>2957.38</v>
      </c>
      <c r="AB8">
        <v>3050.01</v>
      </c>
      <c r="AC8">
        <v>3146.53</v>
      </c>
      <c r="AD8">
        <v>3249.04</v>
      </c>
      <c r="AE8">
        <v>3355.38</v>
      </c>
      <c r="AF8">
        <v>3466.6</v>
      </c>
      <c r="AG8">
        <v>3582.52</v>
      </c>
      <c r="AH8">
        <v>3703.15</v>
      </c>
      <c r="AI8">
        <v>3831.42</v>
      </c>
      <c r="AJ8">
        <v>3966.01</v>
      </c>
      <c r="AK8">
        <v>4107.3999999999996</v>
      </c>
      <c r="AL8">
        <v>4251</v>
      </c>
      <c r="AM8">
        <v>4401.6400000000003</v>
      </c>
      <c r="AN8">
        <v>4560.04</v>
      </c>
    </row>
    <row r="9" spans="1:40" x14ac:dyDescent="0.25">
      <c r="A9" s="96" t="s">
        <v>938</v>
      </c>
      <c r="B9">
        <v>69.819999999999993</v>
      </c>
      <c r="C9">
        <v>72.77</v>
      </c>
      <c r="D9">
        <v>75.510000000000005</v>
      </c>
      <c r="E9">
        <v>74.36</v>
      </c>
      <c r="F9">
        <v>73.55</v>
      </c>
      <c r="G9">
        <v>76</v>
      </c>
      <c r="H9">
        <v>74.78</v>
      </c>
      <c r="I9">
        <v>73.53</v>
      </c>
      <c r="J9">
        <v>70.959999999999994</v>
      </c>
      <c r="K9">
        <v>72.959999999999994</v>
      </c>
      <c r="L9">
        <v>75</v>
      </c>
      <c r="M9">
        <v>76.52</v>
      </c>
      <c r="N9">
        <v>77.900000000000006</v>
      </c>
      <c r="O9">
        <v>79.13</v>
      </c>
      <c r="P9">
        <v>81.150000000000006</v>
      </c>
      <c r="Q9">
        <v>83.06</v>
      </c>
      <c r="R9">
        <v>85</v>
      </c>
      <c r="S9">
        <v>86.79</v>
      </c>
      <c r="T9">
        <v>88.61</v>
      </c>
      <c r="U9">
        <v>90.52</v>
      </c>
      <c r="V9">
        <v>92.22</v>
      </c>
      <c r="W9">
        <v>94</v>
      </c>
      <c r="X9">
        <v>95.83</v>
      </c>
      <c r="Y9">
        <v>97.69</v>
      </c>
      <c r="Z9">
        <v>99.72</v>
      </c>
      <c r="AA9">
        <v>101.85</v>
      </c>
      <c r="AB9">
        <v>104.02</v>
      </c>
      <c r="AC9">
        <v>106.26</v>
      </c>
      <c r="AD9">
        <v>108.6</v>
      </c>
      <c r="AE9">
        <v>110.85</v>
      </c>
      <c r="AF9">
        <v>113.14</v>
      </c>
      <c r="AG9">
        <v>115.46</v>
      </c>
      <c r="AH9">
        <v>117.97</v>
      </c>
      <c r="AI9">
        <v>120.7</v>
      </c>
      <c r="AJ9">
        <v>123.56</v>
      </c>
      <c r="AK9">
        <v>126.62</v>
      </c>
      <c r="AL9">
        <v>129.62</v>
      </c>
      <c r="AM9">
        <v>132.85</v>
      </c>
      <c r="AN9">
        <v>136.25</v>
      </c>
    </row>
    <row r="10" spans="1:40" x14ac:dyDescent="0.25">
      <c r="A10" s="96" t="s">
        <v>896</v>
      </c>
      <c r="B10">
        <v>205.45</v>
      </c>
      <c r="C10">
        <v>210.29</v>
      </c>
      <c r="D10">
        <v>210.09</v>
      </c>
      <c r="E10">
        <v>214.84</v>
      </c>
      <c r="F10">
        <v>210.99</v>
      </c>
      <c r="G10">
        <v>215.85</v>
      </c>
      <c r="H10">
        <v>213.65</v>
      </c>
      <c r="I10">
        <v>210.07</v>
      </c>
      <c r="J10">
        <v>193.07</v>
      </c>
      <c r="K10">
        <v>196.38</v>
      </c>
      <c r="L10">
        <v>199.05</v>
      </c>
      <c r="M10">
        <v>201.54</v>
      </c>
      <c r="N10">
        <v>203.91</v>
      </c>
      <c r="O10">
        <v>207.14</v>
      </c>
      <c r="P10">
        <v>212.19</v>
      </c>
      <c r="Q10">
        <v>217.65</v>
      </c>
      <c r="R10">
        <v>223.52</v>
      </c>
      <c r="S10">
        <v>228.69</v>
      </c>
      <c r="T10">
        <v>234.66</v>
      </c>
      <c r="U10">
        <v>240.3</v>
      </c>
      <c r="V10">
        <v>245.53</v>
      </c>
      <c r="W10">
        <v>251.1</v>
      </c>
      <c r="X10">
        <v>256.91000000000003</v>
      </c>
      <c r="Y10">
        <v>262.83</v>
      </c>
      <c r="Z10">
        <v>269.37</v>
      </c>
      <c r="AA10">
        <v>276.17</v>
      </c>
      <c r="AB10">
        <v>282.98</v>
      </c>
      <c r="AC10">
        <v>290.05</v>
      </c>
      <c r="AD10">
        <v>297.62</v>
      </c>
      <c r="AE10">
        <v>304.49</v>
      </c>
      <c r="AF10">
        <v>311.5</v>
      </c>
      <c r="AG10">
        <v>318.7</v>
      </c>
      <c r="AH10">
        <v>326.24</v>
      </c>
      <c r="AI10">
        <v>334.31</v>
      </c>
      <c r="AJ10">
        <v>342.67</v>
      </c>
      <c r="AK10">
        <v>351.49</v>
      </c>
      <c r="AL10">
        <v>360.41</v>
      </c>
      <c r="AM10">
        <v>369.89</v>
      </c>
      <c r="AN10">
        <v>380</v>
      </c>
    </row>
    <row r="11" spans="1:40" x14ac:dyDescent="0.25">
      <c r="A11" s="96" t="s">
        <v>894</v>
      </c>
      <c r="B11">
        <v>93.1</v>
      </c>
      <c r="C11">
        <v>94.81</v>
      </c>
      <c r="D11">
        <v>96.04</v>
      </c>
      <c r="E11">
        <v>96.13</v>
      </c>
      <c r="F11">
        <v>97.44</v>
      </c>
      <c r="G11">
        <v>97.81</v>
      </c>
      <c r="H11">
        <v>98.48</v>
      </c>
      <c r="I11">
        <v>97.71</v>
      </c>
      <c r="J11">
        <v>92.79</v>
      </c>
      <c r="K11">
        <v>95.58</v>
      </c>
      <c r="L11">
        <v>98.13</v>
      </c>
      <c r="M11">
        <v>100.22</v>
      </c>
      <c r="N11">
        <v>102.18</v>
      </c>
      <c r="O11">
        <v>104.28</v>
      </c>
      <c r="P11">
        <v>107.16</v>
      </c>
      <c r="Q11">
        <v>109.9</v>
      </c>
      <c r="R11">
        <v>112.65</v>
      </c>
      <c r="S11">
        <v>115.22</v>
      </c>
      <c r="T11">
        <v>117.84</v>
      </c>
      <c r="U11">
        <v>120.44</v>
      </c>
      <c r="V11">
        <v>122.85</v>
      </c>
      <c r="W11">
        <v>125.47</v>
      </c>
      <c r="X11">
        <v>128.21</v>
      </c>
      <c r="Y11">
        <v>131.01</v>
      </c>
      <c r="Z11">
        <v>134.12</v>
      </c>
      <c r="AA11">
        <v>137.33000000000001</v>
      </c>
      <c r="AB11">
        <v>140.49</v>
      </c>
      <c r="AC11">
        <v>143.72</v>
      </c>
      <c r="AD11">
        <v>147.09</v>
      </c>
      <c r="AE11">
        <v>150.19</v>
      </c>
      <c r="AF11">
        <v>153.37</v>
      </c>
      <c r="AG11">
        <v>156.65</v>
      </c>
      <c r="AH11">
        <v>160.22</v>
      </c>
      <c r="AI11">
        <v>164.01</v>
      </c>
      <c r="AJ11">
        <v>167.91</v>
      </c>
      <c r="AK11">
        <v>171.93</v>
      </c>
      <c r="AL11">
        <v>175.86</v>
      </c>
      <c r="AM11">
        <v>180.05</v>
      </c>
      <c r="AN11">
        <v>184.39</v>
      </c>
    </row>
    <row r="12" spans="1:40" x14ac:dyDescent="0.25">
      <c r="A12" s="96" t="s">
        <v>899</v>
      </c>
      <c r="B12">
        <v>235.5</v>
      </c>
      <c r="C12">
        <v>241.63</v>
      </c>
      <c r="D12">
        <v>245.65</v>
      </c>
      <c r="E12">
        <v>248.47</v>
      </c>
      <c r="F12">
        <v>251.07</v>
      </c>
      <c r="G12">
        <v>252.54</v>
      </c>
      <c r="H12">
        <v>254.74</v>
      </c>
      <c r="I12">
        <v>254.67</v>
      </c>
      <c r="J12">
        <v>230.24</v>
      </c>
      <c r="K12">
        <v>236.69</v>
      </c>
      <c r="L12">
        <v>242.59</v>
      </c>
      <c r="M12">
        <v>248.33</v>
      </c>
      <c r="N12">
        <v>253.83</v>
      </c>
      <c r="O12">
        <v>259.61</v>
      </c>
      <c r="P12">
        <v>266.92</v>
      </c>
      <c r="Q12">
        <v>274.13</v>
      </c>
      <c r="R12">
        <v>281.63</v>
      </c>
      <c r="S12">
        <v>289.23</v>
      </c>
      <c r="T12">
        <v>297.02</v>
      </c>
      <c r="U12">
        <v>305.64</v>
      </c>
      <c r="V12">
        <v>313.91000000000003</v>
      </c>
      <c r="W12">
        <v>323.06</v>
      </c>
      <c r="X12">
        <v>332.87</v>
      </c>
      <c r="Y12">
        <v>343.27</v>
      </c>
      <c r="Z12">
        <v>354.09</v>
      </c>
      <c r="AA12">
        <v>365.3</v>
      </c>
      <c r="AB12">
        <v>376.62</v>
      </c>
      <c r="AC12">
        <v>388.36</v>
      </c>
      <c r="AD12">
        <v>400.79</v>
      </c>
      <c r="AE12">
        <v>413.32</v>
      </c>
      <c r="AF12">
        <v>426.43</v>
      </c>
      <c r="AG12">
        <v>440.09</v>
      </c>
      <c r="AH12">
        <v>454.44</v>
      </c>
      <c r="AI12">
        <v>469.74</v>
      </c>
      <c r="AJ12">
        <v>485.82</v>
      </c>
      <c r="AK12">
        <v>502.71</v>
      </c>
      <c r="AL12">
        <v>519.79999999999995</v>
      </c>
      <c r="AM12">
        <v>537.78</v>
      </c>
      <c r="AN12">
        <v>556.72</v>
      </c>
    </row>
    <row r="13" spans="1:40" x14ac:dyDescent="0.25">
      <c r="A13" s="96" t="s">
        <v>901</v>
      </c>
      <c r="B13">
        <v>17.78</v>
      </c>
      <c r="C13">
        <v>18.190000000000001</v>
      </c>
      <c r="D13">
        <v>18.54</v>
      </c>
      <c r="E13">
        <v>18.73</v>
      </c>
      <c r="F13">
        <v>19.13</v>
      </c>
      <c r="G13">
        <v>19.23</v>
      </c>
      <c r="H13">
        <v>19.5</v>
      </c>
      <c r="I13">
        <v>19.52</v>
      </c>
      <c r="J13">
        <v>18.16</v>
      </c>
      <c r="K13">
        <v>18.68</v>
      </c>
      <c r="L13">
        <v>19.149999999999999</v>
      </c>
      <c r="M13">
        <v>19.61</v>
      </c>
      <c r="N13">
        <v>20.04</v>
      </c>
      <c r="O13">
        <v>20.51</v>
      </c>
      <c r="P13">
        <v>21.11</v>
      </c>
      <c r="Q13">
        <v>21.69</v>
      </c>
      <c r="R13">
        <v>22.28</v>
      </c>
      <c r="S13">
        <v>22.83</v>
      </c>
      <c r="T13">
        <v>23.42</v>
      </c>
      <c r="U13">
        <v>24.02</v>
      </c>
      <c r="V13">
        <v>24.61</v>
      </c>
      <c r="W13">
        <v>25.26</v>
      </c>
      <c r="X13">
        <v>25.94</v>
      </c>
      <c r="Y13">
        <v>26.65</v>
      </c>
      <c r="Z13">
        <v>27.42</v>
      </c>
      <c r="AA13">
        <v>28.22</v>
      </c>
      <c r="AB13">
        <v>29.03</v>
      </c>
      <c r="AC13">
        <v>29.88</v>
      </c>
      <c r="AD13">
        <v>30.78</v>
      </c>
      <c r="AE13">
        <v>31.65</v>
      </c>
      <c r="AF13">
        <v>32.57</v>
      </c>
      <c r="AG13">
        <v>33.53</v>
      </c>
      <c r="AH13">
        <v>34.54</v>
      </c>
      <c r="AI13">
        <v>35.619999999999997</v>
      </c>
      <c r="AJ13">
        <v>36.75</v>
      </c>
      <c r="AK13">
        <v>37.93</v>
      </c>
      <c r="AL13">
        <v>39.130000000000003</v>
      </c>
      <c r="AM13">
        <v>40.380000000000003</v>
      </c>
      <c r="AN13">
        <v>41.7</v>
      </c>
    </row>
    <row r="14" spans="1:40" x14ac:dyDescent="0.25">
      <c r="A14" s="96" t="s">
        <v>892</v>
      </c>
      <c r="B14">
        <v>52.81</v>
      </c>
      <c r="C14">
        <v>54.31</v>
      </c>
      <c r="D14">
        <v>55.26</v>
      </c>
      <c r="E14">
        <v>55.73</v>
      </c>
      <c r="F14">
        <v>56.3</v>
      </c>
      <c r="G14">
        <v>56.6</v>
      </c>
      <c r="H14">
        <v>57.09</v>
      </c>
      <c r="I14">
        <v>56.96</v>
      </c>
      <c r="J14">
        <v>52.37</v>
      </c>
      <c r="K14">
        <v>53.76</v>
      </c>
      <c r="L14">
        <v>55.02</v>
      </c>
      <c r="M14">
        <v>56.21</v>
      </c>
      <c r="N14">
        <v>57.35</v>
      </c>
      <c r="O14">
        <v>58.59</v>
      </c>
      <c r="P14">
        <v>60.17</v>
      </c>
      <c r="Q14">
        <v>61.72</v>
      </c>
      <c r="R14">
        <v>63.31</v>
      </c>
      <c r="S14">
        <v>65.09</v>
      </c>
      <c r="T14">
        <v>66.930000000000007</v>
      </c>
      <c r="U14">
        <v>68.83</v>
      </c>
      <c r="V14">
        <v>70.67</v>
      </c>
      <c r="W14">
        <v>72.69</v>
      </c>
      <c r="X14">
        <v>74.849999999999994</v>
      </c>
      <c r="Y14">
        <v>77.23</v>
      </c>
      <c r="Z14">
        <v>79.680000000000007</v>
      </c>
      <c r="AA14">
        <v>82.2</v>
      </c>
      <c r="AB14">
        <v>84.75</v>
      </c>
      <c r="AC14">
        <v>87.38</v>
      </c>
      <c r="AD14">
        <v>90.15</v>
      </c>
      <c r="AE14">
        <v>92.83</v>
      </c>
      <c r="AF14">
        <v>95.65</v>
      </c>
      <c r="AG14">
        <v>98.6</v>
      </c>
      <c r="AH14">
        <v>101.7</v>
      </c>
      <c r="AI14">
        <v>105</v>
      </c>
      <c r="AJ14">
        <v>108.37</v>
      </c>
      <c r="AK14">
        <v>111.9</v>
      </c>
      <c r="AL14">
        <v>115.47</v>
      </c>
      <c r="AM14">
        <v>119.23</v>
      </c>
      <c r="AN14">
        <v>123.19</v>
      </c>
    </row>
    <row r="15" spans="1:40" x14ac:dyDescent="0.25">
      <c r="A15" s="96" t="s">
        <v>898</v>
      </c>
      <c r="B15">
        <v>14.11</v>
      </c>
      <c r="C15">
        <v>14.52</v>
      </c>
      <c r="D15">
        <v>14.79</v>
      </c>
      <c r="E15">
        <v>15.03</v>
      </c>
      <c r="F15">
        <v>15.21</v>
      </c>
      <c r="G15">
        <v>15.35</v>
      </c>
      <c r="H15">
        <v>15.51</v>
      </c>
      <c r="I15">
        <v>15.54</v>
      </c>
      <c r="J15">
        <v>14.21</v>
      </c>
      <c r="K15">
        <v>14.6</v>
      </c>
      <c r="L15">
        <v>14.95</v>
      </c>
      <c r="M15">
        <v>15.3</v>
      </c>
      <c r="N15">
        <v>15.64</v>
      </c>
      <c r="O15">
        <v>16</v>
      </c>
      <c r="P15">
        <v>16.440000000000001</v>
      </c>
      <c r="Q15">
        <v>16.88</v>
      </c>
      <c r="R15">
        <v>17.34</v>
      </c>
      <c r="S15">
        <v>17.8</v>
      </c>
      <c r="T15">
        <v>18.27</v>
      </c>
      <c r="U15">
        <v>18.809999999999999</v>
      </c>
      <c r="V15">
        <v>19.32</v>
      </c>
      <c r="W15">
        <v>19.88</v>
      </c>
      <c r="X15">
        <v>20.49</v>
      </c>
      <c r="Y15">
        <v>21.14</v>
      </c>
      <c r="Z15">
        <v>21.81</v>
      </c>
      <c r="AA15">
        <v>22.5</v>
      </c>
      <c r="AB15">
        <v>23.19</v>
      </c>
      <c r="AC15">
        <v>23.92</v>
      </c>
      <c r="AD15">
        <v>24.68</v>
      </c>
      <c r="AE15">
        <v>25.46</v>
      </c>
      <c r="AF15">
        <v>26.29</v>
      </c>
      <c r="AG15">
        <v>27.15</v>
      </c>
      <c r="AH15">
        <v>28.04</v>
      </c>
      <c r="AI15">
        <v>28.99</v>
      </c>
      <c r="AJ15">
        <v>30</v>
      </c>
      <c r="AK15">
        <v>31.06</v>
      </c>
      <c r="AL15">
        <v>32.130000000000003</v>
      </c>
      <c r="AM15">
        <v>33.26</v>
      </c>
      <c r="AN15">
        <v>34.44</v>
      </c>
    </row>
    <row r="16" spans="1:40" x14ac:dyDescent="0.25">
      <c r="A16" s="96" t="s">
        <v>895</v>
      </c>
      <c r="B16">
        <v>13.35</v>
      </c>
      <c r="C16">
        <v>13.74</v>
      </c>
      <c r="D16">
        <v>13.91</v>
      </c>
      <c r="E16">
        <v>14.13</v>
      </c>
      <c r="F16">
        <v>14.15</v>
      </c>
      <c r="G16">
        <v>14.18</v>
      </c>
      <c r="H16">
        <v>14.21</v>
      </c>
      <c r="I16">
        <v>14.08</v>
      </c>
      <c r="J16">
        <v>12.26</v>
      </c>
      <c r="K16">
        <v>12.65</v>
      </c>
      <c r="L16">
        <v>12.9</v>
      </c>
      <c r="M16">
        <v>13.13</v>
      </c>
      <c r="N16">
        <v>13.34</v>
      </c>
      <c r="O16">
        <v>13.63</v>
      </c>
      <c r="P16">
        <v>14.12</v>
      </c>
      <c r="Q16">
        <v>14.6</v>
      </c>
      <c r="R16">
        <v>15.08</v>
      </c>
      <c r="S16">
        <v>15.43</v>
      </c>
      <c r="T16">
        <v>15.88</v>
      </c>
      <c r="U16">
        <v>16.239999999999998</v>
      </c>
      <c r="V16">
        <v>16.559999999999999</v>
      </c>
      <c r="W16">
        <v>16.93</v>
      </c>
      <c r="X16">
        <v>17.34</v>
      </c>
      <c r="Y16">
        <v>17.73</v>
      </c>
      <c r="Z16">
        <v>18.190000000000001</v>
      </c>
      <c r="AA16">
        <v>18.670000000000002</v>
      </c>
      <c r="AB16">
        <v>19.14</v>
      </c>
      <c r="AC16">
        <v>19.63</v>
      </c>
      <c r="AD16">
        <v>20.14</v>
      </c>
      <c r="AE16">
        <v>20.57</v>
      </c>
      <c r="AF16">
        <v>21.03</v>
      </c>
      <c r="AG16">
        <v>21.51</v>
      </c>
      <c r="AH16">
        <v>22.03</v>
      </c>
      <c r="AI16">
        <v>22.59</v>
      </c>
      <c r="AJ16">
        <v>23.19</v>
      </c>
      <c r="AK16">
        <v>23.82</v>
      </c>
      <c r="AL16">
        <v>24.47</v>
      </c>
      <c r="AM16">
        <v>25.16</v>
      </c>
      <c r="AN16">
        <v>25.89</v>
      </c>
    </row>
    <row r="17" spans="1:40" x14ac:dyDescent="0.25">
      <c r="A17" s="96" t="s">
        <v>897</v>
      </c>
      <c r="B17">
        <v>10.11</v>
      </c>
      <c r="C17">
        <v>8.43</v>
      </c>
      <c r="D17">
        <v>7.26</v>
      </c>
      <c r="E17">
        <v>6.85</v>
      </c>
      <c r="F17">
        <v>6.43</v>
      </c>
      <c r="G17">
        <v>5.96</v>
      </c>
      <c r="H17">
        <v>5.84</v>
      </c>
      <c r="I17">
        <v>5.52</v>
      </c>
      <c r="J17">
        <v>4.53</v>
      </c>
      <c r="K17">
        <v>4.6900000000000004</v>
      </c>
      <c r="L17">
        <v>4.71</v>
      </c>
      <c r="M17">
        <v>4.74</v>
      </c>
      <c r="N17">
        <v>4.7699999999999996</v>
      </c>
      <c r="O17">
        <v>4.84</v>
      </c>
      <c r="P17">
        <v>5.01</v>
      </c>
      <c r="Q17">
        <v>5.21</v>
      </c>
      <c r="R17">
        <v>5.45</v>
      </c>
      <c r="S17">
        <v>5.64</v>
      </c>
      <c r="T17">
        <v>5.88</v>
      </c>
      <c r="U17">
        <v>6.08</v>
      </c>
      <c r="V17">
        <v>6.21</v>
      </c>
      <c r="W17">
        <v>6.36</v>
      </c>
      <c r="X17">
        <v>6.52</v>
      </c>
      <c r="Y17">
        <v>6.66</v>
      </c>
      <c r="Z17">
        <v>6.83</v>
      </c>
      <c r="AA17">
        <v>7</v>
      </c>
      <c r="AB17">
        <v>7.17</v>
      </c>
      <c r="AC17">
        <v>7.34</v>
      </c>
      <c r="AD17">
        <v>7.52</v>
      </c>
      <c r="AE17">
        <v>7.63</v>
      </c>
      <c r="AF17">
        <v>7.74</v>
      </c>
      <c r="AG17">
        <v>7.85</v>
      </c>
      <c r="AH17">
        <v>7.96</v>
      </c>
      <c r="AI17">
        <v>8.08</v>
      </c>
      <c r="AJ17">
        <v>8.2100000000000009</v>
      </c>
      <c r="AK17">
        <v>8.35</v>
      </c>
      <c r="AL17">
        <v>8.49</v>
      </c>
      <c r="AM17">
        <v>8.65</v>
      </c>
      <c r="AN17">
        <v>8.82</v>
      </c>
    </row>
    <row r="18" spans="1:40" x14ac:dyDescent="0.25">
      <c r="A18" s="96" t="s">
        <v>978</v>
      </c>
      <c r="S18">
        <v>0.63</v>
      </c>
      <c r="T18">
        <v>1.1000000000000001</v>
      </c>
      <c r="U18">
        <v>1.62</v>
      </c>
      <c r="V18">
        <v>2.14</v>
      </c>
      <c r="W18">
        <v>2.65</v>
      </c>
      <c r="X18">
        <v>3.15</v>
      </c>
      <c r="Y18">
        <v>3.95</v>
      </c>
      <c r="Z18">
        <v>4.43</v>
      </c>
      <c r="AA18">
        <v>4.9000000000000004</v>
      </c>
      <c r="AB18">
        <v>5.38</v>
      </c>
      <c r="AC18">
        <v>5.86</v>
      </c>
      <c r="AD18">
        <v>6.34</v>
      </c>
      <c r="AE18">
        <v>6.79</v>
      </c>
      <c r="AF18">
        <v>7.25</v>
      </c>
      <c r="AG18">
        <v>7.7</v>
      </c>
      <c r="AH18">
        <v>8.15</v>
      </c>
      <c r="AI18">
        <v>8.6</v>
      </c>
      <c r="AJ18">
        <v>8.86</v>
      </c>
      <c r="AK18">
        <v>9.1199999999999992</v>
      </c>
      <c r="AL18">
        <v>9.3800000000000008</v>
      </c>
      <c r="AM18">
        <v>9.64</v>
      </c>
      <c r="AN18">
        <v>9.9</v>
      </c>
    </row>
    <row r="19" spans="1:40" x14ac:dyDescent="0.25">
      <c r="A19" s="96" t="s">
        <v>893</v>
      </c>
      <c r="B19">
        <v>84.25</v>
      </c>
      <c r="C19">
        <v>83.73</v>
      </c>
      <c r="D19">
        <v>83.25</v>
      </c>
      <c r="E19">
        <v>82.69</v>
      </c>
      <c r="F19">
        <v>81.209999999999994</v>
      </c>
      <c r="G19">
        <v>80.83</v>
      </c>
      <c r="H19">
        <v>80.180000000000007</v>
      </c>
      <c r="I19">
        <v>78.209999999999994</v>
      </c>
      <c r="J19">
        <v>76.040000000000006</v>
      </c>
      <c r="K19">
        <v>77.260000000000005</v>
      </c>
      <c r="L19">
        <v>76.540000000000006</v>
      </c>
      <c r="M19">
        <v>77.84</v>
      </c>
      <c r="N19">
        <v>78.83</v>
      </c>
      <c r="O19">
        <v>79.89</v>
      </c>
      <c r="P19">
        <v>81.33</v>
      </c>
      <c r="Q19">
        <v>83.16</v>
      </c>
      <c r="R19">
        <v>84.74</v>
      </c>
      <c r="S19">
        <v>87.09</v>
      </c>
      <c r="T19">
        <v>89.18</v>
      </c>
      <c r="U19">
        <v>91.58</v>
      </c>
      <c r="V19">
        <v>93.3</v>
      </c>
      <c r="W19">
        <v>95.88</v>
      </c>
      <c r="X19">
        <v>98.58</v>
      </c>
      <c r="Y19">
        <v>102.12</v>
      </c>
      <c r="Z19">
        <v>104.15</v>
      </c>
      <c r="AA19">
        <v>106.44</v>
      </c>
      <c r="AB19">
        <v>108.7</v>
      </c>
      <c r="AC19">
        <v>110.96</v>
      </c>
      <c r="AD19">
        <v>113.25</v>
      </c>
      <c r="AE19">
        <v>116.13</v>
      </c>
      <c r="AF19">
        <v>119.11</v>
      </c>
      <c r="AG19">
        <v>122.09</v>
      </c>
      <c r="AH19">
        <v>125.09</v>
      </c>
      <c r="AI19">
        <v>128.13</v>
      </c>
      <c r="AJ19">
        <v>131.97</v>
      </c>
      <c r="AK19">
        <v>135.72</v>
      </c>
      <c r="AL19">
        <v>139.46</v>
      </c>
      <c r="AM19">
        <v>143.13999999999999</v>
      </c>
      <c r="AN19">
        <v>146.85</v>
      </c>
    </row>
    <row r="20" spans="1:40" x14ac:dyDescent="0.25">
      <c r="A20" s="96" t="s">
        <v>904</v>
      </c>
      <c r="B20">
        <v>21.15</v>
      </c>
      <c r="C20">
        <v>22.37</v>
      </c>
      <c r="D20">
        <v>23.86</v>
      </c>
      <c r="E20">
        <v>24.79</v>
      </c>
      <c r="F20">
        <v>25.39</v>
      </c>
      <c r="G20">
        <v>26.91</v>
      </c>
      <c r="H20">
        <v>28.69</v>
      </c>
      <c r="I20">
        <v>29.81</v>
      </c>
      <c r="J20">
        <v>28.74</v>
      </c>
      <c r="K20">
        <v>30.06</v>
      </c>
      <c r="L20">
        <v>31.41</v>
      </c>
      <c r="M20">
        <v>32.79</v>
      </c>
      <c r="N20">
        <v>34.18</v>
      </c>
      <c r="O20">
        <v>35.74</v>
      </c>
      <c r="P20">
        <v>37.880000000000003</v>
      </c>
      <c r="Q20">
        <v>40.24</v>
      </c>
      <c r="R20">
        <v>42.9</v>
      </c>
      <c r="S20">
        <v>45.9</v>
      </c>
      <c r="T20">
        <v>49.13</v>
      </c>
      <c r="U20">
        <v>52.76</v>
      </c>
      <c r="V20">
        <v>56.4</v>
      </c>
      <c r="W20">
        <v>60.42</v>
      </c>
      <c r="X20">
        <v>64.709999999999994</v>
      </c>
      <c r="Y20">
        <v>69.47</v>
      </c>
      <c r="Z20">
        <v>74.56</v>
      </c>
      <c r="AA20">
        <v>79.92</v>
      </c>
      <c r="AB20">
        <v>85.44</v>
      </c>
      <c r="AC20">
        <v>91.27</v>
      </c>
      <c r="AD20">
        <v>97.47</v>
      </c>
      <c r="AE20">
        <v>103.66</v>
      </c>
      <c r="AF20">
        <v>109.94</v>
      </c>
      <c r="AG20">
        <v>116.29</v>
      </c>
      <c r="AH20">
        <v>122.76</v>
      </c>
      <c r="AI20">
        <v>129.41999999999999</v>
      </c>
      <c r="AJ20">
        <v>136.13999999999999</v>
      </c>
      <c r="AK20">
        <v>142.99</v>
      </c>
      <c r="AL20">
        <v>149.66</v>
      </c>
      <c r="AM20">
        <v>156.57</v>
      </c>
      <c r="AN20">
        <v>163.72</v>
      </c>
    </row>
    <row r="21" spans="1:40" x14ac:dyDescent="0.25">
      <c r="A21" s="96" t="s">
        <v>903</v>
      </c>
      <c r="B21">
        <v>135.96</v>
      </c>
      <c r="C21">
        <v>139.72999999999999</v>
      </c>
      <c r="D21">
        <v>142.69999999999999</v>
      </c>
      <c r="E21">
        <v>144.16</v>
      </c>
      <c r="F21">
        <v>145.31</v>
      </c>
      <c r="G21">
        <v>147.16</v>
      </c>
      <c r="H21">
        <v>148.75</v>
      </c>
      <c r="I21">
        <v>149.16999999999999</v>
      </c>
      <c r="J21">
        <v>138.22</v>
      </c>
      <c r="K21">
        <v>141.11000000000001</v>
      </c>
      <c r="L21">
        <v>144.02000000000001</v>
      </c>
      <c r="M21">
        <v>146.85</v>
      </c>
      <c r="N21">
        <v>149.56</v>
      </c>
      <c r="O21">
        <v>152.32</v>
      </c>
      <c r="P21">
        <v>155.71</v>
      </c>
      <c r="Q21">
        <v>158.9</v>
      </c>
      <c r="R21">
        <v>162.26</v>
      </c>
      <c r="S21">
        <v>165.94</v>
      </c>
      <c r="T21">
        <v>169.63</v>
      </c>
      <c r="U21">
        <v>174.19</v>
      </c>
      <c r="V21">
        <v>178.43</v>
      </c>
      <c r="W21">
        <v>183.19</v>
      </c>
      <c r="X21">
        <v>188.3</v>
      </c>
      <c r="Y21">
        <v>193.91</v>
      </c>
      <c r="Z21">
        <v>199.62</v>
      </c>
      <c r="AA21">
        <v>205.55</v>
      </c>
      <c r="AB21">
        <v>211.53</v>
      </c>
      <c r="AC21">
        <v>217.76</v>
      </c>
      <c r="AD21">
        <v>224.36</v>
      </c>
      <c r="AE21">
        <v>231.21</v>
      </c>
      <c r="AF21">
        <v>238.37</v>
      </c>
      <c r="AG21">
        <v>245.82</v>
      </c>
      <c r="AH21">
        <v>253.64</v>
      </c>
      <c r="AI21">
        <v>261.98</v>
      </c>
      <c r="AJ21">
        <v>270.7</v>
      </c>
      <c r="AK21">
        <v>279.86</v>
      </c>
      <c r="AL21">
        <v>289.08</v>
      </c>
      <c r="AM21">
        <v>298.81</v>
      </c>
      <c r="AN21">
        <v>309.06</v>
      </c>
    </row>
    <row r="22" spans="1:40" x14ac:dyDescent="0.25">
      <c r="A22" s="96" t="s">
        <v>902</v>
      </c>
      <c r="B22">
        <v>11.26</v>
      </c>
      <c r="C22">
        <v>11.57</v>
      </c>
      <c r="D22">
        <v>11.91</v>
      </c>
      <c r="E22">
        <v>12.12</v>
      </c>
      <c r="F22">
        <v>12.2</v>
      </c>
      <c r="G22">
        <v>12.36</v>
      </c>
      <c r="H22">
        <v>12.64</v>
      </c>
      <c r="I22">
        <v>12.79</v>
      </c>
      <c r="J22">
        <v>12</v>
      </c>
      <c r="K22">
        <v>12.34</v>
      </c>
      <c r="L22">
        <v>12.61</v>
      </c>
      <c r="M22">
        <v>12.86</v>
      </c>
      <c r="N22">
        <v>13.09</v>
      </c>
      <c r="O22">
        <v>13.32</v>
      </c>
      <c r="P22">
        <v>13.6</v>
      </c>
      <c r="Q22">
        <v>13.87</v>
      </c>
      <c r="R22">
        <v>14.15</v>
      </c>
      <c r="S22">
        <v>14.45</v>
      </c>
      <c r="T22">
        <v>14.74</v>
      </c>
      <c r="U22">
        <v>15.11</v>
      </c>
      <c r="V22">
        <v>15.46</v>
      </c>
      <c r="W22">
        <v>15.83</v>
      </c>
      <c r="X22">
        <v>16.22</v>
      </c>
      <c r="Y22">
        <v>16.63</v>
      </c>
      <c r="Z22">
        <v>17.04</v>
      </c>
      <c r="AA22">
        <v>17.47</v>
      </c>
      <c r="AB22">
        <v>17.89</v>
      </c>
      <c r="AC22">
        <v>18.329999999999998</v>
      </c>
      <c r="AD22">
        <v>18.8</v>
      </c>
      <c r="AE22">
        <v>19.29</v>
      </c>
      <c r="AF22">
        <v>19.79</v>
      </c>
      <c r="AG22">
        <v>20.29</v>
      </c>
      <c r="AH22">
        <v>20.8</v>
      </c>
      <c r="AI22">
        <v>21.32</v>
      </c>
      <c r="AJ22">
        <v>21.84</v>
      </c>
      <c r="AK22">
        <v>22.38</v>
      </c>
      <c r="AL22">
        <v>22.91</v>
      </c>
      <c r="AM22">
        <v>23.46</v>
      </c>
      <c r="AN22">
        <v>24.05</v>
      </c>
    </row>
    <row r="23" spans="1:40" x14ac:dyDescent="0.25">
      <c r="A23" s="96" t="s">
        <v>905</v>
      </c>
      <c r="B23">
        <v>1.1399999999999999</v>
      </c>
      <c r="C23">
        <v>1.1599999999999999</v>
      </c>
      <c r="D23">
        <v>1.1399999999999999</v>
      </c>
      <c r="E23">
        <v>1.1299999999999999</v>
      </c>
      <c r="F23">
        <v>1.1499999999999999</v>
      </c>
      <c r="G23">
        <v>1.1499999999999999</v>
      </c>
      <c r="H23">
        <v>1.1200000000000001</v>
      </c>
      <c r="I23">
        <v>1.0900000000000001</v>
      </c>
      <c r="J23">
        <v>0.99</v>
      </c>
      <c r="K23">
        <v>0.99</v>
      </c>
      <c r="L23">
        <v>1</v>
      </c>
      <c r="M23">
        <v>1.02</v>
      </c>
      <c r="N23">
        <v>1.03</v>
      </c>
      <c r="O23">
        <v>1.05</v>
      </c>
      <c r="P23">
        <v>1.07</v>
      </c>
      <c r="Q23">
        <v>1.0900000000000001</v>
      </c>
      <c r="R23">
        <v>1.1100000000000001</v>
      </c>
      <c r="S23">
        <v>1.1399999999999999</v>
      </c>
      <c r="T23">
        <v>1.1599999999999999</v>
      </c>
      <c r="U23">
        <v>1.2</v>
      </c>
      <c r="V23">
        <v>1.23</v>
      </c>
      <c r="W23">
        <v>1.27</v>
      </c>
      <c r="X23">
        <v>1.31</v>
      </c>
      <c r="Y23">
        <v>1.36</v>
      </c>
      <c r="Z23">
        <v>1.42</v>
      </c>
      <c r="AA23">
        <v>1.47</v>
      </c>
      <c r="AB23">
        <v>1.53</v>
      </c>
      <c r="AC23">
        <v>1.58</v>
      </c>
      <c r="AD23">
        <v>1.65</v>
      </c>
      <c r="AE23">
        <v>1.71</v>
      </c>
      <c r="AF23">
        <v>1.79</v>
      </c>
      <c r="AG23">
        <v>1.87</v>
      </c>
      <c r="AH23">
        <v>1.95</v>
      </c>
      <c r="AI23">
        <v>2.0499999999999998</v>
      </c>
      <c r="AJ23">
        <v>2.16</v>
      </c>
      <c r="AK23">
        <v>2.2799999999999998</v>
      </c>
      <c r="AL23">
        <v>2.4</v>
      </c>
      <c r="AM23">
        <v>2.5299999999999998</v>
      </c>
      <c r="AN23">
        <v>2.66</v>
      </c>
    </row>
    <row r="24" spans="1:40" x14ac:dyDescent="0.25">
      <c r="A24" s="96" t="s">
        <v>900</v>
      </c>
      <c r="B24">
        <v>27.52</v>
      </c>
      <c r="C24">
        <v>27.49</v>
      </c>
      <c r="D24">
        <v>27.45</v>
      </c>
      <c r="E24">
        <v>27.42</v>
      </c>
      <c r="F24">
        <v>27.39</v>
      </c>
      <c r="G24">
        <v>27.36</v>
      </c>
      <c r="H24">
        <v>27.33</v>
      </c>
      <c r="I24">
        <v>27.24</v>
      </c>
      <c r="J24">
        <v>27.16</v>
      </c>
      <c r="K24">
        <v>26.07</v>
      </c>
      <c r="L24">
        <v>25.79</v>
      </c>
      <c r="M24">
        <v>25.7</v>
      </c>
      <c r="N24">
        <v>25.62</v>
      </c>
      <c r="O24">
        <v>24.83</v>
      </c>
      <c r="P24">
        <v>22.54</v>
      </c>
      <c r="Q24">
        <v>20.239999999999998</v>
      </c>
      <c r="R24">
        <v>17.95</v>
      </c>
      <c r="S24">
        <v>15.66</v>
      </c>
      <c r="T24">
        <v>13.37</v>
      </c>
      <c r="U24">
        <v>12.37</v>
      </c>
      <c r="V24">
        <v>11.37</v>
      </c>
      <c r="W24">
        <v>10.37</v>
      </c>
      <c r="X24">
        <v>9.3699999999999992</v>
      </c>
      <c r="Y24">
        <v>8.41</v>
      </c>
      <c r="Z24">
        <v>7.24</v>
      </c>
      <c r="AA24">
        <v>6.06</v>
      </c>
      <c r="AB24">
        <v>4.88</v>
      </c>
      <c r="AC24">
        <v>3.7</v>
      </c>
      <c r="AD24">
        <v>2.52</v>
      </c>
      <c r="AE24">
        <v>2.52</v>
      </c>
      <c r="AF24">
        <v>2.52</v>
      </c>
      <c r="AG24">
        <v>2.52</v>
      </c>
      <c r="AH24">
        <v>2.52</v>
      </c>
      <c r="AI24">
        <v>2.52</v>
      </c>
      <c r="AJ24">
        <v>2.52</v>
      </c>
      <c r="AK24">
        <v>2.52</v>
      </c>
      <c r="AL24">
        <v>2.52</v>
      </c>
      <c r="AM24">
        <v>2.52</v>
      </c>
      <c r="AN24">
        <v>2.52</v>
      </c>
    </row>
    <row r="25" spans="1:40" x14ac:dyDescent="0.25">
      <c r="A25" s="96" t="s">
        <v>890</v>
      </c>
      <c r="B25">
        <v>66.42</v>
      </c>
      <c r="C25">
        <v>65.98</v>
      </c>
      <c r="D25">
        <v>65.72</v>
      </c>
      <c r="E25">
        <v>65.459999999999994</v>
      </c>
      <c r="F25">
        <v>64.28</v>
      </c>
      <c r="G25">
        <v>63.85</v>
      </c>
      <c r="H25">
        <v>63.13</v>
      </c>
      <c r="I25">
        <v>62.24</v>
      </c>
      <c r="J25">
        <v>61.58</v>
      </c>
      <c r="K25">
        <v>60.37</v>
      </c>
      <c r="L25">
        <v>60.1</v>
      </c>
      <c r="M25">
        <v>59.84</v>
      </c>
      <c r="N25">
        <v>59.34</v>
      </c>
      <c r="O25">
        <v>58.75</v>
      </c>
      <c r="P25">
        <v>56.4</v>
      </c>
      <c r="Q25">
        <v>53.36</v>
      </c>
      <c r="R25">
        <v>50.36</v>
      </c>
      <c r="S25">
        <v>46.96</v>
      </c>
      <c r="T25">
        <v>43.51</v>
      </c>
      <c r="U25">
        <v>43.76</v>
      </c>
      <c r="V25">
        <v>42.68</v>
      </c>
      <c r="W25">
        <v>42.31</v>
      </c>
      <c r="X25">
        <v>41.94</v>
      </c>
      <c r="Y25">
        <v>41.15</v>
      </c>
      <c r="Z25">
        <v>39.86</v>
      </c>
      <c r="AA25">
        <v>38.57</v>
      </c>
      <c r="AB25">
        <v>37.28</v>
      </c>
      <c r="AC25">
        <v>36</v>
      </c>
      <c r="AD25">
        <v>34.71</v>
      </c>
      <c r="AE25">
        <v>34.86</v>
      </c>
      <c r="AF25">
        <v>35.01</v>
      </c>
      <c r="AG25">
        <v>35.15</v>
      </c>
      <c r="AH25">
        <v>35.299999999999997</v>
      </c>
      <c r="AI25">
        <v>35.450000000000003</v>
      </c>
      <c r="AJ25">
        <v>35.75</v>
      </c>
      <c r="AK25">
        <v>36.04</v>
      </c>
      <c r="AL25">
        <v>36.340000000000003</v>
      </c>
      <c r="AM25">
        <v>36.64</v>
      </c>
      <c r="AN25">
        <v>36.93</v>
      </c>
    </row>
    <row r="26" spans="1:40" x14ac:dyDescent="0.25">
      <c r="A26" s="96"/>
    </row>
    <row r="27" spans="1:40" x14ac:dyDescent="0.25">
      <c r="A27" s="96"/>
    </row>
    <row r="34" spans="1:39" x14ac:dyDescent="0.25">
      <c r="A34" s="96" t="s">
        <v>939</v>
      </c>
      <c r="B34" s="96" t="s">
        <v>940</v>
      </c>
      <c r="C34" s="96" t="s">
        <v>941</v>
      </c>
      <c r="D34" s="96" t="s">
        <v>942</v>
      </c>
      <c r="E34" s="96" t="s">
        <v>943</v>
      </c>
      <c r="F34" s="96" t="s">
        <v>944</v>
      </c>
      <c r="G34" s="96" t="s">
        <v>945</v>
      </c>
      <c r="H34" s="96" t="s">
        <v>946</v>
      </c>
      <c r="I34" s="96" t="s">
        <v>947</v>
      </c>
      <c r="J34" s="96" t="s">
        <v>948</v>
      </c>
      <c r="K34" s="96" t="s">
        <v>949</v>
      </c>
      <c r="L34" s="96" t="s">
        <v>950</v>
      </c>
      <c r="M34" s="96" t="s">
        <v>951</v>
      </c>
      <c r="N34" s="96" t="s">
        <v>952</v>
      </c>
      <c r="O34" s="96" t="s">
        <v>953</v>
      </c>
      <c r="P34" s="96" t="s">
        <v>954</v>
      </c>
      <c r="Q34" s="96" t="s">
        <v>955</v>
      </c>
      <c r="R34" s="96" t="s">
        <v>956</v>
      </c>
      <c r="S34" s="96" t="s">
        <v>957</v>
      </c>
      <c r="T34" s="96" t="s">
        <v>958</v>
      </c>
      <c r="U34" s="96" t="s">
        <v>959</v>
      </c>
      <c r="V34" s="96" t="s">
        <v>960</v>
      </c>
      <c r="W34" s="96" t="s">
        <v>961</v>
      </c>
      <c r="X34" s="96" t="s">
        <v>962</v>
      </c>
      <c r="Y34" s="96" t="s">
        <v>963</v>
      </c>
      <c r="Z34" s="96" t="s">
        <v>964</v>
      </c>
      <c r="AA34" s="96" t="s">
        <v>965</v>
      </c>
      <c r="AB34" s="96" t="s">
        <v>966</v>
      </c>
      <c r="AC34" s="96" t="s">
        <v>967</v>
      </c>
      <c r="AD34" s="96" t="s">
        <v>968</v>
      </c>
      <c r="AE34" s="96" t="s">
        <v>969</v>
      </c>
      <c r="AF34" s="96" t="s">
        <v>970</v>
      </c>
      <c r="AG34" s="96" t="s">
        <v>971</v>
      </c>
      <c r="AH34" s="96" t="s">
        <v>972</v>
      </c>
      <c r="AI34" s="96" t="s">
        <v>973</v>
      </c>
      <c r="AJ34" s="96" t="s">
        <v>974</v>
      </c>
      <c r="AK34" s="96" t="s">
        <v>975</v>
      </c>
      <c r="AL34" s="96" t="s">
        <v>976</v>
      </c>
      <c r="AM34" s="96" t="s">
        <v>977</v>
      </c>
    </row>
    <row r="35" spans="1:39" x14ac:dyDescent="0.25">
      <c r="A35">
        <v>52325.432882070083</v>
      </c>
      <c r="B35">
        <v>53104.386458423345</v>
      </c>
      <c r="C35">
        <v>53912.365691429273</v>
      </c>
      <c r="D35">
        <v>54750.491457321114</v>
      </c>
      <c r="E35">
        <v>55619.940469824825</v>
      </c>
      <c r="F35">
        <v>56521.948041648095</v>
      </c>
      <c r="G35">
        <v>57436.000617299658</v>
      </c>
      <c r="H35">
        <v>58364.834921819442</v>
      </c>
      <c r="I35">
        <v>59308.69</v>
      </c>
      <c r="J35">
        <v>59991.580449204266</v>
      </c>
      <c r="K35">
        <v>60682.333816399376</v>
      </c>
      <c r="L35">
        <v>61381.040636574369</v>
      </c>
      <c r="M35">
        <v>62087.792487153696</v>
      </c>
      <c r="N35">
        <v>62802.682000000023</v>
      </c>
      <c r="O35">
        <v>63421.065342005146</v>
      </c>
      <c r="P35">
        <v>64045.537563425794</v>
      </c>
      <c r="Q35">
        <v>64676.158618096451</v>
      </c>
      <c r="R35">
        <v>65312.989050183925</v>
      </c>
      <c r="S35">
        <v>65956.09</v>
      </c>
      <c r="T35">
        <v>66518.97719068767</v>
      </c>
      <c r="U35">
        <v>67086.668213583107</v>
      </c>
      <c r="V35">
        <v>67659.20406589545</v>
      </c>
      <c r="W35">
        <v>68236.62609471516</v>
      </c>
      <c r="X35">
        <v>68818.97600000001</v>
      </c>
      <c r="Y35">
        <v>69322.810489383541</v>
      </c>
      <c r="Z35">
        <v>69830.333629884059</v>
      </c>
      <c r="AA35">
        <v>70341.572426693441</v>
      </c>
      <c r="AB35">
        <v>70856.554082712813</v>
      </c>
      <c r="AC35">
        <v>71375.305999999997</v>
      </c>
      <c r="AD35">
        <v>71818.612994947311</v>
      </c>
      <c r="AE35">
        <v>72264.673338395412</v>
      </c>
      <c r="AF35">
        <v>72713.504131197798</v>
      </c>
      <c r="AG35">
        <v>73165.122580420139</v>
      </c>
      <c r="AH35">
        <v>73619.545999999973</v>
      </c>
      <c r="AI35">
        <v>73995.362001779533</v>
      </c>
      <c r="AJ35">
        <v>74373.096484110356</v>
      </c>
      <c r="AK35">
        <v>74752.759240528656</v>
      </c>
      <c r="AL35">
        <v>75134.360114565105</v>
      </c>
      <c r="AM35">
        <v>75517.908999999985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6:AP41"/>
  <sheetViews>
    <sheetView topLeftCell="A11"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983.10060754087237</v>
      </c>
      <c r="E7" s="94">
        <f>'Emissions summary'!AC5</f>
        <v>984.08720758272591</v>
      </c>
      <c r="F7" s="94">
        <f>'Emissions summary'!AD5</f>
        <v>978.9392813344183</v>
      </c>
      <c r="G7" s="94">
        <f>'Emissions summary'!AE5</f>
        <v>967.6653895099621</v>
      </c>
      <c r="H7" s="94">
        <f>'Emissions summary'!AF5</f>
        <v>951.83298986708292</v>
      </c>
      <c r="I7" s="94">
        <f>'Emissions summary'!AG5</f>
        <v>940.77333054849817</v>
      </c>
      <c r="J7" s="94">
        <f>'Emissions summary'!AH5</f>
        <v>928.40308699078719</v>
      </c>
      <c r="K7" s="94">
        <f>'Emissions summary'!AI5</f>
        <v>914.88734519190405</v>
      </c>
      <c r="L7" s="94">
        <f>'Emissions summary'!AJ5</f>
        <v>819.70517002350732</v>
      </c>
      <c r="M7" s="94">
        <f>'Emissions summary'!AK5</f>
        <v>823.01335677495501</v>
      </c>
      <c r="N7" s="94">
        <f>'Emissions summary'!AL5</f>
        <v>825.2315187941914</v>
      </c>
      <c r="O7" s="94">
        <f>'Emissions summary'!AM5</f>
        <v>827.37685405693696</v>
      </c>
      <c r="P7" s="94">
        <f>'Emissions summary'!AN5</f>
        <v>828.60909448873667</v>
      </c>
      <c r="Q7" s="94">
        <f>'Emissions summary'!AO5</f>
        <v>830.36015636103798</v>
      </c>
      <c r="R7" s="94">
        <f>'Emissions summary'!AP5</f>
        <v>835.28977010990434</v>
      </c>
      <c r="S7" s="94">
        <f>'Emissions summary'!AQ5</f>
        <v>839.61574053544109</v>
      </c>
      <c r="T7" s="94">
        <f>'Emissions summary'!AR5</f>
        <v>844.52323078091149</v>
      </c>
      <c r="U7" s="94">
        <f>'Emissions summary'!AS5</f>
        <v>849.69764125763049</v>
      </c>
      <c r="V7" s="94">
        <f>'Emissions summary'!AT5</f>
        <v>855.16787227727059</v>
      </c>
      <c r="W7" s="94">
        <f>'Emissions summary'!AU5</f>
        <v>861.8194421152765</v>
      </c>
      <c r="X7" s="94">
        <f>'Emissions summary'!AV5</f>
        <v>866.57245394941992</v>
      </c>
      <c r="Y7" s="94">
        <f>'Emissions summary'!AW5</f>
        <v>873.20982575627181</v>
      </c>
      <c r="Z7" s="94">
        <f>'Emissions summary'!AX5</f>
        <v>880.80847927291381</v>
      </c>
      <c r="AA7" s="94">
        <f>'Emissions summary'!AY5</f>
        <v>889.36869458053525</v>
      </c>
      <c r="AB7" s="94">
        <f>'Emissions summary'!AZ5</f>
        <v>897.87891584061242</v>
      </c>
      <c r="AC7" s="94">
        <f>'Emissions summary'!BA5</f>
        <v>906.63571562921061</v>
      </c>
      <c r="AD7" s="94">
        <f>'Emissions summary'!BB5</f>
        <v>914.86858561635631</v>
      </c>
      <c r="AE7" s="94">
        <f>'Emissions summary'!BC5</f>
        <v>923.28784179001298</v>
      </c>
      <c r="AF7" s="94">
        <f>'Emissions summary'!BD5</f>
        <v>932.44103086182361</v>
      </c>
      <c r="AG7" s="94">
        <f>'Emissions summary'!BE5</f>
        <v>955.45873732630582</v>
      </c>
      <c r="AH7" s="94">
        <f>'Emissions summary'!BF5</f>
        <v>979.41452163382064</v>
      </c>
      <c r="AI7" s="94">
        <f>'Emissions summary'!BG5</f>
        <v>1004.2061151352863</v>
      </c>
      <c r="AJ7" s="94">
        <f>'Emissions summary'!BH5</f>
        <v>1029.9861200557334</v>
      </c>
      <c r="AK7" s="94">
        <f>'Emissions summary'!BI5</f>
        <v>1057.4454515380014</v>
      </c>
      <c r="AL7" s="94">
        <f>'Emissions summary'!BJ5</f>
        <v>1086.2533193231961</v>
      </c>
      <c r="AM7" s="94">
        <f>'Emissions summary'!BK5</f>
        <v>1116.3731526478171</v>
      </c>
      <c r="AN7" s="94">
        <f>'Emissions summary'!BL5</f>
        <v>1146.4768290992306</v>
      </c>
      <c r="AO7" s="94">
        <f>'Emissions summary'!BM5</f>
        <v>1178.0137621903632</v>
      </c>
      <c r="AP7" s="94">
        <f>'Emissions summary'!BN5</f>
        <v>1211.0987557633246</v>
      </c>
    </row>
    <row r="8" spans="1:42" x14ac:dyDescent="0.25">
      <c r="A8" t="str">
        <f>'Emissions summary'!C6</f>
        <v>3A1c Sheep</v>
      </c>
      <c r="B8" t="str">
        <f t="shared" ref="B8:B36" si="1">"A"&amp;LEFT(A8,4)</f>
        <v>A3A1c</v>
      </c>
      <c r="C8" t="str">
        <f>'Emissions summary'!D6</f>
        <v>CH4</v>
      </c>
      <c r="D8" s="94">
        <f>'Emissions summary'!AB6</f>
        <v>146.95479828919903</v>
      </c>
      <c r="E8" s="94">
        <f>'Emissions summary'!AC6</f>
        <v>147.03626708980349</v>
      </c>
      <c r="F8" s="94">
        <f>'Emissions summary'!AD6</f>
        <v>147.21747706732884</v>
      </c>
      <c r="G8" s="94">
        <f>'Emissions summary'!AE6</f>
        <v>147.49185680826275</v>
      </c>
      <c r="H8" s="94">
        <f>'Emissions summary'!AF6</f>
        <v>147.85569904369922</v>
      </c>
      <c r="I8" s="94">
        <f>'Emissions summary'!AG6</f>
        <v>148.31429190093797</v>
      </c>
      <c r="J8" s="94">
        <f>'Emissions summary'!AH6</f>
        <v>148.82229674327289</v>
      </c>
      <c r="K8" s="94">
        <f>'Emissions summary'!AI6</f>
        <v>149.38059441955369</v>
      </c>
      <c r="L8" s="94">
        <f>'Emissions summary'!AJ6</f>
        <v>149.90046585426626</v>
      </c>
      <c r="M8" s="94">
        <f>'Emissions summary'!AK6</f>
        <v>150.1155581433224</v>
      </c>
      <c r="N8" s="94">
        <f>'Emissions summary'!AL6</f>
        <v>150.36673441375447</v>
      </c>
      <c r="O8" s="94">
        <f>'Emissions summary'!AM6</f>
        <v>150.65284896723398</v>
      </c>
      <c r="P8" s="94">
        <f>'Emissions summary'!AN6</f>
        <v>150.97098902323668</v>
      </c>
      <c r="Q8" s="94">
        <f>'Emissions summary'!AO6</f>
        <v>151.32103163673958</v>
      </c>
      <c r="R8" s="94">
        <f>'Emissions summary'!AP6</f>
        <v>151.5378281993103</v>
      </c>
      <c r="S8" s="94">
        <f>'Emissions summary'!AQ6</f>
        <v>151.78062081199042</v>
      </c>
      <c r="T8" s="94">
        <f>'Emissions summary'!AR6</f>
        <v>152.04951682937363</v>
      </c>
      <c r="U8" s="94">
        <f>'Emissions summary'!AS6</f>
        <v>152.34300403777698</v>
      </c>
      <c r="V8" s="94">
        <f>'Emissions summary'!AT6</f>
        <v>152.66009287079072</v>
      </c>
      <c r="W8" s="94">
        <f>'Emissions summary'!AU6</f>
        <v>152.8698776741488</v>
      </c>
      <c r="X8" s="94">
        <f>'Emissions summary'!AV6</f>
        <v>153.09770789182721</v>
      </c>
      <c r="Y8" s="94">
        <f>'Emissions summary'!AW6</f>
        <v>153.34765298018996</v>
      </c>
      <c r="Z8" s="94">
        <f>'Emissions summary'!AX6</f>
        <v>153.61788811233561</v>
      </c>
      <c r="AA8" s="94">
        <f>'Emissions summary'!AY6</f>
        <v>153.90783763084937</v>
      </c>
      <c r="AB8" s="94">
        <f>'Emissions summary'!AZ6</f>
        <v>154.08856186111583</v>
      </c>
      <c r="AC8" s="94">
        <f>'Emissions summary'!BA6</f>
        <v>154.28596145764229</v>
      </c>
      <c r="AD8" s="94">
        <f>'Emissions summary'!BB6</f>
        <v>154.49840658212236</v>
      </c>
      <c r="AE8" s="94">
        <f>'Emissions summary'!BC6</f>
        <v>154.72644083101764</v>
      </c>
      <c r="AF8" s="94">
        <f>'Emissions summary'!BD6</f>
        <v>154.97048997558986</v>
      </c>
      <c r="AG8" s="94">
        <f>'Emissions summary'!BE6</f>
        <v>155.11111681073638</v>
      </c>
      <c r="AH8" s="94">
        <f>'Emissions summary'!BF6</f>
        <v>155.26550392785018</v>
      </c>
      <c r="AI8" s="94">
        <f>'Emissions summary'!BG6</f>
        <v>155.43309702127178</v>
      </c>
      <c r="AJ8" s="94">
        <f>'Emissions summary'!BH6</f>
        <v>155.61376507303578</v>
      </c>
      <c r="AK8" s="94">
        <f>'Emissions summary'!BI6</f>
        <v>155.80825196835826</v>
      </c>
      <c r="AL8" s="94">
        <f>'Emissions summary'!BJ6</f>
        <v>155.89630934785404</v>
      </c>
      <c r="AM8" s="94">
        <f>'Emissions summary'!BK6</f>
        <v>155.99646032043134</v>
      </c>
      <c r="AN8" s="94">
        <f>'Emissions summary'!BL6</f>
        <v>156.10630467233125</v>
      </c>
      <c r="AO8" s="94">
        <f>'Emissions summary'!BM6</f>
        <v>156.2278606494487</v>
      </c>
      <c r="AP8" s="94">
        <f>'Emissions summary'!BN6</f>
        <v>156.36106501235051</v>
      </c>
    </row>
    <row r="9" spans="1:42" x14ac:dyDescent="0.25">
      <c r="A9" t="str">
        <f>'Emissions summary'!C7</f>
        <v>3A1d Goats</v>
      </c>
      <c r="B9" t="str">
        <f t="shared" si="1"/>
        <v>A3A1d</v>
      </c>
      <c r="C9" t="str">
        <f>'Emissions summary'!D7</f>
        <v>CH4</v>
      </c>
      <c r="D9" s="94">
        <f>'Emissions summary'!AB7</f>
        <v>37.502543803211616</v>
      </c>
      <c r="E9" s="94">
        <f>'Emissions summary'!AC7</f>
        <v>37.600855253472787</v>
      </c>
      <c r="F9" s="94">
        <f>'Emissions summary'!AD7</f>
        <v>37.731814622661723</v>
      </c>
      <c r="G9" s="94">
        <f>'Emissions summary'!AE7</f>
        <v>37.893361826054743</v>
      </c>
      <c r="H9" s="94">
        <f>'Emissions summary'!AF7</f>
        <v>38.084479871287215</v>
      </c>
      <c r="I9" s="94">
        <f>'Emissions summary'!AG7</f>
        <v>38.307651391866358</v>
      </c>
      <c r="J9" s="94">
        <f>'Emissions summary'!AH7</f>
        <v>38.545113270251953</v>
      </c>
      <c r="K9" s="94">
        <f>'Emissions summary'!AI7</f>
        <v>38.797569537845959</v>
      </c>
      <c r="L9" s="94">
        <f>'Emissions summary'!AJ7</f>
        <v>39.030211624201442</v>
      </c>
      <c r="M9" s="94">
        <f>'Emissions summary'!AK7</f>
        <v>39.138453005697052</v>
      </c>
      <c r="N9" s="94">
        <f>'Emissions summary'!AL7</f>
        <v>39.257707383297557</v>
      </c>
      <c r="O9" s="94">
        <f>'Emissions summary'!AM7</f>
        <v>39.387693850233738</v>
      </c>
      <c r="P9" s="94">
        <f>'Emissions summary'!AN7</f>
        <v>39.527416265283499</v>
      </c>
      <c r="Q9" s="94">
        <f>'Emissions summary'!AO7</f>
        <v>39.67695616634721</v>
      </c>
      <c r="R9" s="94">
        <f>'Emissions summary'!AP7</f>
        <v>39.772038236677759</v>
      </c>
      <c r="S9" s="94">
        <f>'Emissions summary'!AQ7</f>
        <v>39.875132172467261</v>
      </c>
      <c r="T9" s="94">
        <f>'Emissions summary'!AR7</f>
        <v>39.986363260409064</v>
      </c>
      <c r="U9" s="94">
        <f>'Emissions summary'!AS7</f>
        <v>40.105216810609782</v>
      </c>
      <c r="V9" s="94">
        <f>'Emissions summary'!AT7</f>
        <v>40.231374427181379</v>
      </c>
      <c r="W9" s="94">
        <f>'Emissions summary'!AU7</f>
        <v>40.314405786294785</v>
      </c>
      <c r="X9" s="94">
        <f>'Emissions summary'!AV7</f>
        <v>40.402914016742237</v>
      </c>
      <c r="Y9" s="94">
        <f>'Emissions summary'!AW7</f>
        <v>40.498510727613919</v>
      </c>
      <c r="Z9" s="94">
        <f>'Emissions summary'!AX7</f>
        <v>40.600529168688169</v>
      </c>
      <c r="AA9" s="94">
        <f>'Emissions summary'!AY7</f>
        <v>40.708780685127721</v>
      </c>
      <c r="AB9" s="94">
        <f>'Emissions summary'!AZ7</f>
        <v>40.774051267658884</v>
      </c>
      <c r="AC9" s="94">
        <f>'Emissions summary'!BA7</f>
        <v>40.844632736339648</v>
      </c>
      <c r="AD9" s="94">
        <f>'Emissions summary'!BB7</f>
        <v>40.919926699828238</v>
      </c>
      <c r="AE9" s="94">
        <f>'Emissions summary'!BC7</f>
        <v>41.000161420959749</v>
      </c>
      <c r="AF9" s="94">
        <f>'Emissions summary'!BD7</f>
        <v>41.085515966710702</v>
      </c>
      <c r="AG9" s="94">
        <f>'Emissions summary'!BE7</f>
        <v>41.130804386479952</v>
      </c>
      <c r="AH9" s="94">
        <f>'Emissions summary'!BF7</f>
        <v>41.180544147025188</v>
      </c>
      <c r="AI9" s="94">
        <f>'Emissions summary'!BG7</f>
        <v>41.234536657913139</v>
      </c>
      <c r="AJ9" s="94">
        <f>'Emissions summary'!BH7</f>
        <v>41.292742251989431</v>
      </c>
      <c r="AK9" s="94">
        <f>'Emissions summary'!BI7</f>
        <v>41.355448734719069</v>
      </c>
      <c r="AL9" s="94">
        <f>'Emissions summary'!BJ7</f>
        <v>41.377539163104146</v>
      </c>
      <c r="AM9" s="94">
        <f>'Emissions summary'!BK7</f>
        <v>41.40364083543885</v>
      </c>
      <c r="AN9" s="94">
        <f>'Emissions summary'!BL7</f>
        <v>41.432858894905621</v>
      </c>
      <c r="AO9" s="94">
        <f>'Emissions summary'!BM7</f>
        <v>41.465953138718092</v>
      </c>
      <c r="AP9" s="94">
        <f>'Emissions summary'!BN7</f>
        <v>41.50290149255229</v>
      </c>
    </row>
    <row r="10" spans="1:42" x14ac:dyDescent="0.25">
      <c r="A10" t="str">
        <f>'Emissions summary'!C8</f>
        <v>3A1f Horses</v>
      </c>
      <c r="B10" t="str">
        <f t="shared" si="1"/>
        <v>A3A1f</v>
      </c>
      <c r="C10" t="str">
        <f>'Emissions summary'!D8</f>
        <v>CH4</v>
      </c>
      <c r="D10" s="94">
        <f>'Emissions summary'!AB8</f>
        <v>5.5635289470858815</v>
      </c>
      <c r="E10" s="94">
        <f>'Emissions summary'!AC8</f>
        <v>5.6006831924140474</v>
      </c>
      <c r="F10" s="94">
        <f>'Emissions summary'!AD8</f>
        <v>5.6142068674772583</v>
      </c>
      <c r="G10" s="94">
        <f>'Emissions summary'!AE8</f>
        <v>5.6035344482577196</v>
      </c>
      <c r="H10" s="94">
        <f>'Emissions summary'!AF8</f>
        <v>5.5736386762094483</v>
      </c>
      <c r="I10" s="94">
        <f>'Emissions summary'!AG8</f>
        <v>5.5572999274169383</v>
      </c>
      <c r="J10" s="94">
        <f>'Emissions summary'!AH8</f>
        <v>5.5347728137979191</v>
      </c>
      <c r="K10" s="94">
        <f>'Emissions summary'!AI8</f>
        <v>5.506504913698361</v>
      </c>
      <c r="L10" s="94">
        <f>'Emissions summary'!AJ8</f>
        <v>5.1788949675072171</v>
      </c>
      <c r="M10" s="94">
        <f>'Emissions summary'!AK8</f>
        <v>5.2151072925675397</v>
      </c>
      <c r="N10" s="94">
        <f>'Emissions summary'!AL8</f>
        <v>5.2470510983444711</v>
      </c>
      <c r="O10" s="94">
        <f>'Emissions summary'!AM8</f>
        <v>5.2784815159160505</v>
      </c>
      <c r="P10" s="94">
        <f>'Emissions summary'!AN8</f>
        <v>5.3062444840859131</v>
      </c>
      <c r="Q10" s="94">
        <f>'Emissions summary'!AO8</f>
        <v>5.3357838786461844</v>
      </c>
      <c r="R10" s="94">
        <f>'Emissions summary'!AP8</f>
        <v>5.3831723119534773</v>
      </c>
      <c r="S10" s="94">
        <f>'Emissions summary'!AQ8</f>
        <v>5.4284990507796644</v>
      </c>
      <c r="T10" s="94">
        <f>'Emissions summary'!AR8</f>
        <v>5.4764346118118832</v>
      </c>
      <c r="U10" s="94">
        <f>'Emissions summary'!AS8</f>
        <v>5.5258306432994146</v>
      </c>
      <c r="V10" s="94">
        <f>'Emissions summary'!AT8</f>
        <v>5.5768782513811104</v>
      </c>
      <c r="W10" s="94">
        <f>'Emissions summary'!AU8</f>
        <v>5.6491021440442903</v>
      </c>
      <c r="X10" s="94">
        <f>'Emissions summary'!AV8</f>
        <v>5.7149577856627971</v>
      </c>
      <c r="Y10" s="94">
        <f>'Emissions summary'!AW8</f>
        <v>5.7902633031254656</v>
      </c>
      <c r="Z10" s="94">
        <f>'Emissions summary'!AX8</f>
        <v>5.8714882354630804</v>
      </c>
      <c r="AA10" s="94">
        <f>'Emissions summary'!AY8</f>
        <v>5.9589246336907502</v>
      </c>
      <c r="AB10" s="94">
        <f>'Emissions summary'!AZ8</f>
        <v>6.0533484182418302</v>
      </c>
      <c r="AC10" s="94">
        <f>'Emissions summary'!BA8</f>
        <v>6.151460211186718</v>
      </c>
      <c r="AD10" s="94">
        <f>'Emissions summary'!BB8</f>
        <v>6.2498791103803839</v>
      </c>
      <c r="AE10" s="94">
        <f>'Emissions summary'!BC8</f>
        <v>6.3519580408765011</v>
      </c>
      <c r="AF10" s="94">
        <f>'Emissions summary'!BD8</f>
        <v>6.4605077979649854</v>
      </c>
      <c r="AG10" s="94">
        <f>'Emissions summary'!BE8</f>
        <v>6.5783600616730551</v>
      </c>
      <c r="AH10" s="94">
        <f>'Emissions summary'!BF8</f>
        <v>6.7008087854618141</v>
      </c>
      <c r="AI10" s="94">
        <f>'Emissions summary'!BG8</f>
        <v>6.8273749565266497</v>
      </c>
      <c r="AJ10" s="94">
        <f>'Emissions summary'!BH8</f>
        <v>6.9588059702937954</v>
      </c>
      <c r="AK10" s="94">
        <f>'Emissions summary'!BI8</f>
        <v>7.0984616196088997</v>
      </c>
      <c r="AL10" s="94">
        <f>'Emissions summary'!BJ8</f>
        <v>7.2506837457072102</v>
      </c>
      <c r="AM10" s="94">
        <f>'Emissions summary'!BK8</f>
        <v>7.4097420361754249</v>
      </c>
      <c r="AN10" s="94">
        <f>'Emissions summary'!BL8</f>
        <v>7.5691827858586151</v>
      </c>
      <c r="AO10" s="94">
        <f>'Emissions summary'!BM8</f>
        <v>7.7360904505785939</v>
      </c>
      <c r="AP10" s="94">
        <f>'Emissions summary'!BN8</f>
        <v>7.911068642597292</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2.1054591350821612</v>
      </c>
      <c r="E12" s="94">
        <f>'Emissions summary'!AC10</f>
        <v>2.1019103956632113</v>
      </c>
      <c r="F12" s="94">
        <f>'Emissions summary'!AD10</f>
        <v>2.0837849502047399</v>
      </c>
      <c r="G12" s="94">
        <f>'Emissions summary'!AE10</f>
        <v>2.0510375976867441</v>
      </c>
      <c r="H12" s="94">
        <f>'Emissions summary'!AF10</f>
        <v>2.0074528209185947</v>
      </c>
      <c r="I12" s="94">
        <f>'Emissions summary'!AG10</f>
        <v>1.9759929980561302</v>
      </c>
      <c r="J12" s="94">
        <f>'Emissions summary'!AH10</f>
        <v>1.9418267350796581</v>
      </c>
      <c r="K12" s="94">
        <f>'Emissions summary'!AI10</f>
        <v>1.9052745041360253</v>
      </c>
      <c r="L12" s="94">
        <f>'Emissions summary'!AJ10</f>
        <v>1.6665050365081155</v>
      </c>
      <c r="M12" s="94">
        <f>'Emissions summary'!AK10</f>
        <v>1.6704742786577083</v>
      </c>
      <c r="N12" s="94">
        <f>'Emissions summary'!AL10</f>
        <v>1.6720255064753105</v>
      </c>
      <c r="O12" s="94">
        <f>'Emissions summary'!AM10</f>
        <v>1.6736716651703691</v>
      </c>
      <c r="P12" s="94">
        <f>'Emissions summary'!AN10</f>
        <v>1.6733221084376435</v>
      </c>
      <c r="Q12" s="94">
        <f>'Emissions summary'!AO10</f>
        <v>1.674515096094854</v>
      </c>
      <c r="R12" s="94">
        <f>'Emissions summary'!AP10</f>
        <v>1.6848039700007509</v>
      </c>
      <c r="S12" s="94">
        <f>'Emissions summary'!AQ10</f>
        <v>1.6938318514341841</v>
      </c>
      <c r="T12" s="94">
        <f>'Emissions summary'!AR10</f>
        <v>1.704532067093592</v>
      </c>
      <c r="U12" s="94">
        <f>'Emissions summary'!AS10</f>
        <v>1.7161245890162367</v>
      </c>
      <c r="V12" s="94">
        <f>'Emissions summary'!AT10</f>
        <v>1.7286812549445649</v>
      </c>
      <c r="W12" s="94">
        <f>'Emissions summary'!AU10</f>
        <v>1.7517818452967573</v>
      </c>
      <c r="X12" s="94">
        <f>'Emissions summary'!AV10</f>
        <v>1.7706695618415385</v>
      </c>
      <c r="Y12" s="94">
        <f>'Emissions summary'!AW10</f>
        <v>1.794804024679109</v>
      </c>
      <c r="Z12" s="94">
        <f>'Emissions summary'!AX10</f>
        <v>1.8219386558073818</v>
      </c>
      <c r="AA12" s="94">
        <f>'Emissions summary'!AY10</f>
        <v>1.8521312512069474</v>
      </c>
      <c r="AB12" s="94">
        <f>'Emissions summary'!AZ10</f>
        <v>1.883535075033101</v>
      </c>
      <c r="AC12" s="94">
        <f>'Emissions summary'!BA10</f>
        <v>1.9162580025346136</v>
      </c>
      <c r="AD12" s="94">
        <f>'Emissions summary'!BB10</f>
        <v>1.9483531120395874</v>
      </c>
      <c r="AE12" s="94">
        <f>'Emissions summary'!BC10</f>
        <v>1.9816713165952944</v>
      </c>
      <c r="AF12" s="94">
        <f>'Emissions summary'!BD10</f>
        <v>2.0176832133302196</v>
      </c>
      <c r="AG12" s="94">
        <f>'Emissions summary'!BE10</f>
        <v>2.0556097510601834</v>
      </c>
      <c r="AH12" s="94">
        <f>'Emissions summary'!BF10</f>
        <v>2.0948882469065992</v>
      </c>
      <c r="AI12" s="94">
        <f>'Emissions summary'!BG10</f>
        <v>2.1351930627306368</v>
      </c>
      <c r="AJ12" s="94">
        <f>'Emissions summary'!BH10</f>
        <v>2.1768481368424539</v>
      </c>
      <c r="AK12" s="94">
        <f>'Emissions summary'!BI10</f>
        <v>2.2214972475909702</v>
      </c>
      <c r="AL12" s="94">
        <f>'Emissions summary'!BJ10</f>
        <v>2.2687705046815458</v>
      </c>
      <c r="AM12" s="94">
        <f>'Emissions summary'!BK10</f>
        <v>2.3179064064917281</v>
      </c>
      <c r="AN12" s="94">
        <f>'Emissions summary'!BL10</f>
        <v>2.3656189119962741</v>
      </c>
      <c r="AO12" s="94">
        <f>'Emissions summary'!BM10</f>
        <v>2.4153644087168464</v>
      </c>
      <c r="AP12" s="94">
        <f>'Emissions summary'!BN10</f>
        <v>2.4673120441971648</v>
      </c>
    </row>
    <row r="13" spans="1:42" x14ac:dyDescent="0.25">
      <c r="A13" t="str">
        <f>'Emissions summary'!C12</f>
        <v>3A2a Cattle</v>
      </c>
      <c r="B13" t="str">
        <f t="shared" si="1"/>
        <v>A3A2a</v>
      </c>
      <c r="C13" t="str">
        <f>'Emissions summary'!D12</f>
        <v>CH4</v>
      </c>
      <c r="D13" s="94">
        <f>'Emissions summary'!AB12</f>
        <v>10.605762498171357</v>
      </c>
      <c r="E13" s="94">
        <f>'Emissions summary'!AC12</f>
        <v>10.686426309622499</v>
      </c>
      <c r="F13" s="94">
        <f>'Emissions summary'!AD12</f>
        <v>10.743659593558492</v>
      </c>
      <c r="G13" s="94">
        <f>'Emissions summary'!AE12</f>
        <v>10.775707682717037</v>
      </c>
      <c r="H13" s="94">
        <f>'Emissions summary'!AF12</f>
        <v>10.78832652189138</v>
      </c>
      <c r="I13" s="94">
        <f>'Emissions summary'!AG12</f>
        <v>10.825872871795832</v>
      </c>
      <c r="J13" s="94">
        <f>'Emissions summary'!AH12</f>
        <v>10.857832493131136</v>
      </c>
      <c r="K13" s="94">
        <f>'Emissions summary'!AI12</f>
        <v>10.88473648834557</v>
      </c>
      <c r="L13" s="94">
        <f>'Emissions summary'!AJ12</f>
        <v>10.48911026204077</v>
      </c>
      <c r="M13" s="94">
        <f>'Emissions summary'!AK12</f>
        <v>10.572032478025214</v>
      </c>
      <c r="N13" s="94">
        <f>'Emissions summary'!AL12</f>
        <v>10.651797727352633</v>
      </c>
      <c r="O13" s="94">
        <f>'Emissions summary'!AM12</f>
        <v>10.733615492044516</v>
      </c>
      <c r="P13" s="94">
        <f>'Emissions summary'!AN12</f>
        <v>10.812796586970789</v>
      </c>
      <c r="Q13" s="94">
        <f>'Emissions summary'!AO12</f>
        <v>10.897112138087234</v>
      </c>
      <c r="R13" s="94">
        <f>'Emissions summary'!AP12</f>
        <v>10.99559258303516</v>
      </c>
      <c r="S13" s="94">
        <f>'Emissions summary'!AQ12</f>
        <v>11.093394658809661</v>
      </c>
      <c r="T13" s="94">
        <f>'Emissions summary'!AR12</f>
        <v>11.197332998446861</v>
      </c>
      <c r="U13" s="94">
        <f>'Emissions summary'!AS12</f>
        <v>11.305704236382189</v>
      </c>
      <c r="V13" s="94">
        <f>'Emissions summary'!AT12</f>
        <v>11.418782388911819</v>
      </c>
      <c r="W13" s="94">
        <f>'Emissions summary'!AU12</f>
        <v>11.553958653508232</v>
      </c>
      <c r="X13" s="94">
        <f>'Emissions summary'!AV12</f>
        <v>11.681684830387807</v>
      </c>
      <c r="Y13" s="94">
        <f>'Emissions summary'!AW12</f>
        <v>11.825724664576885</v>
      </c>
      <c r="Z13" s="94">
        <f>'Emissions summary'!AX12</f>
        <v>11.98086546728813</v>
      </c>
      <c r="AA13" s="94">
        <f>'Emissions summary'!AY12</f>
        <v>12.147640728894336</v>
      </c>
      <c r="AB13" s="94">
        <f>'Emissions summary'!AZ12</f>
        <v>12.315028781831344</v>
      </c>
      <c r="AC13" s="94">
        <f>'Emissions summary'!BA12</f>
        <v>12.489940995800158</v>
      </c>
      <c r="AD13" s="94">
        <f>'Emissions summary'!BB12</f>
        <v>12.66722239089135</v>
      </c>
      <c r="AE13" s="94">
        <f>'Emissions summary'!BC12</f>
        <v>12.852033513377263</v>
      </c>
      <c r="AF13" s="94">
        <f>'Emissions summary'!BD12</f>
        <v>13.048761794358143</v>
      </c>
      <c r="AG13" s="94">
        <f>'Emissions summary'!BE12</f>
        <v>13.247790275501137</v>
      </c>
      <c r="AH13" s="94">
        <f>'Emissions summary'!BF12</f>
        <v>13.455442159602518</v>
      </c>
      <c r="AI13" s="94">
        <f>'Emissions summary'!BG12</f>
        <v>13.671009737363896</v>
      </c>
      <c r="AJ13" s="94">
        <f>'Emissions summary'!BH12</f>
        <v>13.895691463457727</v>
      </c>
      <c r="AK13" s="94">
        <f>'Emissions summary'!BI12</f>
        <v>14.134771268724004</v>
      </c>
      <c r="AL13" s="94">
        <f>'Emissions summary'!BJ12</f>
        <v>14.381515161155173</v>
      </c>
      <c r="AM13" s="94">
        <f>'Emissions summary'!BK12</f>
        <v>14.64007181609475</v>
      </c>
      <c r="AN13" s="94">
        <f>'Emissions summary'!BL12</f>
        <v>14.900381716097103</v>
      </c>
      <c r="AO13" s="94">
        <f>'Emissions summary'!BM12</f>
        <v>15.173539667706114</v>
      </c>
      <c r="AP13" s="94">
        <f>'Emissions summary'!BN12</f>
        <v>15.460530726872019</v>
      </c>
    </row>
    <row r="14" spans="1:42" x14ac:dyDescent="0.25">
      <c r="A14" t="str">
        <f>'Emissions summary'!C13</f>
        <v>3A2c Sheep</v>
      </c>
      <c r="B14" t="str">
        <f t="shared" si="1"/>
        <v>A3A2c</v>
      </c>
      <c r="C14" t="str">
        <f>'Emissions summary'!D13</f>
        <v>CH4</v>
      </c>
      <c r="D14" s="94">
        <f>'Emissions summary'!AB13</f>
        <v>4.0170960956697851E-2</v>
      </c>
      <c r="E14" s="94">
        <f>'Emissions summary'!AC13</f>
        <v>4.0193230933904228E-2</v>
      </c>
      <c r="F14" s="94">
        <f>'Emissions summary'!AD13</f>
        <v>4.0242765750166644E-2</v>
      </c>
      <c r="G14" s="94">
        <f>'Emissions summary'!AE13</f>
        <v>4.0317769070838588E-2</v>
      </c>
      <c r="H14" s="94">
        <f>'Emissions summary'!AF13</f>
        <v>4.0417227492096482E-2</v>
      </c>
      <c r="I14" s="94">
        <f>'Emissions summary'!AG13</f>
        <v>4.0542586554730871E-2</v>
      </c>
      <c r="J14" s="94">
        <f>'Emissions summary'!AH13</f>
        <v>4.0681452674958457E-2</v>
      </c>
      <c r="K14" s="94">
        <f>'Emissions summary'!AI13</f>
        <v>4.0834066638008204E-2</v>
      </c>
      <c r="L14" s="94">
        <f>'Emissions summary'!AJ13</f>
        <v>4.0976176561259861E-2</v>
      </c>
      <c r="M14" s="94">
        <f>'Emissions summary'!AK13</f>
        <v>4.1034973307241283E-2</v>
      </c>
      <c r="N14" s="94">
        <f>'Emissions summary'!AL13</f>
        <v>4.1103633822380907E-2</v>
      </c>
      <c r="O14" s="94">
        <f>'Emissions summary'!AM13</f>
        <v>4.118184492328248E-2</v>
      </c>
      <c r="P14" s="94">
        <f>'Emissions summary'!AN13</f>
        <v>4.1268810384208064E-2</v>
      </c>
      <c r="Q14" s="94">
        <f>'Emissions summary'!AO13</f>
        <v>4.13644965974104E-2</v>
      </c>
      <c r="R14" s="94">
        <f>'Emissions summary'!AP13</f>
        <v>4.1423759216610054E-2</v>
      </c>
      <c r="S14" s="94">
        <f>'Emissions summary'!AQ13</f>
        <v>4.1490128009450379E-2</v>
      </c>
      <c r="T14" s="94">
        <f>'Emissions summary'!AR13</f>
        <v>4.1563632321942809E-2</v>
      </c>
      <c r="U14" s="94">
        <f>'Emissions summary'!AS13</f>
        <v>4.1643858781557012E-2</v>
      </c>
      <c r="V14" s="94">
        <f>'Emissions summary'!AT13</f>
        <v>4.1730536884477691E-2</v>
      </c>
      <c r="W14" s="94">
        <f>'Emissions summary'!AU13</f>
        <v>4.1787882797936216E-2</v>
      </c>
      <c r="X14" s="94">
        <f>'Emissions summary'!AV13</f>
        <v>4.1850161531843934E-2</v>
      </c>
      <c r="Y14" s="94">
        <f>'Emissions summary'!AW13</f>
        <v>4.1918485496102519E-2</v>
      </c>
      <c r="Z14" s="94">
        <f>'Emissions summary'!AX13</f>
        <v>4.1992355863514318E-2</v>
      </c>
      <c r="AA14" s="94">
        <f>'Emissions summary'!AY13</f>
        <v>4.2071615274729385E-2</v>
      </c>
      <c r="AB14" s="94">
        <f>'Emissions summary'!AZ13</f>
        <v>4.212101730911328E-2</v>
      </c>
      <c r="AC14" s="94">
        <f>'Emissions summary'!BA13</f>
        <v>4.2174977653227592E-2</v>
      </c>
      <c r="AD14" s="94">
        <f>'Emissions summary'!BB13</f>
        <v>4.2233050781157265E-2</v>
      </c>
      <c r="AE14" s="94">
        <f>'Emissions summary'!BC13</f>
        <v>4.2295385288201634E-2</v>
      </c>
      <c r="AF14" s="94">
        <f>'Emissions summary'!BD13</f>
        <v>4.2362097561446592E-2</v>
      </c>
      <c r="AG14" s="94">
        <f>'Emissions summary'!BE13</f>
        <v>4.2400538736351391E-2</v>
      </c>
      <c r="AH14" s="94">
        <f>'Emissions summary'!BF13</f>
        <v>4.2442741365499928E-2</v>
      </c>
      <c r="AI14" s="94">
        <f>'Emissions summary'!BG13</f>
        <v>4.2488553926170472E-2</v>
      </c>
      <c r="AJ14" s="94">
        <f>'Emissions summary'!BH13</f>
        <v>4.2537940603829351E-2</v>
      </c>
      <c r="AK14" s="94">
        <f>'Emissions summary'!BI13</f>
        <v>4.2591104743888344E-2</v>
      </c>
      <c r="AL14" s="94">
        <f>'Emissions summary'!BJ13</f>
        <v>4.2615175747998821E-2</v>
      </c>
      <c r="AM14" s="94">
        <f>'Emissions summary'!BK13</f>
        <v>4.2642552607114782E-2</v>
      </c>
      <c r="AN14" s="94">
        <f>'Emissions summary'!BL13</f>
        <v>4.2672579208647046E-2</v>
      </c>
      <c r="AO14" s="94">
        <f>'Emissions summary'!BM13</f>
        <v>4.2705807252016073E-2</v>
      </c>
      <c r="AP14" s="94">
        <f>'Emissions summary'!BN13</f>
        <v>4.2742219450349735E-2</v>
      </c>
    </row>
    <row r="15" spans="1:42" x14ac:dyDescent="0.25">
      <c r="A15" t="str">
        <f>'Emissions summary'!C14</f>
        <v>3A2d Goats</v>
      </c>
      <c r="B15" t="str">
        <f t="shared" si="1"/>
        <v>A3A2d</v>
      </c>
      <c r="C15" t="str">
        <f>'Emissions summary'!D14</f>
        <v>CH4</v>
      </c>
      <c r="D15" s="94">
        <f>'Emissions summary'!AB14</f>
        <v>4.2379663016632985E-2</v>
      </c>
      <c r="E15" s="94">
        <f>'Emissions summary'!AC14</f>
        <v>4.2490759643960638E-2</v>
      </c>
      <c r="F15" s="94">
        <f>'Emissions summary'!AD14</f>
        <v>4.2638749976675695E-2</v>
      </c>
      <c r="G15" s="94">
        <f>'Emissions summary'!AE14</f>
        <v>4.2821306020793676E-2</v>
      </c>
      <c r="H15" s="94">
        <f>'Emissions summary'!AF14</f>
        <v>4.3037278526441569E-2</v>
      </c>
      <c r="I15" s="94">
        <f>'Emissions summary'!AG14</f>
        <v>4.3289472987880856E-2</v>
      </c>
      <c r="J15" s="94">
        <f>'Emissions summary'!AH14</f>
        <v>4.3557816235157212E-2</v>
      </c>
      <c r="K15" s="94">
        <f>'Emissions summary'!AI14</f>
        <v>4.384310385733059E-2</v>
      </c>
      <c r="L15" s="94">
        <f>'Emissions summary'!AJ14</f>
        <v>4.4106000509754141E-2</v>
      </c>
      <c r="M15" s="94">
        <f>'Emissions summary'!AK14</f>
        <v>4.4228318432941158E-2</v>
      </c>
      <c r="N15" s="94">
        <f>'Emissions summary'!AL14</f>
        <v>4.4363081566943137E-2</v>
      </c>
      <c r="O15" s="94">
        <f>'Emissions summary'!AM14</f>
        <v>4.4509972473714278E-2</v>
      </c>
      <c r="P15" s="94">
        <f>'Emissions summary'!AN14</f>
        <v>4.4667865466167016E-2</v>
      </c>
      <c r="Q15" s="94">
        <f>'Emissions summary'!AO14</f>
        <v>4.4836852686017364E-2</v>
      </c>
      <c r="R15" s="94">
        <f>'Emissions summary'!AP14</f>
        <v>4.4944299960012341E-2</v>
      </c>
      <c r="S15" s="94">
        <f>'Emissions summary'!AQ14</f>
        <v>4.5060801024066649E-2</v>
      </c>
      <c r="T15" s="94">
        <f>'Emissions summary'!AR14</f>
        <v>4.5186497458118771E-2</v>
      </c>
      <c r="U15" s="94">
        <f>'Emissions summary'!AS14</f>
        <v>4.5320807638043303E-2</v>
      </c>
      <c r="V15" s="94">
        <f>'Emissions summary'!AT14</f>
        <v>4.5463371761302281E-2</v>
      </c>
      <c r="W15" s="94">
        <f>'Emissions summary'!AU14</f>
        <v>4.5557201156916173E-2</v>
      </c>
      <c r="X15" s="94">
        <f>'Emissions summary'!AV14</f>
        <v>4.5657219678332847E-2</v>
      </c>
      <c r="Y15" s="94">
        <f>'Emissions summary'!AW14</f>
        <v>4.5765248520682839E-2</v>
      </c>
      <c r="Z15" s="94">
        <f>'Emissions summary'!AX14</f>
        <v>4.5880534224417902E-2</v>
      </c>
      <c r="AA15" s="94">
        <f>'Emissions summary'!AY14</f>
        <v>4.6002863600574921E-2</v>
      </c>
      <c r="AB15" s="94">
        <f>'Emissions summary'!AZ14</f>
        <v>4.6076622471628706E-2</v>
      </c>
      <c r="AC15" s="94">
        <f>'Emissions summary'!BA14</f>
        <v>4.6156382897310916E-2</v>
      </c>
      <c r="AD15" s="94">
        <f>'Emissions summary'!BB14</f>
        <v>4.6241468666867708E-2</v>
      </c>
      <c r="AE15" s="94">
        <f>'Emissions summary'!BC14</f>
        <v>4.6332137728188692E-2</v>
      </c>
      <c r="AF15" s="94">
        <f>'Emissions summary'!BD14</f>
        <v>4.6428592435497205E-2</v>
      </c>
      <c r="AG15" s="94">
        <f>'Emissions summary'!BE14</f>
        <v>4.6479770509668596E-2</v>
      </c>
      <c r="AH15" s="94">
        <f>'Emissions summary'!BF14</f>
        <v>4.6535978811203985E-2</v>
      </c>
      <c r="AI15" s="94">
        <f>'Emissions summary'!BG14</f>
        <v>4.6596992923442875E-2</v>
      </c>
      <c r="AJ15" s="94">
        <f>'Emissions summary'!BH14</f>
        <v>4.6662768020609084E-2</v>
      </c>
      <c r="AK15" s="94">
        <f>'Emissions summary'!BI14</f>
        <v>4.6733629336603674E-2</v>
      </c>
      <c r="AL15" s="94">
        <f>'Emissions summary'!BJ14</f>
        <v>4.6758592574184701E-2</v>
      </c>
      <c r="AM15" s="94">
        <f>'Emissions summary'!BK14</f>
        <v>4.6788088708727471E-2</v>
      </c>
      <c r="AN15" s="94">
        <f>'Emissions summary'!BL14</f>
        <v>4.6821106509351854E-2</v>
      </c>
      <c r="AO15" s="94">
        <f>'Emissions summary'!BM14</f>
        <v>4.6858504583144452E-2</v>
      </c>
      <c r="AP15" s="94">
        <f>'Emissions summary'!BN14</f>
        <v>4.6900257985066446E-2</v>
      </c>
    </row>
    <row r="16" spans="1:42" x14ac:dyDescent="0.25">
      <c r="A16" t="str">
        <f>'Emissions summary'!C15</f>
        <v>3A2f Horses</v>
      </c>
      <c r="B16" t="str">
        <f t="shared" si="1"/>
        <v>A3A2f</v>
      </c>
      <c r="C16" t="str">
        <f>'Emissions summary'!D15</f>
        <v>CH4</v>
      </c>
      <c r="D16" s="94">
        <f>'Emissions summary'!AB15</f>
        <v>4.1417382161639338E-3</v>
      </c>
      <c r="E16" s="94">
        <f>'Emissions summary'!AC15</f>
        <v>4.169397487686014E-3</v>
      </c>
      <c r="F16" s="94">
        <f>'Emissions summary'!AD15</f>
        <v>4.1794651124552927E-3</v>
      </c>
      <c r="G16" s="94">
        <f>'Emissions summary'!AE15</f>
        <v>4.1715200892585248E-3</v>
      </c>
      <c r="H16" s="94">
        <f>'Emissions summary'!AF15</f>
        <v>4.1492643478448117E-3</v>
      </c>
      <c r="I16" s="94">
        <f>'Emissions summary'!AG15</f>
        <v>4.1371010570770538E-3</v>
      </c>
      <c r="J16" s="94">
        <f>'Emissions summary'!AH15</f>
        <v>4.1203308724940069E-3</v>
      </c>
      <c r="K16" s="94">
        <f>'Emissions summary'!AI15</f>
        <v>4.0992869913087805E-3</v>
      </c>
      <c r="L16" s="94">
        <f>'Emissions summary'!AJ15</f>
        <v>3.855399586922039E-3</v>
      </c>
      <c r="M16" s="94">
        <f>'Emissions summary'!AK15</f>
        <v>3.8823576511336135E-3</v>
      </c>
      <c r="N16" s="94">
        <f>'Emissions summary'!AL15</f>
        <v>3.906138039878662E-3</v>
      </c>
      <c r="O16" s="94">
        <f>'Emissions summary'!AM15</f>
        <v>3.9295362396263933E-3</v>
      </c>
      <c r="P16" s="94">
        <f>'Emissions summary'!AN15</f>
        <v>3.9502042270417358E-3</v>
      </c>
      <c r="Q16" s="94">
        <f>'Emissions summary'!AO15</f>
        <v>3.9721946652143819E-3</v>
      </c>
      <c r="R16" s="94">
        <f>'Emissions summary'!AP15</f>
        <v>4.0074727211209214E-3</v>
      </c>
      <c r="S16" s="94">
        <f>'Emissions summary'!AQ15</f>
        <v>4.0412159600248616E-3</v>
      </c>
      <c r="T16" s="94">
        <f>'Emissions summary'!AR15</f>
        <v>4.0769013221266239E-3</v>
      </c>
      <c r="U16" s="94">
        <f>'Emissions summary'!AS15</f>
        <v>4.11367392334512E-3</v>
      </c>
      <c r="V16" s="94">
        <f>'Emissions summary'!AT15</f>
        <v>4.1516760315837157E-3</v>
      </c>
      <c r="W16" s="94">
        <f>'Emissions summary'!AU15</f>
        <v>4.2054427072329712E-3</v>
      </c>
      <c r="X16" s="94">
        <f>'Emissions summary'!AV15</f>
        <v>4.2544685737711928E-3</v>
      </c>
      <c r="Y16" s="94">
        <f>'Emissions summary'!AW15</f>
        <v>4.310529347882292E-3</v>
      </c>
      <c r="Z16" s="94">
        <f>'Emissions summary'!AX15</f>
        <v>4.3709967975114044E-3</v>
      </c>
      <c r="AA16" s="94">
        <f>'Emissions summary'!AY15</f>
        <v>4.436088338414225E-3</v>
      </c>
      <c r="AB16" s="94">
        <f>'Emissions summary'!AZ15</f>
        <v>4.5063816002466964E-3</v>
      </c>
      <c r="AC16" s="94">
        <f>'Emissions summary'!BA15</f>
        <v>4.5794203794390009E-3</v>
      </c>
      <c r="AD16" s="94">
        <f>'Emissions summary'!BB15</f>
        <v>4.6526877821720632E-3</v>
      </c>
      <c r="AE16" s="94">
        <f>'Emissions summary'!BC15</f>
        <v>4.7286798748747286E-3</v>
      </c>
      <c r="AF16" s="94">
        <f>'Emissions summary'!BD15</f>
        <v>4.8094891384850447E-3</v>
      </c>
      <c r="AG16" s="94">
        <f>'Emissions summary'!BE15</f>
        <v>4.8972236014677185E-3</v>
      </c>
      <c r="AH16" s="94">
        <f>'Emissions summary'!BF15</f>
        <v>4.9883798736215729E-3</v>
      </c>
      <c r="AI16" s="94">
        <f>'Emissions summary'!BG15</f>
        <v>5.0826013565253951E-3</v>
      </c>
      <c r="AJ16" s="94">
        <f>'Emissions summary'!BH15</f>
        <v>5.1804444445520481E-3</v>
      </c>
      <c r="AK16" s="94">
        <f>'Emissions summary'!BI15</f>
        <v>5.284410316819959E-3</v>
      </c>
      <c r="AL16" s="94">
        <f>'Emissions summary'!BJ15</f>
        <v>5.3977312329153669E-3</v>
      </c>
      <c r="AM16" s="94">
        <f>'Emissions summary'!BK15</f>
        <v>5.5161412935972607E-3</v>
      </c>
      <c r="AN16" s="94">
        <f>'Emissions summary'!BL15</f>
        <v>5.6348360739169687E-3</v>
      </c>
      <c r="AO16" s="94">
        <f>'Emissions summary'!BM15</f>
        <v>5.7590895576529536E-3</v>
      </c>
      <c r="AP16" s="94">
        <f>'Emissions summary'!BN15</f>
        <v>5.8893511006002063E-3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23.472855189981502</v>
      </c>
      <c r="E18" s="94">
        <f>'Emissions summary'!AC17</f>
        <v>23.433291825820199</v>
      </c>
      <c r="F18" s="94">
        <f>'Emissions summary'!AD17</f>
        <v>23.231219057267506</v>
      </c>
      <c r="G18" s="94">
        <f>'Emissions summary'!AE17</f>
        <v>22.866132957659978</v>
      </c>
      <c r="H18" s="94">
        <f>'Emissions summary'!AF17</f>
        <v>22.380225092472884</v>
      </c>
      <c r="I18" s="94">
        <f>'Emissions summary'!AG17</f>
        <v>22.029493105302642</v>
      </c>
      <c r="J18" s="94">
        <f>'Emissions summary'!AH17</f>
        <v>21.648588185389173</v>
      </c>
      <c r="K18" s="94">
        <f>'Emissions summary'!AI17</f>
        <v>21.241083138383274</v>
      </c>
      <c r="L18" s="94">
        <f>'Emissions summary'!AJ17</f>
        <v>18.579145395668458</v>
      </c>
      <c r="M18" s="94">
        <f>'Emissions summary'!AK17</f>
        <v>18.623396763286532</v>
      </c>
      <c r="N18" s="94">
        <f>'Emissions summary'!AL17</f>
        <v>18.640690732721769</v>
      </c>
      <c r="O18" s="94">
        <f>'Emissions summary'!AM17</f>
        <v>18.659043045538013</v>
      </c>
      <c r="P18" s="94">
        <f>'Emissions summary'!AN17</f>
        <v>18.655145988392029</v>
      </c>
      <c r="Q18" s="94">
        <f>'Emissions summary'!AO17</f>
        <v>18.668446092893952</v>
      </c>
      <c r="R18" s="94">
        <f>'Emissions summary'!AP17</f>
        <v>18.783152307437355</v>
      </c>
      <c r="S18" s="94">
        <f>'Emissions summary'!AQ17</f>
        <v>18.883800261144156</v>
      </c>
      <c r="T18" s="94">
        <f>'Emissions summary'!AR17</f>
        <v>19.003092347364131</v>
      </c>
      <c r="U18" s="94">
        <f>'Emissions summary'!AS17</f>
        <v>19.132332370997407</v>
      </c>
      <c r="V18" s="94">
        <f>'Emissions summary'!AT17</f>
        <v>19.272321220029671</v>
      </c>
      <c r="W18" s="94">
        <f>'Emissions summary'!AU17</f>
        <v>19.529859731751461</v>
      </c>
      <c r="X18" s="94">
        <f>'Emissions summary'!AV17</f>
        <v>19.740430731652516</v>
      </c>
      <c r="Y18" s="94">
        <f>'Emissions summary'!AW17</f>
        <v>20.009495441498892</v>
      </c>
      <c r="Z18" s="94">
        <f>'Emissions summary'!AX17</f>
        <v>20.312007732758659</v>
      </c>
      <c r="AA18" s="94">
        <f>'Emissions summary'!AY17</f>
        <v>20.648611947874926</v>
      </c>
      <c r="AB18" s="94">
        <f>'Emissions summary'!AZ17</f>
        <v>20.998719625958277</v>
      </c>
      <c r="AC18" s="94">
        <f>'Emissions summary'!BA17</f>
        <v>21.36353342159877</v>
      </c>
      <c r="AD18" s="94">
        <f>'Emissions summary'!BB17</f>
        <v>21.72134794535938</v>
      </c>
      <c r="AE18" s="94">
        <f>'Emissions summary'!BC17</f>
        <v>22.092798227958085</v>
      </c>
      <c r="AF18" s="94">
        <f>'Emissions summary'!BD17</f>
        <v>22.494279322077002</v>
      </c>
      <c r="AG18" s="94">
        <f>'Emissions summary'!BE17</f>
        <v>22.917105922298848</v>
      </c>
      <c r="AH18" s="94">
        <f>'Emissions summary'!BF17</f>
        <v>23.355004920061742</v>
      </c>
      <c r="AI18" s="94">
        <f>'Emissions summary'!BG17</f>
        <v>23.80434591629988</v>
      </c>
      <c r="AJ18" s="94">
        <f>'Emissions summary'!BH17</f>
        <v>24.268740359422843</v>
      </c>
      <c r="AK18" s="94">
        <f>'Emissions summary'!BI17</f>
        <v>24.766514024795104</v>
      </c>
      <c r="AL18" s="94">
        <f>'Emissions summary'!BJ17</f>
        <v>25.293543165164788</v>
      </c>
      <c r="AM18" s="94">
        <f>'Emissions summary'!BK17</f>
        <v>25.841338127603965</v>
      </c>
      <c r="AN18" s="94">
        <f>'Emissions summary'!BL17</f>
        <v>26.373264258963289</v>
      </c>
      <c r="AO18" s="94">
        <f>'Emissions summary'!BM17</f>
        <v>26.927855331959883</v>
      </c>
      <c r="AP18" s="94">
        <f>'Emissions summary'!BN17</f>
        <v>27.506997099555324</v>
      </c>
    </row>
    <row r="19" spans="1:42" x14ac:dyDescent="0.25">
      <c r="A19" t="str">
        <f>'Emissions summary'!C18</f>
        <v>3A2i Poultry</v>
      </c>
      <c r="B19" t="str">
        <f t="shared" si="1"/>
        <v>A3A2i</v>
      </c>
      <c r="C19" t="str">
        <f>'Emissions summary'!D18</f>
        <v>CH4</v>
      </c>
      <c r="D19" s="94">
        <f>'Emissions summary'!AB18</f>
        <v>2.900601078612894</v>
      </c>
      <c r="E19" s="94">
        <f>'Emissions summary'!AC18</f>
        <v>2.9564287796444741</v>
      </c>
      <c r="F19" s="94">
        <f>'Emissions summary'!AD18</f>
        <v>2.9847549074453643</v>
      </c>
      <c r="G19" s="94">
        <f>'Emissions summary'!AE18</f>
        <v>2.9844324516990577</v>
      </c>
      <c r="H19" s="94">
        <f>'Emissions summary'!AF18</f>
        <v>2.9613583567611457</v>
      </c>
      <c r="I19" s="94">
        <f>'Emissions summary'!AG18</f>
        <v>2.9577771297206668</v>
      </c>
      <c r="J19" s="94">
        <f>'Emissions summary'!AH18</f>
        <v>2.946914597010224</v>
      </c>
      <c r="K19" s="94">
        <f>'Emissions summary'!AI18</f>
        <v>2.9292196991357962</v>
      </c>
      <c r="L19" s="94">
        <f>'Emissions summary'!AJ18</f>
        <v>2.5131103666022465</v>
      </c>
      <c r="M19" s="94">
        <f>'Emissions summary'!AK18</f>
        <v>2.5693563392667</v>
      </c>
      <c r="N19" s="94">
        <f>'Emissions summary'!AL18</f>
        <v>2.6208686683881899</v>
      </c>
      <c r="O19" s="94">
        <f>'Emissions summary'!AM18</f>
        <v>2.6726408825424732</v>
      </c>
      <c r="P19" s="94">
        <f>'Emissions summary'!AN18</f>
        <v>2.7204042171407137</v>
      </c>
      <c r="Q19" s="94">
        <f>'Emissions summary'!AO18</f>
        <v>2.7714783448411024</v>
      </c>
      <c r="R19" s="94">
        <f>'Emissions summary'!AP18</f>
        <v>2.8434520784724686</v>
      </c>
      <c r="S19" s="94">
        <f>'Emissions summary'!AQ18</f>
        <v>2.9134892979605311</v>
      </c>
      <c r="T19" s="94">
        <f>'Emissions summary'!AR18</f>
        <v>2.9879576574750626</v>
      </c>
      <c r="U19" s="94">
        <f>'Emissions summary'!AS18</f>
        <v>3.0653260236563296</v>
      </c>
      <c r="V19" s="94">
        <f>'Emissions summary'!AT18</f>
        <v>3.1458883509978164</v>
      </c>
      <c r="W19" s="94">
        <f>'Emissions summary'!AU18</f>
        <v>3.2526608073770533</v>
      </c>
      <c r="X19" s="94">
        <f>'Emissions summary'!AV18</f>
        <v>3.3515244816694971</v>
      </c>
      <c r="Y19" s="94">
        <f>'Emissions summary'!AW18</f>
        <v>3.4643203658210431</v>
      </c>
      <c r="Z19" s="94">
        <f>'Emissions summary'!AX18</f>
        <v>3.5862683439820735</v>
      </c>
      <c r="AA19" s="94">
        <f>'Emissions summary'!AY18</f>
        <v>3.7178613450088096</v>
      </c>
      <c r="AB19" s="94">
        <f>'Emissions summary'!AZ18</f>
        <v>3.8558944219861262</v>
      </c>
      <c r="AC19" s="94">
        <f>'Emissions summary'!BA18</f>
        <v>3.9998937946551263</v>
      </c>
      <c r="AD19" s="94">
        <f>'Emissions summary'!BB18</f>
        <v>4.1451930409325612</v>
      </c>
      <c r="AE19" s="94">
        <f>'Emissions summary'!BC18</f>
        <v>4.2965137702670289</v>
      </c>
      <c r="AF19" s="94">
        <f>'Emissions summary'!BD18</f>
        <v>4.4578522351444398</v>
      </c>
      <c r="AG19" s="94">
        <f>'Emissions summary'!BE18</f>
        <v>4.6283923972621768</v>
      </c>
      <c r="AH19" s="94">
        <f>'Emissions summary'!BF18</f>
        <v>4.8060981807268188</v>
      </c>
      <c r="AI19" s="94">
        <f>'Emissions summary'!BG18</f>
        <v>4.9903469589675469</v>
      </c>
      <c r="AJ19" s="94">
        <f>'Emissions summary'!BH18</f>
        <v>5.1822408289524233</v>
      </c>
      <c r="AK19" s="94">
        <f>'Emissions summary'!BI18</f>
        <v>5.386568932746699</v>
      </c>
      <c r="AL19" s="94">
        <f>'Emissions summary'!BJ18</f>
        <v>5.6035903616041463</v>
      </c>
      <c r="AM19" s="94">
        <f>'Emissions summary'!BK18</f>
        <v>5.8307496797747582</v>
      </c>
      <c r="AN19" s="94">
        <f>'Emissions summary'!BL18</f>
        <v>6.0589914311227568</v>
      </c>
      <c r="AO19" s="94">
        <f>'Emissions summary'!BM18</f>
        <v>6.2983428398198447</v>
      </c>
      <c r="AP19" s="94">
        <f>'Emissions summary'!BN18</f>
        <v>6.5497038459076418</v>
      </c>
    </row>
    <row r="20" spans="1:42" x14ac:dyDescent="0.25">
      <c r="A20" t="str">
        <f>'Emissions summary'!C20</f>
        <v>3A2a Cattle</v>
      </c>
      <c r="B20" t="str">
        <f t="shared" si="1"/>
        <v>A3A2a</v>
      </c>
      <c r="C20" t="str">
        <f>'Emissions summary'!D20</f>
        <v>N2O</v>
      </c>
      <c r="D20" s="94">
        <f>'Emissions summary'!AB20</f>
        <v>2.8080716650334443</v>
      </c>
      <c r="E20" s="94">
        <f>'Emissions summary'!AC20</f>
        <v>2.838520939174098</v>
      </c>
      <c r="F20" s="94">
        <f>'Emissions summary'!AD20</f>
        <v>2.8503393263982524</v>
      </c>
      <c r="G20" s="94">
        <f>'Emissions summary'!AE20</f>
        <v>2.8430302145498261</v>
      </c>
      <c r="H20" s="94">
        <f>'Emissions summary'!AF20</f>
        <v>2.8208796857466951</v>
      </c>
      <c r="I20" s="94">
        <f>'Emissions summary'!AG20</f>
        <v>2.81243180717478</v>
      </c>
      <c r="J20" s="94">
        <f>'Emissions summary'!AH20</f>
        <v>2.7991363047589561</v>
      </c>
      <c r="K20" s="94">
        <f>'Emissions summary'!AI20</f>
        <v>2.7814197535105789</v>
      </c>
      <c r="L20" s="94">
        <f>'Emissions summary'!AJ20</f>
        <v>2.5021139396528236</v>
      </c>
      <c r="M20" s="94">
        <f>'Emissions summary'!AK20</f>
        <v>2.5329687584930811</v>
      </c>
      <c r="N20" s="94">
        <f>'Emissions summary'!AL20</f>
        <v>2.5604342813141123</v>
      </c>
      <c r="O20" s="94">
        <f>'Emissions summary'!AM20</f>
        <v>2.5877681652936069</v>
      </c>
      <c r="P20" s="94">
        <f>'Emissions summary'!AN20</f>
        <v>2.6122005997485509</v>
      </c>
      <c r="Q20" s="94">
        <f>'Emissions summary'!AO20</f>
        <v>2.6384435229080232</v>
      </c>
      <c r="R20" s="94">
        <f>'Emissions summary'!AP20</f>
        <v>2.6756376521676177</v>
      </c>
      <c r="S20" s="94">
        <f>'Emissions summary'!AQ20</f>
        <v>2.7111102179892717</v>
      </c>
      <c r="T20" s="94">
        <f>'Emissions summary'!AR20</f>
        <v>2.7488778774384688</v>
      </c>
      <c r="U20" s="94">
        <f>'Emissions summary'!AS20</f>
        <v>2.787918615749617</v>
      </c>
      <c r="V20" s="94">
        <f>'Emissions summary'!AT20</f>
        <v>2.8283694529650161</v>
      </c>
      <c r="W20" s="94">
        <f>'Emissions summary'!AU20</f>
        <v>2.8801523599111993</v>
      </c>
      <c r="X20" s="94">
        <f>'Emissions summary'!AV20</f>
        <v>2.9261510414552037</v>
      </c>
      <c r="Y20" s="94">
        <f>'Emissions summary'!AW20</f>
        <v>2.979785396548547</v>
      </c>
      <c r="Z20" s="94">
        <f>'Emissions summary'!AX20</f>
        <v>3.0379619202955155</v>
      </c>
      <c r="AA20" s="94">
        <f>'Emissions summary'!AY20</f>
        <v>3.1008421549331517</v>
      </c>
      <c r="AB20" s="94">
        <f>'Emissions summary'!AZ20</f>
        <v>3.1649630040549752</v>
      </c>
      <c r="AC20" s="94">
        <f>'Emissions summary'!BA20</f>
        <v>3.231361397716503</v>
      </c>
      <c r="AD20" s="94">
        <f>'Emissions summary'!BB20</f>
        <v>3.2971918668470179</v>
      </c>
      <c r="AE20" s="94">
        <f>'Emissions summary'!BC20</f>
        <v>3.3651783762815599</v>
      </c>
      <c r="AF20" s="94">
        <f>'Emissions summary'!BD20</f>
        <v>3.4375402057679758</v>
      </c>
      <c r="AG20" s="94">
        <f>'Emissions summary'!BE20</f>
        <v>3.5262929820014746</v>
      </c>
      <c r="AH20" s="94">
        <f>'Emissions summary'!BF20</f>
        <v>3.6182813468613078</v>
      </c>
      <c r="AI20" s="94">
        <f>'Emissions summary'!BG20</f>
        <v>3.7130812976631598</v>
      </c>
      <c r="AJ20" s="94">
        <f>'Emissions summary'!BH20</f>
        <v>3.8112590163088171</v>
      </c>
      <c r="AK20" s="94">
        <f>'Emissions summary'!BI20</f>
        <v>3.9154697009592825</v>
      </c>
      <c r="AL20" s="94">
        <f>'Emissions summary'!BJ20</f>
        <v>4.0245277514004894</v>
      </c>
      <c r="AM20" s="94">
        <f>'Emissions summary'!BK20</f>
        <v>4.1381151299253052</v>
      </c>
      <c r="AN20" s="94">
        <f>'Emissions summary'!BL20</f>
        <v>4.251041863414823</v>
      </c>
      <c r="AO20" s="94">
        <f>'Emissions summary'!BM20</f>
        <v>4.3688935830002267</v>
      </c>
      <c r="AP20" s="94">
        <f>'Emissions summary'!BN20</f>
        <v>4.4920678237158489</v>
      </c>
    </row>
    <row r="21" spans="1:42" x14ac:dyDescent="0.25">
      <c r="A21" t="str">
        <f>'Emissions summary'!C21</f>
        <v>3A2c Sheep</v>
      </c>
      <c r="B21" t="str">
        <f t="shared" si="1"/>
        <v>A3A2c</v>
      </c>
      <c r="C21" t="str">
        <f>'Emissions summary'!D21</f>
        <v>N2O</v>
      </c>
      <c r="D21" s="94">
        <f>'Emissions summary'!AB21</f>
        <v>0.1798478142071076</v>
      </c>
      <c r="E21" s="94">
        <f>'Emissions summary'!AC21</f>
        <v>0.17994751823777116</v>
      </c>
      <c r="F21" s="94">
        <f>'Emissions summary'!AD21</f>
        <v>0.18016928859675135</v>
      </c>
      <c r="G21" s="94">
        <f>'Emissions summary'!AE21</f>
        <v>0.18050508298553042</v>
      </c>
      <c r="H21" s="94">
        <f>'Emissions summary'!AF21</f>
        <v>0.18095036433408976</v>
      </c>
      <c r="I21" s="94">
        <f>'Emissions summary'!AG21</f>
        <v>0.18151160441570363</v>
      </c>
      <c r="J21" s="94">
        <f>'Emissions summary'!AH21</f>
        <v>0.18213331640853533</v>
      </c>
      <c r="K21" s="94">
        <f>'Emissions summary'!AI21</f>
        <v>0.18281657832257242</v>
      </c>
      <c r="L21" s="94">
        <f>'Emissions summary'!AJ21</f>
        <v>0.18345281301711958</v>
      </c>
      <c r="M21" s="94">
        <f>'Emissions summary'!AK21</f>
        <v>0.18371604959387577</v>
      </c>
      <c r="N21" s="94">
        <f>'Emissions summary'!AL21</f>
        <v>0.18402344685986366</v>
      </c>
      <c r="O21" s="94">
        <f>'Emissions summary'!AM21</f>
        <v>0.18437360267413563</v>
      </c>
      <c r="P21" s="94">
        <f>'Emissions summary'!AN21</f>
        <v>0.18476295228605652</v>
      </c>
      <c r="Q21" s="94">
        <f>'Emissions summary'!AO21</f>
        <v>0.1851913452317156</v>
      </c>
      <c r="R21" s="94">
        <f>'Emissions summary'!AP21</f>
        <v>0.18545666755095847</v>
      </c>
      <c r="S21" s="94">
        <f>'Emissions summary'!AQ21</f>
        <v>0.18575380463803898</v>
      </c>
      <c r="T21" s="94">
        <f>'Emissions summary'!AR21</f>
        <v>0.18608288787681959</v>
      </c>
      <c r="U21" s="94">
        <f>'Emissions summary'!AS21</f>
        <v>0.18644206657355877</v>
      </c>
      <c r="V21" s="94">
        <f>'Emissions summary'!AT21</f>
        <v>0.18683012966636622</v>
      </c>
      <c r="W21" s="94">
        <f>'Emissions summary'!AU21</f>
        <v>0.18708687077844327</v>
      </c>
      <c r="X21" s="94">
        <f>'Emissions summary'!AV21</f>
        <v>0.18736569642508294</v>
      </c>
      <c r="Y21" s="94">
        <f>'Emissions summary'!AW21</f>
        <v>0.18767158693248498</v>
      </c>
      <c r="Z21" s="94">
        <f>'Emissions summary'!AX21</f>
        <v>0.1880023090212099</v>
      </c>
      <c r="AA21" s="94">
        <f>'Emissions summary'!AY21</f>
        <v>0.18835715818396054</v>
      </c>
      <c r="AB21" s="94">
        <f>'Emissions summary'!AZ21</f>
        <v>0.1885783340704649</v>
      </c>
      <c r="AC21" s="94">
        <f>'Emissions summary'!BA21</f>
        <v>0.18881991778446378</v>
      </c>
      <c r="AD21" s="94">
        <f>'Emissions summary'!BB21</f>
        <v>0.18907991467957358</v>
      </c>
      <c r="AE21" s="94">
        <f>'Emissions summary'!BC21</f>
        <v>0.18935899002590884</v>
      </c>
      <c r="AF21" s="94">
        <f>'Emissions summary'!BD21</f>
        <v>0.18965766489547006</v>
      </c>
      <c r="AG21" s="94">
        <f>'Emissions summary'!BE21</f>
        <v>0.18982976835322987</v>
      </c>
      <c r="AH21" s="94">
        <f>'Emissions summary'!BF21</f>
        <v>0.19001871206842597</v>
      </c>
      <c r="AI21" s="94">
        <f>'Emissions summary'!BG21</f>
        <v>0.19022381766469759</v>
      </c>
      <c r="AJ21" s="94">
        <f>'Emissions summary'!BH21</f>
        <v>0.19044492479821817</v>
      </c>
      <c r="AK21" s="94">
        <f>'Emissions summary'!BI21</f>
        <v>0.19068294385865631</v>
      </c>
      <c r="AL21" s="94">
        <f>'Emissions summary'!BJ21</f>
        <v>0.19079071119535773</v>
      </c>
      <c r="AM21" s="94">
        <f>'Emissions summary'!BK21</f>
        <v>0.19091327904423661</v>
      </c>
      <c r="AN21" s="94">
        <f>'Emissions summary'!BL21</f>
        <v>0.19104770994967268</v>
      </c>
      <c r="AO21" s="94">
        <f>'Emissions summary'!BM21</f>
        <v>0.19119647390323458</v>
      </c>
      <c r="AP21" s="94">
        <f>'Emissions summary'!BN21</f>
        <v>0.19135949351055348</v>
      </c>
    </row>
    <row r="22" spans="1:42" x14ac:dyDescent="0.25">
      <c r="A22" t="str">
        <f>'Emissions summary'!C22</f>
        <v>3A2d Goats</v>
      </c>
      <c r="B22" t="str">
        <f t="shared" si="1"/>
        <v>A3A2d</v>
      </c>
      <c r="C22" t="str">
        <f>'Emissions summary'!D22</f>
        <v>N2O</v>
      </c>
      <c r="D22" s="94">
        <f>'Emissions summary'!AB22</f>
        <v>0.1293237248725255</v>
      </c>
      <c r="E22" s="94">
        <f>'Emissions summary'!AC22</f>
        <v>0.12966274195392957</v>
      </c>
      <c r="F22" s="94">
        <f>'Emissions summary'!AD22</f>
        <v>0.13011434207789288</v>
      </c>
      <c r="G22" s="94">
        <f>'Emissions summary'!AE22</f>
        <v>0.1306714212508458</v>
      </c>
      <c r="H22" s="94">
        <f>'Emissions summary'!AF22</f>
        <v>0.13133047247759758</v>
      </c>
      <c r="I22" s="94">
        <f>'Emissions summary'!AG22</f>
        <v>0.13210005686841134</v>
      </c>
      <c r="J22" s="94">
        <f>'Emissions summary'!AH22</f>
        <v>0.13291892011110745</v>
      </c>
      <c r="K22" s="94">
        <f>'Emissions summary'!AI22</f>
        <v>0.13378948998668685</v>
      </c>
      <c r="L22" s="94">
        <f>'Emissions summary'!AJ22</f>
        <v>0.13459173266460969</v>
      </c>
      <c r="M22" s="94">
        <f>'Emissions summary'!AK22</f>
        <v>0.13496499210839072</v>
      </c>
      <c r="N22" s="94">
        <f>'Emissions summary'!AL22</f>
        <v>0.13537622875408542</v>
      </c>
      <c r="O22" s="94">
        <f>'Emissions summary'!AM22</f>
        <v>0.13582447392314423</v>
      </c>
      <c r="P22" s="94">
        <f>'Emissions summary'!AN22</f>
        <v>0.13630629252343004</v>
      </c>
      <c r="Q22" s="94">
        <f>'Emissions summary'!AO22</f>
        <v>0.13682196573013586</v>
      </c>
      <c r="R22" s="94">
        <f>'Emissions summary'!AP22</f>
        <v>0.13714984662184979</v>
      </c>
      <c r="S22" s="94">
        <f>'Emissions summary'!AQ22</f>
        <v>0.13750535562033342</v>
      </c>
      <c r="T22" s="94">
        <f>'Emissions summary'!AR22</f>
        <v>0.13788892476406242</v>
      </c>
      <c r="U22" s="94">
        <f>'Emissions summary'!AS22</f>
        <v>0.13829877919705597</v>
      </c>
      <c r="V22" s="94">
        <f>'Emissions summary'!AT22</f>
        <v>0.13873382096333431</v>
      </c>
      <c r="W22" s="94">
        <f>'Emissions summary'!AU22</f>
        <v>0.13902014619764688</v>
      </c>
      <c r="X22" s="94">
        <f>'Emissions summary'!AV22</f>
        <v>0.13932535786817787</v>
      </c>
      <c r="Y22" s="94">
        <f>'Emissions summary'!AW22</f>
        <v>0.13965501344568648</v>
      </c>
      <c r="Z22" s="94">
        <f>'Emissions summary'!AX22</f>
        <v>0.14000681370954696</v>
      </c>
      <c r="AA22" s="94">
        <f>'Emissions summary'!AY22</f>
        <v>0.14038010810265591</v>
      </c>
      <c r="AB22" s="94">
        <f>'Emissions summary'!AZ22</f>
        <v>0.14060518709734549</v>
      </c>
      <c r="AC22" s="94">
        <f>'Emissions summary'!BA22</f>
        <v>0.14084858014515228</v>
      </c>
      <c r="AD22" s="94">
        <f>'Emissions summary'!BB22</f>
        <v>0.14110822375412602</v>
      </c>
      <c r="AE22" s="94">
        <f>'Emissions summary'!BC22</f>
        <v>0.14138490506554</v>
      </c>
      <c r="AF22" s="94">
        <f>'Emissions summary'!BD22</f>
        <v>0.14167924157373099</v>
      </c>
      <c r="AG22" s="94">
        <f>'Emissions summary'!BE22</f>
        <v>0.1418354141034901</v>
      </c>
      <c r="AH22" s="94">
        <f>'Emissions summary'!BF22</f>
        <v>0.14200693663118136</v>
      </c>
      <c r="AI22" s="94">
        <f>'Emissions summary'!BG22</f>
        <v>0.14219312433780437</v>
      </c>
      <c r="AJ22" s="94">
        <f>'Emissions summary'!BH22</f>
        <v>0.14239384043519399</v>
      </c>
      <c r="AK22" s="94">
        <f>'Emissions summary'!BI22</f>
        <v>0.14261007739135367</v>
      </c>
      <c r="AL22" s="94">
        <f>'Emissions summary'!BJ22</f>
        <v>0.14268625399680684</v>
      </c>
      <c r="AM22" s="94">
        <f>'Emissions summary'!BK22</f>
        <v>0.14277626297084975</v>
      </c>
      <c r="AN22" s="94">
        <f>'Emissions summary'!BL22</f>
        <v>0.14287701849035844</v>
      </c>
      <c r="AO22" s="94">
        <f>'Emissions summary'!BM22</f>
        <v>0.14299114063908858</v>
      </c>
      <c r="AP22" s="94">
        <f>'Emissions summary'!BN22</f>
        <v>0.14311855329596912</v>
      </c>
    </row>
    <row r="23" spans="1:42" x14ac:dyDescent="0.25">
      <c r="A23" t="str">
        <f>'Emissions summary'!C25</f>
        <v>3A2h Swine</v>
      </c>
      <c r="B23" t="str">
        <f t="shared" si="1"/>
        <v>A3A2h</v>
      </c>
      <c r="C23" t="str">
        <f>'Emissions summary'!D25</f>
        <v>N2O</v>
      </c>
      <c r="D23" s="94">
        <f>'Emissions summary'!AB25</f>
        <v>0.13627062750109459</v>
      </c>
      <c r="E23" s="94">
        <f>'Emissions summary'!AC25</f>
        <v>0.13604094413208478</v>
      </c>
      <c r="F23" s="94">
        <f>'Emissions summary'!AD25</f>
        <v>0.13486781956974722</v>
      </c>
      <c r="G23" s="94">
        <f>'Emissions summary'!AE25</f>
        <v>0.13274832829002087</v>
      </c>
      <c r="H23" s="94">
        <f>'Emissions summary'!AF25</f>
        <v>0.1299274115689471</v>
      </c>
      <c r="I23" s="94">
        <f>'Emissions summary'!AG25</f>
        <v>0.12789125245708952</v>
      </c>
      <c r="J23" s="94">
        <f>'Emissions summary'!AH25</f>
        <v>0.12567992571244122</v>
      </c>
      <c r="K23" s="94">
        <f>'Emissions summary'!AI25</f>
        <v>0.12331417310092857</v>
      </c>
      <c r="L23" s="94">
        <f>'Emissions summary'!AJ25</f>
        <v>0.10786041071741509</v>
      </c>
      <c r="M23" s="94">
        <f>'Emissions summary'!AK25</f>
        <v>0.10811731008412147</v>
      </c>
      <c r="N23" s="94">
        <f>'Emissions summary'!AL25</f>
        <v>0.10821770946237566</v>
      </c>
      <c r="O23" s="94">
        <f>'Emissions summary'!AM25</f>
        <v>0.10832425300653867</v>
      </c>
      <c r="P23" s="94">
        <f>'Emissions summary'!AN25</f>
        <v>0.10830162881283095</v>
      </c>
      <c r="Q23" s="94">
        <f>'Emissions summary'!AO25</f>
        <v>0.10837884198402972</v>
      </c>
      <c r="R23" s="94">
        <f>'Emissions summary'!AP25</f>
        <v>0.1090447638630509</v>
      </c>
      <c r="S23" s="94">
        <f>'Emissions summary'!AQ25</f>
        <v>0.10962907112764732</v>
      </c>
      <c r="T23" s="94">
        <f>'Emissions summary'!AR25</f>
        <v>0.11032161608281106</v>
      </c>
      <c r="U23" s="94">
        <f>'Emissions summary'!AS25</f>
        <v>0.11107191335070714</v>
      </c>
      <c r="V23" s="94">
        <f>'Emissions summary'!AT25</f>
        <v>0.11188461245128034</v>
      </c>
      <c r="W23" s="94">
        <f>'Emissions summary'!AU25</f>
        <v>0.11337974094391486</v>
      </c>
      <c r="X23" s="94">
        <f>'Emissions summary'!AV25</f>
        <v>0.11460220161424256</v>
      </c>
      <c r="Y23" s="94">
        <f>'Emissions summary'!AW25</f>
        <v>0.11616424494269181</v>
      </c>
      <c r="Z23" s="94">
        <f>'Emissions summary'!AX25</f>
        <v>0.11792046673263226</v>
      </c>
      <c r="AA23" s="94">
        <f>'Emissions summary'!AY25</f>
        <v>0.11987460768575264</v>
      </c>
      <c r="AB23" s="94">
        <f>'Emissions summary'!AZ25</f>
        <v>0.12190714239868916</v>
      </c>
      <c r="AC23" s="94">
        <f>'Emissions summary'!BA25</f>
        <v>0.12402505282972201</v>
      </c>
      <c r="AD23" s="94">
        <f>'Emissions summary'!BB25</f>
        <v>0.1261023292959729</v>
      </c>
      <c r="AE23" s="94">
        <f>'Emissions summary'!BC25</f>
        <v>0.12825876755989526</v>
      </c>
      <c r="AF23" s="94">
        <f>'Emissions summary'!BD25</f>
        <v>0.13058954837810449</v>
      </c>
      <c r="AG23" s="94">
        <f>'Emissions summary'!BE25</f>
        <v>0.13304424959233843</v>
      </c>
      <c r="AH23" s="94">
        <f>'Emissions summary'!BF25</f>
        <v>0.1355864529469912</v>
      </c>
      <c r="AI23" s="94">
        <f>'Emissions summary'!BG25</f>
        <v>0.138195082320101</v>
      </c>
      <c r="AJ23" s="94">
        <f>'Emissions summary'!BH25</f>
        <v>0.14089110381642911</v>
      </c>
      <c r="AK23" s="94">
        <f>'Emissions summary'!BI25</f>
        <v>0.14378090691813061</v>
      </c>
      <c r="AL23" s="94">
        <f>'Emissions summary'!BJ25</f>
        <v>0.14684055139206711</v>
      </c>
      <c r="AM23" s="94">
        <f>'Emissions summary'!BK25</f>
        <v>0.15002075093189071</v>
      </c>
      <c r="AN23" s="94">
        <f>'Emissions summary'!BL25</f>
        <v>0.15310882467144596</v>
      </c>
      <c r="AO23" s="94">
        <f>'Emissions summary'!BM25</f>
        <v>0.15632847873193736</v>
      </c>
      <c r="AP23" s="94">
        <f>'Emissions summary'!BN25</f>
        <v>0.15969066076917027</v>
      </c>
    </row>
    <row r="24" spans="1:42" x14ac:dyDescent="0.25">
      <c r="A24" t="str">
        <f>'Emissions summary'!C26</f>
        <v>3A2i Poultry</v>
      </c>
      <c r="B24" t="str">
        <f t="shared" si="1"/>
        <v>A3A2i</v>
      </c>
      <c r="C24" t="str">
        <f>'Emissions summary'!D26</f>
        <v>N2O</v>
      </c>
      <c r="D24" s="94">
        <f>'Emissions summary'!AB26</f>
        <v>2.1287415444167697</v>
      </c>
      <c r="E24" s="94">
        <f>'Emissions summary'!AC26</f>
        <v>2.1693751379649915</v>
      </c>
      <c r="F24" s="94">
        <f>'Emissions summary'!AD26</f>
        <v>2.1892446868920898</v>
      </c>
      <c r="G24" s="94">
        <f>'Emissions summary'!AE26</f>
        <v>2.1874985175151926</v>
      </c>
      <c r="H24" s="94">
        <f>'Emissions summary'!AF26</f>
        <v>2.1685915606596629</v>
      </c>
      <c r="I24" s="94">
        <f>'Emissions summary'!AG26</f>
        <v>2.1643510735382812</v>
      </c>
      <c r="J24" s="94">
        <f>'Emissions summary'!AH26</f>
        <v>2.1546290800228705</v>
      </c>
      <c r="K24" s="94">
        <f>'Emissions summary'!AI26</f>
        <v>2.1397625249842651</v>
      </c>
      <c r="L24" s="94">
        <f>'Emissions summary'!AJ26</f>
        <v>1.8249982638982347</v>
      </c>
      <c r="M24" s="94">
        <f>'Emissions summary'!AK26</f>
        <v>1.8661745877162534</v>
      </c>
      <c r="N24" s="94">
        <f>'Emissions summary'!AL26</f>
        <v>1.9037723283026782</v>
      </c>
      <c r="O24" s="94">
        <f>'Emissions summary'!AM26</f>
        <v>1.9415499991410523</v>
      </c>
      <c r="P24" s="94">
        <f>'Emissions summary'!AN26</f>
        <v>1.9762966148055832</v>
      </c>
      <c r="Q24" s="94">
        <f>'Emissions summary'!AO26</f>
        <v>2.0135181823428683</v>
      </c>
      <c r="R24" s="94">
        <f>'Emissions summary'!AP26</f>
        <v>2.0665654381832326</v>
      </c>
      <c r="S24" s="94">
        <f>'Emissions summary'!AQ26</f>
        <v>2.1181380057980141</v>
      </c>
      <c r="T24" s="94">
        <f>'Emissions summary'!AR26</f>
        <v>2.1730227657721795</v>
      </c>
      <c r="U24" s="94">
        <f>'Emissions summary'!AS26</f>
        <v>2.2300674747378864</v>
      </c>
      <c r="V24" s="94">
        <f>'Emissions summary'!AT26</f>
        <v>2.2894920137063486</v>
      </c>
      <c r="W24" s="94">
        <f>'Emissions summary'!AU26</f>
        <v>2.3686910917581625</v>
      </c>
      <c r="X24" s="94">
        <f>'Emissions summary'!AV26</f>
        <v>2.4419246066363858</v>
      </c>
      <c r="Y24" s="94">
        <f>'Emissions summary'!AW26</f>
        <v>2.525598349146434</v>
      </c>
      <c r="Z24" s="94">
        <f>'Emissions summary'!AX26</f>
        <v>2.6161183354688959</v>
      </c>
      <c r="AA24" s="94">
        <f>'Emissions summary'!AY26</f>
        <v>2.7138517719902739</v>
      </c>
      <c r="AB24" s="94">
        <f>'Emissions summary'!AZ26</f>
        <v>2.8164908149598564</v>
      </c>
      <c r="AC24" s="94">
        <f>'Emissions summary'!BA26</f>
        <v>2.9235785631371245</v>
      </c>
      <c r="AD24" s="94">
        <f>'Emissions summary'!BB26</f>
        <v>3.0316115457519954</v>
      </c>
      <c r="AE24" s="94">
        <f>'Emissions summary'!BC26</f>
        <v>3.1441324761682909</v>
      </c>
      <c r="AF24" s="94">
        <f>'Emissions summary'!BD26</f>
        <v>3.2641378536548133</v>
      </c>
      <c r="AG24" s="94">
        <f>'Emissions summary'!BE26</f>
        <v>3.391108235444714</v>
      </c>
      <c r="AH24" s="94">
        <f>'Emissions summary'!BF26</f>
        <v>3.5234196986223845</v>
      </c>
      <c r="AI24" s="94">
        <f>'Emissions summary'!BG26</f>
        <v>3.6606035158508941</v>
      </c>
      <c r="AJ24" s="94">
        <f>'Emissions summary'!BH26</f>
        <v>3.8034844552273026</v>
      </c>
      <c r="AK24" s="94">
        <f>'Emissions summary'!BI26</f>
        <v>3.9556510635324802</v>
      </c>
      <c r="AL24" s="94">
        <f>'Emissions summary'!BJ26</f>
        <v>4.1173920843642637</v>
      </c>
      <c r="AM24" s="94">
        <f>'Emissions summary'!BK26</f>
        <v>4.2866920330199196</v>
      </c>
      <c r="AN24" s="94">
        <f>'Emissions summary'!BL26</f>
        <v>4.4567621642592385</v>
      </c>
      <c r="AO24" s="94">
        <f>'Emissions summary'!BM26</f>
        <v>4.6351161657890492</v>
      </c>
      <c r="AP24" s="94">
        <f>'Emissions summary'!BN26</f>
        <v>4.8224255542861574</v>
      </c>
    </row>
    <row r="25" spans="1:42" x14ac:dyDescent="0.25">
      <c r="A25" t="str">
        <f>'Emissions summary'!C28</f>
        <v>3C1a Biomass burning in forest land</v>
      </c>
      <c r="B25" t="str">
        <f t="shared" si="1"/>
        <v>A3C1a</v>
      </c>
      <c r="C25" t="str">
        <f>'Emissions summary'!D28</f>
        <v>CH4</v>
      </c>
      <c r="D25" s="94">
        <f>'Emissions summary'!AB28</f>
        <v>11.205825935791335</v>
      </c>
      <c r="E25" s="94">
        <f>'Emissions summary'!AC28</f>
        <v>13.057530568067531</v>
      </c>
      <c r="F25" s="94">
        <f>'Emissions summary'!AD28</f>
        <v>12.302133920343728</v>
      </c>
      <c r="G25" s="94">
        <f>'Emissions summary'!AE28</f>
        <v>11.592060312619925</v>
      </c>
      <c r="H25" s="94">
        <f>'Emissions summary'!AF28</f>
        <v>11.953315984896124</v>
      </c>
      <c r="I25" s="94">
        <f>'Emissions summary'!AG28</f>
        <v>12.261352617172319</v>
      </c>
      <c r="J25" s="94">
        <f>'Emissions summary'!AH28</f>
        <v>12.265709089448515</v>
      </c>
      <c r="K25" s="94">
        <f>'Emissions summary'!AI28</f>
        <v>12.28366220108242</v>
      </c>
      <c r="L25" s="94">
        <f>'Emissions summary'!AJ28</f>
        <v>12.301615312716322</v>
      </c>
      <c r="M25" s="94">
        <f>'Emissions summary'!AK28</f>
        <v>12.31956842435023</v>
      </c>
      <c r="N25" s="94">
        <f>'Emissions summary'!AL28</f>
        <v>12.337521535984129</v>
      </c>
      <c r="O25" s="94">
        <f>'Emissions summary'!AM28</f>
        <v>12.355474647618033</v>
      </c>
      <c r="P25" s="94">
        <f>'Emissions summary'!AN28</f>
        <v>12.373427759251939</v>
      </c>
      <c r="Q25" s="94">
        <f>'Emissions summary'!AO28</f>
        <v>12.39138087088584</v>
      </c>
      <c r="R25" s="94">
        <f>'Emissions summary'!AP28</f>
        <v>12.409333982519744</v>
      </c>
      <c r="S25" s="94">
        <f>'Emissions summary'!AQ28</f>
        <v>12.427287094153648</v>
      </c>
      <c r="T25" s="94">
        <f>'Emissions summary'!AR28</f>
        <v>12.445240205787551</v>
      </c>
      <c r="U25" s="94">
        <f>'Emissions summary'!AS28</f>
        <v>12.463193317421455</v>
      </c>
      <c r="V25" s="94">
        <f>'Emissions summary'!AT28</f>
        <v>12.481146429055357</v>
      </c>
      <c r="W25" s="94">
        <f>'Emissions summary'!AU28</f>
        <v>12.485502901331557</v>
      </c>
      <c r="X25" s="94">
        <f>'Emissions summary'!AV28</f>
        <v>12.489859373607752</v>
      </c>
      <c r="Y25" s="94">
        <f>'Emissions summary'!AW28</f>
        <v>12.494215845883948</v>
      </c>
      <c r="Z25" s="94">
        <f>'Emissions summary'!AX28</f>
        <v>12.498572318160145</v>
      </c>
      <c r="AA25" s="94">
        <f>'Emissions summary'!AY28</f>
        <v>12.502928790436343</v>
      </c>
      <c r="AB25" s="94">
        <f>'Emissions summary'!AZ28</f>
        <v>12.507285262712539</v>
      </c>
      <c r="AC25" s="94">
        <f>'Emissions summary'!BA28</f>
        <v>12.511641734988736</v>
      </c>
      <c r="AD25" s="94">
        <f>'Emissions summary'!BB28</f>
        <v>12.515998207264932</v>
      </c>
      <c r="AE25" s="94">
        <f>'Emissions summary'!BC28</f>
        <v>12.506758040183422</v>
      </c>
      <c r="AF25" s="94">
        <f>'Emissions summary'!BD28</f>
        <v>12.497517873101913</v>
      </c>
      <c r="AG25" s="94">
        <f>'Emissions summary'!BE28</f>
        <v>12.488277706020401</v>
      </c>
      <c r="AH25" s="94">
        <f>'Emissions summary'!BF28</f>
        <v>12.479037538938893</v>
      </c>
      <c r="AI25" s="94">
        <f>'Emissions summary'!BG28</f>
        <v>12.469797371857384</v>
      </c>
      <c r="AJ25" s="94">
        <f>'Emissions summary'!BH28</f>
        <v>12.460557204775874</v>
      </c>
      <c r="AK25" s="94">
        <f>'Emissions summary'!BI28</f>
        <v>12.451317037694363</v>
      </c>
      <c r="AL25" s="94">
        <f>'Emissions summary'!BJ28</f>
        <v>12.442076870612853</v>
      </c>
      <c r="AM25" s="94">
        <f>'Emissions summary'!BK28</f>
        <v>12.432836703531343</v>
      </c>
      <c r="AN25" s="94">
        <f>'Emissions summary'!BL28</f>
        <v>12.423596536449834</v>
      </c>
      <c r="AO25" s="94">
        <f>'Emissions summary'!BM28</f>
        <v>12.414356369368326</v>
      </c>
      <c r="AP25" s="94">
        <f>'Emissions summary'!BN28</f>
        <v>12.405116202286813</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22.45753513468696</v>
      </c>
      <c r="E27" s="94">
        <f>'Emissions summary'!AC30</f>
        <v>22.448725519032621</v>
      </c>
      <c r="F27" s="94">
        <f>'Emissions summary'!AD30</f>
        <v>22.439915903378289</v>
      </c>
      <c r="G27" s="94">
        <f>'Emissions summary'!AE30</f>
        <v>22.431106287723953</v>
      </c>
      <c r="H27" s="94">
        <f>'Emissions summary'!AF30</f>
        <v>22.422296672069617</v>
      </c>
      <c r="I27" s="94">
        <f>'Emissions summary'!AG30</f>
        <v>22.413487056415281</v>
      </c>
      <c r="J27" s="94">
        <f>'Emissions summary'!AH30</f>
        <v>22.404677440760942</v>
      </c>
      <c r="K27" s="94">
        <f>'Emissions summary'!AI30</f>
        <v>22.392350326166586</v>
      </c>
      <c r="L27" s="94">
        <f>'Emissions summary'!AJ30</f>
        <v>22.380023211572226</v>
      </c>
      <c r="M27" s="94">
        <f>'Emissions summary'!AK30</f>
        <v>22.367696096977866</v>
      </c>
      <c r="N27" s="94">
        <f>'Emissions summary'!AL30</f>
        <v>22.355368982383503</v>
      </c>
      <c r="O27" s="94">
        <f>'Emissions summary'!AM30</f>
        <v>22.343041867789143</v>
      </c>
      <c r="P27" s="94">
        <f>'Emissions summary'!AN30</f>
        <v>22.330714753194783</v>
      </c>
      <c r="Q27" s="94">
        <f>'Emissions summary'!AO30</f>
        <v>22.318387638600424</v>
      </c>
      <c r="R27" s="94">
        <f>'Emissions summary'!AP30</f>
        <v>22.30606052400606</v>
      </c>
      <c r="S27" s="94">
        <f>'Emissions summary'!AQ30</f>
        <v>22.293733409411697</v>
      </c>
      <c r="T27" s="94">
        <f>'Emissions summary'!AR30</f>
        <v>22.281406294817337</v>
      </c>
      <c r="U27" s="94">
        <f>'Emissions summary'!AS30</f>
        <v>22.269079180222977</v>
      </c>
      <c r="V27" s="94">
        <f>'Emissions summary'!AT30</f>
        <v>22.256752065628614</v>
      </c>
      <c r="W27" s="94">
        <f>'Emissions summary'!AU30</f>
        <v>22.247942449974282</v>
      </c>
      <c r="X27" s="94">
        <f>'Emissions summary'!AV30</f>
        <v>22.239132834319946</v>
      </c>
      <c r="Y27" s="94">
        <f>'Emissions summary'!AW30</f>
        <v>22.230323218665607</v>
      </c>
      <c r="Z27" s="94">
        <f>'Emissions summary'!AX30</f>
        <v>22.221513603011275</v>
      </c>
      <c r="AA27" s="94">
        <f>'Emissions summary'!AY30</f>
        <v>22.212703987356935</v>
      </c>
      <c r="AB27" s="94">
        <f>'Emissions summary'!AZ30</f>
        <v>22.203894371702603</v>
      </c>
      <c r="AC27" s="94">
        <f>'Emissions summary'!BA30</f>
        <v>22.195084756048267</v>
      </c>
      <c r="AD27" s="94">
        <f>'Emissions summary'!BB30</f>
        <v>22.186275140393935</v>
      </c>
      <c r="AE27" s="94">
        <f>'Emissions summary'!BC30</f>
        <v>22.177465524739599</v>
      </c>
      <c r="AF27" s="94">
        <f>'Emissions summary'!BD30</f>
        <v>22.168655909085267</v>
      </c>
      <c r="AG27" s="94">
        <f>'Emissions summary'!BE30</f>
        <v>22.159846293430927</v>
      </c>
      <c r="AH27" s="94">
        <f>'Emissions summary'!BF30</f>
        <v>22.151036677776592</v>
      </c>
      <c r="AI27" s="94">
        <f>'Emissions summary'!BG30</f>
        <v>22.142227062122256</v>
      </c>
      <c r="AJ27" s="94">
        <f>'Emissions summary'!BH30</f>
        <v>22.133417446467924</v>
      </c>
      <c r="AK27" s="94">
        <f>'Emissions summary'!BI30</f>
        <v>22.124607830813584</v>
      </c>
      <c r="AL27" s="94">
        <f>'Emissions summary'!BJ30</f>
        <v>22.115798215159248</v>
      </c>
      <c r="AM27" s="94">
        <f>'Emissions summary'!BK30</f>
        <v>22.106988599504916</v>
      </c>
      <c r="AN27" s="94">
        <f>'Emissions summary'!BL30</f>
        <v>22.098178983850577</v>
      </c>
      <c r="AO27" s="94">
        <f>'Emissions summary'!BM30</f>
        <v>22.089369368196245</v>
      </c>
      <c r="AP27" s="94">
        <f>'Emissions summary'!BN30</f>
        <v>22.080559752541905</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0.81344754225721971</v>
      </c>
      <c r="E31" s="94">
        <f>'Emissions summary'!AC35</f>
        <v>0.91622127041703505</v>
      </c>
      <c r="F31" s="94">
        <f>'Emissions summary'!AD35</f>
        <v>0.87477237457685042</v>
      </c>
      <c r="G31" s="94">
        <f>'Emissions summary'!AE35</f>
        <v>0.83583071073666604</v>
      </c>
      <c r="H31" s="94">
        <f>'Emissions summary'!AF35</f>
        <v>0.85615407089648143</v>
      </c>
      <c r="I31" s="94">
        <f>'Emissions summary'!AG35</f>
        <v>0.87353339905629679</v>
      </c>
      <c r="J31" s="94">
        <f>'Emissions summary'!AH35</f>
        <v>0.8741133992161122</v>
      </c>
      <c r="K31" s="94">
        <f>'Emissions summary'!AI35</f>
        <v>0.87544555389358814</v>
      </c>
      <c r="L31" s="94">
        <f>'Emissions summary'!AJ35</f>
        <v>0.87677770857106396</v>
      </c>
      <c r="M31" s="94">
        <f>'Emissions summary'!AK35</f>
        <v>0.87810986324853979</v>
      </c>
      <c r="N31" s="94">
        <f>'Emissions summary'!AL35</f>
        <v>0.8794420179260154</v>
      </c>
      <c r="O31" s="94">
        <f>'Emissions summary'!AM35</f>
        <v>0.88077417260349122</v>
      </c>
      <c r="P31" s="94">
        <f>'Emissions summary'!AN35</f>
        <v>0.88210632728096705</v>
      </c>
      <c r="Q31" s="94">
        <f>'Emissions summary'!AO35</f>
        <v>0.88343848195844277</v>
      </c>
      <c r="R31" s="94">
        <f>'Emissions summary'!AP35</f>
        <v>0.88477063663591882</v>
      </c>
      <c r="S31" s="94">
        <f>'Emissions summary'!AQ35</f>
        <v>0.88610279131339453</v>
      </c>
      <c r="T31" s="94">
        <f>'Emissions summary'!AR35</f>
        <v>0.88743494599087036</v>
      </c>
      <c r="U31" s="94">
        <f>'Emissions summary'!AS35</f>
        <v>0.88876710066834619</v>
      </c>
      <c r="V31" s="94">
        <f>'Emissions summary'!AT35</f>
        <v>0.89009925534582202</v>
      </c>
      <c r="W31" s="94">
        <f>'Emissions summary'!AU35</f>
        <v>0.89067925550563742</v>
      </c>
      <c r="X31" s="94">
        <f>'Emissions summary'!AV35</f>
        <v>0.89125925566545283</v>
      </c>
      <c r="Y31" s="94">
        <f>'Emissions summary'!AW35</f>
        <v>0.89183925582526824</v>
      </c>
      <c r="Z31" s="94">
        <f>'Emissions summary'!AX35</f>
        <v>0.89241925598508365</v>
      </c>
      <c r="AA31" s="94">
        <f>'Emissions summary'!AY35</f>
        <v>0.89299925614489917</v>
      </c>
      <c r="AB31" s="94">
        <f>'Emissions summary'!AZ35</f>
        <v>0.89357925630471469</v>
      </c>
      <c r="AC31" s="94">
        <f>'Emissions summary'!BA35</f>
        <v>0.89415925646452998</v>
      </c>
      <c r="AD31" s="94">
        <f>'Emissions summary'!BB35</f>
        <v>0.8947392566243455</v>
      </c>
      <c r="AE31" s="94">
        <f>'Emissions summary'!BC35</f>
        <v>0.89456710226650049</v>
      </c>
      <c r="AF31" s="94">
        <f>'Emissions summary'!BD35</f>
        <v>0.89439494790865548</v>
      </c>
      <c r="AG31" s="94">
        <f>'Emissions summary'!BE35</f>
        <v>0.89422279355081058</v>
      </c>
      <c r="AH31" s="94">
        <f>'Emissions summary'!BF35</f>
        <v>0.89405063919296579</v>
      </c>
      <c r="AI31" s="94">
        <f>'Emissions summary'!BG35</f>
        <v>0.89387848483512078</v>
      </c>
      <c r="AJ31" s="94">
        <f>'Emissions summary'!BH35</f>
        <v>0.89370633047727588</v>
      </c>
      <c r="AK31" s="94">
        <f>'Emissions summary'!BI35</f>
        <v>0.89353417611943098</v>
      </c>
      <c r="AL31" s="94">
        <f>'Emissions summary'!BJ35</f>
        <v>0.89336202176158597</v>
      </c>
      <c r="AM31" s="94">
        <f>'Emissions summary'!BK35</f>
        <v>0.89318986740374107</v>
      </c>
      <c r="AN31" s="94">
        <f>'Emissions summary'!BL35</f>
        <v>0.89301771304589606</v>
      </c>
      <c r="AO31" s="94">
        <f>'Emissions summary'!BM35</f>
        <v>0.89284555868805127</v>
      </c>
      <c r="AP31" s="94">
        <f>'Emissions summary'!BN35</f>
        <v>0.89267340433020614</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1.9504233036113983</v>
      </c>
      <c r="E33" s="94">
        <f>'Emissions summary'!AC37</f>
        <v>1.9494995482191042</v>
      </c>
      <c r="F33" s="94">
        <f>'Emissions summary'!AD37</f>
        <v>1.9485757928268101</v>
      </c>
      <c r="G33" s="94">
        <f>'Emissions summary'!AE37</f>
        <v>1.9476520374345163</v>
      </c>
      <c r="H33" s="94">
        <f>'Emissions summary'!AF37</f>
        <v>1.9467282820422223</v>
      </c>
      <c r="I33" s="94">
        <f>'Emissions summary'!AG37</f>
        <v>1.945804526649928</v>
      </c>
      <c r="J33" s="94">
        <f>'Emissions summary'!AH37</f>
        <v>1.9448807712576339</v>
      </c>
      <c r="K33" s="94">
        <f>'Emissions summary'!AI37</f>
        <v>1.9436358529186422</v>
      </c>
      <c r="L33" s="94">
        <f>'Emissions summary'!AJ37</f>
        <v>1.94239093457965</v>
      </c>
      <c r="M33" s="94">
        <f>'Emissions summary'!AK37</f>
        <v>1.9411460162406582</v>
      </c>
      <c r="N33" s="94">
        <f>'Emissions summary'!AL37</f>
        <v>1.939901097901666</v>
      </c>
      <c r="O33" s="94">
        <f>'Emissions summary'!AM37</f>
        <v>1.938656179562674</v>
      </c>
      <c r="P33" s="94">
        <f>'Emissions summary'!AN37</f>
        <v>1.937411261223682</v>
      </c>
      <c r="Q33" s="94">
        <f>'Emissions summary'!AO37</f>
        <v>1.9361663428846903</v>
      </c>
      <c r="R33" s="94">
        <f>'Emissions summary'!AP37</f>
        <v>1.934921424545698</v>
      </c>
      <c r="S33" s="94">
        <f>'Emissions summary'!AQ37</f>
        <v>1.9336765062067061</v>
      </c>
      <c r="T33" s="94">
        <f>'Emissions summary'!AR37</f>
        <v>1.9324315878677143</v>
      </c>
      <c r="U33" s="94">
        <f>'Emissions summary'!AS37</f>
        <v>1.9311866695287223</v>
      </c>
      <c r="V33" s="94">
        <f>'Emissions summary'!AT37</f>
        <v>1.9299417511897299</v>
      </c>
      <c r="W33" s="94">
        <f>'Emissions summary'!AU37</f>
        <v>1.929017995797436</v>
      </c>
      <c r="X33" s="94">
        <f>'Emissions summary'!AV37</f>
        <v>1.928094240405142</v>
      </c>
      <c r="Y33" s="94">
        <f>'Emissions summary'!AW37</f>
        <v>1.9271704850128479</v>
      </c>
      <c r="Z33" s="94">
        <f>'Emissions summary'!AX37</f>
        <v>1.9262467296205541</v>
      </c>
      <c r="AA33" s="94">
        <f>'Emissions summary'!AY37</f>
        <v>1.92532297422826</v>
      </c>
      <c r="AB33" s="94">
        <f>'Emissions summary'!AZ37</f>
        <v>1.9243992188359662</v>
      </c>
      <c r="AC33" s="94">
        <f>'Emissions summary'!BA37</f>
        <v>1.9234754634436719</v>
      </c>
      <c r="AD33" s="94">
        <f>'Emissions summary'!BB37</f>
        <v>1.9225517080513779</v>
      </c>
      <c r="AE33" s="94">
        <f>'Emissions summary'!BC37</f>
        <v>1.9216279526590838</v>
      </c>
      <c r="AF33" s="94">
        <f>'Emissions summary'!BD37</f>
        <v>1.92070419726679</v>
      </c>
      <c r="AG33" s="94">
        <f>'Emissions summary'!BE37</f>
        <v>1.9197804418744957</v>
      </c>
      <c r="AH33" s="94">
        <f>'Emissions summary'!BF37</f>
        <v>1.9188566864822016</v>
      </c>
      <c r="AI33" s="94">
        <f>'Emissions summary'!BG37</f>
        <v>1.917932931089908</v>
      </c>
      <c r="AJ33" s="94">
        <f>'Emissions summary'!BH37</f>
        <v>1.9170091756976142</v>
      </c>
      <c r="AK33" s="94">
        <f>'Emissions summary'!BI37</f>
        <v>1.9160854203053197</v>
      </c>
      <c r="AL33" s="94">
        <f>'Emissions summary'!BJ37</f>
        <v>1.9151616649130259</v>
      </c>
      <c r="AM33" s="94">
        <f>'Emissions summary'!BK37</f>
        <v>1.9142379095207318</v>
      </c>
      <c r="AN33" s="94">
        <f>'Emissions summary'!BL37</f>
        <v>1.9133141541284375</v>
      </c>
      <c r="AO33" s="94">
        <f>'Emissions summary'!BM37</f>
        <v>1.9123903987361437</v>
      </c>
      <c r="AP33" s="94">
        <f>'Emissions summary'!BN37</f>
        <v>1.9114666433438496</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888.59072741429497</v>
      </c>
      <c r="F37" s="94">
        <f>'Emissions summary'!AD41</f>
        <v>892.02403637814746</v>
      </c>
      <c r="G37" s="94">
        <f>'Emissions summary'!AE41</f>
        <v>894.60250463855243</v>
      </c>
      <c r="H37" s="94">
        <f>'Emissions summary'!AF41</f>
        <v>896.30004444251961</v>
      </c>
      <c r="I37" s="94">
        <f>'Emissions summary'!AG41</f>
        <v>897.29400222225217</v>
      </c>
      <c r="J37" s="94">
        <f>'Emissions summary'!AH41</f>
        <v>898.86340175677333</v>
      </c>
      <c r="K37" s="94">
        <f>'Emissions summary'!AI41</f>
        <v>900.18154029107563</v>
      </c>
      <c r="L37" s="94">
        <f>'Emissions summary'!AJ41</f>
        <v>901.26567973650037</v>
      </c>
      <c r="M37" s="94">
        <f>'Emissions summary'!AK41</f>
        <v>889.72224290111478</v>
      </c>
      <c r="N37" s="94">
        <f>'Emissions summary'!AL41</f>
        <v>892.84824346100299</v>
      </c>
      <c r="O37" s="94">
        <f>'Emissions summary'!AM41</f>
        <v>895.79348802694778</v>
      </c>
      <c r="P37" s="94">
        <f>'Emissions summary'!AN41</f>
        <v>898.72156375934435</v>
      </c>
      <c r="Q37" s="94">
        <f>'Emissions summary'!AO41</f>
        <v>901.49722521200317</v>
      </c>
      <c r="R37" s="94">
        <f>'Emissions summary'!AP41</f>
        <v>904.35471532102747</v>
      </c>
      <c r="S37" s="94">
        <f>'Emissions summary'!AQ41</f>
        <v>907.74541248370474</v>
      </c>
      <c r="T37" s="94">
        <f>'Emissions summary'!AR41</f>
        <v>911.04319123834648</v>
      </c>
      <c r="U37" s="94">
        <f>'Emissions summary'!AS41</f>
        <v>914.44539483355948</v>
      </c>
      <c r="V37" s="94">
        <f>'Emissions summary'!AT41</f>
        <v>917.90185546758437</v>
      </c>
      <c r="W37" s="94">
        <f>'Emissions summary'!AU41</f>
        <v>921.41901632697545</v>
      </c>
      <c r="X37" s="94">
        <f>'Emissions summary'!AV41</f>
        <v>925.60170213445519</v>
      </c>
      <c r="Y37" s="94">
        <f>'Emissions summary'!AW41</f>
        <v>929.49990886416754</v>
      </c>
      <c r="Z37" s="94">
        <f>'Emissions summary'!AX41</f>
        <v>933.75095370203155</v>
      </c>
      <c r="AA37" s="94">
        <f>'Emissions summary'!AY41</f>
        <v>938.20264904979842</v>
      </c>
      <c r="AB37" s="94">
        <f>'Emissions summary'!AZ41</f>
        <v>942.85718268878588</v>
      </c>
      <c r="AC37" s="94">
        <f>'Emissions summary'!BA41</f>
        <v>947.55295523514883</v>
      </c>
      <c r="AD37" s="94">
        <f>'Emissions summary'!BB41</f>
        <v>952.33406190657263</v>
      </c>
      <c r="AE37" s="94">
        <f>'Emissions summary'!BC41</f>
        <v>957.07165273609428</v>
      </c>
      <c r="AF37" s="94">
        <f>'Emissions summary'!BD41</f>
        <v>961.88743123562472</v>
      </c>
      <c r="AG37" s="94">
        <f>'Emissions summary'!BE41</f>
        <v>966.87556257470271</v>
      </c>
      <c r="AH37" s="94">
        <f>'Emissions summary'!BF41</f>
        <v>971.95194644298567</v>
      </c>
      <c r="AI37" s="94">
        <f>'Emissions summary'!BG41</f>
        <v>977.11017973795822</v>
      </c>
      <c r="AJ37" s="94">
        <f>'Emissions summary'!BH41</f>
        <v>982.32794214893931</v>
      </c>
      <c r="AK37" s="94">
        <f>'Emissions summary'!BI41</f>
        <v>987.62430168430217</v>
      </c>
      <c r="AL37" s="94">
        <f>'Emissions summary'!BJ41</f>
        <v>993.09956771364193</v>
      </c>
      <c r="AM37" s="94">
        <f>'Emissions summary'!BK41</f>
        <v>998.69853786598844</v>
      </c>
      <c r="AN37" s="94">
        <f>'Emissions summary'!BL41</f>
        <v>1004.3992210338735</v>
      </c>
      <c r="AO37" s="94">
        <f>'Emissions summary'!BM41</f>
        <v>1010.0008834526602</v>
      </c>
      <c r="AP37" s="94">
        <f>'Emissions summary'!BN41</f>
        <v>1015.7126282162869</v>
      </c>
    </row>
    <row r="38" spans="1:42" x14ac:dyDescent="0.25">
      <c r="A38" t="str">
        <f>'Emissions summary'!B42</f>
        <v>3C3 Urea application (CO2)</v>
      </c>
      <c r="B38" t="str">
        <f>"A"&amp;LEFT(A38,3)</f>
        <v>A3C3</v>
      </c>
      <c r="C38" t="str">
        <f>'Emissions summary'!D42</f>
        <v>CO2</v>
      </c>
      <c r="D38" s="94">
        <f>'Emissions summary'!AB42</f>
        <v>470.0955092083982</v>
      </c>
      <c r="E38" s="94">
        <f>'Emissions summary'!AC42</f>
        <v>470.04199806812483</v>
      </c>
      <c r="F38" s="94">
        <f>'Emissions summary'!AD42</f>
        <v>469.95549298690707</v>
      </c>
      <c r="G38" s="94">
        <f>'Emissions summary'!AE42</f>
        <v>469.89052632977484</v>
      </c>
      <c r="H38" s="94">
        <f>'Emissions summary'!AF42</f>
        <v>469.84775539941023</v>
      </c>
      <c r="I38" s="94">
        <f>'Emissions summary'!AG42</f>
        <v>469.82271180462516</v>
      </c>
      <c r="J38" s="94">
        <f>'Emissions summary'!AH42</f>
        <v>469.78316947516214</v>
      </c>
      <c r="K38" s="94">
        <f>'Emissions summary'!AI42</f>
        <v>469.74995787604104</v>
      </c>
      <c r="L38" s="94">
        <f>'Emissions summary'!AJ42</f>
        <v>469.72264207901685</v>
      </c>
      <c r="M38" s="94">
        <f>'Emissions summary'!AK42</f>
        <v>470.01348859224692</v>
      </c>
      <c r="N38" s="94">
        <f>'Emissions summary'!AL42</f>
        <v>469.93472640242743</v>
      </c>
      <c r="O38" s="94">
        <f>'Emissions summary'!AM42</f>
        <v>469.8605185105464</v>
      </c>
      <c r="P38" s="94">
        <f>'Emissions summary'!AN42</f>
        <v>469.78674320173803</v>
      </c>
      <c r="Q38" s="94">
        <f>'Emissions summary'!AO42</f>
        <v>469.71680809775421</v>
      </c>
      <c r="R38" s="94">
        <f>'Emissions summary'!AP42</f>
        <v>469.64481125256407</v>
      </c>
      <c r="S38" s="94">
        <f>'Emissions summary'!AQ42</f>
        <v>469.55937981119649</v>
      </c>
      <c r="T38" s="94">
        <f>'Emissions summary'!AR42</f>
        <v>469.47628952657243</v>
      </c>
      <c r="U38" s="94">
        <f>'Emissions summary'!AS42</f>
        <v>469.39056817104569</v>
      </c>
      <c r="V38" s="94">
        <f>'Emissions summary'!AT42</f>
        <v>469.30347976419955</v>
      </c>
      <c r="W38" s="94">
        <f>'Emissions summary'!AU42</f>
        <v>469.21486196457795</v>
      </c>
      <c r="X38" s="94">
        <f>'Emissions summary'!AV42</f>
        <v>469.10947570913328</v>
      </c>
      <c r="Y38" s="94">
        <f>'Emissions summary'!AW42</f>
        <v>469.01125714118382</v>
      </c>
      <c r="Z38" s="94">
        <f>'Emissions summary'!AX42</f>
        <v>468.90414852298733</v>
      </c>
      <c r="AA38" s="94">
        <f>'Emissions summary'!AY42</f>
        <v>468.79198434793921</v>
      </c>
      <c r="AB38" s="94">
        <f>'Emissions summary'!AZ42</f>
        <v>468.67470949306573</v>
      </c>
      <c r="AC38" s="94">
        <f>'Emissions summary'!BA42</f>
        <v>468.55639558954573</v>
      </c>
      <c r="AD38" s="94">
        <f>'Emissions summary'!BB42</f>
        <v>468.43593162161358</v>
      </c>
      <c r="AE38" s="94">
        <f>'Emissions summary'!BC42</f>
        <v>468.3165640715913</v>
      </c>
      <c r="AF38" s="94">
        <f>'Emissions summary'!BD42</f>
        <v>468.19522651804891</v>
      </c>
      <c r="AG38" s="94">
        <f>'Emissions summary'!BE42</f>
        <v>468.06954639104754</v>
      </c>
      <c r="AH38" s="94">
        <f>'Emissions summary'!BF42</f>
        <v>467.94164266800885</v>
      </c>
      <c r="AI38" s="94">
        <f>'Emissions summary'!BG42</f>
        <v>467.81167668043827</v>
      </c>
      <c r="AJ38" s="94">
        <f>'Emissions summary'!BH42</f>
        <v>467.68021080716863</v>
      </c>
      <c r="AK38" s="94">
        <f>'Emissions summary'!BI42</f>
        <v>467.54676461383474</v>
      </c>
      <c r="AL38" s="94">
        <f>'Emissions summary'!BJ42</f>
        <v>467.40881072225545</v>
      </c>
      <c r="AM38" s="94">
        <f>'Emissions summary'!BK42</f>
        <v>467.26774000218211</v>
      </c>
      <c r="AN38" s="94">
        <f>'Emissions summary'!BL42</f>
        <v>467.12410653789823</v>
      </c>
      <c r="AO38" s="94">
        <f>'Emissions summary'!BM42</f>
        <v>466.98296798392784</v>
      </c>
      <c r="AP38" s="94">
        <f>'Emissions summary'!BN42</f>
        <v>466.83905581351871</v>
      </c>
    </row>
    <row r="39" spans="1:42" x14ac:dyDescent="0.25">
      <c r="A39" t="str">
        <f>'Emissions summary'!B44</f>
        <v>3C4 Direct N2O from managed soils (N2O)</v>
      </c>
      <c r="B39" t="str">
        <f>"A"&amp;LEFT(A39,3)</f>
        <v>A3C4</v>
      </c>
      <c r="C39" t="str">
        <f>'Emissions summary'!D44</f>
        <v>N2O</v>
      </c>
      <c r="D39" s="94">
        <f>'Emissions summary'!AB43</f>
        <v>53.642602878564801</v>
      </c>
      <c r="E39" s="94">
        <f>'Emissions summary'!AC43</f>
        <v>53.668866088885572</v>
      </c>
      <c r="F39" s="94">
        <f>'Emissions summary'!AD43</f>
        <v>53.485141357601009</v>
      </c>
      <c r="G39" s="94">
        <f>'Emissions summary'!AE43</f>
        <v>53.08905509058895</v>
      </c>
      <c r="H39" s="94">
        <f>'Emissions summary'!AF43</f>
        <v>52.535997511112832</v>
      </c>
      <c r="I39" s="94">
        <f>'Emissions summary'!AG43</f>
        <v>52.155637521818456</v>
      </c>
      <c r="J39" s="94">
        <f>'Emissions summary'!AH43</f>
        <v>51.732725320957769</v>
      </c>
      <c r="K39" s="94">
        <f>'Emissions summary'!AI43</f>
        <v>51.272146138681926</v>
      </c>
      <c r="L39" s="94">
        <f>'Emissions summary'!AJ43</f>
        <v>47.935328022906333</v>
      </c>
      <c r="M39" s="94">
        <f>'Emissions summary'!AK43</f>
        <v>48.036634320151634</v>
      </c>
      <c r="N39" s="94">
        <f>'Emissions summary'!AL43</f>
        <v>48.119430308541538</v>
      </c>
      <c r="O39" s="94">
        <f>'Emissions summary'!AM43</f>
        <v>48.201118593627449</v>
      </c>
      <c r="P39" s="94">
        <f>'Emissions summary'!AN43</f>
        <v>48.252237148343283</v>
      </c>
      <c r="Q39" s="94">
        <f>'Emissions summary'!AO43</f>
        <v>48.322932116875194</v>
      </c>
      <c r="R39" s="94">
        <f>'Emissions summary'!AP43</f>
        <v>48.498848908519953</v>
      </c>
      <c r="S39" s="94">
        <f>'Emissions summary'!AQ43</f>
        <v>48.655378163074722</v>
      </c>
      <c r="T39" s="94">
        <f>'Emissions summary'!AR43</f>
        <v>48.833332002961392</v>
      </c>
      <c r="U39" s="94">
        <f>'Emissions summary'!AS43</f>
        <v>49.021821370371349</v>
      </c>
      <c r="V39" s="94">
        <f>'Emissions summary'!AT43</f>
        <v>49.221730837794411</v>
      </c>
      <c r="W39" s="94">
        <f>'Emissions summary'!AU43</f>
        <v>49.454799515670203</v>
      </c>
      <c r="X39" s="94">
        <f>'Emissions summary'!AV43</f>
        <v>49.622703504076753</v>
      </c>
      <c r="Y39" s="94">
        <f>'Emissions summary'!AW43</f>
        <v>49.856850132872381</v>
      </c>
      <c r="Z39" s="94">
        <f>'Emissions summary'!AX43</f>
        <v>50.125546973976007</v>
      </c>
      <c r="AA39" s="94">
        <f>'Emissions summary'!AY43</f>
        <v>50.428510788933743</v>
      </c>
      <c r="AB39" s="94">
        <f>'Emissions summary'!AZ43</f>
        <v>50.724175181730438</v>
      </c>
      <c r="AC39" s="94">
        <f>'Emissions summary'!BA43</f>
        <v>51.028713414473934</v>
      </c>
      <c r="AD39" s="94">
        <f>'Emissions summary'!BB43</f>
        <v>51.315205014318138</v>
      </c>
      <c r="AE39" s="94">
        <f>'Emissions summary'!BC43</f>
        <v>51.60827726455878</v>
      </c>
      <c r="AF39" s="94">
        <f>'Emissions summary'!BD43</f>
        <v>51.92713003727232</v>
      </c>
      <c r="AG39" s="94">
        <f>'Emissions summary'!BE43</f>
        <v>52.741197706845767</v>
      </c>
      <c r="AH39" s="94">
        <f>'Emissions summary'!BF43</f>
        <v>53.588958306563427</v>
      </c>
      <c r="AI39" s="94">
        <f>'Emissions summary'!BG43</f>
        <v>54.466834132410405</v>
      </c>
      <c r="AJ39" s="94">
        <f>'Emissions summary'!BH43</f>
        <v>55.380122900098407</v>
      </c>
      <c r="AK39" s="94">
        <f>'Emissions summary'!BI43</f>
        <v>56.352957844337482</v>
      </c>
      <c r="AL39" s="94">
        <f>'Emissions summary'!BJ43</f>
        <v>57.368258464528509</v>
      </c>
      <c r="AM39" s="94">
        <f>'Emissions summary'!BK43</f>
        <v>58.430352949603304</v>
      </c>
      <c r="AN39" s="94">
        <f>'Emissions summary'!BL43</f>
        <v>59.492886318187573</v>
      </c>
      <c r="AO39" s="94">
        <f>'Emissions summary'!BM43</f>
        <v>60.606198671947325</v>
      </c>
      <c r="AP39" s="94">
        <f>'Emissions summary'!BN43</f>
        <v>61.774575761140873</v>
      </c>
    </row>
    <row r="40" spans="1:42" x14ac:dyDescent="0.25">
      <c r="A40" t="str">
        <f>'Emissions summary'!B49</f>
        <v>3C5 Indirect N2O from managed soils (N2O)</v>
      </c>
      <c r="B40" t="str">
        <f t="shared" ref="B40:B41" si="2">"A"&amp;LEFT(A40,3)</f>
        <v>A3C5</v>
      </c>
      <c r="C40" t="str">
        <f>'Emissions summary'!D49</f>
        <v>N2O</v>
      </c>
      <c r="D40" s="94">
        <f>'Emissions summary'!AB49</f>
        <v>6.5713898123066787</v>
      </c>
      <c r="E40" s="94">
        <f>'Emissions summary'!AC49</f>
        <v>6.5791940533639108</v>
      </c>
      <c r="F40" s="94">
        <f>'Emissions summary'!AD49</f>
        <v>6.561382458691436</v>
      </c>
      <c r="G40" s="94">
        <f>'Emissions summary'!AE49</f>
        <v>6.5178301418444038</v>
      </c>
      <c r="H40" s="94">
        <f>'Emissions summary'!AF49</f>
        <v>6.4552910012903908</v>
      </c>
      <c r="I40" s="94">
        <f>'Emissions summary'!AG49</f>
        <v>6.4146072381285295</v>
      </c>
      <c r="J40" s="94">
        <f>'Emissions summary'!AH49</f>
        <v>6.3687242124883472</v>
      </c>
      <c r="K40" s="94">
        <f>'Emissions summary'!AI49</f>
        <v>6.31834663900778</v>
      </c>
      <c r="L40" s="94">
        <f>'Emissions summary'!AJ49</f>
        <v>5.9093499000700387</v>
      </c>
      <c r="M40" s="94">
        <f>'Emissions summary'!AK49</f>
        <v>5.9280131167205434</v>
      </c>
      <c r="N40" s="94">
        <f>'Emissions summary'!AL49</f>
        <v>5.9425808870400223</v>
      </c>
      <c r="O40" s="94">
        <f>'Emissions summary'!AM49</f>
        <v>5.9572631810640893</v>
      </c>
      <c r="P40" s="94">
        <f>'Emissions summary'!AN49</f>
        <v>5.9683367343452431</v>
      </c>
      <c r="Q40" s="94">
        <f>'Emissions summary'!AO49</f>
        <v>5.9820931590727149</v>
      </c>
      <c r="R40" s="94">
        <f>'Emissions summary'!AP49</f>
        <v>6.0085050785791809</v>
      </c>
      <c r="S40" s="94">
        <f>'Emissions summary'!AQ49</f>
        <v>6.0326339978279515</v>
      </c>
      <c r="T40" s="94">
        <f>'Emissions summary'!AR49</f>
        <v>6.0596956508825182</v>
      </c>
      <c r="U40" s="94">
        <f>'Emissions summary'!AS49</f>
        <v>6.0882969558061051</v>
      </c>
      <c r="V40" s="94">
        <f>'Emissions summary'!AT49</f>
        <v>6.1185601112364907</v>
      </c>
      <c r="W40" s="94">
        <f>'Emissions summary'!AU49</f>
        <v>6.1538536293860382</v>
      </c>
      <c r="X40" s="94">
        <f>'Emissions summary'!AV49</f>
        <v>6.1811226702790405</v>
      </c>
      <c r="Y40" s="94">
        <f>'Emissions summary'!AW49</f>
        <v>6.2171466355177083</v>
      </c>
      <c r="Z40" s="94">
        <f>'Emissions summary'!AX49</f>
        <v>6.2578563188016449</v>
      </c>
      <c r="AA40" s="94">
        <f>'Emissions summary'!AY49</f>
        <v>6.3032692209806687</v>
      </c>
      <c r="AB40" s="94">
        <f>'Emissions summary'!AZ49</f>
        <v>6.3475530083102285</v>
      </c>
      <c r="AC40" s="94">
        <f>'Emissions summary'!BA49</f>
        <v>6.3933646212272146</v>
      </c>
      <c r="AD40" s="94">
        <f>'Emissions summary'!BB49</f>
        <v>6.4372654291500169</v>
      </c>
      <c r="AE40" s="94">
        <f>'Emissions summary'!BC49</f>
        <v>6.4824365079632971</v>
      </c>
      <c r="AF40" s="94">
        <f>'Emissions summary'!BD49</f>
        <v>6.5313521011901052</v>
      </c>
      <c r="AG40" s="94">
        <f>'Emissions summary'!BE49</f>
        <v>6.6365909690297435</v>
      </c>
      <c r="AH40" s="94">
        <f>'Emissions summary'!BF49</f>
        <v>6.7462375108073447</v>
      </c>
      <c r="AI40" s="94">
        <f>'Emissions summary'!BG49</f>
        <v>6.8598315430597454</v>
      </c>
      <c r="AJ40" s="94">
        <f>'Emissions summary'!BH49</f>
        <v>6.9780584938180716</v>
      </c>
      <c r="AK40" s="94">
        <f>'Emissions summary'!BI49</f>
        <v>7.1040261840251242</v>
      </c>
      <c r="AL40" s="94">
        <f>'Emissions summary'!BJ49</f>
        <v>7.2350084160205874</v>
      </c>
      <c r="AM40" s="94">
        <f>'Emissions summary'!BK49</f>
        <v>7.3720824389501116</v>
      </c>
      <c r="AN40" s="94">
        <f>'Emissions summary'!BL49</f>
        <v>7.5092738552943405</v>
      </c>
      <c r="AO40" s="94">
        <f>'Emissions summary'!BM49</f>
        <v>7.6531022050209589</v>
      </c>
      <c r="AP40" s="94">
        <f>'Emissions summary'!BN49</f>
        <v>7.8040915785607163</v>
      </c>
    </row>
    <row r="41" spans="1:42" x14ac:dyDescent="0.25">
      <c r="A41" t="str">
        <f>'Emissions summary'!B52</f>
        <v>3C6 Indirect N2O from manure management (N2O)</v>
      </c>
      <c r="B41" t="str">
        <f t="shared" si="2"/>
        <v>A3C6</v>
      </c>
      <c r="C41" t="str">
        <f>'Emissions summary'!D52</f>
        <v>N2O</v>
      </c>
      <c r="D41" s="94">
        <f>'Emissions summary'!AB52</f>
        <v>1.5355142879525314</v>
      </c>
      <c r="E41" s="94">
        <f>'Emissions summary'!AC52</f>
        <v>1.5539658729862857</v>
      </c>
      <c r="F41" s="94">
        <f>'Emissions summary'!AD52</f>
        <v>1.5632463609420777</v>
      </c>
      <c r="G41" s="94">
        <f>'Emissions summary'!AE52</f>
        <v>1.5629767284445077</v>
      </c>
      <c r="H41" s="94">
        <f>'Emissions summary'!AF52</f>
        <v>1.5552205467730347</v>
      </c>
      <c r="I41" s="94">
        <f>'Emissions summary'!AG52</f>
        <v>1.554566990191216</v>
      </c>
      <c r="J41" s="94">
        <f>'Emissions summary'!AH52</f>
        <v>1.5515684410603567</v>
      </c>
      <c r="K41" s="94">
        <f>'Emissions summary'!AI52</f>
        <v>1.5463984867589928</v>
      </c>
      <c r="L41" s="94">
        <f>'Emissions summary'!AJ52</f>
        <v>1.4047362461929254</v>
      </c>
      <c r="M41" s="94">
        <f>'Emissions summary'!AK52</f>
        <v>1.4236332037854484</v>
      </c>
      <c r="N41" s="94">
        <f>'Emissions summary'!AL52</f>
        <v>1.4409798565763907</v>
      </c>
      <c r="O41" s="94">
        <f>'Emissions summary'!AM52</f>
        <v>1.4584777995357512</v>
      </c>
      <c r="P41" s="94">
        <f>'Emissions summary'!AN52</f>
        <v>1.4746612855046937</v>
      </c>
      <c r="Q41" s="94">
        <f>'Emissions summary'!AO52</f>
        <v>1.4920198981669903</v>
      </c>
      <c r="R41" s="94">
        <f>'Emissions summary'!AP52</f>
        <v>1.5157049348198284</v>
      </c>
      <c r="S41" s="94">
        <f>'Emissions summary'!AQ52</f>
        <v>1.5387358495237937</v>
      </c>
      <c r="T41" s="94">
        <f>'Emissions summary'!AR52</f>
        <v>1.563266171951492</v>
      </c>
      <c r="U41" s="94">
        <f>'Emissions summary'!AS52</f>
        <v>1.5887638578661289</v>
      </c>
      <c r="V41" s="94">
        <f>'Emissions summary'!AT52</f>
        <v>1.6153170268152053</v>
      </c>
      <c r="W41" s="94">
        <f>'Emissions summary'!AU52</f>
        <v>1.6501010627967911</v>
      </c>
      <c r="X41" s="94">
        <f>'Emissions summary'!AV52</f>
        <v>1.6821569813964636</v>
      </c>
      <c r="Y41" s="94">
        <f>'Emissions summary'!AW52</f>
        <v>1.7188330576065101</v>
      </c>
      <c r="Z41" s="94">
        <f>'Emissions summary'!AX52</f>
        <v>1.7584960227545086</v>
      </c>
      <c r="AA41" s="94">
        <f>'Emissions summary'!AY52</f>
        <v>1.8012896563598633</v>
      </c>
      <c r="AB41" s="94">
        <f>'Emissions summary'!AZ52</f>
        <v>1.8455179766896785</v>
      </c>
      <c r="AC41" s="94">
        <f>'Emissions summary'!BA52</f>
        <v>1.891606524461191</v>
      </c>
      <c r="AD41" s="94">
        <f>'Emissions summary'!BB52</f>
        <v>1.937983673938505</v>
      </c>
      <c r="AE41" s="94">
        <f>'Emissions summary'!BC52</f>
        <v>1.9862120456468131</v>
      </c>
      <c r="AF41" s="94">
        <f>'Emissions summary'!BD52</f>
        <v>2.0376021813005276</v>
      </c>
      <c r="AG41" s="94">
        <f>'Emissions summary'!BE52</f>
        <v>2.0909176951568886</v>
      </c>
      <c r="AH41" s="94">
        <f>'Emissions summary'!BF52</f>
        <v>2.1463831225769887</v>
      </c>
      <c r="AI41" s="94">
        <f>'Emissions summary'!BG52</f>
        <v>2.2037736227766302</v>
      </c>
      <c r="AJ41" s="94">
        <f>'Emissions summary'!BH52</f>
        <v>2.2634340549080223</v>
      </c>
      <c r="AK41" s="94">
        <f>'Emissions summary'!BI52</f>
        <v>2.3269179678320113</v>
      </c>
      <c r="AL41" s="94">
        <f>'Emissions summary'!BJ52</f>
        <v>2.3937312655369283</v>
      </c>
      <c r="AM41" s="94">
        <f>'Emissions summary'!BK52</f>
        <v>2.4635554119549634</v>
      </c>
      <c r="AN41" s="94">
        <f>'Emissions summary'!BL52</f>
        <v>2.5334068550342552</v>
      </c>
      <c r="AO41" s="94">
        <f>'Emissions summary'!BM52</f>
        <v>2.6065456119870736</v>
      </c>
      <c r="AP41" s="94">
        <f>'Emissions summary'!BN52</f>
        <v>2.6832353774268873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7" t="s">
        <v>11</v>
      </c>
      <c r="B3" s="108"/>
      <c r="C3" s="108"/>
      <c r="D3" s="109"/>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6" t="s">
        <v>36</v>
      </c>
      <c r="C40" s="3" t="s">
        <v>37</v>
      </c>
      <c r="D40" s="3"/>
      <c r="F40" t="s">
        <v>137</v>
      </c>
    </row>
    <row r="41" spans="1:6" x14ac:dyDescent="0.25">
      <c r="A41" s="6"/>
      <c r="B41" s="106"/>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BP7"/>
  <sheetViews>
    <sheetView workbookViewId="0">
      <selection activeCell="Z5" sqref="Z5"/>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52325432.882070079</v>
      </c>
      <c r="AA4" s="22">
        <f>DriversCGE!B35*1000</f>
        <v>53104386.458423346</v>
      </c>
      <c r="AB4" s="22">
        <f>DriversCGE!C35*1000</f>
        <v>53912365.691429272</v>
      </c>
      <c r="AC4" s="22">
        <f>DriversCGE!D35*1000</f>
        <v>54750491.457321115</v>
      </c>
      <c r="AD4" s="22">
        <f>DriversCGE!E35*1000</f>
        <v>55619940.469824828</v>
      </c>
      <c r="AE4" s="22">
        <f>DriversCGE!F35*1000</f>
        <v>56521948.041648097</v>
      </c>
      <c r="AF4" s="22">
        <f>DriversCGE!G35*1000</f>
        <v>57436000.617299661</v>
      </c>
      <c r="AG4" s="22">
        <f>DriversCGE!H35*1000</f>
        <v>58364834.921819441</v>
      </c>
      <c r="AH4" s="22">
        <f>DriversCGE!I35*1000</f>
        <v>59308690</v>
      </c>
      <c r="AI4" s="22">
        <f>DriversCGE!J35*1000</f>
        <v>59991580.449204266</v>
      </c>
      <c r="AJ4" s="22">
        <f>DriversCGE!K35*1000</f>
        <v>60682333.816399373</v>
      </c>
      <c r="AK4" s="22">
        <f>DriversCGE!L35*1000</f>
        <v>61381040.636574373</v>
      </c>
      <c r="AL4" s="22">
        <f>DriversCGE!M35*1000</f>
        <v>62087792.487153694</v>
      </c>
      <c r="AM4" s="22">
        <f>DriversCGE!N35*1000</f>
        <v>62802682.000000022</v>
      </c>
      <c r="AN4" s="22">
        <f>DriversCGE!O35*1000</f>
        <v>63421065.342005149</v>
      </c>
      <c r="AO4" s="22">
        <f>DriversCGE!P35*1000</f>
        <v>64045537.563425794</v>
      </c>
      <c r="AP4" s="22">
        <f>DriversCGE!Q35*1000</f>
        <v>64676158.618096448</v>
      </c>
      <c r="AQ4" s="22">
        <f>DriversCGE!R35*1000</f>
        <v>65312989.050183922</v>
      </c>
      <c r="AR4" s="22">
        <f>DriversCGE!S35*1000</f>
        <v>65956090</v>
      </c>
      <c r="AS4" s="22">
        <f>DriversCGE!T35*1000</f>
        <v>66518977.190687671</v>
      </c>
      <c r="AT4" s="22">
        <f>DriversCGE!U35*1000</f>
        <v>67086668.213583104</v>
      </c>
      <c r="AU4" s="22">
        <f>DriversCGE!V35*1000</f>
        <v>67659204.065895453</v>
      </c>
      <c r="AV4" s="22">
        <f>DriversCGE!W35*1000</f>
        <v>68236626.094715163</v>
      </c>
      <c r="AW4" s="22">
        <f>DriversCGE!X35*1000</f>
        <v>68818976.000000015</v>
      </c>
      <c r="AX4" s="22">
        <f>DriversCGE!Y35*1000</f>
        <v>69322810.489383534</v>
      </c>
      <c r="AY4" s="22">
        <f>DriversCGE!Z35*1000</f>
        <v>69830333.629884064</v>
      </c>
      <c r="AZ4" s="22">
        <f>DriversCGE!AA35*1000</f>
        <v>70341572.426693439</v>
      </c>
      <c r="BA4" s="22">
        <f>DriversCGE!AB35*1000</f>
        <v>70856554.082712814</v>
      </c>
      <c r="BB4" s="22">
        <f>DriversCGE!AC35*1000</f>
        <v>71375306</v>
      </c>
      <c r="BC4" s="22">
        <f>DriversCGE!AD35*1000</f>
        <v>71818612.994947314</v>
      </c>
      <c r="BD4" s="22">
        <f>DriversCGE!AE35*1000</f>
        <v>72264673.338395417</v>
      </c>
      <c r="BE4" s="22">
        <f>DriversCGE!AF35*1000</f>
        <v>72713504.131197795</v>
      </c>
      <c r="BF4" s="22">
        <f>DriversCGE!AG35*1000</f>
        <v>73165122.580420136</v>
      </c>
      <c r="BG4" s="22">
        <f>DriversCGE!AH35*1000</f>
        <v>73619545.99999997</v>
      </c>
      <c r="BH4" s="22">
        <f>DriversCGE!AI35*1000</f>
        <v>73995362.001779526</v>
      </c>
      <c r="BI4" s="22">
        <f>DriversCGE!AJ35*1000</f>
        <v>74373096.484110355</v>
      </c>
      <c r="BJ4" s="22">
        <f>DriversCGE!AK35*1000</f>
        <v>74752759.240528658</v>
      </c>
      <c r="BK4" s="22">
        <f>DriversCGE!AL35*1000</f>
        <v>75134360.114565104</v>
      </c>
      <c r="BL4" s="22">
        <f>DriversCGE!AM35*1000</f>
        <v>75517908.999999985</v>
      </c>
    </row>
    <row r="5" spans="1:68" x14ac:dyDescent="0.25">
      <c r="A5" t="s">
        <v>809</v>
      </c>
      <c r="B5" t="s">
        <v>747</v>
      </c>
      <c r="C5" t="s">
        <v>810</v>
      </c>
      <c r="D5" s="21">
        <f t="shared" ref="D5:Y5" si="0">E5/(1+E7)</f>
        <v>1434.0013149756085</v>
      </c>
      <c r="E5" s="21">
        <f t="shared" si="0"/>
        <v>1477.0213544248768</v>
      </c>
      <c r="F5" s="21">
        <f t="shared" si="0"/>
        <v>1521.3319950576231</v>
      </c>
      <c r="G5" s="21">
        <f t="shared" si="0"/>
        <v>1566.9719549093518</v>
      </c>
      <c r="H5" s="21">
        <f t="shared" si="0"/>
        <v>1613.9811135566324</v>
      </c>
      <c r="I5" s="21">
        <f t="shared" si="0"/>
        <v>1662.4005469633314</v>
      </c>
      <c r="J5" s="21">
        <f t="shared" si="0"/>
        <v>1732.2213699357915</v>
      </c>
      <c r="K5" s="21">
        <f t="shared" si="0"/>
        <v>1777.2591255541222</v>
      </c>
      <c r="L5" s="21">
        <f t="shared" si="0"/>
        <v>1789.699939433001</v>
      </c>
      <c r="M5" s="21">
        <f t="shared" si="0"/>
        <v>1838.0218377976919</v>
      </c>
      <c r="N5" s="21">
        <f t="shared" si="0"/>
        <v>1918.8947986607905</v>
      </c>
      <c r="O5" s="21">
        <f t="shared" si="0"/>
        <v>1974.5427478219533</v>
      </c>
      <c r="P5" s="21">
        <f t="shared" si="0"/>
        <v>2049.5836709634441</v>
      </c>
      <c r="Q5" s="21">
        <f t="shared" si="0"/>
        <v>2110.6913854108252</v>
      </c>
      <c r="R5" s="21">
        <f t="shared" si="0"/>
        <v>2205.6234752650221</v>
      </c>
      <c r="S5" s="21">
        <f t="shared" si="0"/>
        <v>2322.7956654554491</v>
      </c>
      <c r="T5" s="21">
        <f t="shared" si="0"/>
        <v>2451.1573852378165</v>
      </c>
      <c r="U5" s="21">
        <f t="shared" si="0"/>
        <v>2588.0714109738005</v>
      </c>
      <c r="V5" s="21">
        <f t="shared" si="0"/>
        <v>2685.4321959021481</v>
      </c>
      <c r="W5" s="21">
        <f t="shared" si="0"/>
        <v>2649.3866479893213</v>
      </c>
      <c r="X5" s="21">
        <f t="shared" si="0"/>
        <v>2730.9799552246527</v>
      </c>
      <c r="Y5" s="21">
        <f t="shared" si="0"/>
        <v>2824.6931510455092</v>
      </c>
      <c r="Z5" s="22">
        <f>SUM(DriversCGE!B8:B25)</f>
        <v>2893.5800000000004</v>
      </c>
      <c r="AA5" s="22">
        <f>SUM(DriversCGE!C8:C25)</f>
        <v>2965.2699999999995</v>
      </c>
      <c r="AB5" s="22">
        <f>SUM(DriversCGE!D8:D25)</f>
        <v>3020.9599999999996</v>
      </c>
      <c r="AC5" s="22">
        <f>SUM(DriversCGE!E8:E25)</f>
        <v>3059.4500000000003</v>
      </c>
      <c r="AD5" s="22">
        <f>SUM(DriversCGE!F8:F25)</f>
        <v>3083.9200000000005</v>
      </c>
      <c r="AE5" s="22">
        <f>SUM(DriversCGE!G8:G25)</f>
        <v>3120.5399999999995</v>
      </c>
      <c r="AF5" s="22">
        <f>SUM(DriversCGE!H8:H25)</f>
        <v>3152.2400000000002</v>
      </c>
      <c r="AG5" s="22">
        <f>SUM(DriversCGE!I8:I25)</f>
        <v>3179.29</v>
      </c>
      <c r="AH5" s="22">
        <f>SUM(DriversCGE!J8:J25)</f>
        <v>2948.9199999999992</v>
      </c>
      <c r="AI5" s="22">
        <f>SUM(DriversCGE!K8:K25)</f>
        <v>3014.3800000000006</v>
      </c>
      <c r="AJ5" s="22">
        <f>SUM(DriversCGE!L8:L25)</f>
        <v>3077.2000000000003</v>
      </c>
      <c r="AK5" s="22">
        <f>SUM(DriversCGE!M8:M25)</f>
        <v>3140.61</v>
      </c>
      <c r="AL5" s="22">
        <f>SUM(DriversCGE!N8:N25)</f>
        <v>3201.7699999999995</v>
      </c>
      <c r="AM5" s="22">
        <f>SUM(DriversCGE!O8:O25)</f>
        <v>3265.5400000000009</v>
      </c>
      <c r="AN5" s="22">
        <f>SUM(DriversCGE!P8:P25)</f>
        <v>3341.2800000000007</v>
      </c>
      <c r="AO5" s="22">
        <f>SUM(DriversCGE!Q8:Q25)</f>
        <v>3416.2799999999997</v>
      </c>
      <c r="AP5" s="22">
        <f>SUM(DriversCGE!R8:R25)</f>
        <v>3494.8800000000006</v>
      </c>
      <c r="AQ5" s="22">
        <f>SUM(DriversCGE!S8:S25)</f>
        <v>3576.08</v>
      </c>
      <c r="AR5" s="22">
        <f>SUM(DriversCGE!T8:T25)</f>
        <v>3660.12</v>
      </c>
      <c r="AS5" s="22">
        <f>SUM(DriversCGE!U8:U25)</f>
        <v>3761.0299999999997</v>
      </c>
      <c r="AT5" s="22">
        <f>SUM(DriversCGE!V8:V25)</f>
        <v>3857.2</v>
      </c>
      <c r="AU5" s="22">
        <f>SUM(DriversCGE!W8:W25)</f>
        <v>3964.01</v>
      </c>
      <c r="AV5" s="22">
        <f>SUM(DriversCGE!X8:X25)</f>
        <v>4078.2199999999993</v>
      </c>
      <c r="AW5" s="22">
        <f>SUM(DriversCGE!Y8:Y25)</f>
        <v>4200.2899999999981</v>
      </c>
      <c r="AX5" s="22">
        <f>SUM(DriversCGE!Z8:Z25)</f>
        <v>4325.9699999999993</v>
      </c>
      <c r="AY5" s="22">
        <f>SUM(DriversCGE!AA8:AA25)</f>
        <v>4457.0000000000009</v>
      </c>
      <c r="AZ5" s="22">
        <f>SUM(DriversCGE!AB8:AB25)</f>
        <v>4590.03</v>
      </c>
      <c r="BA5" s="22">
        <f>SUM(DriversCGE!AC8:AC25)</f>
        <v>4728.5300000000007</v>
      </c>
      <c r="BB5" s="22">
        <f>SUM(DriversCGE!AD8:AD25)</f>
        <v>4875.5100000000011</v>
      </c>
      <c r="BC5" s="22">
        <f>SUM(DriversCGE!AE8:AE25)</f>
        <v>5028.54</v>
      </c>
      <c r="BD5" s="22">
        <f>SUM(DriversCGE!AF8:AF25)</f>
        <v>5188.0999999999985</v>
      </c>
      <c r="BE5" s="22">
        <f>SUM(DriversCGE!AG8:AG25)</f>
        <v>5353.79</v>
      </c>
      <c r="BF5" s="22">
        <f>SUM(DriversCGE!AH8:AH25)</f>
        <v>5526.5</v>
      </c>
      <c r="BG5" s="22">
        <f>SUM(DriversCGE!AI8:AI25)</f>
        <v>5709.93</v>
      </c>
      <c r="BH5" s="22">
        <f>SUM(DriversCGE!AJ8:AJ25)</f>
        <v>5902.4299999999994</v>
      </c>
      <c r="BI5" s="22">
        <f>SUM(DriversCGE!AK8:AK25)</f>
        <v>6104.12</v>
      </c>
      <c r="BJ5" s="22">
        <f>SUM(DriversCGE!AL8:AL25)</f>
        <v>6308.13</v>
      </c>
      <c r="BK5" s="22">
        <f>SUM(DriversCGE!AM8:AM25)</f>
        <v>6522.2000000000016</v>
      </c>
      <c r="BL5" s="22">
        <f>SUM(DriversCGE!AN8:AN25)</f>
        <v>6747.130000000001</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600-000000000000}">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J135"/>
  <sheetViews>
    <sheetView workbookViewId="0">
      <selection activeCell="H21" sqref="H21"/>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908</v>
      </c>
      <c r="F21" s="23" t="s">
        <v>909</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910</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911</v>
      </c>
      <c r="F43" t="s">
        <v>377</v>
      </c>
      <c r="H43" s="56">
        <v>0.12</v>
      </c>
    </row>
    <row r="44" spans="1:8" x14ac:dyDescent="0.25">
      <c r="A44" t="str">
        <f t="shared" si="8"/>
        <v>3C Aggregated and non-CO2 emissions on land</v>
      </c>
      <c r="B44" t="str">
        <f t="shared" si="7"/>
        <v>3C4 Direct N2O from managed soils (N2O)</v>
      </c>
      <c r="C44" t="str">
        <f t="shared" si="7"/>
        <v>Crop residues</v>
      </c>
      <c r="E44" t="s">
        <v>912</v>
      </c>
      <c r="F44" t="s">
        <v>377</v>
      </c>
      <c r="H44" s="56">
        <v>0.48</v>
      </c>
    </row>
    <row r="45" spans="1:8" x14ac:dyDescent="0.25">
      <c r="A45" t="str">
        <f t="shared" si="8"/>
        <v>3C Aggregated and non-CO2 emissions on land</v>
      </c>
      <c r="B45" t="str">
        <f t="shared" si="7"/>
        <v>3C4 Direct N2O from managed soils (N2O)</v>
      </c>
      <c r="C45" t="str">
        <f t="shared" si="7"/>
        <v>Crop residues</v>
      </c>
      <c r="E45" t="s">
        <v>913</v>
      </c>
      <c r="F45" t="s">
        <v>365</v>
      </c>
      <c r="H45" s="56">
        <v>4.2</v>
      </c>
    </row>
    <row r="46" spans="1:8" x14ac:dyDescent="0.25">
      <c r="A46" t="str">
        <f t="shared" si="8"/>
        <v>3C Aggregated and non-CO2 emissions on land</v>
      </c>
      <c r="B46" t="str">
        <f t="shared" si="7"/>
        <v>3C4 Direct N2O from managed soils (N2O)</v>
      </c>
      <c r="C46" t="str">
        <f t="shared" si="7"/>
        <v>Crop residues</v>
      </c>
      <c r="E46" t="s">
        <v>914</v>
      </c>
      <c r="F46" t="s">
        <v>365</v>
      </c>
      <c r="H46" s="56">
        <v>2.8</v>
      </c>
    </row>
    <row r="47" spans="1:8" x14ac:dyDescent="0.25">
      <c r="A47" t="str">
        <f t="shared" si="8"/>
        <v>3C Aggregated and non-CO2 emissions on land</v>
      </c>
      <c r="B47" t="str">
        <f t="shared" si="7"/>
        <v>3C4 Direct N2O from managed soils (N2O)</v>
      </c>
      <c r="C47" t="str">
        <f t="shared" si="7"/>
        <v>Crop residues</v>
      </c>
      <c r="E47" t="s">
        <v>915</v>
      </c>
      <c r="F47" t="s">
        <v>365</v>
      </c>
      <c r="H47" s="56">
        <v>3.7</v>
      </c>
    </row>
    <row r="48" spans="1:8" x14ac:dyDescent="0.25">
      <c r="A48" t="str">
        <f t="shared" si="8"/>
        <v>3C Aggregated and non-CO2 emissions on land</v>
      </c>
      <c r="B48" t="str">
        <f t="shared" si="7"/>
        <v>3C4 Direct N2O from managed soils (N2O)</v>
      </c>
      <c r="C48" t="str">
        <f t="shared" si="7"/>
        <v>Crop residues</v>
      </c>
      <c r="E48" t="s">
        <v>916</v>
      </c>
      <c r="H48" s="56">
        <v>1.5</v>
      </c>
    </row>
    <row r="49" spans="1:8" x14ac:dyDescent="0.25">
      <c r="A49" t="str">
        <f t="shared" si="8"/>
        <v>3C Aggregated and non-CO2 emissions on land</v>
      </c>
      <c r="B49" t="str">
        <f t="shared" si="7"/>
        <v>3C4 Direct N2O from managed soils (N2O)</v>
      </c>
      <c r="C49" t="str">
        <f t="shared" si="7"/>
        <v>Crop residues</v>
      </c>
      <c r="E49" t="s">
        <v>917</v>
      </c>
      <c r="H49" s="56">
        <v>1.4</v>
      </c>
    </row>
    <row r="50" spans="1:8" x14ac:dyDescent="0.25">
      <c r="A50" t="str">
        <f t="shared" si="8"/>
        <v>3C Aggregated and non-CO2 emissions on land</v>
      </c>
      <c r="B50" t="str">
        <f t="shared" si="7"/>
        <v>3C4 Direct N2O from managed soils (N2O)</v>
      </c>
      <c r="C50" t="str">
        <f t="shared" si="7"/>
        <v>Crop residues</v>
      </c>
      <c r="E50" t="s">
        <v>918</v>
      </c>
      <c r="H50" s="56">
        <v>1.3</v>
      </c>
    </row>
    <row r="51" spans="1:8" x14ac:dyDescent="0.25">
      <c r="A51" t="str">
        <f t="shared" si="8"/>
        <v>3C Aggregated and non-CO2 emissions on land</v>
      </c>
      <c r="B51" t="str">
        <f t="shared" si="7"/>
        <v>3C4 Direct N2O from managed soils (N2O)</v>
      </c>
      <c r="C51" t="str">
        <f t="shared" si="7"/>
        <v>Crop residues</v>
      </c>
      <c r="E51" t="s">
        <v>919</v>
      </c>
      <c r="H51" s="56">
        <v>0.45</v>
      </c>
    </row>
    <row r="52" spans="1:8" x14ac:dyDescent="0.25">
      <c r="A52" t="str">
        <f t="shared" si="8"/>
        <v>3C Aggregated and non-CO2 emissions on land</v>
      </c>
      <c r="B52" t="str">
        <f t="shared" si="7"/>
        <v>3C4 Direct N2O from managed soils (N2O)</v>
      </c>
      <c r="C52" t="str">
        <f t="shared" si="7"/>
        <v>Crop residues</v>
      </c>
      <c r="E52" t="s">
        <v>920</v>
      </c>
      <c r="H52" s="56">
        <v>0</v>
      </c>
    </row>
    <row r="53" spans="1:8" x14ac:dyDescent="0.25">
      <c r="A53" t="str">
        <f t="shared" si="8"/>
        <v>3C Aggregated and non-CO2 emissions on land</v>
      </c>
      <c r="B53" t="str">
        <f t="shared" si="7"/>
        <v>3C4 Direct N2O from managed soils (N2O)</v>
      </c>
      <c r="C53" t="str">
        <f t="shared" si="7"/>
        <v>Crop residues</v>
      </c>
      <c r="E53" t="s">
        <v>921</v>
      </c>
      <c r="H53" s="56">
        <v>0.6</v>
      </c>
    </row>
    <row r="54" spans="1:8" x14ac:dyDescent="0.25">
      <c r="A54" t="str">
        <f>A47</f>
        <v>3C Aggregated and non-CO2 emissions on land</v>
      </c>
      <c r="B54" t="str">
        <f>B47</f>
        <v>3C4 Direct N2O from managed soils (N2O)</v>
      </c>
      <c r="C54" t="str">
        <f>C47</f>
        <v>Crop residues</v>
      </c>
      <c r="E54" t="s">
        <v>922</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923</v>
      </c>
      <c r="F55" t="s">
        <v>327</v>
      </c>
      <c r="H55" s="56">
        <v>0.89</v>
      </c>
    </row>
    <row r="56" spans="1:8" x14ac:dyDescent="0.25">
      <c r="A56" t="str">
        <f t="shared" si="9"/>
        <v>3C Aggregated and non-CO2 emissions on land</v>
      </c>
      <c r="B56" t="str">
        <f t="shared" si="9"/>
        <v>3C4 Direct N2O from managed soils (N2O)</v>
      </c>
      <c r="C56" t="str">
        <f t="shared" si="9"/>
        <v>Crop residues</v>
      </c>
      <c r="E56" t="s">
        <v>924</v>
      </c>
      <c r="F56" t="s">
        <v>327</v>
      </c>
      <c r="H56" s="56">
        <v>0.89</v>
      </c>
    </row>
    <row r="57" spans="1:8" x14ac:dyDescent="0.25">
      <c r="A57" t="str">
        <f>A56</f>
        <v>3C Aggregated and non-CO2 emissions on land</v>
      </c>
      <c r="B57" t="str">
        <f>B56</f>
        <v>3C4 Direct N2O from managed soils (N2O)</v>
      </c>
      <c r="C57" t="str">
        <f>C56</f>
        <v>Crop residues</v>
      </c>
      <c r="E57" t="s">
        <v>925</v>
      </c>
      <c r="F57" t="s">
        <v>327</v>
      </c>
      <c r="H57" s="56">
        <v>0.5</v>
      </c>
    </row>
    <row r="58" spans="1:8" x14ac:dyDescent="0.25">
      <c r="A58" t="str">
        <f t="shared" si="9"/>
        <v>3C Aggregated and non-CO2 emissions on land</v>
      </c>
      <c r="B58" t="str">
        <f t="shared" si="9"/>
        <v>3C4 Direct N2O from managed soils (N2O)</v>
      </c>
      <c r="C58" t="str">
        <f t="shared" si="9"/>
        <v>Crop residues</v>
      </c>
      <c r="E58" t="s">
        <v>926</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66FF"/>
  </sheetPr>
  <dimension ref="A1:L8"/>
  <sheetViews>
    <sheetView workbookViewId="0">
      <selection activeCell="G6" sqref="G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0.73</v>
      </c>
      <c r="I6" s="50">
        <v>0.76</v>
      </c>
      <c r="J6" s="50">
        <v>0.8</v>
      </c>
      <c r="K6" s="50">
        <v>0.8</v>
      </c>
    </row>
    <row r="7" spans="1:12" x14ac:dyDescent="0.25">
      <c r="A7" t="str">
        <f>A6</f>
        <v>3A Livestock</v>
      </c>
      <c r="C7" t="str">
        <f>C6</f>
        <v>3A1aii Other cattle</v>
      </c>
      <c r="E7" t="s">
        <v>927</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140</v>
      </c>
      <c r="H8" s="50">
        <v>130</v>
      </c>
      <c r="I8" s="50">
        <v>120</v>
      </c>
      <c r="J8" s="50">
        <v>110</v>
      </c>
      <c r="K8" s="50">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410DEF-99BC-418A-A8F6-60AAAC61D781}">
  <ds:schemaRefs>
    <ds:schemaRef ds:uri="http://schemas.microsoft.com/sharepoint/v3/contenttype/forms"/>
  </ds:schemaRefs>
</ds:datastoreItem>
</file>

<file path=customXml/itemProps2.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075F93-2FFF-4204-8A47-BF4DE26969B4}">
  <ds:schemaRefs>
    <ds:schemaRef ds:uri="http://purl.org/dc/elements/1.1/"/>
    <ds:schemaRef ds:uri="http://schemas.microsoft.com/office/2006/documentManagement/types"/>
    <ds:schemaRef ds:uri="http://www.w3.org/XML/1998/namespace"/>
    <ds:schemaRef ds:uri="http://schemas.microsoft.com/office/2006/metadata/properties"/>
    <ds:schemaRef ds:uri="4aa0aade-5a71-4415-8847-ee8404131378"/>
    <ds:schemaRef ds:uri="http://schemas.microsoft.com/office/infopath/2007/PartnerControls"/>
    <ds:schemaRef ds:uri="http://purl.org/dc/terms/"/>
    <ds:schemaRef ds:uri="http://schemas.openxmlformats.org/package/2006/metadata/core-properties"/>
    <ds:schemaRef ds:uri="43193f7e-cc5e-4e8f-af15-505b2f732e4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Bruno</cp:lastModifiedBy>
  <cp:revision/>
  <dcterms:created xsi:type="dcterms:W3CDTF">2017-04-05T21:08:35Z</dcterms:created>
  <dcterms:modified xsi:type="dcterms:W3CDTF">2020-08-07T14:00:09Z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