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TI\Documents\Autoentrepreneur\Consultant modeller 2021\project ZAF SDG gap report\Model results\"/>
    </mc:Choice>
  </mc:AlternateContent>
  <xr:revisionPtr revIDLastSave="0" documentId="13_ncr:1_{52DDB11B-8CBC-4865-96F3-830B51DE62CC}" xr6:coauthVersionLast="47" xr6:coauthVersionMax="47" xr10:uidLastSave="{00000000-0000-0000-0000-000000000000}"/>
  <bookViews>
    <workbookView xWindow="-120" yWindow="-16320" windowWidth="29040" windowHeight="15840" firstSheet="1" activeTab="3" xr2:uid="{00000000-000D-0000-FFFF-FFFF00000000}"/>
  </bookViews>
  <sheets>
    <sheet name="Potential_L_supply" sheetId="4" r:id="rId1"/>
    <sheet name="Content" sheetId="1" r:id="rId2"/>
    <sheet name="Explainer" sheetId="3" r:id="rId3"/>
    <sheet name="FundingParams" sheetId="11" r:id="rId4"/>
    <sheet name="NI_Baseline" sheetId="2" r:id="rId5"/>
    <sheet name="DMPSDYN" sheetId="8" r:id="rId6"/>
    <sheet name="IADJDYN" sheetId="9" r:id="rId7"/>
    <sheet name="NOYKFACTOR" sheetId="18" r:id="rId8"/>
    <sheet name="GADJDYN" sheetId="17" r:id="rId9"/>
    <sheet name="NI_B_NewSI&amp;GovClos" sheetId="10" r:id="rId10"/>
    <sheet name="NI_B_NewSI&amp;GOV_fromgdx" sheetId="16" r:id="rId11"/>
    <sheet name="Transport" sheetId="12" r:id="rId12"/>
    <sheet name="WaterSanitation" sheetId="13" r:id="rId13"/>
    <sheet name="BasicEduc" sheetId="14" r:id="rId14"/>
    <sheet name="TVETeduc" sheetId="15" r:id="rId15"/>
  </sheets>
  <externalReferences>
    <externalReference r:id="rId16"/>
  </externalReferences>
  <definedNames>
    <definedName name="_xlnm._FilterDatabase" localSheetId="10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1" l="1"/>
  <c r="P26" i="11"/>
  <c r="O26" i="11"/>
  <c r="N26" i="11"/>
  <c r="M26" i="11"/>
  <c r="L26" i="11"/>
  <c r="K26" i="11"/>
  <c r="J26" i="11"/>
  <c r="I26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6" i="18"/>
  <c r="H5" i="18"/>
  <c r="H4" i="18"/>
  <c r="B7" i="18" a="1"/>
  <c r="B9" i="18" s="1"/>
  <c r="C4" i="18"/>
  <c r="E4" i="18" s="1"/>
  <c r="A6" i="18"/>
  <c r="A5" i="18"/>
  <c r="B13" i="18" l="1"/>
  <c r="B8" i="18"/>
  <c r="B15" i="18"/>
  <c r="B7" i="18"/>
  <c r="B14" i="18"/>
  <c r="B12" i="18"/>
  <c r="B11" i="18"/>
  <c r="B10" i="18"/>
  <c r="D4" i="18"/>
  <c r="F4" i="18" s="1"/>
  <c r="C30" i="18"/>
  <c r="E30" i="18" s="1"/>
  <c r="A7" i="18"/>
  <c r="D30" i="18" l="1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9" i="18"/>
  <c r="E9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10" i="18"/>
  <c r="E10" i="18" s="1"/>
  <c r="C35" i="18"/>
  <c r="E35" i="18" s="1"/>
  <c r="C8" i="18"/>
  <c r="E8" i="18" s="1"/>
  <c r="C11" i="18"/>
  <c r="E11" i="18" s="1"/>
  <c r="C14" i="18"/>
  <c r="E14" i="18" s="1"/>
  <c r="C28" i="18"/>
  <c r="E28" i="18" s="1"/>
  <c r="C13" i="18"/>
  <c r="E13" i="18" s="1"/>
  <c r="C12" i="18"/>
  <c r="E12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15" i="18"/>
  <c r="E15" i="18" s="1"/>
  <c r="C33" i="18"/>
  <c r="E33" i="18" s="1"/>
  <c r="C7" i="18"/>
  <c r="E7" i="18" s="1"/>
  <c r="D8" i="18" l="1"/>
  <c r="F8" i="18" s="1"/>
  <c r="H8" i="18" s="1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10" i="18"/>
  <c r="F10" i="18" s="1"/>
  <c r="H10" i="18" s="1"/>
  <c r="D14" i="18"/>
  <c r="F14" i="18" s="1"/>
  <c r="H14" i="18" s="1"/>
  <c r="D6" i="18"/>
  <c r="F6" i="18" s="1"/>
  <c r="D11" i="18"/>
  <c r="F11" i="18" s="1"/>
  <c r="H11" i="18" s="1"/>
  <c r="D7" i="18"/>
  <c r="F7" i="18" s="1"/>
  <c r="H7" i="18" s="1"/>
  <c r="D22" i="18"/>
  <c r="D26" i="18"/>
  <c r="F26" i="18" s="1"/>
  <c r="D9" i="18"/>
  <c r="F9" i="18" s="1"/>
  <c r="H9" i="18" s="1"/>
  <c r="D19" i="18"/>
  <c r="F19" i="18" s="1"/>
  <c r="D13" i="18"/>
  <c r="F13" i="18" s="1"/>
  <c r="H13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15" i="18"/>
  <c r="F15" i="18" s="1"/>
  <c r="H15" i="18" s="1"/>
  <c r="D12" i="18"/>
  <c r="F12" i="18" s="1"/>
  <c r="H12" i="18" s="1"/>
  <c r="D34" i="18"/>
  <c r="F34" i="18" s="1"/>
  <c r="D16" i="18"/>
  <c r="F16" i="18" s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J35" i="11" l="1"/>
  <c r="I35" i="11"/>
  <c r="G32" i="11"/>
  <c r="H32" i="11" s="1"/>
  <c r="I32" i="11" s="1"/>
  <c r="J32" i="11" s="1"/>
  <c r="K32" i="11" s="1"/>
  <c r="K35" i="11" l="1"/>
  <c r="L35" i="11" s="1"/>
  <c r="M35" i="11" s="1"/>
  <c r="N35" i="11" s="1"/>
  <c r="O35" i="11" s="1"/>
  <c r="P35" i="11" s="1"/>
  <c r="Q35" i="11" s="1"/>
  <c r="L31" i="11" l="1"/>
  <c r="M31" i="11" s="1"/>
  <c r="N31" i="11" s="1"/>
  <c r="O31" i="11" s="1"/>
  <c r="P31" i="11" s="1"/>
  <c r="Q31" i="11" s="1"/>
  <c r="E35" i="11" l="1"/>
  <c r="L32" i="11"/>
  <c r="M32" i="11" s="1"/>
  <c r="N32" i="11" s="1"/>
  <c r="O32" i="11" s="1"/>
  <c r="P32" i="11" s="1"/>
  <c r="Q32" i="11" s="1"/>
  <c r="D21" i="9" a="1"/>
  <c r="D22" i="9" s="1"/>
  <c r="D11" i="9"/>
  <c r="D10" i="9"/>
  <c r="D9" i="9"/>
  <c r="B6" i="17"/>
  <c r="B5" i="17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Q7" i="11"/>
  <c r="P7" i="11"/>
  <c r="O7" i="11"/>
  <c r="N7" i="11"/>
  <c r="M7" i="11"/>
  <c r="L7" i="11"/>
  <c r="K7" i="11"/>
  <c r="J7" i="11"/>
  <c r="I7" i="11"/>
  <c r="AO398" i="10"/>
  <c r="AN398" i="10"/>
  <c r="AM398" i="10"/>
  <c r="AL398" i="10"/>
  <c r="AK398" i="10"/>
  <c r="AJ398" i="10"/>
  <c r="AI398" i="10"/>
  <c r="AH398" i="10"/>
  <c r="AG398" i="10"/>
  <c r="AF398" i="10"/>
  <c r="AE398" i="10"/>
  <c r="AD398" i="10"/>
  <c r="AC398" i="10"/>
  <c r="AB398" i="10"/>
  <c r="AA398" i="10"/>
  <c r="Z398" i="10"/>
  <c r="Y398" i="10"/>
  <c r="X398" i="10"/>
  <c r="W398" i="10"/>
  <c r="V398" i="10"/>
  <c r="U398" i="10"/>
  <c r="T398" i="10"/>
  <c r="S398" i="10"/>
  <c r="R398" i="10"/>
  <c r="Q398" i="10"/>
  <c r="P398" i="10"/>
  <c r="O398" i="10"/>
  <c r="N398" i="10"/>
  <c r="M398" i="10"/>
  <c r="L398" i="10"/>
  <c r="K398" i="10"/>
  <c r="J398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9" i="10"/>
  <c r="AN399" i="10"/>
  <c r="AM399" i="10"/>
  <c r="AL399" i="10"/>
  <c r="AK399" i="10"/>
  <c r="AJ399" i="10"/>
  <c r="AI399" i="10"/>
  <c r="AH399" i="10"/>
  <c r="AG399" i="10"/>
  <c r="AF399" i="10"/>
  <c r="AE399" i="10"/>
  <c r="AD399" i="10"/>
  <c r="AC399" i="10"/>
  <c r="AB399" i="10"/>
  <c r="AA399" i="10"/>
  <c r="Z399" i="10"/>
  <c r="Y399" i="10"/>
  <c r="X399" i="10"/>
  <c r="W399" i="10"/>
  <c r="V399" i="10"/>
  <c r="U399" i="10"/>
  <c r="T399" i="10"/>
  <c r="S399" i="10"/>
  <c r="R399" i="10"/>
  <c r="Q399" i="10"/>
  <c r="P399" i="10"/>
  <c r="O399" i="10"/>
  <c r="N399" i="10"/>
  <c r="M399" i="10"/>
  <c r="L399" i="10"/>
  <c r="K399" i="10"/>
  <c r="J399" i="10"/>
  <c r="Q6" i="11"/>
  <c r="P6" i="11"/>
  <c r="O6" i="11"/>
  <c r="N6" i="11"/>
  <c r="M6" i="11"/>
  <c r="L6" i="11"/>
  <c r="K6" i="11"/>
  <c r="J6" i="11"/>
  <c r="I6" i="11"/>
  <c r="B20" i="11"/>
  <c r="Q3" i="11"/>
  <c r="P3" i="11"/>
  <c r="O3" i="11"/>
  <c r="N3" i="11"/>
  <c r="M3" i="11"/>
  <c r="L3" i="11"/>
  <c r="K3" i="11"/>
  <c r="J3" i="11"/>
  <c r="I3" i="11"/>
  <c r="E32" i="11" l="1"/>
  <c r="D37" i="9"/>
  <c r="D36" i="9"/>
  <c r="D27" i="9"/>
  <c r="D34" i="9"/>
  <c r="D26" i="9"/>
  <c r="D35" i="9"/>
  <c r="D33" i="9"/>
  <c r="D25" i="9"/>
  <c r="D40" i="9"/>
  <c r="D32" i="9"/>
  <c r="D24" i="9"/>
  <c r="D29" i="9"/>
  <c r="D28" i="9"/>
  <c r="D39" i="9"/>
  <c r="D31" i="9"/>
  <c r="D23" i="9"/>
  <c r="D21" i="9"/>
  <c r="D38" i="9"/>
  <c r="D30" i="9"/>
  <c r="R7" i="11"/>
  <c r="H7" i="11" s="1"/>
  <c r="A8" i="17"/>
  <c r="R3" i="11"/>
  <c r="H3" i="11" s="1"/>
  <c r="C5" i="17" l="1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G25" i="12" l="1"/>
  <c r="I25" i="12" s="1"/>
  <c r="G24" i="12"/>
  <c r="I24" i="12" s="1"/>
  <c r="G23" i="12"/>
  <c r="I23" i="12" s="1"/>
  <c r="G22" i="12"/>
  <c r="I22" i="12" s="1"/>
  <c r="G21" i="12"/>
  <c r="I21" i="12" s="1"/>
  <c r="G20" i="12"/>
  <c r="I20" i="12" s="1"/>
  <c r="G19" i="12"/>
  <c r="I19" i="12" s="1"/>
  <c r="I18" i="12"/>
  <c r="H18" i="12"/>
  <c r="J18" i="12" s="1"/>
  <c r="G13" i="12"/>
  <c r="H13" i="12" s="1"/>
  <c r="J13" i="12" s="1"/>
  <c r="G12" i="12"/>
  <c r="I12" i="12" s="1"/>
  <c r="G11" i="12"/>
  <c r="H11" i="12" s="1"/>
  <c r="G8" i="12"/>
  <c r="I8" i="12" s="1"/>
  <c r="I7" i="12"/>
  <c r="G7" i="12"/>
  <c r="H7" i="12" s="1"/>
  <c r="J7" i="12" s="1"/>
  <c r="G6" i="12"/>
  <c r="I6" i="12" s="1"/>
  <c r="G5" i="12"/>
  <c r="H5" i="12" s="1"/>
  <c r="J5" i="12" s="1"/>
  <c r="I160" i="11"/>
  <c r="T160" i="11" s="1"/>
  <c r="Q157" i="11"/>
  <c r="AB157" i="11" s="1"/>
  <c r="P157" i="11"/>
  <c r="AA157" i="11" s="1"/>
  <c r="O157" i="11"/>
  <c r="Z157" i="11" s="1"/>
  <c r="N157" i="11"/>
  <c r="Y157" i="11" s="1"/>
  <c r="M157" i="11"/>
  <c r="X157" i="11" s="1"/>
  <c r="L157" i="11"/>
  <c r="W157" i="11" s="1"/>
  <c r="K157" i="11"/>
  <c r="V157" i="11" s="1"/>
  <c r="J157" i="11"/>
  <c r="U157" i="11" s="1"/>
  <c r="I157" i="11"/>
  <c r="T157" i="11" s="1"/>
  <c r="H157" i="11"/>
  <c r="Q156" i="11"/>
  <c r="AB156" i="11" s="1"/>
  <c r="P156" i="11"/>
  <c r="AA156" i="11" s="1"/>
  <c r="O156" i="11"/>
  <c r="Z156" i="11" s="1"/>
  <c r="N156" i="11"/>
  <c r="Y156" i="11" s="1"/>
  <c r="M156" i="11"/>
  <c r="X156" i="11" s="1"/>
  <c r="L156" i="11"/>
  <c r="W156" i="11" s="1"/>
  <c r="K156" i="11"/>
  <c r="V156" i="11" s="1"/>
  <c r="J156" i="11"/>
  <c r="U156" i="11" s="1"/>
  <c r="I156" i="11"/>
  <c r="T156" i="11" s="1"/>
  <c r="H156" i="11"/>
  <c r="Q155" i="11"/>
  <c r="P155" i="11"/>
  <c r="AA155" i="11" s="1"/>
  <c r="O155" i="11"/>
  <c r="N155" i="11"/>
  <c r="M155" i="11"/>
  <c r="L155" i="11"/>
  <c r="W155" i="11" s="1"/>
  <c r="K155" i="11"/>
  <c r="V155" i="11" s="1"/>
  <c r="J155" i="11"/>
  <c r="U155" i="11" s="1"/>
  <c r="I155" i="11"/>
  <c r="H155" i="11"/>
  <c r="Q153" i="11"/>
  <c r="AB153" i="11" s="1"/>
  <c r="H151" i="11"/>
  <c r="H149" i="11"/>
  <c r="I143" i="11"/>
  <c r="T143" i="11" s="1"/>
  <c r="Q140" i="11"/>
  <c r="AB140" i="11" s="1"/>
  <c r="P140" i="11"/>
  <c r="AA140" i="11" s="1"/>
  <c r="O140" i="11"/>
  <c r="Z140" i="11" s="1"/>
  <c r="N140" i="11"/>
  <c r="Y140" i="11" s="1"/>
  <c r="M140" i="11"/>
  <c r="X140" i="11" s="1"/>
  <c r="L140" i="11"/>
  <c r="W140" i="11" s="1"/>
  <c r="K140" i="11"/>
  <c r="V140" i="11" s="1"/>
  <c r="J140" i="11"/>
  <c r="U140" i="11" s="1"/>
  <c r="I140" i="11"/>
  <c r="T140" i="11" s="1"/>
  <c r="H140" i="11"/>
  <c r="Q139" i="11"/>
  <c r="AB139" i="11" s="1"/>
  <c r="P139" i="11"/>
  <c r="AA139" i="11" s="1"/>
  <c r="O139" i="11"/>
  <c r="Z139" i="11" s="1"/>
  <c r="N139" i="11"/>
  <c r="Y139" i="11" s="1"/>
  <c r="M139" i="11"/>
  <c r="X139" i="11" s="1"/>
  <c r="L139" i="11"/>
  <c r="W139" i="11" s="1"/>
  <c r="K139" i="11"/>
  <c r="V139" i="11" s="1"/>
  <c r="J139" i="11"/>
  <c r="U139" i="11" s="1"/>
  <c r="I139" i="11"/>
  <c r="T139" i="11" s="1"/>
  <c r="H139" i="11"/>
  <c r="Q138" i="11"/>
  <c r="P138" i="11"/>
  <c r="AA138" i="11" s="1"/>
  <c r="O138" i="11"/>
  <c r="Z138" i="11" s="1"/>
  <c r="N138" i="11"/>
  <c r="Y138" i="11" s="1"/>
  <c r="M138" i="11"/>
  <c r="X138" i="11" s="1"/>
  <c r="L138" i="11"/>
  <c r="W138" i="11" s="1"/>
  <c r="K138" i="11"/>
  <c r="J138" i="11"/>
  <c r="I138" i="11"/>
  <c r="H138" i="11"/>
  <c r="Q136" i="11"/>
  <c r="AB136" i="11" s="1"/>
  <c r="H134" i="11"/>
  <c r="H132" i="11"/>
  <c r="I126" i="11"/>
  <c r="T126" i="11" s="1"/>
  <c r="Q123" i="11"/>
  <c r="AB123" i="11" s="1"/>
  <c r="P123" i="11"/>
  <c r="AA123" i="11" s="1"/>
  <c r="O123" i="11"/>
  <c r="Z123" i="11" s="1"/>
  <c r="N123" i="11"/>
  <c r="Y123" i="11" s="1"/>
  <c r="M123" i="11"/>
  <c r="X123" i="11" s="1"/>
  <c r="L123" i="11"/>
  <c r="W123" i="11" s="1"/>
  <c r="K123" i="11"/>
  <c r="V123" i="11" s="1"/>
  <c r="J123" i="11"/>
  <c r="U123" i="11" s="1"/>
  <c r="I123" i="11"/>
  <c r="T123" i="11" s="1"/>
  <c r="H123" i="11"/>
  <c r="Q122" i="11"/>
  <c r="AB122" i="11" s="1"/>
  <c r="P122" i="11"/>
  <c r="AA122" i="11" s="1"/>
  <c r="O122" i="11"/>
  <c r="Z122" i="11" s="1"/>
  <c r="N122" i="11"/>
  <c r="Y122" i="11" s="1"/>
  <c r="M122" i="11"/>
  <c r="X122" i="11" s="1"/>
  <c r="L122" i="11"/>
  <c r="W122" i="11" s="1"/>
  <c r="K122" i="11"/>
  <c r="V122" i="11" s="1"/>
  <c r="J122" i="11"/>
  <c r="U122" i="11" s="1"/>
  <c r="I122" i="11"/>
  <c r="T122" i="11" s="1"/>
  <c r="H122" i="11"/>
  <c r="Q121" i="11"/>
  <c r="P121" i="11"/>
  <c r="O121" i="11"/>
  <c r="N121" i="11"/>
  <c r="Y121" i="11" s="1"/>
  <c r="M121" i="11"/>
  <c r="X121" i="11" s="1"/>
  <c r="L121" i="11"/>
  <c r="W121" i="11" s="1"/>
  <c r="K121" i="11"/>
  <c r="V121" i="11" s="1"/>
  <c r="J121" i="11"/>
  <c r="U121" i="11" s="1"/>
  <c r="I121" i="11"/>
  <c r="H121" i="11"/>
  <c r="H117" i="11"/>
  <c r="H115" i="11"/>
  <c r="BR110" i="11"/>
  <c r="AO110" i="11"/>
  <c r="A108" i="11"/>
  <c r="A98" i="11" s="1"/>
  <c r="A95" i="11" s="1"/>
  <c r="B106" i="11"/>
  <c r="B107" i="11" s="1"/>
  <c r="B108" i="11" s="1"/>
  <c r="B109" i="11" s="1"/>
  <c r="B110" i="11" s="1"/>
  <c r="BR100" i="11"/>
  <c r="AO100" i="11"/>
  <c r="BR97" i="11"/>
  <c r="AO97" i="11"/>
  <c r="B95" i="11"/>
  <c r="B96" i="11" s="1"/>
  <c r="B97" i="11" s="1"/>
  <c r="B98" i="11" s="1"/>
  <c r="B99" i="11" s="1"/>
  <c r="B100" i="11" s="1"/>
  <c r="BR90" i="11"/>
  <c r="AO90" i="11"/>
  <c r="A88" i="11"/>
  <c r="B84" i="11" s="1"/>
  <c r="B86" i="11"/>
  <c r="B87" i="11" s="1"/>
  <c r="B88" i="11" s="1"/>
  <c r="B89" i="11" s="1"/>
  <c r="B90" i="11" s="1"/>
  <c r="BR80" i="11"/>
  <c r="AO80" i="11"/>
  <c r="A80" i="11"/>
  <c r="H110" i="11" s="1"/>
  <c r="A79" i="11"/>
  <c r="A78" i="11"/>
  <c r="H108" i="11" s="1"/>
  <c r="BR77" i="11"/>
  <c r="AO77" i="11"/>
  <c r="A77" i="11"/>
  <c r="A76" i="11"/>
  <c r="B75" i="11"/>
  <c r="A75" i="11"/>
  <c r="AX74" i="1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BP74" i="11" s="1"/>
  <c r="BQ74" i="11" s="1"/>
  <c r="BR74" i="11" s="1"/>
  <c r="R74" i="1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H71" i="11"/>
  <c r="Q70" i="11"/>
  <c r="AB70" i="11" s="1"/>
  <c r="P70" i="11"/>
  <c r="AA70" i="11" s="1"/>
  <c r="O70" i="11"/>
  <c r="Z70" i="11" s="1"/>
  <c r="N70" i="11"/>
  <c r="Y70" i="11" s="1"/>
  <c r="M70" i="11"/>
  <c r="X70" i="11" s="1"/>
  <c r="L70" i="11"/>
  <c r="W70" i="11" s="1"/>
  <c r="K70" i="11"/>
  <c r="V70" i="11" s="1"/>
  <c r="J70" i="11"/>
  <c r="U70" i="11" s="1"/>
  <c r="I70" i="11"/>
  <c r="T70" i="11" s="1"/>
  <c r="Q69" i="11"/>
  <c r="AB69" i="11" s="1"/>
  <c r="P69" i="11"/>
  <c r="AA69" i="11" s="1"/>
  <c r="O69" i="11"/>
  <c r="Z69" i="11" s="1"/>
  <c r="N69" i="11"/>
  <c r="Y69" i="11" s="1"/>
  <c r="M69" i="11"/>
  <c r="X69" i="11" s="1"/>
  <c r="L69" i="11"/>
  <c r="W69" i="11" s="1"/>
  <c r="K69" i="11"/>
  <c r="V69" i="11" s="1"/>
  <c r="J69" i="11"/>
  <c r="U69" i="11" s="1"/>
  <c r="I69" i="11"/>
  <c r="T69" i="11" s="1"/>
  <c r="Q68" i="11"/>
  <c r="P68" i="11"/>
  <c r="O68" i="11"/>
  <c r="N68" i="11"/>
  <c r="M68" i="11"/>
  <c r="X68" i="11" s="1"/>
  <c r="L68" i="11"/>
  <c r="W68" i="11" s="1"/>
  <c r="K68" i="11"/>
  <c r="V68" i="11" s="1"/>
  <c r="J68" i="11"/>
  <c r="I68" i="11"/>
  <c r="AB63" i="11"/>
  <c r="H63" i="11"/>
  <c r="H136" i="11" s="1"/>
  <c r="H62" i="11"/>
  <c r="H135" i="11" s="1"/>
  <c r="Q61" i="11"/>
  <c r="Q134" i="11" s="1"/>
  <c r="AB134" i="11" s="1"/>
  <c r="P61" i="11"/>
  <c r="P134" i="11" s="1"/>
  <c r="AA134" i="11" s="1"/>
  <c r="O61" i="11"/>
  <c r="O134" i="11" s="1"/>
  <c r="Z134" i="11" s="1"/>
  <c r="N61" i="11"/>
  <c r="N134" i="11" s="1"/>
  <c r="Y134" i="11" s="1"/>
  <c r="M61" i="11"/>
  <c r="M134" i="11" s="1"/>
  <c r="X134" i="11" s="1"/>
  <c r="L61" i="11"/>
  <c r="L134" i="11" s="1"/>
  <c r="W134" i="11" s="1"/>
  <c r="K61" i="11"/>
  <c r="K134" i="11" s="1"/>
  <c r="V134" i="11" s="1"/>
  <c r="J61" i="11"/>
  <c r="J134" i="11" s="1"/>
  <c r="U134" i="11" s="1"/>
  <c r="I61" i="11"/>
  <c r="I134" i="11" s="1"/>
  <c r="T134" i="11" s="1"/>
  <c r="H60" i="11"/>
  <c r="M60" i="11" s="1"/>
  <c r="Q59" i="11"/>
  <c r="AB59" i="11" s="1"/>
  <c r="P59" i="11"/>
  <c r="O59" i="11"/>
  <c r="N59" i="11"/>
  <c r="Y59" i="11" s="1"/>
  <c r="M59" i="11"/>
  <c r="M132" i="11" s="1"/>
  <c r="L59" i="11"/>
  <c r="L132" i="11" s="1"/>
  <c r="K59" i="11"/>
  <c r="V59" i="11" s="1"/>
  <c r="J59" i="11"/>
  <c r="U59" i="11" s="1"/>
  <c r="I59" i="11"/>
  <c r="T59" i="11" s="1"/>
  <c r="AB54" i="11"/>
  <c r="H54" i="11"/>
  <c r="H153" i="11" s="1"/>
  <c r="H53" i="11"/>
  <c r="H152" i="11" s="1"/>
  <c r="Q52" i="11"/>
  <c r="Q151" i="11" s="1"/>
  <c r="AB151" i="11" s="1"/>
  <c r="P52" i="11"/>
  <c r="P151" i="11" s="1"/>
  <c r="AA151" i="11" s="1"/>
  <c r="O52" i="11"/>
  <c r="O151" i="11" s="1"/>
  <c r="Z151" i="11" s="1"/>
  <c r="N52" i="11"/>
  <c r="N151" i="11" s="1"/>
  <c r="Y151" i="11" s="1"/>
  <c r="M52" i="11"/>
  <c r="M151" i="11" s="1"/>
  <c r="X151" i="11" s="1"/>
  <c r="L52" i="11"/>
  <c r="L151" i="11" s="1"/>
  <c r="W151" i="11" s="1"/>
  <c r="K52" i="11"/>
  <c r="K151" i="11" s="1"/>
  <c r="V151" i="11" s="1"/>
  <c r="J52" i="11"/>
  <c r="J151" i="11" s="1"/>
  <c r="U151" i="11" s="1"/>
  <c r="I52" i="11"/>
  <c r="I151" i="11" s="1"/>
  <c r="T151" i="11" s="1"/>
  <c r="H51" i="11"/>
  <c r="H150" i="11" s="1"/>
  <c r="Q50" i="11"/>
  <c r="Q149" i="11" s="1"/>
  <c r="P50" i="11"/>
  <c r="P149" i="11" s="1"/>
  <c r="O50" i="11"/>
  <c r="O149" i="11" s="1"/>
  <c r="N50" i="11"/>
  <c r="N149" i="11" s="1"/>
  <c r="M50" i="11"/>
  <c r="M149" i="11" s="1"/>
  <c r="L50" i="11"/>
  <c r="L149" i="11" s="1"/>
  <c r="K50" i="11"/>
  <c r="K149" i="11" s="1"/>
  <c r="J50" i="11"/>
  <c r="J149" i="11" s="1"/>
  <c r="I50" i="11"/>
  <c r="I149" i="11" s="1"/>
  <c r="AB45" i="11"/>
  <c r="H45" i="11"/>
  <c r="H44" i="11"/>
  <c r="Q44" i="11" s="1"/>
  <c r="AB44" i="11" s="1"/>
  <c r="Q43" i="11"/>
  <c r="AB43" i="11" s="1"/>
  <c r="P43" i="11"/>
  <c r="AA43" i="11" s="1"/>
  <c r="O43" i="11"/>
  <c r="Z43" i="11" s="1"/>
  <c r="N43" i="11"/>
  <c r="Y43" i="11" s="1"/>
  <c r="M43" i="11"/>
  <c r="X43" i="11" s="1"/>
  <c r="L43" i="11"/>
  <c r="W43" i="11" s="1"/>
  <c r="K43" i="11"/>
  <c r="V43" i="11" s="1"/>
  <c r="J43" i="11"/>
  <c r="U43" i="11" s="1"/>
  <c r="I43" i="11"/>
  <c r="T43" i="11" s="1"/>
  <c r="H42" i="11"/>
  <c r="J42" i="11" s="1"/>
  <c r="Q41" i="11"/>
  <c r="P41" i="11"/>
  <c r="O41" i="11"/>
  <c r="Z41" i="11" s="1"/>
  <c r="N41" i="11"/>
  <c r="Y41" i="11" s="1"/>
  <c r="M41" i="11"/>
  <c r="X41" i="11" s="1"/>
  <c r="L41" i="11"/>
  <c r="W41" i="11" s="1"/>
  <c r="K41" i="11"/>
  <c r="V41" i="11" s="1"/>
  <c r="J41" i="11"/>
  <c r="U41" i="11" s="1"/>
  <c r="I41" i="11"/>
  <c r="H16" i="11"/>
  <c r="H119" i="11" s="1"/>
  <c r="H15" i="11"/>
  <c r="H118" i="11" s="1"/>
  <c r="Q14" i="11"/>
  <c r="P14" i="11"/>
  <c r="O14" i="11"/>
  <c r="N14" i="11"/>
  <c r="M14" i="11"/>
  <c r="L14" i="11"/>
  <c r="K14" i="11"/>
  <c r="J14" i="11"/>
  <c r="I14" i="11"/>
  <c r="H13" i="11"/>
  <c r="H116" i="11" s="1"/>
  <c r="Q12" i="11"/>
  <c r="Q115" i="11" s="1"/>
  <c r="P12" i="11"/>
  <c r="P115" i="11" s="1"/>
  <c r="O12" i="11"/>
  <c r="O115" i="11" s="1"/>
  <c r="N12" i="11"/>
  <c r="N115" i="11" s="1"/>
  <c r="M12" i="11"/>
  <c r="M115" i="11" s="1"/>
  <c r="L12" i="11"/>
  <c r="K12" i="11"/>
  <c r="K115" i="11" s="1"/>
  <c r="J12" i="11"/>
  <c r="J115" i="11" s="1"/>
  <c r="I12" i="11"/>
  <c r="I115" i="11" s="1"/>
  <c r="I11" i="12" l="1"/>
  <c r="I5" i="12"/>
  <c r="I13" i="12"/>
  <c r="J117" i="11"/>
  <c r="U117" i="11" s="1"/>
  <c r="J19" i="11"/>
  <c r="J20" i="11"/>
  <c r="K19" i="11"/>
  <c r="K20" i="11"/>
  <c r="L117" i="11"/>
  <c r="W117" i="11" s="1"/>
  <c r="L19" i="11"/>
  <c r="L20" i="11"/>
  <c r="N117" i="11"/>
  <c r="Y117" i="11" s="1"/>
  <c r="N19" i="11"/>
  <c r="N20" i="11"/>
  <c r="O117" i="11"/>
  <c r="Z117" i="11" s="1"/>
  <c r="O19" i="11"/>
  <c r="O20" i="11"/>
  <c r="P117" i="11"/>
  <c r="AA117" i="11" s="1"/>
  <c r="P19" i="11"/>
  <c r="P20" i="11"/>
  <c r="M117" i="11"/>
  <c r="X117" i="11" s="1"/>
  <c r="M19" i="11"/>
  <c r="M20" i="11"/>
  <c r="I117" i="11"/>
  <c r="T117" i="11" s="1"/>
  <c r="I19" i="11"/>
  <c r="I20" i="11"/>
  <c r="Q117" i="11"/>
  <c r="AB117" i="11" s="1"/>
  <c r="Q19" i="11"/>
  <c r="Q20" i="11"/>
  <c r="O15" i="11"/>
  <c r="V50" i="11"/>
  <c r="W50" i="11"/>
  <c r="O62" i="11"/>
  <c r="O135" i="11" s="1"/>
  <c r="Z135" i="11" s="1"/>
  <c r="O13" i="11"/>
  <c r="O60" i="11"/>
  <c r="O133" i="11" s="1"/>
  <c r="Z133" i="11" s="1"/>
  <c r="P60" i="11"/>
  <c r="P133" i="11" s="1"/>
  <c r="AA133" i="11" s="1"/>
  <c r="Z52" i="11"/>
  <c r="K15" i="11"/>
  <c r="V15" i="11" s="1"/>
  <c r="N71" i="11"/>
  <c r="Y71" i="11" s="1"/>
  <c r="O71" i="11"/>
  <c r="Z71" i="11" s="1"/>
  <c r="AA14" i="11"/>
  <c r="J44" i="11"/>
  <c r="U44" i="11" s="1"/>
  <c r="AB14" i="11"/>
  <c r="L44" i="11"/>
  <c r="W44" i="11" s="1"/>
  <c r="J51" i="11"/>
  <c r="J150" i="11" s="1"/>
  <c r="U150" i="11" s="1"/>
  <c r="U61" i="11"/>
  <c r="H88" i="11"/>
  <c r="I88" i="11" s="1"/>
  <c r="U12" i="11"/>
  <c r="L42" i="11"/>
  <c r="W42" i="11" s="1"/>
  <c r="N44" i="11"/>
  <c r="Y44" i="11" s="1"/>
  <c r="M51" i="11"/>
  <c r="M150" i="11" s="1"/>
  <c r="X150" i="11" s="1"/>
  <c r="X61" i="11"/>
  <c r="K71" i="11"/>
  <c r="V71" i="11" s="1"/>
  <c r="T14" i="11"/>
  <c r="Y12" i="11"/>
  <c r="Y68" i="11"/>
  <c r="N15" i="11"/>
  <c r="U52" i="11"/>
  <c r="K62" i="11"/>
  <c r="K135" i="11" s="1"/>
  <c r="V135" i="11" s="1"/>
  <c r="H78" i="1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W52" i="11"/>
  <c r="H76" i="1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I16" i="11"/>
  <c r="I119" i="11" s="1"/>
  <c r="T119" i="11" s="1"/>
  <c r="N51" i="11"/>
  <c r="AB12" i="11"/>
  <c r="J16" i="11"/>
  <c r="J119" i="11" s="1"/>
  <c r="U119" i="11" s="1"/>
  <c r="O44" i="11"/>
  <c r="Z44" i="11" s="1"/>
  <c r="X50" i="11"/>
  <c r="Q51" i="11"/>
  <c r="Q150" i="11" s="1"/>
  <c r="AB150" i="11" s="1"/>
  <c r="AA61" i="11"/>
  <c r="H96" i="11"/>
  <c r="I96" i="11" s="1"/>
  <c r="J96" i="11" s="1"/>
  <c r="K96" i="11" s="1"/>
  <c r="L96" i="11" s="1"/>
  <c r="M96" i="11" s="1"/>
  <c r="N96" i="11" s="1"/>
  <c r="O96" i="11" s="1"/>
  <c r="P96" i="11" s="1"/>
  <c r="Q96" i="11" s="1"/>
  <c r="R96" i="11" s="1"/>
  <c r="S96" i="11" s="1"/>
  <c r="T96" i="11" s="1"/>
  <c r="U96" i="11" s="1"/>
  <c r="V96" i="11" s="1"/>
  <c r="W96" i="11" s="1"/>
  <c r="X96" i="11" s="1"/>
  <c r="Y96" i="11" s="1"/>
  <c r="Z96" i="11" s="1"/>
  <c r="AA96" i="11" s="1"/>
  <c r="AB96" i="11" s="1"/>
  <c r="AC96" i="11" s="1"/>
  <c r="AD96" i="11" s="1"/>
  <c r="AE96" i="11" s="1"/>
  <c r="AF96" i="11" s="1"/>
  <c r="AG96" i="11" s="1"/>
  <c r="AH96" i="11" s="1"/>
  <c r="AI96" i="11" s="1"/>
  <c r="AJ96" i="11" s="1"/>
  <c r="AK96" i="11" s="1"/>
  <c r="AL96" i="11" s="1"/>
  <c r="J15" i="11"/>
  <c r="M16" i="11"/>
  <c r="M119" i="11" s="1"/>
  <c r="X119" i="11" s="1"/>
  <c r="AA50" i="11"/>
  <c r="AB61" i="11"/>
  <c r="J71" i="11"/>
  <c r="U71" i="11" s="1"/>
  <c r="N16" i="11"/>
  <c r="Q16" i="11"/>
  <c r="K42" i="11"/>
  <c r="V42" i="11" s="1"/>
  <c r="I51" i="11"/>
  <c r="I150" i="11" s="1"/>
  <c r="T150" i="11" s="1"/>
  <c r="J62" i="11"/>
  <c r="J135" i="11" s="1"/>
  <c r="U135" i="11" s="1"/>
  <c r="H79" i="11"/>
  <c r="AM79" i="11" s="1"/>
  <c r="R156" i="11"/>
  <c r="S156" i="11" s="1"/>
  <c r="T12" i="11"/>
  <c r="X14" i="11"/>
  <c r="K44" i="11"/>
  <c r="V44" i="11" s="1"/>
  <c r="K51" i="11"/>
  <c r="V52" i="11"/>
  <c r="T61" i="11"/>
  <c r="N62" i="11"/>
  <c r="N135" i="11" s="1"/>
  <c r="Y135" i="11" s="1"/>
  <c r="H15" i="12"/>
  <c r="J11" i="12"/>
  <c r="I9" i="12"/>
  <c r="I16" i="12" s="1"/>
  <c r="I10" i="12"/>
  <c r="I17" i="12" s="1"/>
  <c r="G10" i="12"/>
  <c r="G17" i="12" s="1"/>
  <c r="G14" i="12"/>
  <c r="H20" i="12"/>
  <c r="J20" i="12" s="1"/>
  <c r="H22" i="12"/>
  <c r="J22" i="12" s="1"/>
  <c r="H24" i="12"/>
  <c r="J24" i="12" s="1"/>
  <c r="H6" i="12"/>
  <c r="H8" i="12"/>
  <c r="J8" i="12" s="1"/>
  <c r="H12" i="12"/>
  <c r="J12" i="12" s="1"/>
  <c r="I14" i="12"/>
  <c r="G9" i="12"/>
  <c r="G16" i="12" s="1"/>
  <c r="G15" i="12"/>
  <c r="H19" i="12"/>
  <c r="J19" i="12" s="1"/>
  <c r="H21" i="12"/>
  <c r="J21" i="12" s="1"/>
  <c r="H23" i="12"/>
  <c r="J23" i="12" s="1"/>
  <c r="H25" i="12"/>
  <c r="J25" i="12" s="1"/>
  <c r="R43" i="11"/>
  <c r="S43" i="11" s="1"/>
  <c r="AM91" i="11"/>
  <c r="J100" i="11"/>
  <c r="AP100" i="11" s="1"/>
  <c r="AM111" i="11"/>
  <c r="AM107" i="11"/>
  <c r="J97" i="11"/>
  <c r="AP97" i="11" s="1"/>
  <c r="J110" i="11"/>
  <c r="K110" i="11" s="1"/>
  <c r="L110" i="11" s="1"/>
  <c r="AM106" i="11"/>
  <c r="AM105" i="11"/>
  <c r="AM87" i="11"/>
  <c r="J80" i="11"/>
  <c r="AP80" i="11" s="1"/>
  <c r="AM101" i="11"/>
  <c r="J90" i="11"/>
  <c r="AM86" i="11"/>
  <c r="J77" i="11"/>
  <c r="AP77" i="11" s="1"/>
  <c r="AM85" i="11"/>
  <c r="AM81" i="11"/>
  <c r="K117" i="11"/>
  <c r="V117" i="11" s="1"/>
  <c r="V14" i="11"/>
  <c r="M133" i="11"/>
  <c r="X133" i="11" s="1"/>
  <c r="X60" i="11"/>
  <c r="AA41" i="11"/>
  <c r="L115" i="11"/>
  <c r="W12" i="11"/>
  <c r="U42" i="11"/>
  <c r="W132" i="11"/>
  <c r="Q53" i="11"/>
  <c r="R70" i="11"/>
  <c r="S70" i="11" s="1"/>
  <c r="Y115" i="11"/>
  <c r="V12" i="11"/>
  <c r="I13" i="11"/>
  <c r="I21" i="11" s="1"/>
  <c r="I29" i="11" s="1"/>
  <c r="I30" i="11" s="1"/>
  <c r="Q13" i="11"/>
  <c r="Q21" i="11" s="1"/>
  <c r="Q29" i="11" s="1"/>
  <c r="Q30" i="11" s="1"/>
  <c r="U14" i="11"/>
  <c r="P15" i="11"/>
  <c r="K16" i="11"/>
  <c r="M42" i="11"/>
  <c r="X42" i="11" s="1"/>
  <c r="AA149" i="11"/>
  <c r="J53" i="11"/>
  <c r="N132" i="11"/>
  <c r="I60" i="11"/>
  <c r="Q60" i="11"/>
  <c r="P62" i="11"/>
  <c r="P53" i="11"/>
  <c r="Z149" i="11"/>
  <c r="J13" i="11"/>
  <c r="J21" i="11" s="1"/>
  <c r="J29" i="11" s="1"/>
  <c r="J30" i="11" s="1"/>
  <c r="I15" i="11"/>
  <c r="Q15" i="11"/>
  <c r="L16" i="11"/>
  <c r="N42" i="11"/>
  <c r="Y42" i="11" s="1"/>
  <c r="M44" i="11"/>
  <c r="X44" i="11" s="1"/>
  <c r="T149" i="11"/>
  <c r="AB149" i="11"/>
  <c r="Y50" i="11"/>
  <c r="L51" i="11"/>
  <c r="X52" i="11"/>
  <c r="K53" i="11"/>
  <c r="O132" i="11"/>
  <c r="W59" i="11"/>
  <c r="J60" i="11"/>
  <c r="V61" i="11"/>
  <c r="I62" i="11"/>
  <c r="Q62" i="11"/>
  <c r="P71" i="11"/>
  <c r="AA71" i="11" s="1"/>
  <c r="AA68" i="11"/>
  <c r="AA115" i="11"/>
  <c r="X12" i="11"/>
  <c r="K13" i="11"/>
  <c r="K21" i="11" s="1"/>
  <c r="K29" i="11" s="1"/>
  <c r="K30" i="11" s="1"/>
  <c r="W14" i="11"/>
  <c r="H17" i="11"/>
  <c r="T41" i="11"/>
  <c r="AB41" i="11"/>
  <c r="O42" i="11"/>
  <c r="U149" i="11"/>
  <c r="Z50" i="11"/>
  <c r="R151" i="11"/>
  <c r="S151" i="11" s="1"/>
  <c r="Y52" i="11"/>
  <c r="L53" i="11"/>
  <c r="P132" i="11"/>
  <c r="X59" i="11"/>
  <c r="K60" i="11"/>
  <c r="W61" i="11"/>
  <c r="H141" i="11"/>
  <c r="AM108" i="11"/>
  <c r="H158" i="11"/>
  <c r="I108" i="11"/>
  <c r="H55" i="11"/>
  <c r="I71" i="11"/>
  <c r="T71" i="11" s="1"/>
  <c r="T68" i="11"/>
  <c r="T115" i="11"/>
  <c r="AB115" i="11"/>
  <c r="L13" i="11"/>
  <c r="L21" i="11" s="1"/>
  <c r="L29" i="11" s="1"/>
  <c r="L30" i="11" s="1"/>
  <c r="P42" i="11"/>
  <c r="AA42" i="11" s="1"/>
  <c r="V149" i="11"/>
  <c r="M53" i="11"/>
  <c r="I132" i="11"/>
  <c r="Q132" i="11"/>
  <c r="L60" i="11"/>
  <c r="M71" i="11"/>
  <c r="X71" i="11" s="1"/>
  <c r="H109" i="11"/>
  <c r="H89" i="11"/>
  <c r="Y149" i="11"/>
  <c r="X132" i="11"/>
  <c r="Q71" i="11"/>
  <c r="AB71" i="11" s="1"/>
  <c r="AB68" i="11"/>
  <c r="U115" i="11"/>
  <c r="Z12" i="11"/>
  <c r="M13" i="11"/>
  <c r="M21" i="11" s="1"/>
  <c r="M29" i="11" s="1"/>
  <c r="M30" i="11" s="1"/>
  <c r="Y14" i="11"/>
  <c r="L15" i="11"/>
  <c r="O16" i="11"/>
  <c r="I42" i="11"/>
  <c r="T42" i="11" s="1"/>
  <c r="Q42" i="11"/>
  <c r="AB42" i="11" s="1"/>
  <c r="P44" i="11"/>
  <c r="AA44" i="11" s="1"/>
  <c r="H46" i="11"/>
  <c r="W149" i="11"/>
  <c r="T50" i="11"/>
  <c r="AB50" i="11"/>
  <c r="O51" i="11"/>
  <c r="AA52" i="11"/>
  <c r="N53" i="11"/>
  <c r="J132" i="11"/>
  <c r="Z59" i="11"/>
  <c r="R134" i="11"/>
  <c r="S134" i="11" s="1"/>
  <c r="Y61" i="11"/>
  <c r="L62" i="11"/>
  <c r="R69" i="11"/>
  <c r="S69" i="11" s="1"/>
  <c r="L71" i="11"/>
  <c r="W71" i="11" s="1"/>
  <c r="Z115" i="11"/>
  <c r="X115" i="11"/>
  <c r="P13" i="11"/>
  <c r="P21" i="11" s="1"/>
  <c r="P29" i="11" s="1"/>
  <c r="P30" i="11" s="1"/>
  <c r="I53" i="11"/>
  <c r="H133" i="11"/>
  <c r="H137" i="11" s="1"/>
  <c r="H145" i="11" s="1"/>
  <c r="H64" i="11"/>
  <c r="V115" i="11"/>
  <c r="AA12" i="11"/>
  <c r="N13" i="11"/>
  <c r="N21" i="11" s="1"/>
  <c r="N29" i="11" s="1"/>
  <c r="N30" i="11" s="1"/>
  <c r="Z14" i="11"/>
  <c r="M15" i="11"/>
  <c r="P16" i="11"/>
  <c r="I44" i="11"/>
  <c r="T44" i="11" s="1"/>
  <c r="X149" i="11"/>
  <c r="U50" i="11"/>
  <c r="P51" i="11"/>
  <c r="T52" i="11"/>
  <c r="AB52" i="11"/>
  <c r="O53" i="11"/>
  <c r="K132" i="11"/>
  <c r="AA59" i="11"/>
  <c r="N60" i="11"/>
  <c r="Z61" i="11"/>
  <c r="M62" i="11"/>
  <c r="Z68" i="11"/>
  <c r="H77" i="11"/>
  <c r="AN77" i="11" s="1"/>
  <c r="V138" i="11"/>
  <c r="H143" i="11"/>
  <c r="H160" i="11"/>
  <c r="H90" i="11"/>
  <c r="AN110" i="11"/>
  <c r="U68" i="11"/>
  <c r="H100" i="11"/>
  <c r="AN100" i="11" s="1"/>
  <c r="H99" i="11"/>
  <c r="H97" i="11"/>
  <c r="AN97" i="11" s="1"/>
  <c r="H98" i="11"/>
  <c r="H95" i="11"/>
  <c r="H80" i="11"/>
  <c r="AN80" i="11" s="1"/>
  <c r="H75" i="11"/>
  <c r="B76" i="11"/>
  <c r="B77" i="11" s="1"/>
  <c r="B78" i="11" s="1"/>
  <c r="B79" i="11" s="1"/>
  <c r="B80" i="11" s="1"/>
  <c r="R140" i="11"/>
  <c r="S140" i="11" s="1"/>
  <c r="AA121" i="11"/>
  <c r="H154" i="11"/>
  <c r="H162" i="11" s="1"/>
  <c r="T121" i="11"/>
  <c r="AB121" i="11"/>
  <c r="R123" i="11"/>
  <c r="S123" i="11" s="1"/>
  <c r="R139" i="11"/>
  <c r="S139" i="11" s="1"/>
  <c r="Z155" i="11"/>
  <c r="H120" i="11"/>
  <c r="R122" i="11"/>
  <c r="S122" i="11" s="1"/>
  <c r="R157" i="11"/>
  <c r="S157" i="11" s="1"/>
  <c r="T138" i="11"/>
  <c r="AB138" i="11"/>
  <c r="X155" i="11"/>
  <c r="Z121" i="11"/>
  <c r="U138" i="11"/>
  <c r="Y155" i="11"/>
  <c r="T155" i="11"/>
  <c r="AB155" i="11"/>
  <c r="I15" i="12" l="1"/>
  <c r="K24" i="11"/>
  <c r="K25" i="11" s="1"/>
  <c r="R41" i="11"/>
  <c r="S41" i="11" s="1"/>
  <c r="P24" i="11"/>
  <c r="P25" i="11" s="1"/>
  <c r="L24" i="11"/>
  <c r="L25" i="11" s="1"/>
  <c r="O24" i="11"/>
  <c r="O25" i="11" s="1"/>
  <c r="L22" i="11"/>
  <c r="I24" i="11"/>
  <c r="I25" i="11" s="1"/>
  <c r="M24" i="11"/>
  <c r="M25" i="11" s="1"/>
  <c r="Q22" i="11"/>
  <c r="N24" i="11"/>
  <c r="N25" i="11" s="1"/>
  <c r="J24" i="11"/>
  <c r="J25" i="11" s="1"/>
  <c r="I22" i="11"/>
  <c r="Q24" i="11"/>
  <c r="Q25" i="11" s="1"/>
  <c r="R19" i="11"/>
  <c r="H19" i="11" s="1"/>
  <c r="Z13" i="11"/>
  <c r="O21" i="11"/>
  <c r="O29" i="11" s="1"/>
  <c r="O30" i="11" s="1"/>
  <c r="H30" i="11" s="1"/>
  <c r="R20" i="11"/>
  <c r="H20" i="11" s="1"/>
  <c r="M22" i="11"/>
  <c r="P22" i="11"/>
  <c r="R117" i="11"/>
  <c r="S117" i="11" s="1"/>
  <c r="J118" i="11"/>
  <c r="U118" i="11" s="1"/>
  <c r="J22" i="11"/>
  <c r="N118" i="11"/>
  <c r="Y118" i="11" s="1"/>
  <c r="N22" i="11"/>
  <c r="K118" i="11"/>
  <c r="V118" i="11" s="1"/>
  <c r="K22" i="11"/>
  <c r="O118" i="11"/>
  <c r="Z118" i="11" s="1"/>
  <c r="O22" i="11"/>
  <c r="O34" i="11" s="1"/>
  <c r="Z60" i="11"/>
  <c r="U16" i="11"/>
  <c r="V62" i="11"/>
  <c r="X51" i="11"/>
  <c r="O17" i="11"/>
  <c r="Z17" i="11" s="1"/>
  <c r="O116" i="11"/>
  <c r="Z116" i="11" s="1"/>
  <c r="AM76" i="11"/>
  <c r="H124" i="11"/>
  <c r="Z15" i="11"/>
  <c r="AM78" i="11"/>
  <c r="U51" i="11"/>
  <c r="Z62" i="11"/>
  <c r="Q55" i="11"/>
  <c r="AB55" i="11" s="1"/>
  <c r="N17" i="11"/>
  <c r="Y17" i="11" s="1"/>
  <c r="AA60" i="11"/>
  <c r="AB51" i="11"/>
  <c r="Q64" i="11"/>
  <c r="AB64" i="11" s="1"/>
  <c r="Q17" i="11"/>
  <c r="AB17" i="11" s="1"/>
  <c r="I79" i="1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B16" i="11"/>
  <c r="M17" i="11"/>
  <c r="X17" i="11" s="1"/>
  <c r="Q119" i="11"/>
  <c r="AB119" i="11" s="1"/>
  <c r="Y15" i="11"/>
  <c r="K97" i="11"/>
  <c r="AQ97" i="11" s="1"/>
  <c r="I17" i="11"/>
  <c r="T17" i="11" s="1"/>
  <c r="K80" i="11"/>
  <c r="AQ80" i="11" s="1"/>
  <c r="T16" i="11"/>
  <c r="AM88" i="11"/>
  <c r="R121" i="11"/>
  <c r="S121" i="11" s="1"/>
  <c r="AM96" i="11"/>
  <c r="I45" i="11"/>
  <c r="J45" i="11" s="1"/>
  <c r="K100" i="11"/>
  <c r="AQ100" i="11" s="1"/>
  <c r="K77" i="11"/>
  <c r="AQ77" i="11" s="1"/>
  <c r="R12" i="11"/>
  <c r="S12" i="11" s="1"/>
  <c r="K150" i="11"/>
  <c r="V150" i="11" s="1"/>
  <c r="V51" i="11"/>
  <c r="X16" i="11"/>
  <c r="Y62" i="11"/>
  <c r="R14" i="11"/>
  <c r="S14" i="11" s="1"/>
  <c r="N150" i="11"/>
  <c r="Y150" i="11" s="1"/>
  <c r="Y51" i="11"/>
  <c r="U62" i="11"/>
  <c r="J17" i="11"/>
  <c r="U17" i="11" s="1"/>
  <c r="U15" i="11"/>
  <c r="N119" i="11"/>
  <c r="Y119" i="11" s="1"/>
  <c r="Y16" i="11"/>
  <c r="R59" i="11"/>
  <c r="S59" i="11" s="1"/>
  <c r="L17" i="11"/>
  <c r="W17" i="11" s="1"/>
  <c r="R61" i="11"/>
  <c r="S61" i="11" s="1"/>
  <c r="T51" i="11"/>
  <c r="H9" i="12"/>
  <c r="H16" i="12" s="1"/>
  <c r="J6" i="12"/>
  <c r="H10" i="12"/>
  <c r="H17" i="12" s="1"/>
  <c r="H14" i="12"/>
  <c r="J15" i="12"/>
  <c r="J14" i="12"/>
  <c r="L160" i="11"/>
  <c r="W160" i="11" s="1"/>
  <c r="L143" i="11"/>
  <c r="W143" i="11" s="1"/>
  <c r="AR110" i="11"/>
  <c r="M110" i="11"/>
  <c r="V132" i="11"/>
  <c r="R138" i="11"/>
  <c r="S138" i="11" s="1"/>
  <c r="AM95" i="11"/>
  <c r="I95" i="11"/>
  <c r="N116" i="11"/>
  <c r="Y13" i="11"/>
  <c r="I152" i="11"/>
  <c r="T53" i="11"/>
  <c r="L135" i="11"/>
  <c r="W135" i="11" s="1"/>
  <c r="W62" i="11"/>
  <c r="L133" i="11"/>
  <c r="W60" i="11"/>
  <c r="L150" i="11"/>
  <c r="W51" i="11"/>
  <c r="P152" i="11"/>
  <c r="AA152" i="11" s="1"/>
  <c r="AA53" i="11"/>
  <c r="P118" i="11"/>
  <c r="AA118" i="11" s="1"/>
  <c r="AA15" i="11"/>
  <c r="M152" i="11"/>
  <c r="X53" i="11"/>
  <c r="K133" i="11"/>
  <c r="V133" i="11" s="1"/>
  <c r="V60" i="11"/>
  <c r="N152" i="11"/>
  <c r="Y53" i="11"/>
  <c r="I124" i="11"/>
  <c r="J88" i="11"/>
  <c r="J126" i="11"/>
  <c r="U126" i="11" s="1"/>
  <c r="AP90" i="11"/>
  <c r="I98" i="11"/>
  <c r="J98" i="11" s="1"/>
  <c r="K98" i="11" s="1"/>
  <c r="L98" i="11" s="1"/>
  <c r="M98" i="11" s="1"/>
  <c r="N98" i="11" s="1"/>
  <c r="O98" i="11" s="1"/>
  <c r="P98" i="11" s="1"/>
  <c r="Q98" i="11" s="1"/>
  <c r="R98" i="11" s="1"/>
  <c r="S98" i="11" s="1"/>
  <c r="T98" i="11" s="1"/>
  <c r="U98" i="11" s="1"/>
  <c r="V98" i="11" s="1"/>
  <c r="W98" i="11" s="1"/>
  <c r="X98" i="11" s="1"/>
  <c r="Y98" i="11" s="1"/>
  <c r="Z98" i="11" s="1"/>
  <c r="AA98" i="11" s="1"/>
  <c r="AB98" i="11" s="1"/>
  <c r="AC98" i="11" s="1"/>
  <c r="AD98" i="11" s="1"/>
  <c r="AE98" i="11" s="1"/>
  <c r="AF98" i="11" s="1"/>
  <c r="AG98" i="11" s="1"/>
  <c r="AH98" i="11" s="1"/>
  <c r="AI98" i="11" s="1"/>
  <c r="AJ98" i="11" s="1"/>
  <c r="AK98" i="11" s="1"/>
  <c r="AL98" i="11" s="1"/>
  <c r="AM98" i="11"/>
  <c r="O152" i="11"/>
  <c r="Z152" i="11" s="1"/>
  <c r="Z53" i="11"/>
  <c r="R44" i="11"/>
  <c r="S44" i="11" s="1"/>
  <c r="P116" i="11"/>
  <c r="AA13" i="11"/>
  <c r="O150" i="11"/>
  <c r="Z51" i="11"/>
  <c r="R68" i="11"/>
  <c r="S68" i="11" s="1"/>
  <c r="AA132" i="11"/>
  <c r="Z42" i="11"/>
  <c r="R42" i="11" s="1"/>
  <c r="S42" i="11" s="1"/>
  <c r="K116" i="11"/>
  <c r="V13" i="11"/>
  <c r="L119" i="11"/>
  <c r="W119" i="11" s="1"/>
  <c r="W16" i="11"/>
  <c r="J152" i="11"/>
  <c r="U53" i="11"/>
  <c r="Q152" i="11"/>
  <c r="AB53" i="11"/>
  <c r="R155" i="11"/>
  <c r="S155" i="11" s="1"/>
  <c r="M116" i="11"/>
  <c r="X13" i="11"/>
  <c r="Y132" i="11"/>
  <c r="AB132" i="11"/>
  <c r="R71" i="11"/>
  <c r="S71" i="11" s="1"/>
  <c r="L152" i="11"/>
  <c r="W152" i="11" s="1"/>
  <c r="W53" i="11"/>
  <c r="Z132" i="11"/>
  <c r="Q118" i="11"/>
  <c r="AB118" i="11" s="1"/>
  <c r="AB15" i="11"/>
  <c r="Q116" i="11"/>
  <c r="AB13" i="11"/>
  <c r="W115" i="11"/>
  <c r="R115" i="11" s="1"/>
  <c r="S115" i="11" s="1"/>
  <c r="K90" i="11"/>
  <c r="Q46" i="11"/>
  <c r="AB46" i="11" s="1"/>
  <c r="H126" i="11"/>
  <c r="AN90" i="11"/>
  <c r="I99" i="11"/>
  <c r="J99" i="11" s="1"/>
  <c r="K99" i="11" s="1"/>
  <c r="L99" i="11" s="1"/>
  <c r="M99" i="11" s="1"/>
  <c r="N99" i="11" s="1"/>
  <c r="O99" i="11" s="1"/>
  <c r="P99" i="11" s="1"/>
  <c r="Q99" i="11" s="1"/>
  <c r="R99" i="11" s="1"/>
  <c r="S99" i="11" s="1"/>
  <c r="T99" i="11" s="1"/>
  <c r="U99" i="11" s="1"/>
  <c r="V99" i="11" s="1"/>
  <c r="W99" i="11" s="1"/>
  <c r="X99" i="11" s="1"/>
  <c r="Y99" i="11" s="1"/>
  <c r="Z99" i="11" s="1"/>
  <c r="AA99" i="11" s="1"/>
  <c r="AB99" i="11" s="1"/>
  <c r="AC99" i="11" s="1"/>
  <c r="AD99" i="11" s="1"/>
  <c r="AE99" i="11" s="1"/>
  <c r="AF99" i="11" s="1"/>
  <c r="AG99" i="11" s="1"/>
  <c r="AH99" i="11" s="1"/>
  <c r="AI99" i="11" s="1"/>
  <c r="AJ99" i="11" s="1"/>
  <c r="AK99" i="11" s="1"/>
  <c r="AL99" i="11" s="1"/>
  <c r="AM99" i="11"/>
  <c r="R52" i="11"/>
  <c r="S52" i="11" s="1"/>
  <c r="R50" i="11"/>
  <c r="S50" i="11" s="1"/>
  <c r="O119" i="11"/>
  <c r="Z16" i="11"/>
  <c r="Q135" i="11"/>
  <c r="AB135" i="11" s="1"/>
  <c r="AB62" i="11"/>
  <c r="I118" i="11"/>
  <c r="T118" i="11" s="1"/>
  <c r="T15" i="11"/>
  <c r="P135" i="11"/>
  <c r="AA135" i="11" s="1"/>
  <c r="AA62" i="11"/>
  <c r="I116" i="11"/>
  <c r="T13" i="11"/>
  <c r="M135" i="11"/>
  <c r="X62" i="11"/>
  <c r="L118" i="11"/>
  <c r="W118" i="11" s="1"/>
  <c r="W15" i="11"/>
  <c r="H125" i="11"/>
  <c r="I89" i="11"/>
  <c r="AM89" i="11"/>
  <c r="T132" i="11"/>
  <c r="L116" i="11"/>
  <c r="W116" i="11" s="1"/>
  <c r="W13" i="11"/>
  <c r="P17" i="11"/>
  <c r="AA17" i="11" s="1"/>
  <c r="I135" i="11"/>
  <c r="T135" i="11" s="1"/>
  <c r="T62" i="11"/>
  <c r="K152" i="11"/>
  <c r="V53" i="11"/>
  <c r="R149" i="11"/>
  <c r="S149" i="11" s="1"/>
  <c r="J116" i="11"/>
  <c r="U13" i="11"/>
  <c r="Q133" i="11"/>
  <c r="AB133" i="11" s="1"/>
  <c r="AB60" i="11"/>
  <c r="J160" i="11"/>
  <c r="U160" i="11" s="1"/>
  <c r="J143" i="11"/>
  <c r="U143" i="11" s="1"/>
  <c r="AP110" i="11"/>
  <c r="M118" i="11"/>
  <c r="X118" i="11" s="1"/>
  <c r="X15" i="11"/>
  <c r="K160" i="11"/>
  <c r="V160" i="11" s="1"/>
  <c r="K143" i="11"/>
  <c r="V143" i="11" s="1"/>
  <c r="AQ110" i="11"/>
  <c r="J133" i="11"/>
  <c r="U133" i="11" s="1"/>
  <c r="U60" i="11"/>
  <c r="K119" i="11"/>
  <c r="V119" i="11" s="1"/>
  <c r="V16" i="11"/>
  <c r="K17" i="11"/>
  <c r="V17" i="11" s="1"/>
  <c r="N133" i="11"/>
  <c r="Y133" i="11" s="1"/>
  <c r="Y60" i="11"/>
  <c r="P119" i="11"/>
  <c r="AA119" i="11" s="1"/>
  <c r="AA16" i="11"/>
  <c r="I75" i="11"/>
  <c r="AM75" i="11"/>
  <c r="P150" i="11"/>
  <c r="AA51" i="11"/>
  <c r="U132" i="11"/>
  <c r="H159" i="11"/>
  <c r="H142" i="11"/>
  <c r="I109" i="11"/>
  <c r="I111" i="11" s="1"/>
  <c r="AM109" i="11"/>
  <c r="I141" i="11"/>
  <c r="I158" i="11"/>
  <c r="J108" i="11"/>
  <c r="I133" i="11"/>
  <c r="T133" i="11" s="1"/>
  <c r="T60" i="11"/>
  <c r="N27" i="11" l="1"/>
  <c r="N28" i="11" s="1"/>
  <c r="N34" i="11"/>
  <c r="J27" i="11"/>
  <c r="J28" i="11" s="1"/>
  <c r="J34" i="11"/>
  <c r="L27" i="11"/>
  <c r="L28" i="11" s="1"/>
  <c r="L34" i="11"/>
  <c r="I27" i="11"/>
  <c r="I28" i="11" s="1"/>
  <c r="I34" i="11"/>
  <c r="P27" i="11"/>
  <c r="P28" i="11" s="1"/>
  <c r="P34" i="11"/>
  <c r="K27" i="11"/>
  <c r="K28" i="11" s="1"/>
  <c r="K34" i="11"/>
  <c r="M27" i="11"/>
  <c r="M28" i="11" s="1"/>
  <c r="M34" i="11"/>
  <c r="Q27" i="11"/>
  <c r="Q28" i="11" s="1"/>
  <c r="Q34" i="11"/>
  <c r="D12" i="9" a="1"/>
  <c r="D14" i="9" s="1"/>
  <c r="R21" i="11"/>
  <c r="H21" i="11" s="1"/>
  <c r="O27" i="11"/>
  <c r="O28" i="11" s="1"/>
  <c r="R22" i="11"/>
  <c r="H22" i="11" s="1"/>
  <c r="I46" i="11"/>
  <c r="T46" i="11" s="1"/>
  <c r="L100" i="11"/>
  <c r="AR100" i="11" s="1"/>
  <c r="L77" i="11"/>
  <c r="AR77" i="11" s="1"/>
  <c r="R17" i="11"/>
  <c r="S17" i="11" s="1"/>
  <c r="L97" i="11"/>
  <c r="M97" i="11" s="1"/>
  <c r="L80" i="11"/>
  <c r="AR80" i="11" s="1"/>
  <c r="L120" i="11"/>
  <c r="W120" i="11" s="1"/>
  <c r="R51" i="11"/>
  <c r="S51" i="11" s="1"/>
  <c r="R62" i="11"/>
  <c r="S62" i="11" s="1"/>
  <c r="H127" i="11"/>
  <c r="H128" i="11" s="1"/>
  <c r="T45" i="11"/>
  <c r="I54" i="11"/>
  <c r="I153" i="11" s="1"/>
  <c r="T153" i="11" s="1"/>
  <c r="Q137" i="11"/>
  <c r="AB137" i="11" s="1"/>
  <c r="R15" i="11"/>
  <c r="S15" i="11" s="1"/>
  <c r="R53" i="11"/>
  <c r="S53" i="11" s="1"/>
  <c r="R118" i="11"/>
  <c r="S118" i="11" s="1"/>
  <c r="R16" i="11"/>
  <c r="S16" i="11" s="1"/>
  <c r="J10" i="12"/>
  <c r="J17" i="12" s="1"/>
  <c r="J9" i="12"/>
  <c r="J16" i="12" s="1"/>
  <c r="AB152" i="11"/>
  <c r="Q154" i="11"/>
  <c r="AB154" i="11" s="1"/>
  <c r="T141" i="11"/>
  <c r="I125" i="11"/>
  <c r="T125" i="11" s="1"/>
  <c r="J89" i="11"/>
  <c r="J91" i="11" s="1"/>
  <c r="U45" i="11"/>
  <c r="J46" i="11"/>
  <c r="U46" i="11" s="1"/>
  <c r="I91" i="11"/>
  <c r="X152" i="11"/>
  <c r="W150" i="11"/>
  <c r="Y116" i="11"/>
  <c r="N120" i="11"/>
  <c r="Y120" i="11" s="1"/>
  <c r="M160" i="11"/>
  <c r="X160" i="11" s="1"/>
  <c r="M143" i="11"/>
  <c r="X143" i="11" s="1"/>
  <c r="AS110" i="11"/>
  <c r="N110" i="11"/>
  <c r="V116" i="11"/>
  <c r="K120" i="11"/>
  <c r="V120" i="11" s="1"/>
  <c r="AB116" i="11"/>
  <c r="Q120" i="11"/>
  <c r="AB120" i="11" s="1"/>
  <c r="K126" i="11"/>
  <c r="V126" i="11" s="1"/>
  <c r="AQ90" i="11"/>
  <c r="L90" i="11"/>
  <c r="T124" i="11"/>
  <c r="W133" i="11"/>
  <c r="R133" i="11" s="1"/>
  <c r="S133" i="11" s="1"/>
  <c r="J141" i="11"/>
  <c r="J158" i="11"/>
  <c r="K108" i="11"/>
  <c r="R132" i="11"/>
  <c r="S132" i="11" s="1"/>
  <c r="Z119" i="11"/>
  <c r="R119" i="11" s="1"/>
  <c r="S119" i="11" s="1"/>
  <c r="O120" i="11"/>
  <c r="Z120" i="11" s="1"/>
  <c r="V152" i="11"/>
  <c r="AA116" i="11"/>
  <c r="P120" i="11"/>
  <c r="AA120" i="11" s="1"/>
  <c r="U152" i="11"/>
  <c r="J124" i="11"/>
  <c r="K88" i="11"/>
  <c r="AA150" i="11"/>
  <c r="T116" i="11"/>
  <c r="I120" i="11"/>
  <c r="T120" i="11" s="1"/>
  <c r="K45" i="11"/>
  <c r="X135" i="11"/>
  <c r="R135" i="11" s="1"/>
  <c r="S135" i="11" s="1"/>
  <c r="Z150" i="11"/>
  <c r="T152" i="11"/>
  <c r="T158" i="11"/>
  <c r="J95" i="11"/>
  <c r="I101" i="11"/>
  <c r="R13" i="11"/>
  <c r="S13" i="11" s="1"/>
  <c r="R60" i="11"/>
  <c r="S60" i="11" s="1"/>
  <c r="I159" i="11"/>
  <c r="T159" i="11" s="1"/>
  <c r="I142" i="11"/>
  <c r="T142" i="11" s="1"/>
  <c r="J109" i="11"/>
  <c r="I81" i="11"/>
  <c r="J75" i="11"/>
  <c r="U116" i="11"/>
  <c r="J120" i="11"/>
  <c r="U120" i="11" s="1"/>
  <c r="X116" i="11"/>
  <c r="M120" i="11"/>
  <c r="X120" i="11" s="1"/>
  <c r="Y152" i="11"/>
  <c r="H34" i="11" l="1"/>
  <c r="B7" i="17" a="1"/>
  <c r="B9" i="17" s="1"/>
  <c r="D16" i="9"/>
  <c r="D13" i="9"/>
  <c r="D18" i="9"/>
  <c r="D19" i="9"/>
  <c r="D17" i="9"/>
  <c r="D12" i="9"/>
  <c r="D20" i="9"/>
  <c r="D15" i="9"/>
  <c r="M77" i="11"/>
  <c r="N77" i="11" s="1"/>
  <c r="M80" i="11"/>
  <c r="N80" i="11" s="1"/>
  <c r="M100" i="11"/>
  <c r="AR97" i="11"/>
  <c r="J54" i="11"/>
  <c r="K54" i="11" s="1"/>
  <c r="L54" i="11" s="1"/>
  <c r="I55" i="11"/>
  <c r="T55" i="11" s="1"/>
  <c r="T54" i="11"/>
  <c r="R120" i="11"/>
  <c r="S120" i="11" s="1"/>
  <c r="I144" i="11"/>
  <c r="T144" i="11" s="1"/>
  <c r="I154" i="11"/>
  <c r="T154" i="11" s="1"/>
  <c r="R152" i="11"/>
  <c r="S152" i="11" s="1"/>
  <c r="U141" i="11"/>
  <c r="R116" i="11"/>
  <c r="S116" i="11" s="1"/>
  <c r="N143" i="11"/>
  <c r="Y143" i="11" s="1"/>
  <c r="AT110" i="11"/>
  <c r="N160" i="11"/>
  <c r="Y160" i="11" s="1"/>
  <c r="O110" i="11"/>
  <c r="K95" i="11"/>
  <c r="J101" i="11"/>
  <c r="I127" i="11"/>
  <c r="AS97" i="11"/>
  <c r="N97" i="11"/>
  <c r="U158" i="11"/>
  <c r="J159" i="11"/>
  <c r="U159" i="11" s="1"/>
  <c r="J142" i="11"/>
  <c r="U142" i="11" s="1"/>
  <c r="K109" i="11"/>
  <c r="I161" i="11"/>
  <c r="J111" i="11"/>
  <c r="J125" i="11"/>
  <c r="U125" i="11" s="1"/>
  <c r="K89" i="11"/>
  <c r="K91" i="11" s="1"/>
  <c r="U124" i="11"/>
  <c r="J81" i="11"/>
  <c r="K75" i="11"/>
  <c r="V45" i="11"/>
  <c r="K46" i="11"/>
  <c r="V46" i="11" s="1"/>
  <c r="L45" i="11"/>
  <c r="K124" i="11"/>
  <c r="L88" i="11"/>
  <c r="K141" i="11"/>
  <c r="K158" i="11"/>
  <c r="L108" i="11"/>
  <c r="K111" i="11"/>
  <c r="L126" i="11"/>
  <c r="W126" i="11" s="1"/>
  <c r="AR90" i="11"/>
  <c r="M90" i="11"/>
  <c r="R150" i="11"/>
  <c r="S150" i="11" s="1"/>
  <c r="B8" i="17" l="1"/>
  <c r="B10" i="17"/>
  <c r="B11" i="17"/>
  <c r="B12" i="17"/>
  <c r="B13" i="17"/>
  <c r="C13" i="17" s="1"/>
  <c r="E13" i="17" s="1"/>
  <c r="B14" i="17"/>
  <c r="C14" i="17" s="1"/>
  <c r="E14" i="17" s="1"/>
  <c r="B15" i="17"/>
  <c r="B16" i="17" s="1"/>
  <c r="B7" i="17"/>
  <c r="C7" i="17" s="1"/>
  <c r="E7" i="17" s="1"/>
  <c r="AS80" i="11"/>
  <c r="AS77" i="11"/>
  <c r="J153" i="11"/>
  <c r="J154" i="11" s="1"/>
  <c r="U154" i="11" s="1"/>
  <c r="C8" i="17"/>
  <c r="E8" i="17" s="1"/>
  <c r="C9" i="17"/>
  <c r="E9" i="17" s="1"/>
  <c r="C10" i="17"/>
  <c r="E10" i="17" s="1"/>
  <c r="C11" i="17"/>
  <c r="E11" i="17" s="1"/>
  <c r="C12" i="17"/>
  <c r="E12" i="17" s="1"/>
  <c r="K153" i="11"/>
  <c r="I63" i="11"/>
  <c r="J63" i="11" s="1"/>
  <c r="AS100" i="11"/>
  <c r="N100" i="11"/>
  <c r="K55" i="11"/>
  <c r="V55" i="11" s="1"/>
  <c r="V54" i="11"/>
  <c r="J55" i="11"/>
  <c r="U55" i="11" s="1"/>
  <c r="U54" i="11"/>
  <c r="J127" i="11"/>
  <c r="U127" i="11" s="1"/>
  <c r="J144" i="11"/>
  <c r="U144" i="11" s="1"/>
  <c r="O80" i="11"/>
  <c r="AT80" i="11"/>
  <c r="K81" i="11"/>
  <c r="L75" i="11"/>
  <c r="J161" i="11"/>
  <c r="M126" i="11"/>
  <c r="X126" i="11" s="1"/>
  <c r="AS90" i="11"/>
  <c r="N90" i="11"/>
  <c r="L124" i="11"/>
  <c r="M88" i="11"/>
  <c r="K142" i="11"/>
  <c r="V142" i="11" s="1"/>
  <c r="K159" i="11"/>
  <c r="V159" i="11" s="1"/>
  <c r="L109" i="11"/>
  <c r="L111" i="11" s="1"/>
  <c r="L153" i="11"/>
  <c r="W54" i="11"/>
  <c r="L55" i="11"/>
  <c r="W55" i="11" s="1"/>
  <c r="M54" i="11"/>
  <c r="V153" i="11"/>
  <c r="K154" i="11"/>
  <c r="V154" i="11" s="1"/>
  <c r="I162" i="11"/>
  <c r="T162" i="11" s="1"/>
  <c r="T161" i="11"/>
  <c r="V124" i="11"/>
  <c r="I128" i="11"/>
  <c r="T128" i="11" s="1"/>
  <c r="T127" i="11"/>
  <c r="AT77" i="11"/>
  <c r="O77" i="11"/>
  <c r="V141" i="11"/>
  <c r="W45" i="11"/>
  <c r="L46" i="11"/>
  <c r="W46" i="11" s="1"/>
  <c r="M45" i="11"/>
  <c r="AT97" i="11"/>
  <c r="O97" i="11"/>
  <c r="L158" i="11"/>
  <c r="M108" i="11"/>
  <c r="L141" i="11"/>
  <c r="K125" i="11"/>
  <c r="V125" i="11" s="1"/>
  <c r="L89" i="11"/>
  <c r="L95" i="11"/>
  <c r="K101" i="11"/>
  <c r="U153" i="11"/>
  <c r="V158" i="11"/>
  <c r="O143" i="11"/>
  <c r="Z143" i="11" s="1"/>
  <c r="O160" i="11"/>
  <c r="Z160" i="11" s="1"/>
  <c r="AU110" i="11"/>
  <c r="P110" i="11"/>
  <c r="C15" i="17" l="1"/>
  <c r="E15" i="17" s="1"/>
  <c r="D14" i="17"/>
  <c r="F14" i="17" s="1"/>
  <c r="H14" i="17" s="1"/>
  <c r="D15" i="17"/>
  <c r="F15" i="17" s="1"/>
  <c r="H15" i="17" s="1"/>
  <c r="D11" i="17"/>
  <c r="F11" i="17" s="1"/>
  <c r="H11" i="17" s="1"/>
  <c r="D10" i="17"/>
  <c r="F10" i="17" s="1"/>
  <c r="H10" i="17" s="1"/>
  <c r="D8" i="17"/>
  <c r="F8" i="17" s="1"/>
  <c r="H8" i="17" s="1"/>
  <c r="D12" i="17"/>
  <c r="F12" i="17" s="1"/>
  <c r="H12" i="17" s="1"/>
  <c r="B17" i="17"/>
  <c r="C16" i="17"/>
  <c r="E16" i="17" s="1"/>
  <c r="T63" i="11"/>
  <c r="D7" i="17"/>
  <c r="F7" i="17" s="1"/>
  <c r="H7" i="17" s="1"/>
  <c r="D13" i="17"/>
  <c r="F13" i="17" s="1"/>
  <c r="H13" i="17" s="1"/>
  <c r="D9" i="17"/>
  <c r="F9" i="17" s="1"/>
  <c r="H9" i="17" s="1"/>
  <c r="I136" i="11"/>
  <c r="I137" i="11" s="1"/>
  <c r="I64" i="11"/>
  <c r="T64" i="11" s="1"/>
  <c r="J128" i="11"/>
  <c r="U128" i="11" s="1"/>
  <c r="O100" i="11"/>
  <c r="AT100" i="11"/>
  <c r="AU80" i="11"/>
  <c r="P80" i="11"/>
  <c r="K144" i="11"/>
  <c r="V144" i="11" s="1"/>
  <c r="K127" i="11"/>
  <c r="K128" i="11" s="1"/>
  <c r="V128" i="11" s="1"/>
  <c r="J136" i="11"/>
  <c r="U63" i="11"/>
  <c r="J64" i="11"/>
  <c r="U64" i="11" s="1"/>
  <c r="M124" i="11"/>
  <c r="N88" i="11"/>
  <c r="W124" i="11"/>
  <c r="AU97" i="11"/>
  <c r="P97" i="11"/>
  <c r="K63" i="11"/>
  <c r="N126" i="11"/>
  <c r="Y126" i="11" s="1"/>
  <c r="AT90" i="11"/>
  <c r="O90" i="11"/>
  <c r="M95" i="11"/>
  <c r="L101" i="11"/>
  <c r="M153" i="11"/>
  <c r="X54" i="11"/>
  <c r="M55" i="11"/>
  <c r="X55" i="11" s="1"/>
  <c r="N54" i="11"/>
  <c r="P143" i="11"/>
  <c r="AA143" i="11" s="1"/>
  <c r="P160" i="11"/>
  <c r="AA160" i="11" s="1"/>
  <c r="AV110" i="11"/>
  <c r="Q110" i="11"/>
  <c r="AU77" i="11"/>
  <c r="P77" i="11"/>
  <c r="W153" i="11"/>
  <c r="L154" i="11"/>
  <c r="W154" i="11" s="1"/>
  <c r="L142" i="11"/>
  <c r="W142" i="11" s="1"/>
  <c r="L159" i="11"/>
  <c r="W159" i="11" s="1"/>
  <c r="M109" i="11"/>
  <c r="M89" i="11"/>
  <c r="M91" i="11" s="1"/>
  <c r="L125" i="11"/>
  <c r="W125" i="11" s="1"/>
  <c r="W141" i="11"/>
  <c r="T136" i="11"/>
  <c r="K161" i="11"/>
  <c r="M158" i="11"/>
  <c r="M141" i="11"/>
  <c r="N108" i="11"/>
  <c r="X45" i="11"/>
  <c r="M46" i="11"/>
  <c r="X46" i="11" s="1"/>
  <c r="N45" i="11"/>
  <c r="L81" i="11"/>
  <c r="M75" i="11"/>
  <c r="W158" i="11"/>
  <c r="L91" i="11"/>
  <c r="J162" i="11"/>
  <c r="U162" i="11" s="1"/>
  <c r="U161" i="11"/>
  <c r="B18" i="17" l="1"/>
  <c r="C17" i="17"/>
  <c r="E17" i="17" s="1"/>
  <c r="D16" i="17"/>
  <c r="F16" i="17" s="1"/>
  <c r="H16" i="17" s="1"/>
  <c r="V127" i="11"/>
  <c r="L144" i="11"/>
  <c r="AU100" i="11"/>
  <c r="P100" i="11"/>
  <c r="L161" i="11"/>
  <c r="L162" i="11" s="1"/>
  <c r="W162" i="11" s="1"/>
  <c r="AV80" i="11"/>
  <c r="Q80" i="11"/>
  <c r="N124" i="11"/>
  <c r="O88" i="11"/>
  <c r="X158" i="11"/>
  <c r="M101" i="11"/>
  <c r="N95" i="11"/>
  <c r="X124" i="11"/>
  <c r="M81" i="11"/>
  <c r="N75" i="11"/>
  <c r="O126" i="11"/>
  <c r="Z126" i="11" s="1"/>
  <c r="AU90" i="11"/>
  <c r="P90" i="11"/>
  <c r="Y45" i="11"/>
  <c r="O45" i="11"/>
  <c r="N46" i="11"/>
  <c r="Y46" i="11" s="1"/>
  <c r="M125" i="11"/>
  <c r="X125" i="11" s="1"/>
  <c r="N89" i="11"/>
  <c r="N91" i="11" s="1"/>
  <c r="L127" i="11"/>
  <c r="AV97" i="11"/>
  <c r="Q97" i="11"/>
  <c r="Q143" i="11"/>
  <c r="AB143" i="11" s="1"/>
  <c r="R143" i="11" s="1"/>
  <c r="S143" i="11" s="1"/>
  <c r="Q160" i="11"/>
  <c r="AB160" i="11" s="1"/>
  <c r="R160" i="11" s="1"/>
  <c r="S160" i="11" s="1"/>
  <c r="AW110" i="11"/>
  <c r="R110" i="11"/>
  <c r="K162" i="11"/>
  <c r="V162" i="11" s="1"/>
  <c r="V161" i="11"/>
  <c r="T137" i="11"/>
  <c r="I145" i="11"/>
  <c r="T145" i="11" s="1"/>
  <c r="M142" i="11"/>
  <c r="X142" i="11" s="1"/>
  <c r="M159" i="11"/>
  <c r="X159" i="11" s="1"/>
  <c r="N109" i="11"/>
  <c r="N111" i="11" s="1"/>
  <c r="N153" i="11"/>
  <c r="Y54" i="11"/>
  <c r="N55" i="11"/>
  <c r="Y55" i="11" s="1"/>
  <c r="O54" i="11"/>
  <c r="N158" i="11"/>
  <c r="N141" i="11"/>
  <c r="O108" i="11"/>
  <c r="X153" i="11"/>
  <c r="M154" i="11"/>
  <c r="X154" i="11" s="1"/>
  <c r="X141" i="11"/>
  <c r="AV77" i="11"/>
  <c r="Q77" i="11"/>
  <c r="U136" i="11"/>
  <c r="J137" i="11"/>
  <c r="M111" i="11"/>
  <c r="W144" i="11"/>
  <c r="K136" i="11"/>
  <c r="V63" i="11"/>
  <c r="K64" i="11"/>
  <c r="V64" i="11" s="1"/>
  <c r="L63" i="11"/>
  <c r="D17" i="17" l="1"/>
  <c r="F17" i="17" s="1"/>
  <c r="H17" i="17" s="1"/>
  <c r="B19" i="17"/>
  <c r="C18" i="17"/>
  <c r="E18" i="17" s="1"/>
  <c r="AV100" i="11"/>
  <c r="Q100" i="11"/>
  <c r="W161" i="11"/>
  <c r="M144" i="11"/>
  <c r="X144" i="11" s="1"/>
  <c r="M127" i="11"/>
  <c r="X127" i="11" s="1"/>
  <c r="AW80" i="11"/>
  <c r="R80" i="11"/>
  <c r="Y124" i="11"/>
  <c r="V136" i="11"/>
  <c r="K137" i="11"/>
  <c r="AW97" i="11"/>
  <c r="R97" i="11"/>
  <c r="U137" i="11"/>
  <c r="J145" i="11"/>
  <c r="U145" i="11" s="1"/>
  <c r="O153" i="11"/>
  <c r="Z54" i="11"/>
  <c r="O55" i="11"/>
  <c r="Z55" i="11" s="1"/>
  <c r="P54" i="11"/>
  <c r="N101" i="11"/>
  <c r="O95" i="11"/>
  <c r="L136" i="11"/>
  <c r="W63" i="11"/>
  <c r="L64" i="11"/>
  <c r="W64" i="11" s="1"/>
  <c r="M63" i="11"/>
  <c r="Y158" i="11"/>
  <c r="N81" i="11"/>
  <c r="O75" i="11"/>
  <c r="L128" i="11"/>
  <c r="W128" i="11" s="1"/>
  <c r="W127" i="11"/>
  <c r="P126" i="11"/>
  <c r="AA126" i="11" s="1"/>
  <c r="AV90" i="11"/>
  <c r="Q90" i="11"/>
  <c r="N142" i="11"/>
  <c r="Y142" i="11" s="1"/>
  <c r="N159" i="11"/>
  <c r="Y159" i="11" s="1"/>
  <c r="O109" i="11"/>
  <c r="O111" i="11" s="1"/>
  <c r="O124" i="11"/>
  <c r="P88" i="11"/>
  <c r="Z45" i="11"/>
  <c r="P45" i="11"/>
  <c r="O46" i="11"/>
  <c r="Z46" i="11" s="1"/>
  <c r="AW77" i="11"/>
  <c r="R77" i="11"/>
  <c r="O158" i="11"/>
  <c r="O141" i="11"/>
  <c r="P108" i="11"/>
  <c r="N125" i="11"/>
  <c r="Y125" i="11" s="1"/>
  <c r="O89" i="11"/>
  <c r="M161" i="11"/>
  <c r="Y141" i="11"/>
  <c r="Y153" i="11"/>
  <c r="N154" i="11"/>
  <c r="Y154" i="11" s="1"/>
  <c r="AX110" i="11"/>
  <c r="S110" i="11"/>
  <c r="D18" i="17" l="1"/>
  <c r="F18" i="17" s="1"/>
  <c r="H18" i="17" s="1"/>
  <c r="B20" i="17"/>
  <c r="C19" i="17"/>
  <c r="E19" i="17" s="1"/>
  <c r="M128" i="11"/>
  <c r="X128" i="11" s="1"/>
  <c r="AW100" i="11"/>
  <c r="R100" i="11"/>
  <c r="N144" i="11"/>
  <c r="Y144" i="11" s="1"/>
  <c r="S80" i="11"/>
  <c r="AX80" i="11"/>
  <c r="AX97" i="11"/>
  <c r="S97" i="11"/>
  <c r="Z141" i="11"/>
  <c r="O159" i="11"/>
  <c r="Z159" i="11" s="1"/>
  <c r="O142" i="11"/>
  <c r="Z142" i="11" s="1"/>
  <c r="P109" i="11"/>
  <c r="P111" i="11" s="1"/>
  <c r="AX77" i="11"/>
  <c r="S77" i="11"/>
  <c r="AA45" i="11"/>
  <c r="R45" i="11" s="1"/>
  <c r="P46" i="11"/>
  <c r="AA46" i="11" s="1"/>
  <c r="R46" i="11" s="1"/>
  <c r="S46" i="11" s="1"/>
  <c r="Q126" i="11"/>
  <c r="AB126" i="11" s="1"/>
  <c r="R126" i="11" s="1"/>
  <c r="S126" i="11" s="1"/>
  <c r="AW90" i="11"/>
  <c r="R90" i="11"/>
  <c r="W136" i="11"/>
  <c r="L137" i="11"/>
  <c r="V137" i="11"/>
  <c r="K145" i="11"/>
  <c r="V145" i="11" s="1"/>
  <c r="M136" i="11"/>
  <c r="X63" i="11"/>
  <c r="M64" i="11"/>
  <c r="X64" i="11" s="1"/>
  <c r="N63" i="11"/>
  <c r="Z153" i="11"/>
  <c r="O154" i="11"/>
  <c r="Z154" i="11" s="1"/>
  <c r="X161" i="11"/>
  <c r="M162" i="11"/>
  <c r="X162" i="11" s="1"/>
  <c r="P75" i="11"/>
  <c r="O81" i="11"/>
  <c r="P95" i="11"/>
  <c r="O101" i="11"/>
  <c r="O125" i="11"/>
  <c r="Z125" i="11" s="1"/>
  <c r="P89" i="11"/>
  <c r="P124" i="11"/>
  <c r="Q88" i="11"/>
  <c r="N127" i="11"/>
  <c r="Z158" i="11"/>
  <c r="AY110" i="11"/>
  <c r="T110" i="11"/>
  <c r="O91" i="11"/>
  <c r="N161" i="11"/>
  <c r="P141" i="11"/>
  <c r="P158" i="11"/>
  <c r="Q108" i="11"/>
  <c r="Z124" i="11"/>
  <c r="P153" i="11"/>
  <c r="AA54" i="11"/>
  <c r="R54" i="11" s="1"/>
  <c r="P55" i="11"/>
  <c r="AA55" i="11" s="1"/>
  <c r="R55" i="11" s="1"/>
  <c r="S55" i="11" s="1"/>
  <c r="D19" i="17" l="1"/>
  <c r="F19" i="17" s="1"/>
  <c r="H19" i="17" s="1"/>
  <c r="B21" i="17"/>
  <c r="C20" i="17"/>
  <c r="E20" i="17" s="1"/>
  <c r="O127" i="11"/>
  <c r="S100" i="11"/>
  <c r="AX100" i="11"/>
  <c r="O144" i="11"/>
  <c r="Z144" i="11" s="1"/>
  <c r="AY80" i="11"/>
  <c r="T80" i="11"/>
  <c r="AA153" i="11"/>
  <c r="R153" i="11" s="1"/>
  <c r="P154" i="11"/>
  <c r="AA154" i="11" s="1"/>
  <c r="R154" i="11" s="1"/>
  <c r="S154" i="11" s="1"/>
  <c r="Q75" i="11"/>
  <c r="P81" i="11"/>
  <c r="X136" i="11"/>
  <c r="M137" i="11"/>
  <c r="O161" i="11"/>
  <c r="AY97" i="11"/>
  <c r="T97" i="11"/>
  <c r="O128" i="11"/>
  <c r="Z128" i="11" s="1"/>
  <c r="Z127" i="11"/>
  <c r="AY77" i="11"/>
  <c r="T77" i="11"/>
  <c r="P101" i="11"/>
  <c r="Q95" i="11"/>
  <c r="AA141" i="11"/>
  <c r="P125" i="11"/>
  <c r="AA125" i="11" s="1"/>
  <c r="Q89" i="11"/>
  <c r="Y127" i="11"/>
  <c r="N128" i="11"/>
  <c r="Y128" i="11" s="1"/>
  <c r="W137" i="11"/>
  <c r="L145" i="11"/>
  <c r="W145" i="11" s="1"/>
  <c r="AA124" i="11"/>
  <c r="Q141" i="11"/>
  <c r="Q158" i="11"/>
  <c r="R108" i="11"/>
  <c r="Y161" i="11"/>
  <c r="N162" i="11"/>
  <c r="Y162" i="11" s="1"/>
  <c r="Q124" i="11"/>
  <c r="R88" i="11"/>
  <c r="P159" i="11"/>
  <c r="AA159" i="11" s="1"/>
  <c r="P142" i="11"/>
  <c r="AA142" i="11" s="1"/>
  <c r="Q109" i="11"/>
  <c r="AZ110" i="11"/>
  <c r="U110" i="11"/>
  <c r="AA158" i="11"/>
  <c r="P91" i="11"/>
  <c r="N136" i="11"/>
  <c r="Y63" i="11"/>
  <c r="N64" i="11"/>
  <c r="Y64" i="11" s="1"/>
  <c r="O63" i="11"/>
  <c r="AX90" i="11"/>
  <c r="S90" i="11"/>
  <c r="D20" i="17" l="1"/>
  <c r="F20" i="17" s="1"/>
  <c r="H20" i="17" s="1"/>
  <c r="B22" i="17"/>
  <c r="C21" i="17"/>
  <c r="E21" i="17" s="1"/>
  <c r="AY100" i="11"/>
  <c r="T100" i="11"/>
  <c r="AZ80" i="11"/>
  <c r="U80" i="11"/>
  <c r="S108" i="11"/>
  <c r="AZ77" i="11"/>
  <c r="U77" i="11"/>
  <c r="O136" i="11"/>
  <c r="Z63" i="11"/>
  <c r="O64" i="11"/>
  <c r="Z64" i="11" s="1"/>
  <c r="P63" i="11"/>
  <c r="Q159" i="11"/>
  <c r="AB159" i="11" s="1"/>
  <c r="R159" i="11" s="1"/>
  <c r="S159" i="11" s="1"/>
  <c r="Q142" i="11"/>
  <c r="AB142" i="11" s="1"/>
  <c r="R142" i="11" s="1"/>
  <c r="S142" i="11" s="1"/>
  <c r="R109" i="11"/>
  <c r="S109" i="11" s="1"/>
  <c r="T109" i="11" s="1"/>
  <c r="U109" i="11" s="1"/>
  <c r="V109" i="11" s="1"/>
  <c r="W109" i="11" s="1"/>
  <c r="X109" i="11" s="1"/>
  <c r="Y109" i="11" s="1"/>
  <c r="Z109" i="11" s="1"/>
  <c r="AA109" i="11" s="1"/>
  <c r="AB109" i="11" s="1"/>
  <c r="AC109" i="11" s="1"/>
  <c r="AD109" i="11" s="1"/>
  <c r="AE109" i="11" s="1"/>
  <c r="AF109" i="11" s="1"/>
  <c r="AG109" i="11" s="1"/>
  <c r="AH109" i="11" s="1"/>
  <c r="AI109" i="11" s="1"/>
  <c r="AJ109" i="11" s="1"/>
  <c r="AK109" i="11" s="1"/>
  <c r="AL109" i="11" s="1"/>
  <c r="Q111" i="11"/>
  <c r="AZ97" i="11"/>
  <c r="U97" i="11"/>
  <c r="AB158" i="11"/>
  <c r="R158" i="11" s="1"/>
  <c r="S158" i="11" s="1"/>
  <c r="Q125" i="11"/>
  <c r="AB125" i="11" s="1"/>
  <c r="R125" i="11" s="1"/>
  <c r="S125" i="11" s="1"/>
  <c r="R89" i="1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B124" i="11"/>
  <c r="R124" i="11" s="1"/>
  <c r="S124" i="11" s="1"/>
  <c r="Q127" i="11"/>
  <c r="X137" i="11"/>
  <c r="M145" i="11"/>
  <c r="X145" i="11" s="1"/>
  <c r="Q81" i="11"/>
  <c r="R75" i="11"/>
  <c r="P161" i="11"/>
  <c r="Q91" i="11"/>
  <c r="AB141" i="11"/>
  <c r="R141" i="11" s="1"/>
  <c r="S141" i="11" s="1"/>
  <c r="Q144" i="11"/>
  <c r="BA110" i="11"/>
  <c r="V110" i="11"/>
  <c r="O162" i="11"/>
  <c r="Z162" i="11" s="1"/>
  <c r="Z161" i="11"/>
  <c r="R95" i="11"/>
  <c r="Q101" i="11"/>
  <c r="Y136" i="11"/>
  <c r="N137" i="11"/>
  <c r="AY90" i="11"/>
  <c r="T90" i="11"/>
  <c r="S88" i="11"/>
  <c r="P127" i="11"/>
  <c r="P144" i="11"/>
  <c r="D21" i="17" l="1"/>
  <c r="F21" i="17" s="1"/>
  <c r="H21" i="17" s="1"/>
  <c r="B23" i="17"/>
  <c r="C22" i="17"/>
  <c r="E22" i="17" s="1"/>
  <c r="AZ100" i="11"/>
  <c r="U100" i="11"/>
  <c r="Q161" i="11"/>
  <c r="Q162" i="11" s="1"/>
  <c r="AB162" i="11" s="1"/>
  <c r="R91" i="11"/>
  <c r="BA80" i="11"/>
  <c r="V80" i="11"/>
  <c r="AB144" i="11"/>
  <c r="Q145" i="11"/>
  <c r="AB145" i="11" s="1"/>
  <c r="Q128" i="11"/>
  <c r="AB128" i="11" s="1"/>
  <c r="AB127" i="11"/>
  <c r="T88" i="11"/>
  <c r="S91" i="11"/>
  <c r="P128" i="11"/>
  <c r="AA128" i="11" s="1"/>
  <c r="AA127" i="11"/>
  <c r="P162" i="11"/>
  <c r="AA162" i="11" s="1"/>
  <c r="AA161" i="11"/>
  <c r="BA77" i="11"/>
  <c r="V77" i="11"/>
  <c r="AZ90" i="11"/>
  <c r="U90" i="11"/>
  <c r="BB110" i="11"/>
  <c r="W110" i="11"/>
  <c r="R81" i="11"/>
  <c r="S75" i="11"/>
  <c r="T108" i="11"/>
  <c r="S111" i="11"/>
  <c r="AA144" i="11"/>
  <c r="Z136" i="11"/>
  <c r="O137" i="11"/>
  <c r="S95" i="11"/>
  <c r="R101" i="11"/>
  <c r="P136" i="11"/>
  <c r="AA63" i="11"/>
  <c r="R63" i="11" s="1"/>
  <c r="P64" i="11"/>
  <c r="AA64" i="11" s="1"/>
  <c r="R64" i="11" s="1"/>
  <c r="S64" i="11" s="1"/>
  <c r="BA97" i="11"/>
  <c r="V97" i="11"/>
  <c r="Y137" i="11"/>
  <c r="N145" i="11"/>
  <c r="Y145" i="11" s="1"/>
  <c r="R111" i="11"/>
  <c r="D22" i="17" l="1"/>
  <c r="F22" i="17" s="1"/>
  <c r="H22" i="17" s="1"/>
  <c r="B24" i="17"/>
  <c r="C23" i="17"/>
  <c r="E23" i="17" s="1"/>
  <c r="BA100" i="11"/>
  <c r="V100" i="11"/>
  <c r="R162" i="11"/>
  <c r="S162" i="11" s="1"/>
  <c r="AB161" i="11"/>
  <c r="R161" i="11" s="1"/>
  <c r="S161" i="11" s="1"/>
  <c r="R144" i="11"/>
  <c r="S144" i="11" s="1"/>
  <c r="BB80" i="11"/>
  <c r="W80" i="11"/>
  <c r="Z137" i="11"/>
  <c r="O145" i="11"/>
  <c r="Z145" i="11" s="1"/>
  <c r="BA90" i="11"/>
  <c r="V90" i="11"/>
  <c r="AA136" i="11"/>
  <c r="R136" i="11" s="1"/>
  <c r="P137" i="11"/>
  <c r="T91" i="11"/>
  <c r="U88" i="11"/>
  <c r="BC110" i="11"/>
  <c r="X110" i="11"/>
  <c r="BB77" i="11"/>
  <c r="W77" i="11"/>
  <c r="U108" i="11"/>
  <c r="T111" i="11"/>
  <c r="S81" i="11"/>
  <c r="T75" i="11"/>
  <c r="R127" i="11"/>
  <c r="S127" i="11" s="1"/>
  <c r="BB97" i="11"/>
  <c r="W97" i="11"/>
  <c r="T95" i="11"/>
  <c r="S101" i="11"/>
  <c r="R128" i="11"/>
  <c r="S128" i="11" s="1"/>
  <c r="D23" i="17" l="1"/>
  <c r="F23" i="17" s="1"/>
  <c r="H23" i="17" s="1"/>
  <c r="B25" i="17"/>
  <c r="C24" i="17"/>
  <c r="E24" i="17" s="1"/>
  <c r="W100" i="11"/>
  <c r="BB100" i="11"/>
  <c r="X80" i="11"/>
  <c r="BC80" i="11"/>
  <c r="T81" i="11"/>
  <c r="U75" i="11"/>
  <c r="U91" i="11"/>
  <c r="V88" i="11"/>
  <c r="BC97" i="11"/>
  <c r="X97" i="11"/>
  <c r="V108" i="11"/>
  <c r="U111" i="11"/>
  <c r="AA137" i="11"/>
  <c r="R137" i="11" s="1"/>
  <c r="S137" i="11" s="1"/>
  <c r="P145" i="11"/>
  <c r="AA145" i="11" s="1"/>
  <c r="R145" i="11" s="1"/>
  <c r="S145" i="11" s="1"/>
  <c r="U95" i="11"/>
  <c r="T101" i="11"/>
  <c r="BC77" i="11"/>
  <c r="X77" i="11"/>
  <c r="BD110" i="11"/>
  <c r="Y110" i="11"/>
  <c r="BB90" i="11"/>
  <c r="W90" i="11"/>
  <c r="D24" i="17" l="1"/>
  <c r="F24" i="17" s="1"/>
  <c r="H24" i="17" s="1"/>
  <c r="B26" i="17"/>
  <c r="C25" i="17"/>
  <c r="E25" i="17" s="1"/>
  <c r="BC100" i="11"/>
  <c r="X100" i="11"/>
  <c r="Y80" i="11"/>
  <c r="BD80" i="11"/>
  <c r="BD97" i="11"/>
  <c r="Y97" i="11"/>
  <c r="BD77" i="11"/>
  <c r="Y77" i="11"/>
  <c r="BC90" i="11"/>
  <c r="X90" i="11"/>
  <c r="V91" i="11"/>
  <c r="W88" i="11"/>
  <c r="U101" i="11"/>
  <c r="V95" i="11"/>
  <c r="W108" i="11"/>
  <c r="V111" i="11"/>
  <c r="BE110" i="11"/>
  <c r="Z110" i="11"/>
  <c r="U81" i="11"/>
  <c r="V75" i="11"/>
  <c r="D25" i="17" l="1"/>
  <c r="F25" i="17" s="1"/>
  <c r="H25" i="17" s="1"/>
  <c r="B27" i="17"/>
  <c r="C26" i="17"/>
  <c r="E26" i="17" s="1"/>
  <c r="BD100" i="11"/>
  <c r="Y100" i="11"/>
  <c r="Z80" i="11"/>
  <c r="BE80" i="11"/>
  <c r="BD90" i="11"/>
  <c r="Y90" i="11"/>
  <c r="BF110" i="11"/>
  <c r="AA110" i="11"/>
  <c r="BE97" i="11"/>
  <c r="Z97" i="11"/>
  <c r="W111" i="11"/>
  <c r="X108" i="11"/>
  <c r="V81" i="11"/>
  <c r="W75" i="11"/>
  <c r="W91" i="11"/>
  <c r="X88" i="11"/>
  <c r="BE77" i="11"/>
  <c r="Z77" i="11"/>
  <c r="V101" i="11"/>
  <c r="W95" i="11"/>
  <c r="D26" i="17" l="1"/>
  <c r="F26" i="17" s="1"/>
  <c r="H26" i="17" s="1"/>
  <c r="B28" i="17"/>
  <c r="C27" i="17"/>
  <c r="E27" i="17" s="1"/>
  <c r="BE100" i="11"/>
  <c r="Z100" i="11"/>
  <c r="BF80" i="11"/>
  <c r="AA80" i="11"/>
  <c r="X95" i="11"/>
  <c r="W101" i="11"/>
  <c r="BF97" i="11"/>
  <c r="AA97" i="11"/>
  <c r="X111" i="11"/>
  <c r="Y108" i="11"/>
  <c r="BF77" i="11"/>
  <c r="AA77" i="11"/>
  <c r="X91" i="11"/>
  <c r="Y88" i="11"/>
  <c r="BE90" i="11"/>
  <c r="Z90" i="11"/>
  <c r="BG110" i="11"/>
  <c r="AB110" i="11"/>
  <c r="X75" i="11"/>
  <c r="W81" i="11"/>
  <c r="D27" i="17" l="1"/>
  <c r="F27" i="17" s="1"/>
  <c r="H27" i="17" s="1"/>
  <c r="B29" i="17"/>
  <c r="C28" i="17"/>
  <c r="E28" i="17" s="1"/>
  <c r="BF100" i="11"/>
  <c r="AA100" i="11"/>
  <c r="BG80" i="11"/>
  <c r="AB80" i="11"/>
  <c r="Y111" i="11"/>
  <c r="Z108" i="11"/>
  <c r="BG77" i="11"/>
  <c r="AB77" i="11"/>
  <c r="BG97" i="11"/>
  <c r="AB97" i="11"/>
  <c r="BF90" i="11"/>
  <c r="AA90" i="11"/>
  <c r="Y75" i="11"/>
  <c r="X81" i="11"/>
  <c r="BH110" i="11"/>
  <c r="AC110" i="11"/>
  <c r="Y91" i="11"/>
  <c r="Z88" i="11"/>
  <c r="X101" i="11"/>
  <c r="Y95" i="11"/>
  <c r="D28" i="17" l="1"/>
  <c r="F28" i="17" s="1"/>
  <c r="H28" i="17" s="1"/>
  <c r="B30" i="17"/>
  <c r="C29" i="17"/>
  <c r="E29" i="17" s="1"/>
  <c r="BG100" i="11"/>
  <c r="AB100" i="11"/>
  <c r="AC80" i="11"/>
  <c r="BH80" i="11"/>
  <c r="BI110" i="11"/>
  <c r="AD110" i="11"/>
  <c r="Y81" i="11"/>
  <c r="Z75" i="11"/>
  <c r="BH97" i="11"/>
  <c r="AC97" i="11"/>
  <c r="Z95" i="11"/>
  <c r="Y101" i="11"/>
  <c r="BH77" i="11"/>
  <c r="AC77" i="11"/>
  <c r="Z91" i="11"/>
  <c r="AA88" i="11"/>
  <c r="BG90" i="11"/>
  <c r="AB90" i="11"/>
  <c r="AA108" i="11"/>
  <c r="Z111" i="11"/>
  <c r="D29" i="17" l="1"/>
  <c r="F29" i="17" s="1"/>
  <c r="H29" i="17" s="1"/>
  <c r="B31" i="17"/>
  <c r="C30" i="17"/>
  <c r="E30" i="17" s="1"/>
  <c r="BH100" i="11"/>
  <c r="AC100" i="11"/>
  <c r="AD80" i="11"/>
  <c r="BI80" i="11"/>
  <c r="AB88" i="11"/>
  <c r="AA91" i="11"/>
  <c r="BI97" i="11"/>
  <c r="AD97" i="11"/>
  <c r="BI77" i="11"/>
  <c r="AD77" i="11"/>
  <c r="Z81" i="11"/>
  <c r="AA75" i="11"/>
  <c r="BH90" i="11"/>
  <c r="AC90" i="11"/>
  <c r="BJ110" i="11"/>
  <c r="AE110" i="11"/>
  <c r="AB108" i="11"/>
  <c r="AA111" i="11"/>
  <c r="AA95" i="11"/>
  <c r="Z101" i="11"/>
  <c r="D30" i="17" l="1"/>
  <c r="F30" i="17" s="1"/>
  <c r="H30" i="17" s="1"/>
  <c r="B32" i="17"/>
  <c r="C31" i="17"/>
  <c r="E31" i="17" s="1"/>
  <c r="BI100" i="11"/>
  <c r="AD100" i="11"/>
  <c r="BJ80" i="11"/>
  <c r="AE80" i="11"/>
  <c r="BI90" i="11"/>
  <c r="AD90" i="11"/>
  <c r="BJ97" i="11"/>
  <c r="AE97" i="11"/>
  <c r="AA81" i="11"/>
  <c r="AB75" i="11"/>
  <c r="AB95" i="11"/>
  <c r="AA101" i="11"/>
  <c r="BK110" i="11"/>
  <c r="AF110" i="11"/>
  <c r="BJ77" i="11"/>
  <c r="AE77" i="11"/>
  <c r="AC108" i="11"/>
  <c r="AB111" i="11"/>
  <c r="AB91" i="11"/>
  <c r="AC88" i="11"/>
  <c r="D31" i="17" l="1"/>
  <c r="F31" i="17" s="1"/>
  <c r="H31" i="17" s="1"/>
  <c r="B33" i="17"/>
  <c r="C32" i="17"/>
  <c r="E32" i="17" s="1"/>
  <c r="BJ100" i="11"/>
  <c r="AE100" i="11"/>
  <c r="BK80" i="11"/>
  <c r="AF80" i="11"/>
  <c r="AD108" i="11"/>
  <c r="AC111" i="11"/>
  <c r="BK77" i="11"/>
  <c r="AF77" i="11"/>
  <c r="AB81" i="11"/>
  <c r="AC75" i="11"/>
  <c r="AC95" i="11"/>
  <c r="AB101" i="11"/>
  <c r="AC91" i="11"/>
  <c r="AD88" i="11"/>
  <c r="BL110" i="11"/>
  <c r="AG110" i="11"/>
  <c r="BK97" i="11"/>
  <c r="AF97" i="11"/>
  <c r="BJ90" i="11"/>
  <c r="AE90" i="11"/>
  <c r="D32" i="17" l="1"/>
  <c r="F32" i="17" s="1"/>
  <c r="H32" i="17" s="1"/>
  <c r="B34" i="17"/>
  <c r="C33" i="17"/>
  <c r="E33" i="17" s="1"/>
  <c r="BK100" i="11"/>
  <c r="AF100" i="11"/>
  <c r="AG80" i="11"/>
  <c r="BL80" i="11"/>
  <c r="AE108" i="11"/>
  <c r="AD111" i="11"/>
  <c r="AC101" i="11"/>
  <c r="AD95" i="11"/>
  <c r="BM110" i="11"/>
  <c r="AH110" i="11"/>
  <c r="AC81" i="11"/>
  <c r="AD75" i="11"/>
  <c r="BL97" i="11"/>
  <c r="AG97" i="11"/>
  <c r="BK90" i="11"/>
  <c r="AF90" i="11"/>
  <c r="AD91" i="11"/>
  <c r="AE88" i="11"/>
  <c r="BL77" i="11"/>
  <c r="AG77" i="11"/>
  <c r="D33" i="17" l="1"/>
  <c r="F33" i="17" s="1"/>
  <c r="H33" i="17" s="1"/>
  <c r="B35" i="17"/>
  <c r="C34" i="17"/>
  <c r="E34" i="17" s="1"/>
  <c r="BL100" i="11"/>
  <c r="AG100" i="11"/>
  <c r="BM80" i="11"/>
  <c r="AH80" i="11"/>
  <c r="BL90" i="11"/>
  <c r="AG90" i="11"/>
  <c r="AD101" i="11"/>
  <c r="AE95" i="11"/>
  <c r="AE91" i="11"/>
  <c r="AF88" i="11"/>
  <c r="BM97" i="11"/>
  <c r="AH97" i="11"/>
  <c r="BN110" i="11"/>
  <c r="AI110" i="11"/>
  <c r="AE111" i="11"/>
  <c r="AF108" i="11"/>
  <c r="BM77" i="11"/>
  <c r="AH77" i="11"/>
  <c r="AD81" i="11"/>
  <c r="AE75" i="11"/>
  <c r="C35" i="17" l="1"/>
  <c r="E35" i="17" s="1"/>
  <c r="D34" i="17"/>
  <c r="F34" i="17" s="1"/>
  <c r="H34" i="17" s="1"/>
  <c r="AH100" i="11"/>
  <c r="BM100" i="11"/>
  <c r="BN80" i="11"/>
  <c r="AI80" i="11"/>
  <c r="AF111" i="11"/>
  <c r="AG108" i="11"/>
  <c r="AF91" i="11"/>
  <c r="AG88" i="11"/>
  <c r="BN77" i="11"/>
  <c r="AI77" i="11"/>
  <c r="AF95" i="11"/>
  <c r="AE101" i="11"/>
  <c r="BO110" i="11"/>
  <c r="AJ110" i="11"/>
  <c r="AF75" i="11"/>
  <c r="AE81" i="11"/>
  <c r="BN97" i="11"/>
  <c r="AI97" i="11"/>
  <c r="BM90" i="11"/>
  <c r="AH90" i="11"/>
  <c r="D35" i="17" l="1"/>
  <c r="F35" i="17" s="1"/>
  <c r="H35" i="17" s="1"/>
  <c r="BN100" i="11"/>
  <c r="AI100" i="11"/>
  <c r="BO80" i="11"/>
  <c r="AJ80" i="11"/>
  <c r="BO77" i="11"/>
  <c r="AJ77" i="11"/>
  <c r="AG75" i="11"/>
  <c r="AF81" i="11"/>
  <c r="BP110" i="11"/>
  <c r="AK110" i="11"/>
  <c r="BQ110" i="11" s="1"/>
  <c r="AG91" i="11"/>
  <c r="AH88" i="11"/>
  <c r="AF101" i="11"/>
  <c r="AG95" i="11"/>
  <c r="BN90" i="11"/>
  <c r="AI90" i="11"/>
  <c r="AG111" i="11"/>
  <c r="AH108" i="11"/>
  <c r="BO97" i="11"/>
  <c r="AJ97" i="11"/>
  <c r="AM110" i="11" l="1"/>
  <c r="AJ100" i="11"/>
  <c r="BO100" i="11"/>
  <c r="BP80" i="11"/>
  <c r="AK80" i="11"/>
  <c r="BQ80" i="11" s="1"/>
  <c r="AI108" i="11"/>
  <c r="AH111" i="11"/>
  <c r="BP97" i="11"/>
  <c r="AK97" i="11"/>
  <c r="BQ97" i="11" s="1"/>
  <c r="AH91" i="11"/>
  <c r="AI88" i="11"/>
  <c r="AG81" i="11"/>
  <c r="AH75" i="11"/>
  <c r="AH95" i="11"/>
  <c r="AG101" i="11"/>
  <c r="BP77" i="11"/>
  <c r="AK77" i="11"/>
  <c r="BQ77" i="11" s="1"/>
  <c r="BO90" i="11"/>
  <c r="AJ90" i="11"/>
  <c r="AM77" i="11" l="1"/>
  <c r="AM97" i="11"/>
  <c r="BP100" i="11"/>
  <c r="AK100" i="11"/>
  <c r="BQ100" i="11" s="1"/>
  <c r="AM80" i="11"/>
  <c r="AH81" i="11"/>
  <c r="AI75" i="11"/>
  <c r="AI91" i="11"/>
  <c r="AJ88" i="11"/>
  <c r="BP90" i="11"/>
  <c r="AK90" i="11"/>
  <c r="BQ90" i="11" s="1"/>
  <c r="AI95" i="11"/>
  <c r="AH101" i="11"/>
  <c r="AJ108" i="11"/>
  <c r="AI111" i="11"/>
  <c r="AM90" i="11" l="1"/>
  <c r="AM100" i="11"/>
  <c r="AJ95" i="11"/>
  <c r="AI101" i="11"/>
  <c r="AJ91" i="11"/>
  <c r="AK88" i="11"/>
  <c r="AI81" i="11"/>
  <c r="AJ75" i="11"/>
  <c r="AK108" i="11"/>
  <c r="AJ111" i="11"/>
  <c r="AL108" i="11" l="1"/>
  <c r="AL111" i="11" s="1"/>
  <c r="AK111" i="11"/>
  <c r="AK95" i="11"/>
  <c r="AJ101" i="11"/>
  <c r="AJ81" i="11"/>
  <c r="AK75" i="11"/>
  <c r="AK91" i="11"/>
  <c r="AL88" i="11"/>
  <c r="AL91" i="11" s="1"/>
  <c r="AK101" i="11" l="1"/>
  <c r="AL95" i="11"/>
  <c r="AL101" i="11" s="1"/>
  <c r="AK81" i="11"/>
  <c r="AL75" i="11"/>
  <c r="AL81" i="11" s="1"/>
  <c r="AO160" i="10" l="1"/>
  <c r="AN160" i="10"/>
  <c r="AM160" i="10"/>
  <c r="AL160" i="10"/>
  <c r="AK160" i="10"/>
  <c r="AJ160" i="10"/>
  <c r="AI160" i="10"/>
  <c r="AH160" i="10"/>
  <c r="AH161" i="10" s="1"/>
  <c r="AG160" i="10"/>
  <c r="AF160" i="10"/>
  <c r="AE160" i="10"/>
  <c r="AD160" i="10"/>
  <c r="AC160" i="10"/>
  <c r="AB160" i="10"/>
  <c r="AA160" i="10"/>
  <c r="Z160" i="10"/>
  <c r="Z161" i="10" s="1"/>
  <c r="Y160" i="10"/>
  <c r="X160" i="10"/>
  <c r="W160" i="10"/>
  <c r="V160" i="10"/>
  <c r="U160" i="10"/>
  <c r="T160" i="10"/>
  <c r="S160" i="10"/>
  <c r="R160" i="10"/>
  <c r="R161" i="10" s="1"/>
  <c r="Q160" i="10"/>
  <c r="P160" i="10"/>
  <c r="O160" i="10"/>
  <c r="N160" i="10"/>
  <c r="M160" i="10"/>
  <c r="L160" i="10"/>
  <c r="K160" i="10"/>
  <c r="J160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CA127" i="10"/>
  <c r="BZ127" i="10"/>
  <c r="CA126" i="10"/>
  <c r="BZ126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N321" i="10"/>
  <c r="AM321" i="10"/>
  <c r="AL321" i="10"/>
  <c r="AK321" i="10"/>
  <c r="AJ321" i="10"/>
  <c r="AI321" i="10"/>
  <c r="AH321" i="10"/>
  <c r="AG321" i="10"/>
  <c r="AF321" i="10"/>
  <c r="AE321" i="10"/>
  <c r="AD321" i="10"/>
  <c r="AC321" i="10"/>
  <c r="AB321" i="10"/>
  <c r="AA321" i="10"/>
  <c r="Z321" i="10"/>
  <c r="Y321" i="10"/>
  <c r="X321" i="10"/>
  <c r="W321" i="10"/>
  <c r="V321" i="10"/>
  <c r="U321" i="10"/>
  <c r="T321" i="10"/>
  <c r="S321" i="10"/>
  <c r="R321" i="10"/>
  <c r="Q321" i="10"/>
  <c r="P321" i="10"/>
  <c r="O321" i="10"/>
  <c r="N321" i="10"/>
  <c r="M321" i="10"/>
  <c r="L321" i="10"/>
  <c r="K321" i="10"/>
  <c r="J321" i="10"/>
  <c r="AO320" i="10"/>
  <c r="AN320" i="10"/>
  <c r="AM320" i="10"/>
  <c r="AL320" i="10"/>
  <c r="AK320" i="10"/>
  <c r="AJ320" i="10"/>
  <c r="AI320" i="10"/>
  <c r="AH320" i="10"/>
  <c r="AG320" i="10"/>
  <c r="AF320" i="10"/>
  <c r="AE320" i="10"/>
  <c r="AD320" i="10"/>
  <c r="AC320" i="10"/>
  <c r="AB320" i="10"/>
  <c r="AA320" i="10"/>
  <c r="Z320" i="10"/>
  <c r="Y320" i="10"/>
  <c r="X320" i="10"/>
  <c r="W320" i="10"/>
  <c r="V320" i="10"/>
  <c r="U320" i="10"/>
  <c r="T320" i="10"/>
  <c r="S320" i="10"/>
  <c r="R320" i="10"/>
  <c r="Q320" i="10"/>
  <c r="P320" i="10"/>
  <c r="O320" i="10"/>
  <c r="N320" i="10"/>
  <c r="M320" i="10"/>
  <c r="L320" i="10"/>
  <c r="K320" i="10"/>
  <c r="J320" i="10"/>
  <c r="AO319" i="10"/>
  <c r="AN319" i="10"/>
  <c r="AM319" i="10"/>
  <c r="AL319" i="10"/>
  <c r="AK319" i="10"/>
  <c r="AJ319" i="10"/>
  <c r="AI319" i="10"/>
  <c r="AH319" i="10"/>
  <c r="AG319" i="10"/>
  <c r="AF319" i="10"/>
  <c r="AE319" i="10"/>
  <c r="AD319" i="10"/>
  <c r="AC319" i="10"/>
  <c r="AB319" i="10"/>
  <c r="AA319" i="10"/>
  <c r="Z319" i="10"/>
  <c r="Y319" i="10"/>
  <c r="X319" i="10"/>
  <c r="W319" i="10"/>
  <c r="V319" i="10"/>
  <c r="U319" i="10"/>
  <c r="T319" i="10"/>
  <c r="S319" i="10"/>
  <c r="R319" i="10"/>
  <c r="Q319" i="10"/>
  <c r="P319" i="10"/>
  <c r="O319" i="10"/>
  <c r="N319" i="10"/>
  <c r="M319" i="10"/>
  <c r="L319" i="10"/>
  <c r="K319" i="10"/>
  <c r="J319" i="10"/>
  <c r="AO162" i="10"/>
  <c r="AN162" i="10"/>
  <c r="AJ162" i="10"/>
  <c r="AG162" i="10"/>
  <c r="AF162" i="10"/>
  <c r="AB162" i="10"/>
  <c r="Y162" i="10"/>
  <c r="X162" i="10"/>
  <c r="T162" i="10"/>
  <c r="Q162" i="10"/>
  <c r="P162" i="10"/>
  <c r="L162" i="10"/>
  <c r="AN161" i="10"/>
  <c r="AI161" i="10"/>
  <c r="AF161" i="10"/>
  <c r="AA161" i="10"/>
  <c r="X161" i="10"/>
  <c r="S161" i="10"/>
  <c r="P161" i="10"/>
  <c r="K161" i="10"/>
  <c r="AO161" i="10"/>
  <c r="AM161" i="10"/>
  <c r="AL161" i="10"/>
  <c r="AK161" i="10"/>
  <c r="AJ161" i="10"/>
  <c r="AI162" i="10"/>
  <c r="AG161" i="10"/>
  <c r="AE161" i="10"/>
  <c r="AD161" i="10"/>
  <c r="AC161" i="10"/>
  <c r="AB161" i="10"/>
  <c r="AA162" i="10"/>
  <c r="Y161" i="10"/>
  <c r="W161" i="10"/>
  <c r="V161" i="10"/>
  <c r="U161" i="10"/>
  <c r="T161" i="10"/>
  <c r="S162" i="10"/>
  <c r="Q161" i="10"/>
  <c r="O161" i="10"/>
  <c r="N161" i="10"/>
  <c r="M161" i="10"/>
  <c r="L161" i="10"/>
  <c r="K162" i="10"/>
  <c r="AO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O152" i="10"/>
  <c r="N152" i="10"/>
  <c r="M152" i="10"/>
  <c r="L152" i="10"/>
  <c r="K152" i="10"/>
  <c r="J152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F12" i="9" l="1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O114" i="10"/>
  <c r="W114" i="10"/>
  <c r="AE114" i="10"/>
  <c r="AM114" i="10"/>
  <c r="P114" i="10"/>
  <c r="X114" i="10"/>
  <c r="AF114" i="10"/>
  <c r="AN114" i="10"/>
  <c r="V114" i="10"/>
  <c r="Q114" i="10"/>
  <c r="Y114" i="10"/>
  <c r="AG114" i="10"/>
  <c r="AO114" i="10"/>
  <c r="J114" i="10"/>
  <c r="R114" i="10"/>
  <c r="Z114" i="10"/>
  <c r="AH114" i="10"/>
  <c r="K114" i="10"/>
  <c r="S114" i="10"/>
  <c r="AA114" i="10"/>
  <c r="AI114" i="10"/>
  <c r="AL114" i="10"/>
  <c r="L114" i="10"/>
  <c r="T114" i="10"/>
  <c r="AB114" i="10"/>
  <c r="AJ114" i="10"/>
  <c r="AD114" i="10"/>
  <c r="M114" i="10"/>
  <c r="U114" i="10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2" i="10"/>
  <c r="Z162" i="10"/>
  <c r="AH162" i="10"/>
  <c r="M162" i="10"/>
  <c r="U162" i="10"/>
  <c r="AC162" i="10"/>
  <c r="AK162" i="10"/>
  <c r="N162" i="10"/>
  <c r="V162" i="10"/>
  <c r="AD162" i="10"/>
  <c r="AL162" i="10"/>
  <c r="O162" i="10"/>
  <c r="W162" i="10"/>
  <c r="AE162" i="10"/>
  <c r="AM162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AB115" i="10" l="1"/>
  <c r="AK117" i="10"/>
  <c r="AK2" i="10"/>
  <c r="L117" i="10"/>
  <c r="L2" i="10"/>
  <c r="R117" i="10"/>
  <c r="N4" i="11"/>
  <c r="N5" i="11" s="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Q5" i="11" s="1"/>
  <c r="U2" i="10"/>
  <c r="P117" i="10"/>
  <c r="L4" i="11"/>
  <c r="L5" i="11" s="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O5" i="11" s="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M5" i="11" s="1"/>
  <c r="Q2" i="10"/>
  <c r="W117" i="10"/>
  <c r="W2" i="10"/>
  <c r="V117" i="10"/>
  <c r="V2" i="10"/>
  <c r="AB117" i="10"/>
  <c r="AB2" i="10"/>
  <c r="AH117" i="10"/>
  <c r="AH2" i="10"/>
  <c r="O117" i="10"/>
  <c r="K4" i="11"/>
  <c r="K5" i="11" s="1"/>
  <c r="O2" i="10"/>
  <c r="V115" i="10"/>
  <c r="AH115" i="10"/>
  <c r="T117" i="10"/>
  <c r="P4" i="11"/>
  <c r="P5" i="11" s="1"/>
  <c r="T2" i="10"/>
  <c r="Z117" i="10"/>
  <c r="Z2" i="10"/>
  <c r="AN117" i="10"/>
  <c r="AN2" i="10"/>
  <c r="N117" i="10"/>
  <c r="J4" i="11"/>
  <c r="J5" i="11" s="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I5" i="11" l="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A10" i="8" l="1"/>
  <c r="H9" i="8"/>
  <c r="U161" i="2"/>
  <c r="K36" i="4"/>
  <c r="AH19" i="4"/>
  <c r="AF18" i="4"/>
  <c r="T36" i="4" s="1"/>
  <c r="G36" i="4"/>
  <c r="A11" i="8" l="1"/>
  <c r="H10" i="8"/>
  <c r="L36" i="4"/>
  <c r="Q161" i="2"/>
  <c r="M161" i="2"/>
  <c r="H36" i="4"/>
  <c r="P36" i="4"/>
  <c r="V161" i="2" s="1"/>
  <c r="Z161" i="2"/>
  <c r="AH20" i="4"/>
  <c r="AF19" i="4"/>
  <c r="Y36" i="4" s="1"/>
  <c r="A12" i="8" l="1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</authors>
  <commentList>
    <comment ref="C23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398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sharedStrings.xml><?xml version="1.0" encoding="utf-8"?>
<sst xmlns="http://schemas.openxmlformats.org/spreadsheetml/2006/main" count="7179" uniqueCount="565">
  <si>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</si>
  <si>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</si>
  <si>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</si>
  <si>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</si>
  <si>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</si>
  <si>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</si>
  <si>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</si>
  <si>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</si>
  <si>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</si>
  <si>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</si>
  <si>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</si>
  <si>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</si>
  <si>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</si>
  <si>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</si>
  <si>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</si>
  <si>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</si>
  <si>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</si>
  <si>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</si>
  <si>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</si>
  <si>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</si>
  <si>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</si>
  <si>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</si>
  <si>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</si>
  <si>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</si>
  <si>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</si>
  <si>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</si>
  <si>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</si>
  <si>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</si>
  <si>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</si>
  <si>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</si>
  <si>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</si>
  <si>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</si>
  <si>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</si>
  <si>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</si>
  <si>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</si>
  <si>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</si>
  <si>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</si>
  <si>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</si>
  <si>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</si>
  <si>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</si>
  <si>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</si>
  <si>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</si>
  <si>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</si>
  <si>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</si>
  <si>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</si>
  <si>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</si>
  <si>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</si>
  <si>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</si>
  <si>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</si>
  <si>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</si>
  <si>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</si>
  <si>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</si>
  <si>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</si>
  <si>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</si>
  <si>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</si>
  <si>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</si>
  <si>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</si>
  <si>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</si>
  <si>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</si>
  <si>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</si>
  <si>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</si>
  <si>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</si>
  <si>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</si>
  <si>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</si>
  <si>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</si>
  <si>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</si>
  <si>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</si>
  <si>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</si>
  <si>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</si>
  <si>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</si>
  <si>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</si>
  <si>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</si>
  <si>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</si>
  <si>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</si>
  <si>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</si>
  <si>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</si>
  <si>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</si>
  <si>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</si>
  <si>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</si>
  <si>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</si>
  <si>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</si>
  <si>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</si>
  <si>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</si>
  <si>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</si>
  <si>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</si>
  <si>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</si>
  <si>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</si>
  <si>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</si>
  <si>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</si>
  <si>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</si>
  <si>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</si>
  <si>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</si>
  <si>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</si>
  <si>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</si>
  <si>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</si>
  <si>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</si>
  <si>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</si>
  <si>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</si>
  <si>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</si>
  <si>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</si>
  <si>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</si>
  <si>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</si>
  <si>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</si>
  <si>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</si>
  <si>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</si>
  <si>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</si>
  <si>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</si>
  <si>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</si>
  <si>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</si>
  <si>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</si>
  <si>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</si>
  <si>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</si>
  <si>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</si>
  <si>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</si>
  <si>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</si>
  <si>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</si>
  <si>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</si>
  <si>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</si>
  <si>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</si>
  <si>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</si>
  <si>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</si>
  <si>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</si>
  <si>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</si>
  <si>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</si>
  <si>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</si>
  <si>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</si>
  <si>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</si>
  <si>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</si>
  <si>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</si>
  <si>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</si>
  <si>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</si>
  <si>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</si>
  <si>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</si>
  <si>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</si>
  <si>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</si>
  <si>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</si>
  <si>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</si>
  <si>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</si>
  <si>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</si>
  <si>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</si>
  <si>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</si>
  <si>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</si>
  <si>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</si>
  <si>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</si>
  <si>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</si>
  <si>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</si>
  <si>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</si>
  <si>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</si>
  <si>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</si>
  <si>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</si>
  <si>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</si>
  <si>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</si>
  <si>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</si>
  <si>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</si>
  <si>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</si>
  <si>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</si>
  <si>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</si>
  <si>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</si>
  <si>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</si>
  <si>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</si>
  <si>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</si>
  <si>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</si>
  <si>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</si>
  <si>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</si>
  <si>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</si>
  <si>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</si>
  <si>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</si>
  <si>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</si>
  <si>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</si>
  <si>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</si>
  <si>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</si>
  <si>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</si>
  <si>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</si>
  <si>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</si>
  <si>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</si>
  <si>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</si>
  <si>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</si>
  <si>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</si>
  <si>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</si>
  <si>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</si>
  <si>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</si>
  <si>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</si>
  <si>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</si>
  <si>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</si>
  <si>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</si>
  <si>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</si>
  <si>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</si>
  <si>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</si>
  <si>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</si>
  <si>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</si>
  <si>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</si>
  <si>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</si>
  <si>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</si>
  <si>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</si>
  <si>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</si>
  <si>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</si>
  <si>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</si>
  <si>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</si>
  <si>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</si>
  <si>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</si>
  <si>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</si>
  <si>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</si>
  <si>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</si>
  <si>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</si>
  <si>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</si>
  <si>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</si>
  <si>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</si>
  <si>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</si>
  <si>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</si>
  <si>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</si>
  <si>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</si>
  <si>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</si>
  <si>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</si>
  <si>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</si>
  <si>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</si>
  <si>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</si>
  <si>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</si>
  <si>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</si>
  <si>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</si>
  <si>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</si>
  <si>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</si>
  <si>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</si>
  <si>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</si>
  <si>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</si>
  <si>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</si>
  <si>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</si>
  <si>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</si>
  <si>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</si>
  <si>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</si>
  <si>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</si>
  <si>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</si>
  <si>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</si>
  <si>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</si>
  <si>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</si>
  <si>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</si>
  <si>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</si>
  <si>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</si>
  <si>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</si>
  <si>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</si>
  <si>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</si>
  <si>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</si>
  <si>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</si>
  <si>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</si>
  <si>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</si>
  <si>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</si>
  <si>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</si>
  <si>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</si>
  <si>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</si>
  <si>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</si>
  <si>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</si>
  <si>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</si>
  <si>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</si>
  <si>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</si>
  <si>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</si>
  <si>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</si>
  <si>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</si>
  <si>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</si>
  <si>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</si>
  <si>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</si>
  <si>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</si>
  <si>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</si>
  <si>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</si>
  <si>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</si>
  <si>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</si>
  <si>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</si>
  <si>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</si>
  <si>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</si>
  <si>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</si>
  <si>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</si>
  <si>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</si>
  <si>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</si>
  <si>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</si>
  <si>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</si>
  <si>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</si>
  <si>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</si>
  <si>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</si>
  <si>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</si>
  <si>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</si>
  <si>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</si>
  <si>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</si>
  <si>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</si>
  <si>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</si>
  <si>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</si>
  <si>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</si>
  <si>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</si>
  <si>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</si>
  <si>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</si>
  <si>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</si>
  <si>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</si>
  <si>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</si>
  <si>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</si>
  <si>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</si>
  <si>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</si>
  <si>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</si>
  <si>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</si>
  <si>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</si>
  <si>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</si>
  <si>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</si>
  <si>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</si>
  <si>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</si>
  <si>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</si>
  <si>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</si>
  <si>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</si>
  <si>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</si>
  <si>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</si>
  <si>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</si>
  <si>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</si>
  <si>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</si>
  <si>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</si>
  <si>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</si>
  <si>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</si>
  <si>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</si>
  <si>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</si>
  <si>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</si>
  <si>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</si>
  <si>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</si>
  <si>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</si>
  <si>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</si>
  <si>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</si>
  <si>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</si>
  <si>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</si>
  <si>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</si>
  <si>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</si>
  <si>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</si>
  <si>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</si>
  <si>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</si>
  <si>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</si>
  <si>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</si>
  <si>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</si>
  <si>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</si>
  <si>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</si>
  <si>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</si>
  <si>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</si>
  <si>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</si>
  <si>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</si>
  <si>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</si>
  <si>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</si>
  <si>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</si>
  <si>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</si>
  <si>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</si>
  <si>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</si>
  <si>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</si>
  <si>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</si>
  <si>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</si>
  <si>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</si>
  <si>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</si>
  <si>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</si>
  <si>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</si>
  <si>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</si>
  <si>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</si>
  <si>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</si>
  <si>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</si>
  <si>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</si>
  <si>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</si>
  <si>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</si>
  <si>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</si>
  <si>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</si>
  <si>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</si>
  <si>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</si>
  <si>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</si>
  <si>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</si>
  <si>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</si>
  <si>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</si>
  <si>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</si>
  <si>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</si>
  <si>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</si>
  <si>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</si>
  <si>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</si>
  <si>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</si>
  <si>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</si>
  <si>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</si>
  <si>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</si>
  <si>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</si>
  <si>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To Copy into Word, then 2simulation_loop.inc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</si>
  <si>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</si>
  <si>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</si>
  <si>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</si>
  <si>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</si>
  <si>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</si>
  <si>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</si>
  <si>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</si>
  <si>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</si>
  <si>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</si>
  <si>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</si>
  <si>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</si>
  <si>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</si>
  <si>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</si>
  <si>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</si>
  <si>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</si>
  <si>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</si>
  <si>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</si>
  <si>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</si>
  <si>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</si>
  <si>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</si>
  <si>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 - Business-as-Usual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</si>
  <si>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</si>
  <si>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</si>
  <si>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</si>
  <si>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</si>
  <si>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</si>
  <si>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</si>
  <si>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</si>
  <si>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</si>
  <si>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</si>
  <si>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</si>
  <si>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</si>
  <si>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</si>
  <si>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K-stock correction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</si>
  <si>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</si>
  <si>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</si>
  <si>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</si>
  <si>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</si>
  <si>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</si>
  <si>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</si>
  <si>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</si>
  <si>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</si>
  <si>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</si>
  <si>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</si>
  <si>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</si>
  <si>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</si>
  <si>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</si>
  <si>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</si>
  <si>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</si>
  <si>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</si>
  <si>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</si>
  <si>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</si>
  <si>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</si>
  <si>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</si>
  <si>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</si>
  <si>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</si>
  <si>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</si>
  <si>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</si>
  <si>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</si>
  <si>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</si>
  <si>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</si>
  <si>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</si>
  <si>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</si>
  <si>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</si>
  <si>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</si>
  <si>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</si>
  <si>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</si>
  <si>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</si>
  <si>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</si>
  <si>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</si>
  <si>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</si>
  <si>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</si>
  <si>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</si>
  <si>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</si>
  <si>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</si>
  <si>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</si>
  <si>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</si>
  <si>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</si>
  <si>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</si>
  <si>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</si>
  <si>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</si>
  <si>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</si>
  <si>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</si>
  <si>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</si>
  <si>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Annual average additional TFP growth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</si>
  <si>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</si>
  <si>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</si>
  <si>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</si>
  <si>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</si>
  <si>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Transport: Urban Access &amp; Safety</t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</si>
  <si>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</si>
  <si>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</si>
  <si>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</si>
  <si>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</si>
  <si>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</si>
  <si>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</si>
  <si>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</si>
  <si>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</si>
  <si>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</si>
  <si>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</si>
  <si>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</si>
  <si>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</si>
  <si>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</si>
  <si>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</si>
  <si>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Transport: Rural Access &amp; Safety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</si>
  <si>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</si>
  <si>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</si>
  <si>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</si>
  <si>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</si>
  <si>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</si>
  <si>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</si>
  <si>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</si>
  <si>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</si>
  <si>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Budget constrained strenthening with current surfaces, unrationalized</t>
  </si>
  <si>
    <t>Budget constrained strenthening with sealing, unrationalized</t>
  </si>
  <si>
    <t>Budget constrained strenthening with current surfaces, rationalized</t>
  </si>
  <si>
    <t>Budget constrained strenthening with sealing, rationalized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</si>
  <si>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</si>
  <si>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</si>
  <si>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</si>
  <si>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</si>
  <si>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</si>
  <si>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</si>
  <si>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</si>
  <si>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</si>
  <si>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</si>
  <si>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</si>
  <si>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</si>
  <si>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</si>
  <si>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</si>
  <si>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</si>
  <si>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</si>
  <si>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to be added to reference IADJDYN index value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</si>
  <si>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</si>
  <si>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</si>
  <si>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</si>
  <si>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additional government demand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</si>
  <si>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</si>
  <si>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</si>
  <si>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</si>
  <si>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</si>
  <si>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</si>
  <si>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</si>
  <si>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</si>
  <si>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</si>
  <si>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</si>
  <si>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</si>
  <si>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</si>
  <si>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</si>
  <si>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</si>
  <si>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</si>
  <si>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</si>
  <si>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</si>
  <si>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</si>
  <si>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</si>
  <si>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</si>
  <si>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</si>
  <si>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</si>
  <si>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</si>
  <si>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</si>
  <si>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</si>
  <si>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</si>
  <si>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</si>
  <si>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</si>
  <si>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</si>
  <si>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</si>
  <si>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</si>
  <si>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</si>
  <si>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</si>
  <si>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</si>
  <si>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</si>
  <si>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</si>
  <si>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</si>
  <si>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</si>
  <si>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</si>
  <si>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government demand trajectory, from 2030 apply usual SATIMGE GOVGR gov final demand growth rate to increase GADJDYN.</t>
  </si>
  <si>
    <t>NI_Baseline except 2022-2030, which is scenario parameterisation</t>
  </si>
  <si>
    <t>icagr('ccons','agsrv','NAT')</t>
  </si>
  <si>
    <t>index for approximate trajectory of agsrv consumption of ccons</t>
  </si>
  <si>
    <t>ccons by agsrv in 2019 = 0,37</t>
  </si>
  <si>
    <t>information to set icagr('ccons','agsrv','NAT')</t>
  </si>
  <si>
    <t>avg 22-30</t>
  </si>
  <si>
    <t>cons of publ transp by Gov approximated as land transport consumption</t>
  </si>
  <si>
    <t>cftrp-l (land freight transport) by agsrv in 2019 = 30,2176, and ref growth is 2,3629%</t>
  </si>
  <si>
    <t>icagr('cftrp-l','agsrv','NAT')</t>
  </si>
  <si>
    <t>50% added K</t>
  </si>
  <si>
    <t>50% non-productive public transport K, and all road K</t>
  </si>
  <si>
    <t>GADJDYN trajectory</t>
  </si>
  <si>
    <t>icagr1</t>
  </si>
  <si>
    <t>icagr2</t>
  </si>
  <si>
    <t>NOYKFACTOR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</si>
</sst>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4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0" fillId="10" borderId="0" xfId="0" applyFill="1"/>
    <xf numFmtId="0" fontId="16" fillId="0" borderId="0" xfId="0" applyFont="1"/>
    <xf numFmtId="10" fontId="13" fillId="0" borderId="0" xfId="1" applyNumberFormat="1" applyFont="1"/>
    <xf numFmtId="0" fontId="14" fillId="11" borderId="0" xfId="0" applyFont="1" applyFill="1"/>
    <xf numFmtId="164" fontId="14" fillId="11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33" fillId="0" borderId="0" xfId="0" applyFont="1"/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4" fillId="0" borderId="0" xfId="0" applyFont="1"/>
    <xf numFmtId="0" fontId="0" fillId="6" borderId="0" xfId="0" applyFill="1"/>
    <xf numFmtId="0" fontId="35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2" borderId="0" xfId="0" applyNumberFormat="1" applyFill="1" applyAlignment="1">
      <alignment horizontal="center"/>
    </xf>
    <xf numFmtId="10" fontId="0" fillId="0" borderId="0" xfId="0" applyNumberFormat="1"/>
    <xf numFmtId="0" fontId="35" fillId="0" borderId="0" xfId="0" quotePrefix="1" applyFont="1" applyAlignment="1">
      <alignment horizontal="center"/>
    </xf>
    <xf numFmtId="10" fontId="36" fillId="0" borderId="0" xfId="1" applyNumberFormat="1" applyFont="1" applyAlignment="1">
      <alignment horizontal="center"/>
    </xf>
    <xf numFmtId="10" fontId="0" fillId="11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3" borderId="0" xfId="0" applyNumberFormat="1" applyFill="1" applyAlignment="1">
      <alignment horizontal="center"/>
    </xf>
    <xf numFmtId="10" fontId="0" fillId="14" borderId="0" xfId="1" applyNumberFormat="1" applyFont="1" applyFill="1" applyAlignment="1">
      <alignment horizontal="center"/>
    </xf>
    <xf numFmtId="172" fontId="3" fillId="12" borderId="0" xfId="0" applyNumberFormat="1" applyFont="1" applyFill="1" applyAlignment="1">
      <alignment horizontal="center"/>
    </xf>
    <xf numFmtId="0" fontId="37" fillId="0" borderId="0" xfId="0" applyFont="1"/>
    <xf numFmtId="0" fontId="37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39" fillId="6" borderId="0" xfId="0" applyFont="1" applyFill="1"/>
    <xf numFmtId="0" fontId="40" fillId="6" borderId="0" xfId="0" quotePrefix="1" applyFont="1" applyFill="1" applyAlignment="1">
      <alignment horizontal="center"/>
    </xf>
    <xf numFmtId="10" fontId="39" fillId="6" borderId="0" xfId="0" applyNumberFormat="1" applyFont="1" applyFill="1" applyAlignment="1">
      <alignment horizontal="center"/>
    </xf>
    <xf numFmtId="10" fontId="39" fillId="7" borderId="0" xfId="0" applyNumberFormat="1" applyFont="1" applyFill="1" applyAlignment="1">
      <alignment horizontal="center"/>
    </xf>
    <xf numFmtId="10" fontId="39" fillId="0" borderId="0" xfId="0" applyNumberFormat="1" applyFont="1" applyAlignment="1">
      <alignment horizontal="center"/>
    </xf>
    <xf numFmtId="172" fontId="39" fillId="12" borderId="0" xfId="0" applyNumberFormat="1" applyFont="1" applyFill="1" applyAlignment="1">
      <alignment horizontal="center"/>
    </xf>
    <xf numFmtId="10" fontId="39" fillId="0" borderId="0" xfId="0" applyNumberFormat="1" applyFont="1"/>
    <xf numFmtId="0" fontId="40" fillId="0" borderId="0" xfId="0" quotePrefix="1" applyFont="1" applyAlignment="1">
      <alignment horizontal="center"/>
    </xf>
    <xf numFmtId="10" fontId="39" fillId="0" borderId="0" xfId="1" applyNumberFormat="1" applyFont="1" applyAlignment="1">
      <alignment horizontal="center"/>
    </xf>
    <xf numFmtId="10" fontId="39" fillId="11" borderId="0" xfId="0" applyNumberFormat="1" applyFont="1" applyFill="1" applyAlignment="1">
      <alignment horizontal="center"/>
    </xf>
    <xf numFmtId="10" fontId="39" fillId="5" borderId="0" xfId="0" applyNumberFormat="1" applyFont="1" applyFill="1" applyAlignment="1">
      <alignment horizontal="center"/>
    </xf>
    <xf numFmtId="10" fontId="39" fillId="13" borderId="0" xfId="0" applyNumberFormat="1" applyFont="1" applyFill="1" applyAlignment="1">
      <alignment horizontal="center"/>
    </xf>
    <xf numFmtId="10" fontId="39" fillId="14" borderId="0" xfId="1" applyNumberFormat="1" applyFont="1" applyFill="1" applyAlignment="1">
      <alignment horizontal="center"/>
    </xf>
    <xf numFmtId="0" fontId="41" fillId="0" borderId="0" xfId="0" applyFont="1"/>
    <xf numFmtId="0" fontId="42" fillId="0" borderId="0" xfId="0" quotePrefix="1" applyFont="1" applyAlignment="1">
      <alignment horizontal="center"/>
    </xf>
    <xf numFmtId="10" fontId="41" fillId="0" borderId="0" xfId="0" applyNumberFormat="1" applyFont="1" applyAlignment="1">
      <alignment horizontal="center"/>
    </xf>
    <xf numFmtId="10" fontId="41" fillId="0" borderId="0" xfId="0" applyNumberFormat="1" applyFont="1"/>
    <xf numFmtId="0" fontId="35" fillId="0" borderId="0" xfId="0" applyFont="1"/>
    <xf numFmtId="0" fontId="43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5" borderId="9" xfId="1" applyFont="1" applyFill="1" applyBorder="1" applyAlignment="1">
      <alignment horizontal="center"/>
    </xf>
    <xf numFmtId="9" fontId="1" fillId="5" borderId="0" xfId="1" applyFont="1" applyFill="1"/>
    <xf numFmtId="0" fontId="35" fillId="15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5" borderId="0" xfId="1" applyFont="1" applyFill="1"/>
    <xf numFmtId="9" fontId="3" fillId="15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6" borderId="0" xfId="0" applyNumberFormat="1" applyFont="1" applyFill="1"/>
    <xf numFmtId="166" fontId="0" fillId="0" borderId="0" xfId="0" applyNumberFormat="1" applyAlignment="1">
      <alignment horizontal="center"/>
    </xf>
    <xf numFmtId="166" fontId="1" fillId="17" borderId="0" xfId="1" applyNumberFormat="1" applyFont="1" applyFill="1" applyAlignment="1">
      <alignment horizontal="center"/>
    </xf>
    <xf numFmtId="9" fontId="3" fillId="11" borderId="9" xfId="1" applyFont="1" applyFill="1" applyBorder="1" applyAlignment="1">
      <alignment horizontal="center"/>
    </xf>
    <xf numFmtId="9" fontId="1" fillId="11" borderId="0" xfId="1" applyFont="1" applyFill="1"/>
    <xf numFmtId="0" fontId="35" fillId="11" borderId="0" xfId="0" applyFont="1" applyFill="1"/>
    <xf numFmtId="9" fontId="3" fillId="11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5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4" fillId="0" borderId="0" xfId="0" applyFont="1"/>
    <xf numFmtId="0" fontId="0" fillId="18" borderId="0" xfId="0" applyFill="1"/>
    <xf numFmtId="0" fontId="3" fillId="18" borderId="5" xfId="0" applyFont="1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3" fillId="18" borderId="0" xfId="0" applyFont="1" applyFill="1" applyAlignment="1">
      <alignment horizontal="center" wrapText="1"/>
    </xf>
    <xf numFmtId="0" fontId="3" fillId="18" borderId="13" xfId="0" applyFont="1" applyFill="1" applyBorder="1" applyAlignment="1">
      <alignment horizontal="center" wrapText="1"/>
    </xf>
    <xf numFmtId="0" fontId="3" fillId="18" borderId="7" xfId="0" applyFont="1" applyFill="1" applyBorder="1"/>
    <xf numFmtId="0" fontId="3" fillId="18" borderId="7" xfId="0" applyFont="1" applyFill="1" applyBorder="1" applyAlignment="1">
      <alignment wrapText="1"/>
    </xf>
    <xf numFmtId="0" fontId="3" fillId="18" borderId="14" xfId="0" applyFont="1" applyFill="1" applyBorder="1" applyAlignment="1">
      <alignment horizontal="center" wrapText="1"/>
    </xf>
    <xf numFmtId="0" fontId="3" fillId="18" borderId="15" xfId="0" applyFont="1" applyFill="1" applyBorder="1" applyAlignment="1">
      <alignment horizontal="center" wrapText="1"/>
    </xf>
    <xf numFmtId="0" fontId="3" fillId="18" borderId="7" xfId="0" applyFont="1" applyFill="1" applyBorder="1" applyAlignment="1">
      <alignment horizontal="center" wrapText="1"/>
    </xf>
    <xf numFmtId="0" fontId="3" fillId="18" borderId="0" xfId="0" applyFont="1" applyFill="1"/>
    <xf numFmtId="0" fontId="3" fillId="18" borderId="3" xfId="0" applyFont="1" applyFill="1" applyBorder="1"/>
    <xf numFmtId="10" fontId="3" fillId="18" borderId="2" xfId="0" applyNumberFormat="1" applyFont="1" applyFill="1" applyBorder="1" applyAlignment="1">
      <alignment horizontal="center"/>
    </xf>
    <xf numFmtId="10" fontId="3" fillId="18" borderId="4" xfId="1" applyNumberFormat="1" applyFont="1" applyFill="1" applyBorder="1" applyAlignment="1">
      <alignment horizontal="center"/>
    </xf>
    <xf numFmtId="166" fontId="3" fillId="18" borderId="3" xfId="1" applyNumberFormat="1" applyFont="1" applyFill="1" applyBorder="1" applyAlignment="1">
      <alignment horizontal="center"/>
    </xf>
    <xf numFmtId="166" fontId="3" fillId="18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8" borderId="5" xfId="0" applyNumberFormat="1" applyFill="1" applyBorder="1" applyAlignment="1">
      <alignment horizontal="center"/>
    </xf>
    <xf numFmtId="10" fontId="0" fillId="18" borderId="13" xfId="1" applyNumberFormat="1" applyFont="1" applyFill="1" applyBorder="1" applyAlignment="1">
      <alignment horizontal="center"/>
    </xf>
    <xf numFmtId="166" fontId="0" fillId="18" borderId="0" xfId="1" applyNumberFormat="1" applyFont="1" applyFill="1" applyAlignment="1">
      <alignment horizontal="center"/>
    </xf>
    <xf numFmtId="166" fontId="0" fillId="18" borderId="13" xfId="1" applyNumberFormat="1" applyFont="1" applyFill="1" applyBorder="1" applyAlignment="1">
      <alignment horizontal="center"/>
    </xf>
    <xf numFmtId="166" fontId="0" fillId="18" borderId="5" xfId="0" applyNumberFormat="1" applyFill="1" applyBorder="1" applyAlignment="1">
      <alignment horizontal="center"/>
    </xf>
    <xf numFmtId="171" fontId="0" fillId="18" borderId="13" xfId="1" applyNumberFormat="1" applyFont="1" applyFill="1" applyBorder="1" applyAlignment="1">
      <alignment horizontal="center"/>
    </xf>
    <xf numFmtId="10" fontId="3" fillId="18" borderId="5" xfId="0" applyNumberFormat="1" applyFont="1" applyFill="1" applyBorder="1" applyAlignment="1">
      <alignment horizontal="center"/>
    </xf>
    <xf numFmtId="10" fontId="3" fillId="18" borderId="13" xfId="0" applyNumberFormat="1" applyFont="1" applyFill="1" applyBorder="1" applyAlignment="1">
      <alignment horizontal="center"/>
    </xf>
    <xf numFmtId="10" fontId="3" fillId="18" borderId="0" xfId="0" applyNumberFormat="1" applyFont="1" applyFill="1" applyAlignment="1">
      <alignment horizontal="center"/>
    </xf>
    <xf numFmtId="0" fontId="0" fillId="18" borderId="7" xfId="0" applyFill="1" applyBorder="1"/>
    <xf numFmtId="10" fontId="3" fillId="18" borderId="14" xfId="0" applyNumberFormat="1" applyFont="1" applyFill="1" applyBorder="1" applyAlignment="1">
      <alignment horizontal="center"/>
    </xf>
    <xf numFmtId="10" fontId="3" fillId="18" borderId="15" xfId="0" applyNumberFormat="1" applyFont="1" applyFill="1" applyBorder="1" applyAlignment="1">
      <alignment horizontal="center"/>
    </xf>
    <xf numFmtId="10" fontId="3" fillId="18" borderId="7" xfId="0" applyNumberFormat="1" applyFont="1" applyFill="1" applyBorder="1" applyAlignment="1">
      <alignment horizontal="center"/>
    </xf>
    <xf numFmtId="10" fontId="0" fillId="18" borderId="0" xfId="1" applyNumberFormat="1" applyFont="1" applyFill="1" applyAlignment="1">
      <alignment horizontal="center"/>
    </xf>
    <xf numFmtId="10" fontId="0" fillId="18" borderId="0" xfId="1" applyNumberFormat="1" applyFont="1" applyFill="1" applyBorder="1" applyAlignment="1">
      <alignment horizontal="center"/>
    </xf>
    <xf numFmtId="0" fontId="46" fillId="18" borderId="0" xfId="0" applyFont="1" applyFill="1" applyAlignment="1">
      <alignment vertical="center"/>
    </xf>
    <xf numFmtId="0" fontId="46" fillId="18" borderId="0" xfId="0" applyFont="1" applyFill="1" applyAlignment="1">
      <alignment vertical="center" wrapText="1"/>
    </xf>
    <xf numFmtId="10" fontId="46" fillId="18" borderId="5" xfId="0" applyNumberFormat="1" applyFont="1" applyFill="1" applyBorder="1" applyAlignment="1">
      <alignment horizontal="center" vertical="center"/>
    </xf>
    <xf numFmtId="10" fontId="46" fillId="18" borderId="13" xfId="0" applyNumberFormat="1" applyFont="1" applyFill="1" applyBorder="1" applyAlignment="1">
      <alignment horizontal="center" vertical="center"/>
    </xf>
    <xf numFmtId="10" fontId="46" fillId="18" borderId="0" xfId="0" applyNumberFormat="1" applyFont="1" applyFill="1" applyAlignment="1">
      <alignment horizontal="center" vertical="center"/>
    </xf>
    <xf numFmtId="0" fontId="46" fillId="18" borderId="7" xfId="0" applyFont="1" applyFill="1" applyBorder="1" applyAlignment="1">
      <alignment vertical="center"/>
    </xf>
    <xf numFmtId="0" fontId="46" fillId="18" borderId="7" xfId="0" applyFont="1" applyFill="1" applyBorder="1" applyAlignment="1">
      <alignment vertical="center" wrapText="1"/>
    </xf>
    <xf numFmtId="10" fontId="46" fillId="18" borderId="14" xfId="0" applyNumberFormat="1" applyFont="1" applyFill="1" applyBorder="1" applyAlignment="1">
      <alignment horizontal="center" vertical="center"/>
    </xf>
    <xf numFmtId="10" fontId="46" fillId="18" borderId="15" xfId="0" applyNumberFormat="1" applyFont="1" applyFill="1" applyBorder="1" applyAlignment="1">
      <alignment horizontal="center" vertical="center"/>
    </xf>
    <xf numFmtId="10" fontId="46" fillId="18" borderId="7" xfId="0" applyNumberFormat="1" applyFont="1" applyFill="1" applyBorder="1" applyAlignment="1">
      <alignment horizontal="center" vertical="center"/>
    </xf>
    <xf numFmtId="0" fontId="0" fillId="18" borderId="16" xfId="0" applyFill="1" applyBorder="1"/>
    <xf numFmtId="10" fontId="0" fillId="18" borderId="17" xfId="0" applyNumberFormat="1" applyFill="1" applyBorder="1" applyAlignment="1">
      <alignment horizontal="center"/>
    </xf>
    <xf numFmtId="10" fontId="0" fillId="18" borderId="18" xfId="1" applyNumberFormat="1" applyFont="1" applyFill="1" applyBorder="1" applyAlignment="1">
      <alignment horizontal="center"/>
    </xf>
    <xf numFmtId="10" fontId="0" fillId="18" borderId="16" xfId="1" applyNumberFormat="1" applyFont="1" applyFill="1" applyBorder="1" applyAlignment="1">
      <alignment horizontal="center"/>
    </xf>
    <xf numFmtId="10" fontId="1" fillId="18" borderId="13" xfId="1" applyNumberFormat="1" applyFont="1" applyFill="1" applyBorder="1" applyAlignment="1">
      <alignment horizontal="center"/>
    </xf>
    <xf numFmtId="10" fontId="1" fillId="18" borderId="0" xfId="1" applyNumberFormat="1" applyFont="1" applyFill="1" applyBorder="1" applyAlignment="1">
      <alignment horizontal="center"/>
    </xf>
    <xf numFmtId="0" fontId="15" fillId="18" borderId="0" xfId="0" applyFont="1" applyFill="1"/>
    <xf numFmtId="10" fontId="2" fillId="18" borderId="5" xfId="0" applyNumberFormat="1" applyFont="1" applyFill="1" applyBorder="1" applyAlignment="1">
      <alignment horizontal="center"/>
    </xf>
    <xf numFmtId="10" fontId="2" fillId="18" borderId="13" xfId="1" applyNumberFormat="1" applyFont="1" applyFill="1" applyBorder="1" applyAlignment="1">
      <alignment horizontal="center"/>
    </xf>
    <xf numFmtId="10" fontId="2" fillId="18" borderId="0" xfId="1" applyNumberFormat="1" applyFont="1" applyFill="1" applyBorder="1" applyAlignment="1">
      <alignment horizontal="center"/>
    </xf>
    <xf numFmtId="0" fontId="16" fillId="18" borderId="0" xfId="0" applyFont="1" applyFill="1"/>
    <xf numFmtId="0" fontId="16" fillId="18" borderId="7" xfId="0" applyFont="1" applyFill="1" applyBorder="1"/>
    <xf numFmtId="10" fontId="18" fillId="18" borderId="14" xfId="0" applyNumberFormat="1" applyFont="1" applyFill="1" applyBorder="1" applyAlignment="1">
      <alignment horizontal="center"/>
    </xf>
    <xf numFmtId="10" fontId="18" fillId="18" borderId="15" xfId="1" applyNumberFormat="1" applyFont="1" applyFill="1" applyBorder="1" applyAlignment="1">
      <alignment horizontal="center"/>
    </xf>
    <xf numFmtId="10" fontId="18" fillId="18" borderId="7" xfId="1" applyNumberFormat="1" applyFont="1" applyFill="1" applyBorder="1" applyAlignment="1">
      <alignment horizontal="center"/>
    </xf>
    <xf numFmtId="10" fontId="3" fillId="18" borderId="13" xfId="1" applyNumberFormat="1" applyFont="1" applyFill="1" applyBorder="1" applyAlignment="1">
      <alignment horizontal="center"/>
    </xf>
    <xf numFmtId="10" fontId="3" fillId="18" borderId="0" xfId="1" applyNumberFormat="1" applyFont="1" applyFill="1" applyBorder="1" applyAlignment="1">
      <alignment horizontal="center"/>
    </xf>
    <xf numFmtId="10" fontId="3" fillId="18" borderId="15" xfId="1" applyNumberFormat="1" applyFont="1" applyFill="1" applyBorder="1" applyAlignment="1">
      <alignment horizontal="center"/>
    </xf>
    <xf numFmtId="10" fontId="3" fillId="18" borderId="7" xfId="1" applyNumberFormat="1" applyFont="1" applyFill="1" applyBorder="1" applyAlignment="1">
      <alignment horizontal="center"/>
    </xf>
    <xf numFmtId="0" fontId="47" fillId="0" borderId="0" xfId="0" applyFont="1"/>
    <xf numFmtId="0" fontId="0" fillId="19" borderId="0" xfId="0" applyFill="1"/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35" fillId="19" borderId="0" xfId="0" quotePrefix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3" fontId="0" fillId="19" borderId="0" xfId="0" applyNumberFormat="1" applyFill="1" applyAlignment="1">
      <alignment horizontal="center"/>
    </xf>
    <xf numFmtId="9" fontId="0" fillId="5" borderId="8" xfId="0" applyNumberFormat="1" applyFill="1" applyBorder="1"/>
    <xf numFmtId="9" fontId="0" fillId="5" borderId="19" xfId="0" applyNumberFormat="1" applyFill="1" applyBorder="1"/>
    <xf numFmtId="173" fontId="0" fillId="19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8" fillId="19" borderId="0" xfId="0" applyNumberFormat="1" applyFont="1" applyFill="1" applyAlignment="1">
      <alignment horizontal="center"/>
    </xf>
    <xf numFmtId="3" fontId="48" fillId="0" borderId="0" xfId="0" applyNumberFormat="1" applyFont="1" applyAlignment="1">
      <alignment horizontal="center"/>
    </xf>
    <xf numFmtId="10" fontId="48" fillId="6" borderId="0" xfId="0" applyNumberFormat="1" applyFont="1" applyFill="1" applyAlignment="1">
      <alignment horizontal="center"/>
    </xf>
    <xf numFmtId="10" fontId="49" fillId="0" borderId="0" xfId="1" applyNumberFormat="1" applyFont="1" applyAlignment="1">
      <alignment horizontal="center"/>
    </xf>
    <xf numFmtId="10" fontId="50" fillId="0" borderId="0" xfId="0" applyNumberFormat="1" applyFont="1" applyAlignment="1">
      <alignment horizontal="center"/>
    </xf>
    <xf numFmtId="0" fontId="51" fillId="0" borderId="0" xfId="0" applyFont="1"/>
    <xf numFmtId="0" fontId="0" fillId="20" borderId="0" xfId="0" applyFill="1"/>
    <xf numFmtId="0" fontId="35" fillId="20" borderId="0" xfId="0" quotePrefix="1" applyFont="1" applyFill="1" applyAlignment="1">
      <alignment horizontal="center"/>
    </xf>
    <xf numFmtId="3" fontId="48" fillId="20" borderId="0" xfId="0" applyNumberFormat="1" applyFont="1" applyFill="1" applyAlignment="1">
      <alignment horizontal="center"/>
    </xf>
    <xf numFmtId="3" fontId="3" fillId="20" borderId="0" xfId="0" applyNumberFormat="1" applyFont="1" applyFill="1" applyAlignment="1">
      <alignment horizontal="center"/>
    </xf>
    <xf numFmtId="172" fontId="0" fillId="20" borderId="0" xfId="0" applyNumberFormat="1" applyFill="1" applyAlignment="1">
      <alignment horizontal="center"/>
    </xf>
    <xf numFmtId="10" fontId="3" fillId="20" borderId="0" xfId="0" applyNumberFormat="1" applyFont="1" applyFill="1"/>
    <xf numFmtId="0" fontId="0" fillId="20" borderId="0" xfId="0" quotePrefix="1" applyFill="1"/>
    <xf numFmtId="173" fontId="0" fillId="20" borderId="0" xfId="0" applyNumberFormat="1" applyFill="1" applyAlignment="1">
      <alignment horizontal="center"/>
    </xf>
    <xf numFmtId="0" fontId="52" fillId="20" borderId="0" xfId="0" quotePrefix="1" applyFont="1" applyFill="1"/>
    <xf numFmtId="167" fontId="0" fillId="0" borderId="0" xfId="0" applyNumberFormat="1" applyAlignment="1">
      <alignment horizontal="center"/>
    </xf>
    <xf numFmtId="10" fontId="12" fillId="2" borderId="0" xfId="0" applyNumberFormat="1" applyFont="1" applyFill="1" applyAlignment="1">
      <alignment horizontal="center"/>
    </xf>
    <xf numFmtId="4" fontId="14" fillId="0" borderId="0" xfId="0" applyNumberFormat="1" applyFont="1"/>
    <xf numFmtId="0" fontId="53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5" fillId="19" borderId="0" xfId="0" applyFont="1" applyFill="1"/>
    <xf numFmtId="173" fontId="3" fillId="0" borderId="0" xfId="0" applyNumberFormat="1" applyFont="1" applyAlignment="1">
      <alignment horizontal="center"/>
    </xf>
    <xf numFmtId="0" fontId="0" fillId="18" borderId="20" xfId="0" applyFill="1" applyBorder="1"/>
    <xf numFmtId="0" fontId="0" fillId="18" borderId="6" xfId="0" applyFill="1" applyBorder="1"/>
    <xf numFmtId="0" fontId="0" fillId="18" borderId="21" xfId="0" applyFill="1" applyBorder="1"/>
    <xf numFmtId="167" fontId="3" fillId="0" borderId="0" xfId="0" applyNumberFormat="1" applyFont="1" applyAlignment="1">
      <alignment horizontal="center"/>
    </xf>
    <xf numFmtId="167" fontId="4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0" fontId="35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2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22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0" fillId="15" borderId="12" xfId="0" quotePrefix="1" applyNumberFormat="1" applyFill="1" applyBorder="1" applyAlignment="1">
      <alignment horizontal="center" vertical="center"/>
    </xf>
    <xf numFmtId="2" fontId="0" fillId="15" borderId="9" xfId="0" applyNumberFormat="1" applyFill="1" applyBorder="1" applyAlignment="1">
      <alignment horizontal="center" vertical="center"/>
    </xf>
    <xf numFmtId="2" fontId="0" fillId="15" borderId="10" xfId="0" applyNumberFormat="1" applyFill="1" applyBorder="1" applyAlignment="1">
      <alignment horizontal="center" vertical="center"/>
    </xf>
    <xf numFmtId="2" fontId="3" fillId="11" borderId="9" xfId="0" applyNumberFormat="1" applyFont="1" applyFill="1" applyBorder="1" applyAlignment="1">
      <alignment horizontal="center" vertical="center"/>
    </xf>
    <xf numFmtId="2" fontId="3" fillId="11" borderId="11" xfId="0" applyNumberFormat="1" applyFont="1" applyFill="1" applyBorder="1" applyAlignment="1">
      <alignment horizontal="center" vertical="center"/>
    </xf>
    <xf numFmtId="2" fontId="3" fillId="15" borderId="12" xfId="0" applyNumberFormat="1" applyFont="1" applyFill="1" applyBorder="1" applyAlignment="1">
      <alignment horizontal="center" vertical="center"/>
    </xf>
    <xf numFmtId="2" fontId="3" fillId="15" borderId="9" xfId="0" applyNumberFormat="1" applyFont="1" applyFill="1" applyBorder="1" applyAlignment="1">
      <alignment horizontal="center" vertical="center"/>
    </xf>
    <xf numFmtId="2" fontId="3" fillId="15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8" borderId="16" xfId="0" applyFont="1" applyFill="1" applyBorder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399733</xdr:colOff>
      <xdr:row>26</xdr:row>
      <xdr:rowOff>104919</xdr:rowOff>
    </xdr:from>
    <xdr:to>
      <xdr:col>5</xdr:col>
      <xdr:colOff>1753466</xdr:colOff>
      <xdr:row>46</xdr:row>
      <xdr:rowOff>64943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CB40F3-1B82-495C-A006-14071F86C9CC}"/>
            </a:ext>
          </a:extLst>
        </xdr:cNvPr>
        <xdr:cNvSpPr txBox="1"/>
      </xdr:nvSpPr>
      <xdr:spPr>
        <a:xfrm>
          <a:off x="1618933" y="5042679"/>
          <a:ext cx="5354233" cy="3617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1"/>
            <a:t>Translated to scenarios as defined in 2simulation_SDGgapSces.xlsx</a:t>
          </a:r>
          <a:r>
            <a:rPr lang="en-ZA" sz="1100" b="1" baseline="0"/>
            <a:t> :</a:t>
          </a:r>
          <a:endParaRPr lang="en-ZA" sz="1100" b="1"/>
        </a:p>
        <a:p>
          <a:endParaRPr lang="en-ZA" sz="1100"/>
        </a:p>
        <a:p>
          <a:endParaRPr lang="en-ZA" sz="1100"/>
        </a:p>
      </xdr:txBody>
    </xdr:sp>
    <xdr:clientData/>
  </xdr:twoCellAnchor>
  <xdr:twoCellAnchor editAs="oneCell">
    <xdr:from>
      <xdr:col>2</xdr:col>
      <xdr:colOff>497898</xdr:colOff>
      <xdr:row>29</xdr:row>
      <xdr:rowOff>45778</xdr:rowOff>
    </xdr:from>
    <xdr:to>
      <xdr:col>5</xdr:col>
      <xdr:colOff>1086140</xdr:colOff>
      <xdr:row>45</xdr:row>
      <xdr:rowOff>15471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E8B4C5-F355-401A-AB2F-0A733103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098" y="5532178"/>
          <a:ext cx="4584932" cy="28671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19">
          <cell r="C19">
            <v>132700000</v>
          </cell>
        </row>
        <row r="33">
          <cell r="J33">
            <v>7.9871472602142772E-3</v>
          </cell>
          <cell r="K33">
            <v>1.363979962075822E-2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25">
          <cell r="I25">
            <v>6.5162406130636119E-2</v>
          </cell>
          <cell r="J25">
            <v>0.17722547955510792</v>
          </cell>
          <cell r="K25">
            <v>0.20949468247994935</v>
          </cell>
          <cell r="O25">
            <v>5.4943756951175128E-2</v>
          </cell>
          <cell r="P25">
            <v>3.7932434375285581E-2</v>
          </cell>
          <cell r="Q25">
            <v>5.4932125034375917E-2</v>
          </cell>
          <cell r="R25">
            <v>3.7893828617930399E-2</v>
          </cell>
        </row>
      </sheetData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98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277" t="s">
        <v>228</v>
      </c>
      <c r="D1" s="277"/>
      <c r="E1" s="277"/>
      <c r="F1" s="277"/>
      <c r="G1" s="277"/>
      <c r="H1" s="277"/>
      <c r="I1" s="277"/>
      <c r="J1" s="277"/>
    </row>
    <row r="2" spans="1:37" x14ac:dyDescent="0.3">
      <c r="C2" s="278" t="s">
        <v>229</v>
      </c>
      <c r="D2" s="278"/>
      <c r="E2" s="278"/>
      <c r="F2" s="278"/>
      <c r="G2" s="278"/>
      <c r="H2" s="278"/>
      <c r="I2" s="278"/>
      <c r="J2" s="278"/>
    </row>
    <row r="3" spans="1:37" x14ac:dyDescent="0.3">
      <c r="C3" s="278" t="s">
        <v>230</v>
      </c>
      <c r="D3" s="278"/>
      <c r="E3" s="278"/>
      <c r="F3" s="278"/>
      <c r="G3" s="278"/>
      <c r="H3" s="278"/>
      <c r="I3" s="278"/>
      <c r="J3" s="278"/>
    </row>
    <row r="4" spans="1:37" x14ac:dyDescent="0.3">
      <c r="B4" s="46" t="s">
        <v>237</v>
      </c>
      <c r="C4" s="279" t="s">
        <v>202</v>
      </c>
      <c r="D4" s="279"/>
      <c r="E4" s="279"/>
      <c r="F4" s="279"/>
      <c r="G4" s="279"/>
      <c r="H4" s="279"/>
      <c r="I4" s="279"/>
      <c r="J4" s="279"/>
    </row>
    <row r="5" spans="1:37" x14ac:dyDescent="0.3">
      <c r="C5" s="280" t="s">
        <v>236</v>
      </c>
      <c r="D5" s="280"/>
      <c r="E5" s="280"/>
      <c r="F5" s="280"/>
      <c r="G5" s="280"/>
      <c r="H5" s="280"/>
      <c r="I5" s="280"/>
      <c r="J5" s="280"/>
    </row>
    <row r="6" spans="1:37" x14ac:dyDescent="0.3">
      <c r="C6" s="278" t="s">
        <v>231</v>
      </c>
      <c r="D6" s="278"/>
      <c r="E6" s="278"/>
      <c r="F6" s="278"/>
      <c r="G6" s="278"/>
      <c r="H6" s="278"/>
      <c r="I6" s="278"/>
      <c r="J6" s="278"/>
    </row>
    <row r="7" spans="1:37" x14ac:dyDescent="0.3">
      <c r="C7" s="273" t="s">
        <v>232</v>
      </c>
      <c r="D7" s="273"/>
      <c r="E7" s="273"/>
      <c r="F7" s="273"/>
      <c r="G7" s="273"/>
      <c r="H7" s="273"/>
      <c r="I7" s="273"/>
      <c r="J7" s="273"/>
      <c r="AD7" t="s">
        <v>246</v>
      </c>
    </row>
    <row r="8" spans="1:37" x14ac:dyDescent="0.3">
      <c r="C8" s="274" t="s">
        <v>233</v>
      </c>
      <c r="D8" s="274"/>
      <c r="E8" s="274"/>
      <c r="F8" s="274"/>
      <c r="G8" s="274"/>
      <c r="H8" s="274"/>
      <c r="I8" s="274"/>
      <c r="J8" s="274"/>
      <c r="AD8">
        <v>2020</v>
      </c>
    </row>
    <row r="9" spans="1:37" x14ac:dyDescent="0.3">
      <c r="C9" s="275" t="s">
        <v>234</v>
      </c>
      <c r="D9" s="275"/>
      <c r="E9" s="275"/>
      <c r="F9" s="275"/>
      <c r="G9" s="275"/>
      <c r="H9" s="275"/>
      <c r="I9" s="275"/>
      <c r="J9" s="275"/>
      <c r="AC9" s="56" t="s">
        <v>247</v>
      </c>
      <c r="AD9">
        <v>39093</v>
      </c>
    </row>
    <row r="10" spans="1:37" x14ac:dyDescent="0.3">
      <c r="C10" s="276" t="s">
        <v>235</v>
      </c>
      <c r="D10" s="276"/>
      <c r="E10" s="276"/>
      <c r="F10" s="276"/>
      <c r="G10" s="276"/>
      <c r="H10" s="276"/>
      <c r="I10" s="276"/>
      <c r="J10" s="276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70" t="s">
        <v>12</v>
      </c>
    </row>
    <row r="23" spans="3:3" x14ac:dyDescent="0.3">
      <c r="C23" s="70" t="s">
        <v>13</v>
      </c>
    </row>
    <row r="24" spans="3:3" x14ac:dyDescent="0.3">
      <c r="C24" s="1" t="s">
        <v>15</v>
      </c>
    </row>
    <row r="25" spans="3:3" x14ac:dyDescent="0.3">
      <c r="C25" s="29" t="s">
        <v>383</v>
      </c>
    </row>
    <row r="26" spans="3:3" x14ac:dyDescent="0.3">
      <c r="C26" s="70" t="s">
        <v>384</v>
      </c>
    </row>
    <row r="27" spans="3:3" x14ac:dyDescent="0.3">
      <c r="C27" s="71" t="s">
        <v>385</v>
      </c>
    </row>
    <row r="28" spans="3:3" x14ac:dyDescent="0.3">
      <c r="C28" s="71" t="s">
        <v>386</v>
      </c>
    </row>
    <row r="29" spans="3:3" x14ac:dyDescent="0.3">
      <c r="C29" s="72" t="s">
        <v>387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179"/>
  <sheetViews>
    <sheetView tabSelected="1" zoomScale="95" zoomScaleNormal="55" workbookViewId="0">
      <pane ySplit="8" topLeftCell="A9" activePane="bottomLeft" state="frozen"/>
      <selection pane="bottomLeft" activeCell="L10" sqref="L10"/>
    </sheetView>
  </sheetViews>
  <sheetFormatPr defaultRowHeight="14.4" x14ac:dyDescent="0.3"/>
  <cols>
    <col min="1" max="1" width="5.441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2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6" t="s">
        <v>507</v>
      </c>
      <c r="D1" s="74"/>
      <c r="E1" s="75"/>
      <c r="F1" s="264"/>
    </row>
    <row r="2" spans="1:29" x14ac:dyDescent="0.3">
      <c r="C2" s="240" t="s">
        <v>508</v>
      </c>
      <c r="D2" s="2"/>
      <c r="E2" s="2"/>
      <c r="R2" s="101"/>
      <c r="S2" s="95"/>
      <c r="T2" s="102"/>
      <c r="U2" s="102"/>
      <c r="V2" s="102"/>
      <c r="W2" s="102"/>
      <c r="X2" s="102"/>
      <c r="Y2" s="102"/>
      <c r="Z2" s="102"/>
      <c r="AA2" s="102"/>
      <c r="AB2" s="102"/>
    </row>
    <row r="3" spans="1:29" x14ac:dyDescent="0.3">
      <c r="C3" s="224" t="s">
        <v>495</v>
      </c>
      <c r="D3" s="224" t="s">
        <v>376</v>
      </c>
      <c r="E3" s="224" t="s">
        <v>25</v>
      </c>
      <c r="F3" s="224" t="s">
        <v>26</v>
      </c>
      <c r="G3" s="227" t="s">
        <v>497</v>
      </c>
      <c r="H3" s="235">
        <f>R3/($Q$8-$I$8+1)</f>
        <v>4802.8893621805037</v>
      </c>
      <c r="I3" s="229">
        <f>'NI_B_NewSI&amp;GovClos'!M8</f>
        <v>4414.4786843532702</v>
      </c>
      <c r="J3" s="229">
        <f>'NI_B_NewSI&amp;GovClos'!N8</f>
        <v>4492.6346436826298</v>
      </c>
      <c r="K3" s="229">
        <f>'NI_B_NewSI&amp;GovClos'!O8</f>
        <v>4579.7873251148303</v>
      </c>
      <c r="L3" s="229">
        <f>'NI_B_NewSI&amp;GovClos'!P8</f>
        <v>4678.6267528880198</v>
      </c>
      <c r="M3" s="229">
        <f>'NI_B_NewSI&amp;GovClos'!Q8</f>
        <v>4782.7071394042896</v>
      </c>
      <c r="N3" s="229">
        <f>'NI_B_NewSI&amp;GovClos'!R8</f>
        <v>4895.4664822406703</v>
      </c>
      <c r="O3" s="229">
        <f>'NI_B_NewSI&amp;GovClos'!S8</f>
        <v>5007.2618284439504</v>
      </c>
      <c r="P3" s="229">
        <f>'NI_B_NewSI&amp;GovClos'!T8</f>
        <v>5127.4326756514902</v>
      </c>
      <c r="Q3" s="229">
        <f>'NI_B_NewSI&amp;GovClos'!U8</f>
        <v>5247.6087278453797</v>
      </c>
      <c r="R3" s="228">
        <f>SUM(I3:Q3)</f>
        <v>43226.004259624533</v>
      </c>
      <c r="S3" s="225"/>
      <c r="T3" s="226"/>
      <c r="U3" s="226"/>
      <c r="V3" s="226"/>
      <c r="W3" s="226"/>
      <c r="X3" s="226"/>
      <c r="Y3" s="226"/>
      <c r="Z3" s="226"/>
      <c r="AA3" s="226"/>
      <c r="AB3" s="226"/>
    </row>
    <row r="4" spans="1:29" x14ac:dyDescent="0.3">
      <c r="C4" s="224" t="s">
        <v>495</v>
      </c>
      <c r="D4" s="224" t="s">
        <v>376</v>
      </c>
      <c r="E4" s="224" t="s">
        <v>500</v>
      </c>
      <c r="F4" s="224" t="s">
        <v>496</v>
      </c>
      <c r="G4" s="227" t="s">
        <v>497</v>
      </c>
      <c r="H4" s="235">
        <f>R4/($Q$8-$I$8+1)</f>
        <v>963.02446211111101</v>
      </c>
      <c r="I4" s="229">
        <f>'NI_B_NewSI&amp;GovClos'!M114</f>
        <v>870.70117200000004</v>
      </c>
      <c r="J4" s="229">
        <f>'NI_B_NewSI&amp;GovClos'!N114</f>
        <v>887.60501499999998</v>
      </c>
      <c r="K4" s="229">
        <f>'NI_B_NewSI&amp;GovClos'!O114</f>
        <v>907.42412399999978</v>
      </c>
      <c r="L4" s="229">
        <f>'NI_B_NewSI&amp;GovClos'!P114</f>
        <v>930.63043199999981</v>
      </c>
      <c r="M4" s="229">
        <f>'NI_B_NewSI&amp;GovClos'!Q114</f>
        <v>954.88515799999982</v>
      </c>
      <c r="N4" s="229">
        <f>'NI_B_NewSI&amp;GovClos'!R114</f>
        <v>981.42400299999986</v>
      </c>
      <c r="O4" s="229">
        <f>'NI_B_NewSI&amp;GovClos'!S114</f>
        <v>1012.821195</v>
      </c>
      <c r="P4" s="229">
        <f>'NI_B_NewSI&amp;GovClos'!T114</f>
        <v>1045.0797250000001</v>
      </c>
      <c r="Q4" s="229">
        <f>'NI_B_NewSI&amp;GovClos'!U114</f>
        <v>1076.6493350000001</v>
      </c>
      <c r="R4" s="228">
        <f>SUM(I4:Q4)</f>
        <v>8667.2201589999986</v>
      </c>
      <c r="S4" s="225"/>
      <c r="T4" s="226"/>
      <c r="U4" s="226"/>
      <c r="V4" s="226"/>
      <c r="W4" s="226"/>
      <c r="X4" s="226"/>
      <c r="Y4" s="226"/>
      <c r="Z4" s="226"/>
      <c r="AA4" s="226"/>
      <c r="AB4" s="226"/>
    </row>
    <row r="5" spans="1:29" x14ac:dyDescent="0.3">
      <c r="C5" s="241" t="s">
        <v>503</v>
      </c>
      <c r="D5" s="241" t="s">
        <v>376</v>
      </c>
      <c r="E5" s="249" t="s">
        <v>504</v>
      </c>
      <c r="F5" s="247"/>
      <c r="G5" s="242" t="s">
        <v>22</v>
      </c>
      <c r="H5" s="243"/>
      <c r="I5" s="248">
        <f>I4/NI_Baseline!$J$62</f>
        <v>0.95041079610404389</v>
      </c>
      <c r="J5" s="248">
        <f>J4/NI_Baseline!$J$62</f>
        <v>0.96886212636462576</v>
      </c>
      <c r="K5" s="248">
        <f>K4/NI_Baseline!$J$62</f>
        <v>0.9904956049546404</v>
      </c>
      <c r="L5" s="248">
        <f>L4/NI_Baseline!$J$62</f>
        <v>1.0158263686772322</v>
      </c>
      <c r="M5" s="248">
        <f>M4/NI_Baseline!$J$62</f>
        <v>1.0423015293732893</v>
      </c>
      <c r="N5" s="248">
        <f>N4/NI_Baseline!$J$62</f>
        <v>1.0712699121149769</v>
      </c>
      <c r="O5" s="248">
        <f>O4/NI_Baseline!$J$62</f>
        <v>1.1055414064045834</v>
      </c>
      <c r="P5" s="248">
        <f>P4/NI_Baseline!$J$62</f>
        <v>1.1407530911528914</v>
      </c>
      <c r="Q5" s="248">
        <f>Q4/NI_Baseline!$J$62</f>
        <v>1.175212787702828</v>
      </c>
      <c r="R5" s="244"/>
      <c r="S5" s="245"/>
      <c r="T5" s="246"/>
      <c r="U5" s="246"/>
      <c r="V5" s="246"/>
      <c r="W5" s="246"/>
      <c r="X5" s="246"/>
      <c r="Y5" s="246"/>
      <c r="Z5" s="246"/>
      <c r="AA5" s="246"/>
      <c r="AB5" s="246"/>
    </row>
    <row r="6" spans="1:29" x14ac:dyDescent="0.3">
      <c r="C6" s="224" t="s">
        <v>495</v>
      </c>
      <c r="D6" s="224" t="s">
        <v>376</v>
      </c>
      <c r="E6" s="224" t="s">
        <v>501</v>
      </c>
      <c r="F6" s="256" t="s">
        <v>520</v>
      </c>
      <c r="G6" s="224" t="s">
        <v>502</v>
      </c>
      <c r="H6" s="235"/>
      <c r="I6" s="232">
        <f>NI_Baseline!M116</f>
        <v>0.95515344591308604</v>
      </c>
      <c r="J6" s="232">
        <f>NI_Baseline!N116</f>
        <v>0.97293199261489505</v>
      </c>
      <c r="K6" s="232">
        <f>NI_Baseline!O116</f>
        <v>0.9932054334889</v>
      </c>
      <c r="L6" s="232">
        <f>NI_Baseline!P116</f>
        <v>1.0176969532759601</v>
      </c>
      <c r="M6" s="232">
        <f>NI_Baseline!Q116</f>
        <v>1.04552211924215</v>
      </c>
      <c r="N6" s="232">
        <f>NI_Baseline!R116</f>
        <v>1.07478272032807</v>
      </c>
      <c r="O6" s="232">
        <f>NI_Baseline!S116</f>
        <v>1.1115269145581701</v>
      </c>
      <c r="P6" s="232">
        <f>NI_Baseline!T116</f>
        <v>1.1452627499793699</v>
      </c>
      <c r="Q6" s="232">
        <f>NI_Baseline!U116</f>
        <v>1.1773009948248201</v>
      </c>
      <c r="R6" s="228"/>
      <c r="S6" s="225"/>
      <c r="T6" s="226"/>
      <c r="U6" s="226"/>
      <c r="V6" s="226"/>
      <c r="W6" s="226"/>
      <c r="X6" s="226"/>
      <c r="Y6" s="226"/>
      <c r="Z6" s="226"/>
      <c r="AA6" s="226"/>
      <c r="AB6" s="226"/>
    </row>
    <row r="7" spans="1:29" x14ac:dyDescent="0.3">
      <c r="C7" s="224" t="s">
        <v>495</v>
      </c>
      <c r="D7" s="224" t="s">
        <v>376</v>
      </c>
      <c r="E7" s="224" t="s">
        <v>518</v>
      </c>
      <c r="F7" s="256" t="s">
        <v>519</v>
      </c>
      <c r="G7" s="227" t="s">
        <v>497</v>
      </c>
      <c r="H7" s="235">
        <f>R7/($Q$8-$I$8+1)</f>
        <v>1293.6035480102159</v>
      </c>
      <c r="I7" s="229">
        <f>'NI_B_NewSI&amp;GovClos'!M399</f>
        <v>1173.1999391404001</v>
      </c>
      <c r="J7" s="229">
        <f>'NI_B_NewSI&amp;GovClos'!N399</f>
        <v>1197.9692213496098</v>
      </c>
      <c r="K7" s="229">
        <f>'NI_B_NewSI&amp;GovClos'!O399</f>
        <v>1227.7397420650473</v>
      </c>
      <c r="L7" s="229">
        <f>'NI_B_NewSI&amp;GovClos'!P399</f>
        <v>1260.3173148490353</v>
      </c>
      <c r="M7" s="229">
        <f>'NI_B_NewSI&amp;GovClos'!Q399</f>
        <v>1293.7710234599592</v>
      </c>
      <c r="N7" s="229">
        <f>'NI_B_NewSI&amp;GovClos'!R399</f>
        <v>1327.0076446633309</v>
      </c>
      <c r="O7" s="229">
        <f>'NI_B_NewSI&amp;GovClos'!S399</f>
        <v>1352.561878207807</v>
      </c>
      <c r="P7" s="229">
        <f>'NI_B_NewSI&amp;GovClos'!T399</f>
        <v>1387.0827333661462</v>
      </c>
      <c r="Q7" s="229">
        <f>'NI_B_NewSI&amp;GovClos'!U399</f>
        <v>1422.7824349906102</v>
      </c>
      <c r="R7" s="228">
        <f>SUM(I7:Q7)</f>
        <v>11642.431932091944</v>
      </c>
      <c r="S7" s="225"/>
      <c r="T7" s="226"/>
      <c r="U7" s="226"/>
      <c r="V7" s="226"/>
      <c r="W7" s="226"/>
      <c r="X7" s="226"/>
      <c r="Y7" s="226"/>
      <c r="Z7" s="226"/>
      <c r="AA7" s="226"/>
      <c r="AB7" s="226"/>
    </row>
    <row r="8" spans="1:29" ht="28.8" x14ac:dyDescent="0.3">
      <c r="C8" s="78" t="s">
        <v>29</v>
      </c>
      <c r="D8" s="78" t="s">
        <v>374</v>
      </c>
      <c r="E8" s="79" t="s">
        <v>388</v>
      </c>
      <c r="F8" s="78" t="s">
        <v>389</v>
      </c>
      <c r="G8" s="80" t="s">
        <v>18</v>
      </c>
      <c r="H8" s="81" t="s">
        <v>390</v>
      </c>
      <c r="I8" s="82">
        <v>2022</v>
      </c>
      <c r="J8" s="82">
        <v>2023</v>
      </c>
      <c r="K8" s="82">
        <v>2024</v>
      </c>
      <c r="L8" s="82">
        <v>2025</v>
      </c>
      <c r="M8" s="82">
        <v>2026</v>
      </c>
      <c r="N8" s="82">
        <v>2027</v>
      </c>
      <c r="O8" s="82">
        <v>2028</v>
      </c>
      <c r="P8" s="82">
        <v>2029</v>
      </c>
      <c r="Q8" s="82">
        <v>2030</v>
      </c>
      <c r="R8" s="81" t="s">
        <v>391</v>
      </c>
      <c r="S8" s="83" t="s">
        <v>392</v>
      </c>
      <c r="T8" s="84">
        <v>2022</v>
      </c>
      <c r="U8" s="84">
        <v>2023</v>
      </c>
      <c r="V8" s="84">
        <v>2024</v>
      </c>
      <c r="W8" s="84">
        <v>2025</v>
      </c>
      <c r="X8" s="84">
        <v>2026</v>
      </c>
      <c r="Y8" s="84">
        <v>2027</v>
      </c>
      <c r="Z8" s="84">
        <v>2028</v>
      </c>
      <c r="AA8" s="84">
        <v>2029</v>
      </c>
      <c r="AB8" s="84">
        <v>2030</v>
      </c>
    </row>
    <row r="9" spans="1:29" ht="23.4" x14ac:dyDescent="0.45">
      <c r="C9" s="85" t="s">
        <v>393</v>
      </c>
      <c r="D9" s="2"/>
      <c r="E9" s="86"/>
      <c r="F9" s="2"/>
      <c r="G9" s="87"/>
      <c r="H9" s="12"/>
      <c r="I9" s="88"/>
      <c r="J9" s="88"/>
      <c r="K9" s="88"/>
      <c r="L9" s="88"/>
      <c r="M9" s="88"/>
      <c r="N9" s="88"/>
      <c r="O9" s="88"/>
      <c r="P9" s="88"/>
      <c r="Q9" s="88"/>
      <c r="R9" s="12"/>
      <c r="S9" s="83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6"/>
      <c r="F10" s="2"/>
      <c r="G10" s="87"/>
      <c r="H10" s="12"/>
      <c r="I10" s="88"/>
      <c r="J10" s="88"/>
      <c r="K10" s="88"/>
      <c r="L10" s="88"/>
      <c r="M10" s="88"/>
      <c r="N10" s="88"/>
      <c r="O10" s="88"/>
      <c r="P10" s="88"/>
      <c r="Q10" s="88"/>
      <c r="R10" s="12"/>
      <c r="S10" s="83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x14ac:dyDescent="0.3">
      <c r="C11" s="89" t="s">
        <v>394</v>
      </c>
      <c r="D11" s="2"/>
      <c r="E11" s="86"/>
      <c r="F11" s="2"/>
      <c r="G11" s="87"/>
      <c r="H11" s="12"/>
      <c r="I11" s="88"/>
      <c r="J11" s="88"/>
      <c r="K11" s="88"/>
      <c r="L11" s="88"/>
      <c r="M11" s="88"/>
      <c r="N11" s="88"/>
      <c r="O11" s="88"/>
      <c r="P11" s="88"/>
      <c r="Q11" s="88"/>
      <c r="R11" s="12"/>
      <c r="S11" s="83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395</v>
      </c>
      <c r="D12" t="s">
        <v>396</v>
      </c>
      <c r="E12" s="9" t="s">
        <v>505</v>
      </c>
      <c r="F12" s="90" t="s">
        <v>398</v>
      </c>
      <c r="G12" s="91" t="s">
        <v>399</v>
      </c>
      <c r="H12" s="237">
        <v>6.9999999999999999E-4</v>
      </c>
      <c r="I12" s="93">
        <f>$H12</f>
        <v>6.9999999999999999E-4</v>
      </c>
      <c r="J12" s="93">
        <f t="shared" ref="J12:Q16" si="0">$H12</f>
        <v>6.9999999999999999E-4</v>
      </c>
      <c r="K12" s="93">
        <f t="shared" si="0"/>
        <v>6.9999999999999999E-4</v>
      </c>
      <c r="L12" s="93">
        <f t="shared" si="0"/>
        <v>6.9999999999999999E-4</v>
      </c>
      <c r="M12" s="93">
        <f t="shared" si="0"/>
        <v>6.9999999999999999E-4</v>
      </c>
      <c r="N12" s="93">
        <f t="shared" si="0"/>
        <v>6.9999999999999999E-4</v>
      </c>
      <c r="O12" s="93">
        <f t="shared" si="0"/>
        <v>6.9999999999999999E-4</v>
      </c>
      <c r="P12" s="93">
        <f t="shared" si="0"/>
        <v>6.9999999999999999E-4</v>
      </c>
      <c r="Q12" s="93">
        <f t="shared" si="0"/>
        <v>6.9999999999999999E-4</v>
      </c>
      <c r="R12" s="94">
        <f t="shared" ref="R12:R17" si="1">PRODUCT(T12:AB12)-1</f>
        <v>6.3176688422730276E-3</v>
      </c>
      <c r="S12" s="95">
        <f>(1+R12)^(1/($Q$8-$I$8+1))-1-H12</f>
        <v>-7.7086774463719365E-17</v>
      </c>
      <c r="T12" s="96">
        <f t="shared" ref="T12:AB17" si="2">1+I12</f>
        <v>1.0006999999999999</v>
      </c>
      <c r="U12" s="96">
        <f t="shared" si="2"/>
        <v>1.0006999999999999</v>
      </c>
      <c r="V12" s="96">
        <f t="shared" si="2"/>
        <v>1.0006999999999999</v>
      </c>
      <c r="W12" s="96">
        <f t="shared" si="2"/>
        <v>1.0006999999999999</v>
      </c>
      <c r="X12" s="96">
        <f t="shared" si="2"/>
        <v>1.0006999999999999</v>
      </c>
      <c r="Y12" s="96">
        <f t="shared" si="2"/>
        <v>1.0006999999999999</v>
      </c>
      <c r="Z12" s="96">
        <f t="shared" si="2"/>
        <v>1.0006999999999999</v>
      </c>
      <c r="AA12" s="96">
        <f t="shared" si="2"/>
        <v>1.0006999999999999</v>
      </c>
      <c r="AB12" s="96">
        <f t="shared" si="2"/>
        <v>1.0006999999999999</v>
      </c>
      <c r="AC12" s="96"/>
    </row>
    <row r="13" spans="1:29" x14ac:dyDescent="0.3">
      <c r="C13" t="s">
        <v>395</v>
      </c>
      <c r="D13" t="s">
        <v>396</v>
      </c>
      <c r="E13" t="s">
        <v>397</v>
      </c>
      <c r="F13" t="s">
        <v>400</v>
      </c>
      <c r="G13" s="97" t="s">
        <v>399</v>
      </c>
      <c r="H13" s="238">
        <f>28/(28+1+7)*0.58%</f>
        <v>4.5111111111111107E-3</v>
      </c>
      <c r="I13" s="99">
        <f>$H13</f>
        <v>4.5111111111111107E-3</v>
      </c>
      <c r="J13" s="99">
        <f t="shared" si="0"/>
        <v>4.5111111111111107E-3</v>
      </c>
      <c r="K13" s="99">
        <f t="shared" si="0"/>
        <v>4.5111111111111107E-3</v>
      </c>
      <c r="L13" s="99">
        <f t="shared" si="0"/>
        <v>4.5111111111111107E-3</v>
      </c>
      <c r="M13" s="99">
        <f t="shared" si="0"/>
        <v>4.5111111111111107E-3</v>
      </c>
      <c r="N13" s="99">
        <f t="shared" si="0"/>
        <v>4.5111111111111107E-3</v>
      </c>
      <c r="O13" s="99">
        <f t="shared" si="0"/>
        <v>4.5111111111111107E-3</v>
      </c>
      <c r="P13" s="99">
        <f t="shared" si="0"/>
        <v>4.5111111111111107E-3</v>
      </c>
      <c r="Q13" s="99">
        <f t="shared" si="0"/>
        <v>4.5111111111111107E-3</v>
      </c>
      <c r="R13" s="94">
        <f t="shared" si="1"/>
        <v>4.1340368200727395E-2</v>
      </c>
      <c r="S13" s="95">
        <f t="shared" ref="S13:S17" si="3">(1+R13)^(1/($Q$8-$I$8+1))-1-H13</f>
        <v>2.1684043449710089E-17</v>
      </c>
      <c r="T13" s="96">
        <f t="shared" si="2"/>
        <v>1.0045111111111111</v>
      </c>
      <c r="U13" s="96">
        <f t="shared" si="2"/>
        <v>1.0045111111111111</v>
      </c>
      <c r="V13" s="96">
        <f t="shared" si="2"/>
        <v>1.0045111111111111</v>
      </c>
      <c r="W13" s="96">
        <f t="shared" si="2"/>
        <v>1.0045111111111111</v>
      </c>
      <c r="X13" s="96">
        <f t="shared" si="2"/>
        <v>1.0045111111111111</v>
      </c>
      <c r="Y13" s="96">
        <f t="shared" si="2"/>
        <v>1.0045111111111111</v>
      </c>
      <c r="Z13" s="96">
        <f t="shared" si="2"/>
        <v>1.0045111111111111</v>
      </c>
      <c r="AA13" s="96">
        <f t="shared" si="2"/>
        <v>1.0045111111111111</v>
      </c>
      <c r="AB13" s="96">
        <f t="shared" si="2"/>
        <v>1.0045111111111111</v>
      </c>
    </row>
    <row r="14" spans="1:29" x14ac:dyDescent="0.3">
      <c r="C14" t="s">
        <v>395</v>
      </c>
      <c r="D14" t="s">
        <v>396</v>
      </c>
      <c r="E14" s="9" t="s">
        <v>498</v>
      </c>
      <c r="F14" s="90" t="s">
        <v>402</v>
      </c>
      <c r="G14" s="91" t="s">
        <v>399</v>
      </c>
      <c r="H14" s="237">
        <v>0</v>
      </c>
      <c r="I14" s="93">
        <f>$H14</f>
        <v>0</v>
      </c>
      <c r="J14" s="93">
        <f t="shared" si="0"/>
        <v>0</v>
      </c>
      <c r="K14" s="93">
        <f t="shared" si="0"/>
        <v>0</v>
      </c>
      <c r="L14" s="93">
        <f t="shared" si="0"/>
        <v>0</v>
      </c>
      <c r="M14" s="93">
        <f t="shared" si="0"/>
        <v>0</v>
      </c>
      <c r="N14" s="93">
        <f t="shared" si="0"/>
        <v>0</v>
      </c>
      <c r="O14" s="93">
        <f t="shared" si="0"/>
        <v>0</v>
      </c>
      <c r="P14" s="93">
        <f t="shared" si="0"/>
        <v>0</v>
      </c>
      <c r="Q14" s="93">
        <f t="shared" si="0"/>
        <v>0</v>
      </c>
      <c r="R14" s="94">
        <f t="shared" si="1"/>
        <v>0</v>
      </c>
      <c r="S14" s="95">
        <f t="shared" si="3"/>
        <v>0</v>
      </c>
      <c r="T14" s="96">
        <f t="shared" si="2"/>
        <v>1</v>
      </c>
      <c r="U14" s="96">
        <f t="shared" si="2"/>
        <v>1</v>
      </c>
      <c r="V14" s="96">
        <f t="shared" si="2"/>
        <v>1</v>
      </c>
      <c r="W14" s="96">
        <f t="shared" si="2"/>
        <v>1</v>
      </c>
      <c r="X14" s="96">
        <f t="shared" si="2"/>
        <v>1</v>
      </c>
      <c r="Y14" s="96">
        <f t="shared" si="2"/>
        <v>1</v>
      </c>
      <c r="Z14" s="96">
        <f t="shared" si="2"/>
        <v>1</v>
      </c>
      <c r="AA14" s="96">
        <f t="shared" si="2"/>
        <v>1</v>
      </c>
      <c r="AB14" s="96">
        <f t="shared" si="2"/>
        <v>1</v>
      </c>
    </row>
    <row r="15" spans="1:29" x14ac:dyDescent="0.3">
      <c r="C15" t="s">
        <v>395</v>
      </c>
      <c r="D15" t="s">
        <v>396</v>
      </c>
      <c r="E15" t="s">
        <v>403</v>
      </c>
      <c r="F15" t="s">
        <v>404</v>
      </c>
      <c r="G15" s="97" t="s">
        <v>399</v>
      </c>
      <c r="H15" s="238">
        <f>1/(28+1+7)*0.58%</f>
        <v>1.6111111111111108E-4</v>
      </c>
      <c r="I15" s="99">
        <f>$H15</f>
        <v>1.6111111111111108E-4</v>
      </c>
      <c r="J15" s="99">
        <f t="shared" si="0"/>
        <v>1.6111111111111108E-4</v>
      </c>
      <c r="K15" s="99">
        <f t="shared" si="0"/>
        <v>1.6111111111111108E-4</v>
      </c>
      <c r="L15" s="99">
        <f t="shared" si="0"/>
        <v>1.6111111111111108E-4</v>
      </c>
      <c r="M15" s="99">
        <f t="shared" si="0"/>
        <v>1.6111111111111108E-4</v>
      </c>
      <c r="N15" s="99">
        <f t="shared" si="0"/>
        <v>1.6111111111111108E-4</v>
      </c>
      <c r="O15" s="99">
        <f t="shared" si="0"/>
        <v>1.6111111111111108E-4</v>
      </c>
      <c r="P15" s="99">
        <f t="shared" si="0"/>
        <v>1.6111111111111108E-4</v>
      </c>
      <c r="Q15" s="99">
        <f t="shared" si="0"/>
        <v>1.6111111111111108E-4</v>
      </c>
      <c r="R15" s="94">
        <f t="shared" si="1"/>
        <v>1.4509347958107099E-3</v>
      </c>
      <c r="S15" s="95">
        <f t="shared" si="3"/>
        <v>-5.4725104656205836E-17</v>
      </c>
      <c r="T15" s="96">
        <f t="shared" si="2"/>
        <v>1.0001611111111111</v>
      </c>
      <c r="U15" s="96">
        <f t="shared" si="2"/>
        <v>1.0001611111111111</v>
      </c>
      <c r="V15" s="96">
        <f t="shared" si="2"/>
        <v>1.0001611111111111</v>
      </c>
      <c r="W15" s="96">
        <f t="shared" si="2"/>
        <v>1.0001611111111111</v>
      </c>
      <c r="X15" s="96">
        <f t="shared" si="2"/>
        <v>1.0001611111111111</v>
      </c>
      <c r="Y15" s="96">
        <f t="shared" si="2"/>
        <v>1.0001611111111111</v>
      </c>
      <c r="Z15" s="96">
        <f t="shared" si="2"/>
        <v>1.0001611111111111</v>
      </c>
      <c r="AA15" s="96">
        <f t="shared" si="2"/>
        <v>1.0001611111111111</v>
      </c>
      <c r="AB15" s="96">
        <f t="shared" si="2"/>
        <v>1.0001611111111111</v>
      </c>
    </row>
    <row r="16" spans="1:29" x14ac:dyDescent="0.3">
      <c r="C16" t="s">
        <v>395</v>
      </c>
      <c r="D16" t="s">
        <v>396</v>
      </c>
      <c r="E16" t="s">
        <v>403</v>
      </c>
      <c r="F16" t="s">
        <v>405</v>
      </c>
      <c r="G16" s="97" t="s">
        <v>399</v>
      </c>
      <c r="H16" s="238">
        <f>7/(28+1+7)*0.58%</f>
        <v>1.1277777777777777E-3</v>
      </c>
      <c r="I16" s="99">
        <f>$H16</f>
        <v>1.1277777777777777E-3</v>
      </c>
      <c r="J16" s="99">
        <f t="shared" si="0"/>
        <v>1.1277777777777777E-3</v>
      </c>
      <c r="K16" s="99">
        <f t="shared" si="0"/>
        <v>1.1277777777777777E-3</v>
      </c>
      <c r="L16" s="99">
        <f t="shared" si="0"/>
        <v>1.1277777777777777E-3</v>
      </c>
      <c r="M16" s="99">
        <f t="shared" si="0"/>
        <v>1.1277777777777777E-3</v>
      </c>
      <c r="N16" s="99">
        <f t="shared" si="0"/>
        <v>1.1277777777777777E-3</v>
      </c>
      <c r="O16" s="99">
        <f t="shared" si="0"/>
        <v>1.1277777777777777E-3</v>
      </c>
      <c r="P16" s="99">
        <f t="shared" si="0"/>
        <v>1.1277777777777777E-3</v>
      </c>
      <c r="Q16" s="99">
        <f t="shared" si="0"/>
        <v>1.1277777777777777E-3</v>
      </c>
      <c r="R16" s="94">
        <f t="shared" si="1"/>
        <v>1.0195908471525961E-2</v>
      </c>
      <c r="S16" s="95">
        <f t="shared" si="3"/>
        <v>6.0932162093685349E-17</v>
      </c>
      <c r="T16" s="96">
        <f t="shared" si="2"/>
        <v>1.0011277777777778</v>
      </c>
      <c r="U16" s="96">
        <f t="shared" si="2"/>
        <v>1.0011277777777778</v>
      </c>
      <c r="V16" s="96">
        <f t="shared" si="2"/>
        <v>1.0011277777777778</v>
      </c>
      <c r="W16" s="96">
        <f t="shared" si="2"/>
        <v>1.0011277777777778</v>
      </c>
      <c r="X16" s="96">
        <f t="shared" si="2"/>
        <v>1.0011277777777778</v>
      </c>
      <c r="Y16" s="96">
        <f t="shared" si="2"/>
        <v>1.0011277777777778</v>
      </c>
      <c r="Z16" s="96">
        <f t="shared" si="2"/>
        <v>1.0011277777777778</v>
      </c>
      <c r="AA16" s="96">
        <f t="shared" si="2"/>
        <v>1.0011277777777778</v>
      </c>
      <c r="AB16" s="96">
        <f t="shared" si="2"/>
        <v>1.0011277777777778</v>
      </c>
    </row>
    <row r="17" spans="2:39" x14ac:dyDescent="0.3">
      <c r="C17" s="2" t="s">
        <v>395</v>
      </c>
      <c r="D17" s="2" t="s">
        <v>396</v>
      </c>
      <c r="E17" s="2" t="s">
        <v>406</v>
      </c>
      <c r="F17" s="2" t="s">
        <v>53</v>
      </c>
      <c r="G17" s="100" t="s">
        <v>399</v>
      </c>
      <c r="H17" s="239">
        <f>SUM(H12:H16)</f>
        <v>6.4999999999999997E-3</v>
      </c>
      <c r="I17" s="101">
        <f t="shared" ref="I17:Q17" si="4">SUM(I12:I16)</f>
        <v>6.4999999999999997E-3</v>
      </c>
      <c r="J17" s="101">
        <f t="shared" si="4"/>
        <v>6.4999999999999997E-3</v>
      </c>
      <c r="K17" s="101">
        <f t="shared" si="4"/>
        <v>6.4999999999999997E-3</v>
      </c>
      <c r="L17" s="101">
        <f t="shared" si="4"/>
        <v>6.4999999999999997E-3</v>
      </c>
      <c r="M17" s="101">
        <f t="shared" si="4"/>
        <v>6.4999999999999997E-3</v>
      </c>
      <c r="N17" s="101">
        <f t="shared" si="4"/>
        <v>6.4999999999999997E-3</v>
      </c>
      <c r="O17" s="101">
        <f t="shared" si="4"/>
        <v>6.4999999999999997E-3</v>
      </c>
      <c r="P17" s="101">
        <f t="shared" si="4"/>
        <v>6.4999999999999997E-3</v>
      </c>
      <c r="Q17" s="101">
        <f t="shared" si="4"/>
        <v>6.4999999999999997E-3</v>
      </c>
      <c r="R17" s="101">
        <f t="shared" si="1"/>
        <v>6.004429488619345E-2</v>
      </c>
      <c r="S17" s="95">
        <f t="shared" si="3"/>
        <v>-4.9439619065339002E-17</v>
      </c>
      <c r="T17" s="102">
        <f t="shared" si="2"/>
        <v>1.0065</v>
      </c>
      <c r="U17" s="102">
        <f t="shared" si="2"/>
        <v>1.0065</v>
      </c>
      <c r="V17" s="102">
        <f t="shared" si="2"/>
        <v>1.0065</v>
      </c>
      <c r="W17" s="102">
        <f t="shared" si="2"/>
        <v>1.0065</v>
      </c>
      <c r="X17" s="102">
        <f t="shared" si="2"/>
        <v>1.0065</v>
      </c>
      <c r="Y17" s="102">
        <f t="shared" si="2"/>
        <v>1.0065</v>
      </c>
      <c r="Z17" s="102">
        <f t="shared" si="2"/>
        <v>1.0065</v>
      </c>
      <c r="AA17" s="102">
        <f t="shared" si="2"/>
        <v>1.0065</v>
      </c>
      <c r="AB17" s="102">
        <f t="shared" si="2"/>
        <v>1.0065</v>
      </c>
    </row>
    <row r="18" spans="2:39" ht="15" thickBot="1" x14ac:dyDescent="0.35">
      <c r="C18" s="240" t="s">
        <v>499</v>
      </c>
      <c r="D18" s="2"/>
      <c r="E18" s="2"/>
      <c r="G18" s="100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95"/>
      <c r="T18" s="102"/>
      <c r="U18" s="102"/>
      <c r="V18" s="102"/>
      <c r="W18" s="102"/>
      <c r="X18" s="102"/>
      <c r="Y18" s="102"/>
      <c r="Z18" s="102"/>
      <c r="AA18" s="102"/>
      <c r="AB18" s="102"/>
    </row>
    <row r="19" spans="2:39" x14ac:dyDescent="0.3">
      <c r="B19" s="230">
        <v>0.5</v>
      </c>
      <c r="C19" t="s">
        <v>395</v>
      </c>
      <c r="D19" t="s">
        <v>396</v>
      </c>
      <c r="E19" s="9" t="s">
        <v>559</v>
      </c>
      <c r="F19" t="s">
        <v>492</v>
      </c>
      <c r="G19" s="97" t="s">
        <v>497</v>
      </c>
      <c r="H19" s="236">
        <f>R19/($Q$8-$I$8+1)</f>
        <v>0</v>
      </c>
      <c r="I19" s="250">
        <f t="shared" ref="I19:Q19" si="5">$B$19*I14*I3</f>
        <v>0</v>
      </c>
      <c r="J19" s="250">
        <f t="shared" si="5"/>
        <v>0</v>
      </c>
      <c r="K19" s="250">
        <f t="shared" si="5"/>
        <v>0</v>
      </c>
      <c r="L19" s="250">
        <f t="shared" si="5"/>
        <v>0</v>
      </c>
      <c r="M19" s="250">
        <f t="shared" si="5"/>
        <v>0</v>
      </c>
      <c r="N19" s="250">
        <f t="shared" si="5"/>
        <v>0</v>
      </c>
      <c r="O19" s="250">
        <f t="shared" si="5"/>
        <v>0</v>
      </c>
      <c r="P19" s="250">
        <f t="shared" si="5"/>
        <v>0</v>
      </c>
      <c r="Q19" s="250">
        <f t="shared" si="5"/>
        <v>0</v>
      </c>
      <c r="R19" s="234">
        <f>SUM(I19:Q19)</f>
        <v>0</v>
      </c>
      <c r="S19" s="95"/>
      <c r="T19" s="102"/>
      <c r="U19" s="102"/>
      <c r="V19" s="102"/>
      <c r="W19" s="102"/>
      <c r="X19" s="102"/>
      <c r="Y19" s="102"/>
      <c r="Z19" s="102"/>
      <c r="AA19" s="102"/>
      <c r="AB19" s="102"/>
    </row>
    <row r="20" spans="2:39" ht="15" thickBot="1" x14ac:dyDescent="0.35">
      <c r="B20" s="231">
        <f>1-B19</f>
        <v>0.5</v>
      </c>
      <c r="C20" t="s">
        <v>395</v>
      </c>
      <c r="D20" t="s">
        <v>396</v>
      </c>
      <c r="E20" s="9" t="s">
        <v>560</v>
      </c>
      <c r="F20" t="s">
        <v>493</v>
      </c>
      <c r="G20" s="97" t="s">
        <v>497</v>
      </c>
      <c r="H20" s="236">
        <f t="shared" ref="H20:H22" si="6">R20/($Q$8-$I$8+1)</f>
        <v>3.3620225535263519</v>
      </c>
      <c r="I20" s="250">
        <f t="shared" ref="I20:Q20" si="7">($B$20*I14+I12)*I3</f>
        <v>3.0901350790472892</v>
      </c>
      <c r="J20" s="250">
        <f t="shared" si="7"/>
        <v>3.1448442505778407</v>
      </c>
      <c r="K20" s="250">
        <f t="shared" si="7"/>
        <v>3.2058511275803814</v>
      </c>
      <c r="L20" s="250">
        <f t="shared" si="7"/>
        <v>3.2750387270216139</v>
      </c>
      <c r="M20" s="250">
        <f t="shared" si="7"/>
        <v>3.3478949975830026</v>
      </c>
      <c r="N20" s="250">
        <f t="shared" si="7"/>
        <v>3.426826537568469</v>
      </c>
      <c r="O20" s="250">
        <f t="shared" si="7"/>
        <v>3.5050832799107652</v>
      </c>
      <c r="P20" s="250">
        <f t="shared" si="7"/>
        <v>3.5892028729560432</v>
      </c>
      <c r="Q20" s="250">
        <f t="shared" si="7"/>
        <v>3.6733261094917657</v>
      </c>
      <c r="R20" s="234">
        <f>SUM(I20:Q20)</f>
        <v>30.258202981737167</v>
      </c>
      <c r="S20" s="95"/>
      <c r="T20" s="102"/>
      <c r="U20" s="102"/>
      <c r="V20" s="102"/>
      <c r="W20" s="102"/>
      <c r="X20" s="102"/>
      <c r="Y20" s="102"/>
      <c r="Z20" s="102"/>
      <c r="AA20" s="102"/>
      <c r="AB20" s="102"/>
    </row>
    <row r="21" spans="2:39" x14ac:dyDescent="0.3">
      <c r="C21" t="s">
        <v>395</v>
      </c>
      <c r="D21" t="s">
        <v>396</v>
      </c>
      <c r="E21" t="s">
        <v>397</v>
      </c>
      <c r="F21" t="s">
        <v>494</v>
      </c>
      <c r="G21" s="97" t="s">
        <v>497</v>
      </c>
      <c r="H21" s="236">
        <f t="shared" si="6"/>
        <v>21.666367567169821</v>
      </c>
      <c r="I21" s="250">
        <f t="shared" ref="I21:Q21" si="8">I13*I3</f>
        <v>19.914203842749195</v>
      </c>
      <c r="J21" s="250">
        <f t="shared" si="8"/>
        <v>20.266774059279417</v>
      </c>
      <c r="K21" s="250">
        <f t="shared" si="8"/>
        <v>20.659929488851343</v>
      </c>
      <c r="L21" s="250">
        <f t="shared" si="8"/>
        <v>21.105805129694843</v>
      </c>
      <c r="M21" s="250">
        <f t="shared" si="8"/>
        <v>21.575323317757128</v>
      </c>
      <c r="N21" s="250">
        <f t="shared" si="8"/>
        <v>22.083993242107912</v>
      </c>
      <c r="O21" s="250">
        <f t="shared" si="8"/>
        <v>22.588314470536041</v>
      </c>
      <c r="P21" s="250">
        <f t="shared" si="8"/>
        <v>23.130418514605608</v>
      </c>
      <c r="Q21" s="250">
        <f t="shared" si="8"/>
        <v>23.672546038946933</v>
      </c>
      <c r="R21" s="234">
        <f>SUM(I21:Q21)</f>
        <v>194.9973081045284</v>
      </c>
      <c r="S21" s="95"/>
      <c r="T21" s="102"/>
      <c r="U21" s="102"/>
      <c r="V21" s="102"/>
      <c r="W21" s="102"/>
      <c r="X21" s="102"/>
      <c r="Y21" s="102"/>
      <c r="Z21" s="102"/>
      <c r="AA21" s="102"/>
      <c r="AB21" s="102"/>
    </row>
    <row r="22" spans="2:39" x14ac:dyDescent="0.3">
      <c r="C22" t="s">
        <v>395</v>
      </c>
      <c r="D22" t="s">
        <v>396</v>
      </c>
      <c r="E22" t="s">
        <v>556</v>
      </c>
      <c r="F22" t="s">
        <v>494</v>
      </c>
      <c r="G22" s="97" t="s">
        <v>497</v>
      </c>
      <c r="H22" s="236">
        <f t="shared" si="6"/>
        <v>6.1903907334770922</v>
      </c>
      <c r="I22" s="250">
        <f t="shared" ref="I22:Q22" si="9">(I15+I16)*I3</f>
        <v>5.6897725264997696</v>
      </c>
      <c r="J22" s="250">
        <f t="shared" si="9"/>
        <v>5.7905068740798331</v>
      </c>
      <c r="K22" s="250">
        <f t="shared" si="9"/>
        <v>5.9028369968146688</v>
      </c>
      <c r="L22" s="250">
        <f t="shared" si="9"/>
        <v>6.0302300370556692</v>
      </c>
      <c r="M22" s="250">
        <f t="shared" si="9"/>
        <v>6.1643780907877499</v>
      </c>
      <c r="N22" s="250">
        <f t="shared" si="9"/>
        <v>6.3097123548879743</v>
      </c>
      <c r="O22" s="250">
        <f t="shared" si="9"/>
        <v>6.4538041344388688</v>
      </c>
      <c r="P22" s="250">
        <f t="shared" si="9"/>
        <v>6.6086910041730311</v>
      </c>
      <c r="Q22" s="250">
        <f t="shared" si="9"/>
        <v>6.7635845825562662</v>
      </c>
      <c r="R22" s="234">
        <f>SUM(I22:Q22)</f>
        <v>55.713516601293833</v>
      </c>
      <c r="S22" s="95"/>
      <c r="T22" s="102"/>
      <c r="U22" s="102"/>
      <c r="V22" s="102"/>
      <c r="W22" s="102"/>
      <c r="X22" s="102"/>
      <c r="Y22" s="102"/>
      <c r="Z22" s="102"/>
      <c r="AA22" s="102"/>
      <c r="AB22" s="102"/>
    </row>
    <row r="23" spans="2:39" x14ac:dyDescent="0.3">
      <c r="C23" s="240" t="s">
        <v>509</v>
      </c>
      <c r="D23" s="2"/>
      <c r="E23" s="2"/>
      <c r="F23" s="2"/>
      <c r="G23" s="100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95"/>
      <c r="T23" s="102"/>
      <c r="U23" s="102"/>
      <c r="V23" s="102"/>
      <c r="W23" s="102"/>
      <c r="X23" s="102"/>
      <c r="Y23" s="102"/>
      <c r="Z23" s="102"/>
      <c r="AA23" s="102"/>
      <c r="AB23" s="102"/>
    </row>
    <row r="24" spans="2:39" x14ac:dyDescent="0.3">
      <c r="C24" t="s">
        <v>395</v>
      </c>
      <c r="D24" t="s">
        <v>396</v>
      </c>
      <c r="E24" s="23" t="s">
        <v>506</v>
      </c>
      <c r="F24" t="s">
        <v>511</v>
      </c>
      <c r="G24" s="100"/>
      <c r="H24" s="101"/>
      <c r="I24" s="233">
        <f>(I19+I20)/NI_Baseline!$J$62</f>
        <v>3.3730260564601225E-3</v>
      </c>
      <c r="J24" s="233">
        <f>(J19+J20)/NI_Baseline!$J$62</f>
        <v>3.4327436598591264E-3</v>
      </c>
      <c r="K24" s="233">
        <f>(K19+K20)/NI_Baseline!$J$62</f>
        <v>3.4993355014741119E-3</v>
      </c>
      <c r="L24" s="233">
        <f>(L19+L20)/NI_Baseline!$J$62</f>
        <v>3.5748569818396733E-3</v>
      </c>
      <c r="M24" s="233">
        <f>(M19+M20)/NI_Baseline!$J$62</f>
        <v>3.6543829872387116E-3</v>
      </c>
      <c r="N24" s="233">
        <f>(N19+N20)/NI_Baseline!$J$62</f>
        <v>3.7405404315694578E-3</v>
      </c>
      <c r="O24" s="233">
        <f>(O19+O20)/NI_Baseline!$J$62</f>
        <v>3.8259613029106654E-3</v>
      </c>
      <c r="P24" s="233">
        <f>(P19+P20)/NI_Baseline!$J$62</f>
        <v>3.9177817482770935E-3</v>
      </c>
      <c r="Q24" s="233">
        <f>(Q19+Q20)/NI_Baseline!$J$62</f>
        <v>4.0096061706826778E-3</v>
      </c>
      <c r="R24" s="101"/>
      <c r="S24" s="95"/>
      <c r="T24" s="102"/>
      <c r="U24" s="102"/>
      <c r="V24" s="102"/>
      <c r="W24" s="102"/>
      <c r="X24" s="102"/>
      <c r="Y24" s="102"/>
      <c r="Z24" s="102"/>
      <c r="AA24" s="102"/>
      <c r="AB24" s="102"/>
    </row>
    <row r="25" spans="2:39" x14ac:dyDescent="0.3">
      <c r="C25" t="s">
        <v>395</v>
      </c>
      <c r="D25" t="s">
        <v>396</v>
      </c>
      <c r="E25" s="17"/>
      <c r="F25" s="2" t="s">
        <v>548</v>
      </c>
      <c r="G25" s="100"/>
      <c r="H25" s="101"/>
      <c r="I25" s="257">
        <f>'NI_B_NewSI&amp;GovClos'!M116+FundingParams!I24</f>
        <v>0.9585260260564602</v>
      </c>
      <c r="J25" s="257">
        <f>'NI_B_NewSI&amp;GovClos'!N116+FundingParams!J24</f>
        <v>0.97636474365985915</v>
      </c>
      <c r="K25" s="257">
        <f>'NI_B_NewSI&amp;GovClos'!O116+FundingParams!K24</f>
        <v>0.99670433550147408</v>
      </c>
      <c r="L25" s="257">
        <f>'NI_B_NewSI&amp;GovClos'!P116+FundingParams!L24</f>
        <v>1.0212718569818398</v>
      </c>
      <c r="M25" s="257">
        <f>'NI_B_NewSI&amp;GovClos'!Q116+FundingParams!M24</f>
        <v>1.0491763829872387</v>
      </c>
      <c r="N25" s="257">
        <f>'NI_B_NewSI&amp;GovClos'!R116+FundingParams!N24</f>
        <v>1.0785235404315694</v>
      </c>
      <c r="O25" s="257">
        <f>'NI_B_NewSI&amp;GovClos'!S116+FundingParams!O24</f>
        <v>1.1153529613029105</v>
      </c>
      <c r="P25" s="257">
        <f>'NI_B_NewSI&amp;GovClos'!T116+FundingParams!P24</f>
        <v>1.1491807817482771</v>
      </c>
      <c r="Q25" s="257">
        <f>'NI_B_NewSI&amp;GovClos'!U116+FundingParams!Q24</f>
        <v>1.1813106061706826</v>
      </c>
      <c r="R25" s="101"/>
      <c r="S25" s="95"/>
      <c r="T25" s="102"/>
      <c r="U25" s="102"/>
      <c r="V25" s="102"/>
      <c r="W25" s="102"/>
      <c r="X25" s="102"/>
      <c r="Y25" s="102"/>
      <c r="Z25" s="102"/>
      <c r="AA25" s="102"/>
      <c r="AB25" s="102"/>
    </row>
    <row r="26" spans="2:39" x14ac:dyDescent="0.3">
      <c r="C26" t="s">
        <v>395</v>
      </c>
      <c r="D26" t="s">
        <v>396</v>
      </c>
      <c r="E26" s="60" t="s">
        <v>407</v>
      </c>
      <c r="F26" s="251" t="s">
        <v>564</v>
      </c>
      <c r="G26" s="100"/>
      <c r="H26" s="101"/>
      <c r="I26" s="272">
        <f>I20/I4</f>
        <v>3.5490190876271027E-3</v>
      </c>
      <c r="J26" s="272">
        <f t="shared" ref="J26:Q26" si="10">J20/J4</f>
        <v>3.5430672398553773E-3</v>
      </c>
      <c r="K26" s="272">
        <f t="shared" si="10"/>
        <v>3.5329137090258601E-3</v>
      </c>
      <c r="L26" s="272">
        <f t="shared" si="10"/>
        <v>3.5191614355263362E-3</v>
      </c>
      <c r="M26" s="272">
        <f t="shared" si="10"/>
        <v>3.5060708290776503E-3</v>
      </c>
      <c r="N26" s="272">
        <f t="shared" si="10"/>
        <v>3.4916881257167189E-3</v>
      </c>
      <c r="O26" s="272">
        <f t="shared" si="10"/>
        <v>3.460712806183687E-3</v>
      </c>
      <c r="P26" s="272">
        <f t="shared" si="10"/>
        <v>3.4343818821631462E-3</v>
      </c>
      <c r="Q26" s="272">
        <f t="shared" si="10"/>
        <v>3.4118129181696525E-3</v>
      </c>
      <c r="R26" s="101"/>
      <c r="S26" s="95"/>
      <c r="T26" s="102"/>
      <c r="U26" s="102"/>
      <c r="V26" s="102"/>
      <c r="W26" s="102"/>
      <c r="X26" s="102"/>
      <c r="Y26" s="102"/>
      <c r="Z26" s="102"/>
      <c r="AA26" s="102"/>
      <c r="AB26" s="102"/>
    </row>
    <row r="27" spans="2:39" x14ac:dyDescent="0.3">
      <c r="C27" t="s">
        <v>395</v>
      </c>
      <c r="D27" t="s">
        <v>396</v>
      </c>
      <c r="E27" t="s">
        <v>510</v>
      </c>
      <c r="F27" t="s">
        <v>521</v>
      </c>
      <c r="G27" s="100"/>
      <c r="H27" s="101"/>
      <c r="I27" s="94">
        <f>(I21+I22)/'NI_B_NewSI&amp;GovClos'!$J$399</f>
        <v>2.3697852019838973E-2</v>
      </c>
      <c r="J27" s="94">
        <f>(J21+J22)/'NI_B_NewSI&amp;GovClos'!$J$399</f>
        <v>2.411740968249582E-2</v>
      </c>
      <c r="K27" s="94">
        <f>(K21+K22)/'NI_B_NewSI&amp;GovClos'!$J$399</f>
        <v>2.458526364564504E-2</v>
      </c>
      <c r="L27" s="94">
        <f>(L21+L22)/'NI_B_NewSI&amp;GovClos'!$J$399</f>
        <v>2.5115854526374999E-2</v>
      </c>
      <c r="M27" s="94">
        <f>(M21+M22)/'NI_B_NewSI&amp;GovClos'!$J$399</f>
        <v>2.5674579978277719E-2</v>
      </c>
      <c r="N27" s="94">
        <f>(N21+N22)/'NI_B_NewSI&amp;GovClos'!$J$399</f>
        <v>2.6279895896975446E-2</v>
      </c>
      <c r="O27" s="94">
        <f>(O21+O22)/'NI_B_NewSI&amp;GovClos'!$J$399</f>
        <v>2.6880036878564561E-2</v>
      </c>
      <c r="P27" s="94">
        <f>(P21+P22)/'NI_B_NewSI&amp;GovClos'!$J$399</f>
        <v>2.7525139314853744E-2</v>
      </c>
      <c r="Q27" s="94">
        <f>(Q21+Q22)/'NI_B_NewSI&amp;GovClos'!$J$399</f>
        <v>2.8170269692606709E-2</v>
      </c>
      <c r="R27" s="101"/>
      <c r="S27" s="95"/>
      <c r="T27" s="102"/>
      <c r="U27" s="102"/>
      <c r="V27" s="102"/>
      <c r="W27" s="102"/>
      <c r="X27" s="102"/>
      <c r="Y27" s="102"/>
      <c r="Z27" s="102"/>
      <c r="AA27" s="102"/>
      <c r="AB27" s="102"/>
    </row>
    <row r="28" spans="2:39" x14ac:dyDescent="0.3">
      <c r="C28" t="s">
        <v>395</v>
      </c>
      <c r="D28" t="s">
        <v>396</v>
      </c>
      <c r="E28" t="s">
        <v>549</v>
      </c>
      <c r="F28" s="2" t="s">
        <v>561</v>
      </c>
      <c r="G28" s="100"/>
      <c r="H28" s="101"/>
      <c r="I28" s="257">
        <f>'NI_B_NewSI&amp;GovClos'!M119+I27</f>
        <v>1.0962728686756589</v>
      </c>
      <c r="J28" s="257">
        <f>'NI_B_NewSI&amp;GovClos'!N119+J27</f>
        <v>1.1220362450942258</v>
      </c>
      <c r="K28" s="257">
        <f>'NI_B_NewSI&amp;GovClos'!O119+K27</f>
        <v>1.1484467655760648</v>
      </c>
      <c r="L28" s="257">
        <f>'NI_B_NewSI&amp;GovClos'!P119+L27</f>
        <v>1.175533020880605</v>
      </c>
      <c r="M28" s="257">
        <f>'NI_B_NewSI&amp;GovClos'!Q119+M27</f>
        <v>1.2032748931567478</v>
      </c>
      <c r="N28" s="257">
        <f>'NI_B_NewSI&amp;GovClos'!R119+N27</f>
        <v>1.2317056650488254</v>
      </c>
      <c r="O28" s="257">
        <f>'NI_B_NewSI&amp;GovClos'!S119+O27</f>
        <v>1.2607887482420848</v>
      </c>
      <c r="P28" s="257">
        <f>'NI_B_NewSI&amp;GovClos'!T119+P27</f>
        <v>1.2905898148361536</v>
      </c>
      <c r="Q28" s="257">
        <f>'NI_B_NewSI&amp;GovClos'!U119+Q27</f>
        <v>1.3210798341180068</v>
      </c>
      <c r="R28" s="101"/>
      <c r="S28" s="95"/>
      <c r="T28" s="102"/>
      <c r="U28" s="102"/>
      <c r="V28" s="102"/>
      <c r="W28" s="102"/>
      <c r="X28" s="102"/>
      <c r="Y28" s="102"/>
      <c r="Z28" s="102"/>
      <c r="AA28" s="102"/>
      <c r="AB28" s="102"/>
    </row>
    <row r="29" spans="2:39" x14ac:dyDescent="0.3">
      <c r="C29" t="s">
        <v>395</v>
      </c>
      <c r="D29" t="s">
        <v>396</v>
      </c>
      <c r="E29" t="s">
        <v>552</v>
      </c>
      <c r="F29" s="44" t="s">
        <v>553</v>
      </c>
      <c r="G29" s="100"/>
      <c r="H29" s="101"/>
      <c r="I29" s="263">
        <f>0.37+I21</f>
        <v>20.284203842749196</v>
      </c>
      <c r="J29" s="263">
        <f t="shared" ref="J29:Q29" si="11">0.37+J21</f>
        <v>20.636774059279418</v>
      </c>
      <c r="K29" s="263">
        <f t="shared" si="11"/>
        <v>21.029929488851344</v>
      </c>
      <c r="L29" s="263">
        <f t="shared" si="11"/>
        <v>21.475805129694844</v>
      </c>
      <c r="M29" s="263">
        <f t="shared" si="11"/>
        <v>21.945323317757129</v>
      </c>
      <c r="N29" s="263">
        <f t="shared" si="11"/>
        <v>22.453993242107913</v>
      </c>
      <c r="O29" s="263">
        <f t="shared" si="11"/>
        <v>22.958314470536042</v>
      </c>
      <c r="P29" s="263">
        <f t="shared" si="11"/>
        <v>23.500418514605609</v>
      </c>
      <c r="Q29" s="263">
        <f t="shared" si="11"/>
        <v>24.042546038946934</v>
      </c>
      <c r="R29" s="101"/>
      <c r="S29" s="95"/>
      <c r="T29" s="102"/>
      <c r="U29" s="102"/>
      <c r="V29" s="102"/>
      <c r="W29" s="102"/>
      <c r="X29" s="102"/>
      <c r="Y29" s="102"/>
      <c r="Z29" s="102"/>
      <c r="AA29" s="102"/>
      <c r="AB29" s="102"/>
    </row>
    <row r="30" spans="2:39" x14ac:dyDescent="0.3">
      <c r="C30" t="s">
        <v>395</v>
      </c>
      <c r="D30" t="s">
        <v>396</v>
      </c>
      <c r="E30" t="s">
        <v>554</v>
      </c>
      <c r="G30" s="100"/>
      <c r="H30" s="262">
        <f>AVERAGE(I30:Q30)</f>
        <v>59.557750181540072</v>
      </c>
      <c r="I30" s="250">
        <f>I29/0.37</f>
        <v>54.822172547970801</v>
      </c>
      <c r="J30" s="250">
        <f t="shared" ref="J30:Q30" si="12">J29/0.37</f>
        <v>55.775065025079506</v>
      </c>
      <c r="K30" s="250">
        <f t="shared" si="12"/>
        <v>56.837647267165799</v>
      </c>
      <c r="L30" s="250">
        <f t="shared" si="12"/>
        <v>58.042716566742826</v>
      </c>
      <c r="M30" s="250">
        <f t="shared" si="12"/>
        <v>59.311684642586833</v>
      </c>
      <c r="N30" s="250">
        <f t="shared" si="12"/>
        <v>60.68646822191328</v>
      </c>
      <c r="O30" s="250">
        <f t="shared" si="12"/>
        <v>62.049498569016329</v>
      </c>
      <c r="P30" s="250">
        <f t="shared" si="12"/>
        <v>63.514644634069214</v>
      </c>
      <c r="Q30" s="250">
        <f t="shared" si="12"/>
        <v>64.979854159316034</v>
      </c>
      <c r="R30" s="101"/>
      <c r="S30" s="95"/>
      <c r="T30" s="102"/>
      <c r="U30" s="102"/>
      <c r="V30" s="102"/>
      <c r="W30" s="102"/>
      <c r="X30" s="102"/>
      <c r="Y30" s="102"/>
      <c r="Z30" s="102"/>
      <c r="AA30" s="102"/>
      <c r="AB30" s="102"/>
    </row>
    <row r="31" spans="2:39" x14ac:dyDescent="0.3">
      <c r="C31" s="88" t="s">
        <v>562</v>
      </c>
      <c r="D31" s="88" t="s">
        <v>563</v>
      </c>
      <c r="E31" s="265" t="s">
        <v>555</v>
      </c>
      <c r="F31" s="265">
        <v>2019</v>
      </c>
      <c r="G31" s="265">
        <v>2020</v>
      </c>
      <c r="H31" s="265">
        <v>2021</v>
      </c>
      <c r="I31" s="265">
        <v>2022</v>
      </c>
      <c r="J31" s="265">
        <v>2023</v>
      </c>
      <c r="K31" s="265">
        <v>2024</v>
      </c>
      <c r="L31" s="265">
        <f t="shared" ref="L31:Q31" si="13">K31+1</f>
        <v>2025</v>
      </c>
      <c r="M31" s="265">
        <f t="shared" si="13"/>
        <v>2026</v>
      </c>
      <c r="N31" s="265">
        <f t="shared" si="13"/>
        <v>2027</v>
      </c>
      <c r="O31" s="265">
        <f t="shared" si="13"/>
        <v>2028</v>
      </c>
      <c r="P31" s="265">
        <f t="shared" si="13"/>
        <v>2029</v>
      </c>
      <c r="Q31" s="265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269">
        <v>3.55</v>
      </c>
      <c r="D32" s="268">
        <v>1.0289999999999999</v>
      </c>
      <c r="E32" s="262">
        <f>AVERAGE(I32:Q32)</f>
        <v>59.69516953523209</v>
      </c>
      <c r="F32" s="44">
        <v>0.37</v>
      </c>
      <c r="G32" s="270">
        <f>F32*$C$32</f>
        <v>1.3134999999999999</v>
      </c>
      <c r="H32" s="270">
        <f>G32*$C$32</f>
        <v>4.6629249999999995</v>
      </c>
      <c r="I32" s="270">
        <f>H32*$C$32</f>
        <v>16.553383749999998</v>
      </c>
      <c r="J32" s="270">
        <f>I32*$C$32</f>
        <v>58.764512312499988</v>
      </c>
      <c r="K32" s="271">
        <f t="shared" ref="K32:Q32" si="14">J32*$D$32</f>
        <v>60.468683169562482</v>
      </c>
      <c r="L32" s="271">
        <f t="shared" si="14"/>
        <v>62.222274981479785</v>
      </c>
      <c r="M32" s="271">
        <f t="shared" si="14"/>
        <v>64.026720955942693</v>
      </c>
      <c r="N32" s="271">
        <f t="shared" si="14"/>
        <v>65.883495863665033</v>
      </c>
      <c r="O32" s="271">
        <f t="shared" si="14"/>
        <v>67.794117243711312</v>
      </c>
      <c r="P32" s="271">
        <f t="shared" si="14"/>
        <v>69.760146643778938</v>
      </c>
      <c r="Q32" s="271">
        <f t="shared" si="14"/>
        <v>71.783190896448517</v>
      </c>
      <c r="R32" s="101"/>
      <c r="S32" s="95"/>
      <c r="T32" s="102"/>
      <c r="U32" s="102"/>
      <c r="V32" s="102"/>
      <c r="W32" s="102"/>
      <c r="X32" s="102"/>
      <c r="Y32" s="102"/>
      <c r="Z32" s="102"/>
      <c r="AA32" s="102"/>
      <c r="AB32" s="102"/>
    </row>
    <row r="33" spans="2:28" x14ac:dyDescent="0.3">
      <c r="C33" t="s">
        <v>395</v>
      </c>
      <c r="D33" t="s">
        <v>396</v>
      </c>
      <c r="E33" s="54" t="s">
        <v>551</v>
      </c>
      <c r="F33" s="267">
        <v>1.8</v>
      </c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61"/>
      <c r="R33" s="101"/>
      <c r="S33" s="95"/>
      <c r="T33" s="102"/>
      <c r="U33" s="102"/>
      <c r="V33" s="102"/>
      <c r="W33" s="102"/>
      <c r="X33" s="102"/>
      <c r="Y33" s="102"/>
      <c r="Z33" s="102"/>
      <c r="AA33" s="102"/>
      <c r="AB33" s="102"/>
    </row>
    <row r="34" spans="2:28" x14ac:dyDescent="0.3">
      <c r="C34" t="s">
        <v>395</v>
      </c>
      <c r="D34" t="s">
        <v>396</v>
      </c>
      <c r="E34" t="s">
        <v>552</v>
      </c>
      <c r="F34" t="s">
        <v>557</v>
      </c>
      <c r="G34" s="100"/>
      <c r="H34" s="262">
        <f>AVERAGE(I34:Q34)</f>
        <v>41.733210754351369</v>
      </c>
      <c r="I34" s="263">
        <f>30.1276*(1.023629)^(I$8-2019)+I22</f>
        <v>38.003888570506533</v>
      </c>
      <c r="J34" s="263">
        <f t="shared" ref="J34:Q34" si="15">30.1276*(1.023629)^(J$8-2019)+J22</f>
        <v>38.868173166090429</v>
      </c>
      <c r="K34" s="263">
        <f t="shared" si="15"/>
        <v>39.762095465639185</v>
      </c>
      <c r="L34" s="263">
        <f t="shared" si="15"/>
        <v>40.689548924240029</v>
      </c>
      <c r="M34" s="263">
        <f t="shared" si="15"/>
        <v>41.642662023957385</v>
      </c>
      <c r="N34" s="263">
        <f t="shared" si="15"/>
        <v>42.626312659114475</v>
      </c>
      <c r="O34" s="263">
        <f t="shared" si="15"/>
        <v>43.628529387253934</v>
      </c>
      <c r="P34" s="263">
        <f t="shared" si="15"/>
        <v>44.661817839986853</v>
      </c>
      <c r="Q34" s="263">
        <f t="shared" si="15"/>
        <v>45.715868752373524</v>
      </c>
      <c r="R34" s="101"/>
      <c r="S34" s="95"/>
      <c r="T34" s="102"/>
      <c r="U34" s="102"/>
      <c r="V34" s="102"/>
      <c r="W34" s="102"/>
      <c r="X34" s="102"/>
      <c r="Y34" s="102"/>
      <c r="Z34" s="102"/>
      <c r="AA34" s="102"/>
      <c r="AB34" s="102"/>
    </row>
    <row r="35" spans="2:28" x14ac:dyDescent="0.3">
      <c r="B35" s="240"/>
      <c r="C35" s="269">
        <v>1.2</v>
      </c>
      <c r="D35" s="268">
        <v>1.0349999999999999</v>
      </c>
      <c r="E35" s="262">
        <f>AVERAGE(I35:Q35)</f>
        <v>41.774792472840261</v>
      </c>
      <c r="F35" s="266">
        <v>30.217588873818368</v>
      </c>
      <c r="G35" s="266">
        <v>30.217588873818368</v>
      </c>
      <c r="H35" s="266">
        <v>30.217588873818368</v>
      </c>
      <c r="I35" s="270">
        <f>H35*$C$35</f>
        <v>36.261106648582043</v>
      </c>
      <c r="J35" s="271">
        <f t="shared" ref="J35" si="16">I35*$D$35</f>
        <v>37.530245381282413</v>
      </c>
      <c r="K35" s="271">
        <f>J35*$D$35</f>
        <v>38.843803969627295</v>
      </c>
      <c r="L35" s="271">
        <f t="shared" ref="L35:Q35" si="17">K35*$D$35</f>
        <v>40.203337108564249</v>
      </c>
      <c r="M35" s="271">
        <f t="shared" si="17"/>
        <v>41.610453907363997</v>
      </c>
      <c r="N35" s="271">
        <f t="shared" si="17"/>
        <v>43.066819794121734</v>
      </c>
      <c r="O35" s="271">
        <f t="shared" si="17"/>
        <v>44.574158486915991</v>
      </c>
      <c r="P35" s="271">
        <f t="shared" si="17"/>
        <v>46.134254033958044</v>
      </c>
      <c r="Q35" s="271">
        <f t="shared" si="17"/>
        <v>47.748952925146568</v>
      </c>
      <c r="U35" s="77"/>
      <c r="V35" s="77"/>
      <c r="W35" s="77"/>
      <c r="X35" s="77"/>
      <c r="Y35" s="77"/>
      <c r="Z35" s="77"/>
      <c r="AA35" s="77"/>
      <c r="AB35" s="77"/>
    </row>
    <row r="36" spans="2:28" x14ac:dyDescent="0.3">
      <c r="C36" t="s">
        <v>395</v>
      </c>
      <c r="D36" t="s">
        <v>396</v>
      </c>
      <c r="E36" s="54" t="s">
        <v>558</v>
      </c>
      <c r="F36" s="267">
        <v>1.05</v>
      </c>
      <c r="G36" s="100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95"/>
      <c r="T36" s="102"/>
      <c r="U36" s="102"/>
      <c r="V36" s="102"/>
      <c r="W36" s="102"/>
      <c r="X36" s="102"/>
      <c r="Y36" s="102"/>
      <c r="Z36" s="102"/>
      <c r="AA36" s="102"/>
      <c r="AB36" s="102"/>
    </row>
    <row r="37" spans="2:28" x14ac:dyDescent="0.3">
      <c r="G37" s="100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95"/>
      <c r="T37" s="102"/>
      <c r="U37" s="102"/>
      <c r="V37" s="102"/>
      <c r="W37" s="102"/>
      <c r="X37" s="102"/>
      <c r="Y37" s="102"/>
      <c r="Z37" s="102"/>
      <c r="AA37" s="102"/>
      <c r="AB37" s="102"/>
    </row>
    <row r="38" spans="2:28" x14ac:dyDescent="0.3">
      <c r="E38" s="2"/>
      <c r="F38" s="2"/>
      <c r="H38" s="44"/>
    </row>
    <row r="39" spans="2:28" x14ac:dyDescent="0.3">
      <c r="E39" s="2"/>
      <c r="F39" s="2"/>
      <c r="H39" s="44"/>
    </row>
    <row r="40" spans="2:28" x14ac:dyDescent="0.3">
      <c r="C40" s="89" t="s">
        <v>408</v>
      </c>
      <c r="E40" s="2"/>
      <c r="F40" s="2"/>
      <c r="H40" s="44"/>
    </row>
    <row r="41" spans="2:28" x14ac:dyDescent="0.3">
      <c r="C41" t="s">
        <v>395</v>
      </c>
      <c r="D41" t="s">
        <v>409</v>
      </c>
      <c r="E41" t="s">
        <v>410</v>
      </c>
      <c r="F41" s="90" t="s">
        <v>398</v>
      </c>
      <c r="G41" s="91" t="s">
        <v>399</v>
      </c>
      <c r="H41" s="92">
        <v>6.9999999999999999E-4</v>
      </c>
      <c r="I41" s="93">
        <f>$H41</f>
        <v>6.9999999999999999E-4</v>
      </c>
      <c r="J41" s="93">
        <f t="shared" ref="J41:Q44" si="18">$H41</f>
        <v>6.9999999999999999E-4</v>
      </c>
      <c r="K41" s="93">
        <f t="shared" si="18"/>
        <v>6.9999999999999999E-4</v>
      </c>
      <c r="L41" s="93">
        <f t="shared" si="18"/>
        <v>6.9999999999999999E-4</v>
      </c>
      <c r="M41" s="93">
        <f t="shared" si="18"/>
        <v>6.9999999999999999E-4</v>
      </c>
      <c r="N41" s="93">
        <f t="shared" si="18"/>
        <v>6.9999999999999999E-4</v>
      </c>
      <c r="O41" s="93">
        <f t="shared" si="18"/>
        <v>6.9999999999999999E-4</v>
      </c>
      <c r="P41" s="93">
        <f t="shared" si="18"/>
        <v>6.9999999999999999E-4</v>
      </c>
      <c r="Q41" s="93">
        <f t="shared" si="18"/>
        <v>6.9999999999999999E-4</v>
      </c>
      <c r="R41" s="94">
        <f t="shared" ref="R41:R46" si="19">PRODUCT(T41:AB41)-1</f>
        <v>6.3176688422730276E-3</v>
      </c>
      <c r="S41" s="95">
        <f t="shared" ref="S41:S46" si="20">(1+R41)^(1/($Q$8-$I$8+1))-1-H41</f>
        <v>-7.7086774463719365E-17</v>
      </c>
      <c r="T41" s="96">
        <f t="shared" ref="T41:AB46" si="21">1+I41</f>
        <v>1.0006999999999999</v>
      </c>
      <c r="U41" s="96">
        <f t="shared" si="21"/>
        <v>1.0006999999999999</v>
      </c>
      <c r="V41" s="96">
        <f t="shared" si="21"/>
        <v>1.0006999999999999</v>
      </c>
      <c r="W41" s="96">
        <f t="shared" si="21"/>
        <v>1.0006999999999999</v>
      </c>
      <c r="X41" s="96">
        <f t="shared" si="21"/>
        <v>1.0006999999999999</v>
      </c>
      <c r="Y41" s="96">
        <f t="shared" si="21"/>
        <v>1.0006999999999999</v>
      </c>
      <c r="Z41" s="96">
        <f t="shared" si="21"/>
        <v>1.0006999999999999</v>
      </c>
      <c r="AA41" s="96">
        <f t="shared" si="21"/>
        <v>1.0006999999999999</v>
      </c>
      <c r="AB41" s="96">
        <f t="shared" si="21"/>
        <v>1.0006999999999999</v>
      </c>
    </row>
    <row r="42" spans="2:28" x14ac:dyDescent="0.3">
      <c r="C42" t="s">
        <v>395</v>
      </c>
      <c r="D42" t="s">
        <v>409</v>
      </c>
      <c r="E42" t="s">
        <v>397</v>
      </c>
      <c r="F42" t="s">
        <v>400</v>
      </c>
      <c r="G42" s="97" t="s">
        <v>399</v>
      </c>
      <c r="H42" s="98">
        <f>28/(28+8+28)*1.03%</f>
        <v>4.5062499999999998E-3</v>
      </c>
      <c r="I42" s="99">
        <f>$H42</f>
        <v>4.5062499999999998E-3</v>
      </c>
      <c r="J42" s="99">
        <f t="shared" si="18"/>
        <v>4.5062499999999998E-3</v>
      </c>
      <c r="K42" s="99">
        <f t="shared" si="18"/>
        <v>4.5062499999999998E-3</v>
      </c>
      <c r="L42" s="99">
        <f t="shared" si="18"/>
        <v>4.5062499999999998E-3</v>
      </c>
      <c r="M42" s="99">
        <f t="shared" si="18"/>
        <v>4.5062499999999998E-3</v>
      </c>
      <c r="N42" s="99">
        <f t="shared" si="18"/>
        <v>4.5062499999999998E-3</v>
      </c>
      <c r="O42" s="99">
        <f t="shared" si="18"/>
        <v>4.5062499999999998E-3</v>
      </c>
      <c r="P42" s="99">
        <f t="shared" si="18"/>
        <v>4.5062499999999998E-3</v>
      </c>
      <c r="Q42" s="99">
        <f t="shared" si="18"/>
        <v>4.5062499999999998E-3</v>
      </c>
      <c r="R42" s="94">
        <f t="shared" si="19"/>
        <v>4.1295015034663374E-2</v>
      </c>
      <c r="S42" s="95">
        <f t="shared" si="20"/>
        <v>-6.591949208711867E-17</v>
      </c>
      <c r="T42" s="96">
        <f t="shared" si="21"/>
        <v>1.0045062499999999</v>
      </c>
      <c r="U42" s="96">
        <f t="shared" si="21"/>
        <v>1.0045062499999999</v>
      </c>
      <c r="V42" s="96">
        <f t="shared" si="21"/>
        <v>1.0045062499999999</v>
      </c>
      <c r="W42" s="96">
        <f t="shared" si="21"/>
        <v>1.0045062499999999</v>
      </c>
      <c r="X42" s="96">
        <f t="shared" si="21"/>
        <v>1.0045062499999999</v>
      </c>
      <c r="Y42" s="96">
        <f t="shared" si="21"/>
        <v>1.0045062499999999</v>
      </c>
      <c r="Z42" s="96">
        <f t="shared" si="21"/>
        <v>1.0045062499999999</v>
      </c>
      <c r="AA42" s="96">
        <f t="shared" si="21"/>
        <v>1.0045062499999999</v>
      </c>
      <c r="AB42" s="96">
        <f t="shared" si="21"/>
        <v>1.0045062499999999</v>
      </c>
    </row>
    <row r="43" spans="2:28" x14ac:dyDescent="0.3">
      <c r="C43" t="s">
        <v>395</v>
      </c>
      <c r="D43" t="s">
        <v>409</v>
      </c>
      <c r="E43" s="9" t="s">
        <v>401</v>
      </c>
      <c r="F43" s="90" t="s">
        <v>402</v>
      </c>
      <c r="G43" s="91" t="s">
        <v>399</v>
      </c>
      <c r="H43" s="92">
        <v>1.5E-3</v>
      </c>
      <c r="I43" s="93">
        <f>$H43</f>
        <v>1.5E-3</v>
      </c>
      <c r="J43" s="93">
        <f t="shared" si="18"/>
        <v>1.5E-3</v>
      </c>
      <c r="K43" s="93">
        <f t="shared" si="18"/>
        <v>1.5E-3</v>
      </c>
      <c r="L43" s="93">
        <f t="shared" si="18"/>
        <v>1.5E-3</v>
      </c>
      <c r="M43" s="93">
        <f t="shared" si="18"/>
        <v>1.5E-3</v>
      </c>
      <c r="N43" s="93">
        <f t="shared" si="18"/>
        <v>1.5E-3</v>
      </c>
      <c r="O43" s="93">
        <f t="shared" si="18"/>
        <v>1.5E-3</v>
      </c>
      <c r="P43" s="93">
        <f t="shared" si="18"/>
        <v>1.5E-3</v>
      </c>
      <c r="Q43" s="93">
        <f t="shared" si="18"/>
        <v>1.5E-3</v>
      </c>
      <c r="R43" s="94">
        <f t="shared" si="19"/>
        <v>1.3581284138833194E-2</v>
      </c>
      <c r="S43" s="95">
        <f t="shared" si="20"/>
        <v>5.6812193838240432E-17</v>
      </c>
      <c r="T43" s="96">
        <f t="shared" si="21"/>
        <v>1.0015000000000001</v>
      </c>
      <c r="U43" s="96">
        <f t="shared" si="21"/>
        <v>1.0015000000000001</v>
      </c>
      <c r="V43" s="96">
        <f t="shared" si="21"/>
        <v>1.0015000000000001</v>
      </c>
      <c r="W43" s="96">
        <f t="shared" si="21"/>
        <v>1.0015000000000001</v>
      </c>
      <c r="X43" s="96">
        <f t="shared" si="21"/>
        <v>1.0015000000000001</v>
      </c>
      <c r="Y43" s="96">
        <f t="shared" si="21"/>
        <v>1.0015000000000001</v>
      </c>
      <c r="Z43" s="96">
        <f t="shared" si="21"/>
        <v>1.0015000000000001</v>
      </c>
      <c r="AA43" s="96">
        <f t="shared" si="21"/>
        <v>1.0015000000000001</v>
      </c>
      <c r="AB43" s="96">
        <f t="shared" si="21"/>
        <v>1.0015000000000001</v>
      </c>
    </row>
    <row r="44" spans="2:28" x14ac:dyDescent="0.3">
      <c r="C44" t="s">
        <v>395</v>
      </c>
      <c r="D44" t="s">
        <v>409</v>
      </c>
      <c r="E44" t="s">
        <v>403</v>
      </c>
      <c r="F44" t="s">
        <v>404</v>
      </c>
      <c r="G44" s="97" t="s">
        <v>399</v>
      </c>
      <c r="H44" s="98">
        <f>8/(28+8+28)*1.03%</f>
        <v>1.2875E-3</v>
      </c>
      <c r="I44" s="99">
        <f>$H44</f>
        <v>1.2875E-3</v>
      </c>
      <c r="J44" s="99">
        <f t="shared" si="18"/>
        <v>1.2875E-3</v>
      </c>
      <c r="K44" s="99">
        <f t="shared" si="18"/>
        <v>1.2875E-3</v>
      </c>
      <c r="L44" s="99">
        <f t="shared" si="18"/>
        <v>1.2875E-3</v>
      </c>
      <c r="M44" s="99">
        <f t="shared" si="18"/>
        <v>1.2875E-3</v>
      </c>
      <c r="N44" s="99">
        <f t="shared" si="18"/>
        <v>1.2875E-3</v>
      </c>
      <c r="O44" s="99">
        <f t="shared" si="18"/>
        <v>1.2875E-3</v>
      </c>
      <c r="P44" s="99">
        <f t="shared" si="18"/>
        <v>1.2875E-3</v>
      </c>
      <c r="Q44" s="99">
        <f t="shared" si="18"/>
        <v>1.2875E-3</v>
      </c>
      <c r="R44" s="94">
        <f t="shared" si="19"/>
        <v>1.1647355247196511E-2</v>
      </c>
      <c r="S44" s="95">
        <f t="shared" si="20"/>
        <v>1.0798653637955624E-16</v>
      </c>
      <c r="T44" s="96">
        <f t="shared" si="21"/>
        <v>1.0012875000000001</v>
      </c>
      <c r="U44" s="96">
        <f t="shared" si="21"/>
        <v>1.0012875000000001</v>
      </c>
      <c r="V44" s="96">
        <f t="shared" si="21"/>
        <v>1.0012875000000001</v>
      </c>
      <c r="W44" s="96">
        <f t="shared" si="21"/>
        <v>1.0012875000000001</v>
      </c>
      <c r="X44" s="96">
        <f t="shared" si="21"/>
        <v>1.0012875000000001</v>
      </c>
      <c r="Y44" s="96">
        <f t="shared" si="21"/>
        <v>1.0012875000000001</v>
      </c>
      <c r="Z44" s="96">
        <f t="shared" si="21"/>
        <v>1.0012875000000001</v>
      </c>
      <c r="AA44" s="96">
        <f t="shared" si="21"/>
        <v>1.0012875000000001</v>
      </c>
      <c r="AB44" s="96">
        <f t="shared" si="21"/>
        <v>1.0012875000000001</v>
      </c>
    </row>
    <row r="45" spans="2:28" x14ac:dyDescent="0.3">
      <c r="C45" t="s">
        <v>395</v>
      </c>
      <c r="D45" t="s">
        <v>409</v>
      </c>
      <c r="E45" t="s">
        <v>403</v>
      </c>
      <c r="F45" t="s">
        <v>405</v>
      </c>
      <c r="G45" s="97" t="s">
        <v>399</v>
      </c>
      <c r="H45" s="98">
        <f>28/(28+8+28)*1.03%</f>
        <v>4.5062499999999998E-3</v>
      </c>
      <c r="I45" s="103">
        <f>I16</f>
        <v>1.1277777777777777E-3</v>
      </c>
      <c r="J45" s="104">
        <f>($Q45-$I45)/($Q$8-$I$8)+I45</f>
        <v>2.9268391117610172E-3</v>
      </c>
      <c r="K45" s="104">
        <f t="shared" ref="K45:P45" si="22">($Q45-$I45)/($Q$8-$I$8)+J45</f>
        <v>4.7259004457442565E-3</v>
      </c>
      <c r="L45" s="104">
        <f t="shared" si="22"/>
        <v>6.5249617797274962E-3</v>
      </c>
      <c r="M45" s="104">
        <f t="shared" si="22"/>
        <v>8.3240231137107351E-3</v>
      </c>
      <c r="N45" s="104">
        <f t="shared" si="22"/>
        <v>1.0123084447693975E-2</v>
      </c>
      <c r="O45" s="104">
        <f t="shared" si="22"/>
        <v>1.1922145781677215E-2</v>
      </c>
      <c r="P45" s="104">
        <f t="shared" si="22"/>
        <v>1.3721207115660454E-2</v>
      </c>
      <c r="Q45" s="105">
        <v>1.5520268449643694E-2</v>
      </c>
      <c r="R45" s="94">
        <f t="shared" si="19"/>
        <v>7.7356786675777167E-2</v>
      </c>
      <c r="S45" s="103">
        <v>7.7348869677213106E-2</v>
      </c>
      <c r="T45" s="96">
        <f t="shared" si="21"/>
        <v>1.0011277777777778</v>
      </c>
      <c r="U45" s="96">
        <f t="shared" si="21"/>
        <v>1.0029268391117609</v>
      </c>
      <c r="V45" s="96">
        <f t="shared" si="21"/>
        <v>1.0047259004457443</v>
      </c>
      <c r="W45" s="96">
        <f t="shared" si="21"/>
        <v>1.0065249617797274</v>
      </c>
      <c r="X45" s="96">
        <f t="shared" si="21"/>
        <v>1.0083240231137107</v>
      </c>
      <c r="Y45" s="96">
        <f t="shared" si="21"/>
        <v>1.0101230844476941</v>
      </c>
      <c r="Z45" s="96">
        <f t="shared" si="21"/>
        <v>1.0119221457816772</v>
      </c>
      <c r="AA45" s="96">
        <f t="shared" si="21"/>
        <v>1.0137212071156605</v>
      </c>
      <c r="AB45" s="96">
        <f t="shared" si="21"/>
        <v>1.0155202684496436</v>
      </c>
    </row>
    <row r="46" spans="2:28" x14ac:dyDescent="0.3">
      <c r="C46" s="2" t="s">
        <v>395</v>
      </c>
      <c r="D46" s="2" t="s">
        <v>409</v>
      </c>
      <c r="E46" s="2" t="s">
        <v>406</v>
      </c>
      <c r="F46" s="2" t="s">
        <v>53</v>
      </c>
      <c r="G46" s="100" t="s">
        <v>399</v>
      </c>
      <c r="H46" s="101">
        <f>SUM(H41:H45)</f>
        <v>1.2500000000000001E-2</v>
      </c>
      <c r="I46" s="101">
        <f t="shared" ref="I46:Q46" si="23">SUM(I41:I45)</f>
        <v>9.1215277777777787E-3</v>
      </c>
      <c r="J46" s="101">
        <f t="shared" si="23"/>
        <v>1.0920589111761018E-2</v>
      </c>
      <c r="K46" s="101">
        <f t="shared" si="23"/>
        <v>1.2719650445744256E-2</v>
      </c>
      <c r="L46" s="101">
        <f t="shared" si="23"/>
        <v>1.4518711779727498E-2</v>
      </c>
      <c r="M46" s="101">
        <f t="shared" si="23"/>
        <v>1.6317773113710736E-2</v>
      </c>
      <c r="N46" s="101">
        <f t="shared" si="23"/>
        <v>1.8116834447693977E-2</v>
      </c>
      <c r="O46" s="101">
        <f t="shared" si="23"/>
        <v>1.9915895781677215E-2</v>
      </c>
      <c r="P46" s="101">
        <f t="shared" si="23"/>
        <v>2.1714957115660453E-2</v>
      </c>
      <c r="Q46" s="101">
        <f t="shared" si="23"/>
        <v>2.3514018449643695E-2</v>
      </c>
      <c r="R46" s="101">
        <f t="shared" si="19"/>
        <v>0.15671097812236634</v>
      </c>
      <c r="S46" s="95">
        <f t="shared" si="20"/>
        <v>3.8071574555480041E-3</v>
      </c>
      <c r="T46" s="102">
        <f t="shared" si="21"/>
        <v>1.0091215277777779</v>
      </c>
      <c r="U46" s="102">
        <f t="shared" si="21"/>
        <v>1.010920589111761</v>
      </c>
      <c r="V46" s="102">
        <f t="shared" si="21"/>
        <v>1.0127196504457443</v>
      </c>
      <c r="W46" s="102">
        <f t="shared" si="21"/>
        <v>1.0145187117797274</v>
      </c>
      <c r="X46" s="102">
        <f t="shared" si="21"/>
        <v>1.0163177731137107</v>
      </c>
      <c r="Y46" s="102">
        <f t="shared" si="21"/>
        <v>1.0181168344476941</v>
      </c>
      <c r="Z46" s="102">
        <f t="shared" si="21"/>
        <v>1.0199158957816772</v>
      </c>
      <c r="AA46" s="102">
        <f t="shared" si="21"/>
        <v>1.0217149571156605</v>
      </c>
      <c r="AB46" s="102">
        <f t="shared" si="21"/>
        <v>1.0235140184496436</v>
      </c>
    </row>
    <row r="47" spans="2:28" ht="12" customHeight="1" x14ac:dyDescent="0.3">
      <c r="H47" s="44"/>
    </row>
    <row r="48" spans="2:28" ht="12" customHeight="1" x14ac:dyDescent="0.3">
      <c r="H48" s="44"/>
    </row>
    <row r="49" spans="3:28" x14ac:dyDescent="0.3">
      <c r="C49" s="89" t="s">
        <v>411</v>
      </c>
      <c r="H49" s="44"/>
    </row>
    <row r="50" spans="3:28" x14ac:dyDescent="0.3">
      <c r="C50" t="s">
        <v>395</v>
      </c>
      <c r="D50" t="s">
        <v>412</v>
      </c>
      <c r="E50" t="s">
        <v>410</v>
      </c>
      <c r="F50" s="90" t="s">
        <v>398</v>
      </c>
      <c r="G50" s="91" t="s">
        <v>399</v>
      </c>
      <c r="H50" s="92">
        <v>6.9999999999999999E-4</v>
      </c>
      <c r="I50" s="93">
        <f>$H50</f>
        <v>6.9999999999999999E-4</v>
      </c>
      <c r="J50" s="93">
        <f t="shared" ref="J50:Q53" si="24">$H50</f>
        <v>6.9999999999999999E-4</v>
      </c>
      <c r="K50" s="93">
        <f t="shared" si="24"/>
        <v>6.9999999999999999E-4</v>
      </c>
      <c r="L50" s="93">
        <f t="shared" si="24"/>
        <v>6.9999999999999999E-4</v>
      </c>
      <c r="M50" s="93">
        <f t="shared" si="24"/>
        <v>6.9999999999999999E-4</v>
      </c>
      <c r="N50" s="93">
        <f t="shared" si="24"/>
        <v>6.9999999999999999E-4</v>
      </c>
      <c r="O50" s="93">
        <f t="shared" si="24"/>
        <v>6.9999999999999999E-4</v>
      </c>
      <c r="P50" s="93">
        <f t="shared" si="24"/>
        <v>6.9999999999999999E-4</v>
      </c>
      <c r="Q50" s="93">
        <f t="shared" si="24"/>
        <v>6.9999999999999999E-4</v>
      </c>
      <c r="R50" s="94">
        <f t="shared" ref="R50:R55" si="25">PRODUCT(T50:AB50)-1</f>
        <v>6.3176688422730276E-3</v>
      </c>
      <c r="S50" s="95">
        <f t="shared" ref="S50:S53" si="26">(1+R50)^(1/($Q$8-$I$8+1))-1-H50</f>
        <v>-7.7086774463719365E-17</v>
      </c>
      <c r="T50" s="96">
        <f t="shared" ref="T50:AB55" si="27">1+I50</f>
        <v>1.0006999999999999</v>
      </c>
      <c r="U50" s="96">
        <f t="shared" si="27"/>
        <v>1.0006999999999999</v>
      </c>
      <c r="V50" s="96">
        <f t="shared" si="27"/>
        <v>1.0006999999999999</v>
      </c>
      <c r="W50" s="96">
        <f t="shared" si="27"/>
        <v>1.0006999999999999</v>
      </c>
      <c r="X50" s="96">
        <f t="shared" si="27"/>
        <v>1.0006999999999999</v>
      </c>
      <c r="Y50" s="96">
        <f t="shared" si="27"/>
        <v>1.0006999999999999</v>
      </c>
      <c r="Z50" s="96">
        <f t="shared" si="27"/>
        <v>1.0006999999999999</v>
      </c>
      <c r="AA50" s="96">
        <f t="shared" si="27"/>
        <v>1.0006999999999999</v>
      </c>
      <c r="AB50" s="96">
        <f t="shared" si="27"/>
        <v>1.0006999999999999</v>
      </c>
    </row>
    <row r="51" spans="3:28" x14ac:dyDescent="0.3">
      <c r="C51" t="s">
        <v>395</v>
      </c>
      <c r="D51" t="s">
        <v>412</v>
      </c>
      <c r="E51" t="s">
        <v>397</v>
      </c>
      <c r="F51" t="s">
        <v>400</v>
      </c>
      <c r="G51" s="97" t="s">
        <v>399</v>
      </c>
      <c r="H51" s="98">
        <f>28/(28+8+41)*1.23%</f>
        <v>4.4727272727272732E-3</v>
      </c>
      <c r="I51" s="99">
        <f>$H51</f>
        <v>4.4727272727272732E-3</v>
      </c>
      <c r="J51" s="99">
        <f t="shared" si="24"/>
        <v>4.4727272727272732E-3</v>
      </c>
      <c r="K51" s="99">
        <f t="shared" si="24"/>
        <v>4.4727272727272732E-3</v>
      </c>
      <c r="L51" s="99">
        <f t="shared" si="24"/>
        <v>4.4727272727272732E-3</v>
      </c>
      <c r="M51" s="99">
        <f t="shared" si="24"/>
        <v>4.4727272727272732E-3</v>
      </c>
      <c r="N51" s="99">
        <f t="shared" si="24"/>
        <v>4.4727272727272732E-3</v>
      </c>
      <c r="O51" s="99">
        <f t="shared" si="24"/>
        <v>4.4727272727272732E-3</v>
      </c>
      <c r="P51" s="99">
        <f t="shared" si="24"/>
        <v>4.4727272727272732E-3</v>
      </c>
      <c r="Q51" s="99">
        <f t="shared" si="24"/>
        <v>4.4727272727272732E-3</v>
      </c>
      <c r="R51" s="94">
        <f t="shared" si="25"/>
        <v>4.0982302689687611E-2</v>
      </c>
      <c r="S51" s="95">
        <f t="shared" si="26"/>
        <v>-8.9338259012805565E-17</v>
      </c>
      <c r="T51" s="96">
        <f t="shared" si="27"/>
        <v>1.0044727272727272</v>
      </c>
      <c r="U51" s="96">
        <f t="shared" si="27"/>
        <v>1.0044727272727272</v>
      </c>
      <c r="V51" s="96">
        <f t="shared" si="27"/>
        <v>1.0044727272727272</v>
      </c>
      <c r="W51" s="96">
        <f t="shared" si="27"/>
        <v>1.0044727272727272</v>
      </c>
      <c r="X51" s="96">
        <f t="shared" si="27"/>
        <v>1.0044727272727272</v>
      </c>
      <c r="Y51" s="96">
        <f t="shared" si="27"/>
        <v>1.0044727272727272</v>
      </c>
      <c r="Z51" s="96">
        <f t="shared" si="27"/>
        <v>1.0044727272727272</v>
      </c>
      <c r="AA51" s="96">
        <f t="shared" si="27"/>
        <v>1.0044727272727272</v>
      </c>
      <c r="AB51" s="96">
        <f t="shared" si="27"/>
        <v>1.0044727272727272</v>
      </c>
    </row>
    <row r="52" spans="3:28" x14ac:dyDescent="0.3">
      <c r="C52" t="s">
        <v>395</v>
      </c>
      <c r="D52" t="s">
        <v>412</v>
      </c>
      <c r="E52" s="9" t="s">
        <v>401</v>
      </c>
      <c r="F52" s="90" t="s">
        <v>402</v>
      </c>
      <c r="G52" s="91" t="s">
        <v>399</v>
      </c>
      <c r="H52" s="92">
        <v>2.3E-3</v>
      </c>
      <c r="I52" s="93">
        <f>$H52</f>
        <v>2.3E-3</v>
      </c>
      <c r="J52" s="93">
        <f t="shared" si="24"/>
        <v>2.3E-3</v>
      </c>
      <c r="K52" s="93">
        <f t="shared" si="24"/>
        <v>2.3E-3</v>
      </c>
      <c r="L52" s="93">
        <f t="shared" si="24"/>
        <v>2.3E-3</v>
      </c>
      <c r="M52" s="93">
        <f t="shared" si="24"/>
        <v>2.3E-3</v>
      </c>
      <c r="N52" s="93">
        <f t="shared" si="24"/>
        <v>2.3E-3</v>
      </c>
      <c r="O52" s="93">
        <f t="shared" si="24"/>
        <v>2.3E-3</v>
      </c>
      <c r="P52" s="93">
        <f t="shared" si="24"/>
        <v>2.3E-3</v>
      </c>
      <c r="Q52" s="93">
        <f t="shared" si="24"/>
        <v>2.3E-3</v>
      </c>
      <c r="R52" s="94">
        <f t="shared" si="25"/>
        <v>2.0891465562118405E-2</v>
      </c>
      <c r="S52" s="95">
        <f t="shared" si="26"/>
        <v>-3.1225022567582528E-17</v>
      </c>
      <c r="T52" s="96">
        <f t="shared" si="27"/>
        <v>1.0023</v>
      </c>
      <c r="U52" s="96">
        <f t="shared" si="27"/>
        <v>1.0023</v>
      </c>
      <c r="V52" s="96">
        <f t="shared" si="27"/>
        <v>1.0023</v>
      </c>
      <c r="W52" s="96">
        <f t="shared" si="27"/>
        <v>1.0023</v>
      </c>
      <c r="X52" s="96">
        <f t="shared" si="27"/>
        <v>1.0023</v>
      </c>
      <c r="Y52" s="96">
        <f t="shared" si="27"/>
        <v>1.0023</v>
      </c>
      <c r="Z52" s="96">
        <f t="shared" si="27"/>
        <v>1.0023</v>
      </c>
      <c r="AA52" s="96">
        <f t="shared" si="27"/>
        <v>1.0023</v>
      </c>
      <c r="AB52" s="96">
        <f t="shared" si="27"/>
        <v>1.0023</v>
      </c>
    </row>
    <row r="53" spans="3:28" x14ac:dyDescent="0.3">
      <c r="C53" t="s">
        <v>395</v>
      </c>
      <c r="D53" t="s">
        <v>412</v>
      </c>
      <c r="E53" t="s">
        <v>403</v>
      </c>
      <c r="F53" t="s">
        <v>404</v>
      </c>
      <c r="G53" s="97" t="s">
        <v>399</v>
      </c>
      <c r="H53" s="98">
        <f>8/(28+8+41)*1.23%</f>
        <v>1.277922077922078E-3</v>
      </c>
      <c r="I53" s="99">
        <f>$H53</f>
        <v>1.277922077922078E-3</v>
      </c>
      <c r="J53" s="99">
        <f t="shared" si="24"/>
        <v>1.277922077922078E-3</v>
      </c>
      <c r="K53" s="99">
        <f t="shared" si="24"/>
        <v>1.277922077922078E-3</v>
      </c>
      <c r="L53" s="99">
        <f t="shared" si="24"/>
        <v>1.277922077922078E-3</v>
      </c>
      <c r="M53" s="99">
        <f t="shared" si="24"/>
        <v>1.277922077922078E-3</v>
      </c>
      <c r="N53" s="99">
        <f t="shared" si="24"/>
        <v>1.277922077922078E-3</v>
      </c>
      <c r="O53" s="99">
        <f t="shared" si="24"/>
        <v>1.277922077922078E-3</v>
      </c>
      <c r="P53" s="99">
        <f t="shared" si="24"/>
        <v>1.277922077922078E-3</v>
      </c>
      <c r="Q53" s="99">
        <f t="shared" si="24"/>
        <v>1.277922077922078E-3</v>
      </c>
      <c r="R53" s="94">
        <f t="shared" si="25"/>
        <v>1.156026539614019E-2</v>
      </c>
      <c r="S53" s="95">
        <f t="shared" si="26"/>
        <v>-8.8904578143811364E-17</v>
      </c>
      <c r="T53" s="96">
        <f t="shared" si="27"/>
        <v>1.001277922077922</v>
      </c>
      <c r="U53" s="96">
        <f t="shared" si="27"/>
        <v>1.001277922077922</v>
      </c>
      <c r="V53" s="96">
        <f t="shared" si="27"/>
        <v>1.001277922077922</v>
      </c>
      <c r="W53" s="96">
        <f t="shared" si="27"/>
        <v>1.001277922077922</v>
      </c>
      <c r="X53" s="96">
        <f t="shared" si="27"/>
        <v>1.001277922077922</v>
      </c>
      <c r="Y53" s="96">
        <f t="shared" si="27"/>
        <v>1.001277922077922</v>
      </c>
      <c r="Z53" s="96">
        <f t="shared" si="27"/>
        <v>1.001277922077922</v>
      </c>
      <c r="AA53" s="96">
        <f t="shared" si="27"/>
        <v>1.001277922077922</v>
      </c>
      <c r="AB53" s="96">
        <f t="shared" si="27"/>
        <v>1.001277922077922</v>
      </c>
    </row>
    <row r="54" spans="3:28" x14ac:dyDescent="0.3">
      <c r="C54" t="s">
        <v>395</v>
      </c>
      <c r="D54" t="s">
        <v>412</v>
      </c>
      <c r="E54" t="s">
        <v>403</v>
      </c>
      <c r="F54" t="s">
        <v>405</v>
      </c>
      <c r="G54" s="97" t="s">
        <v>399</v>
      </c>
      <c r="H54" s="98">
        <f>41/(28+8+41)*1.23%</f>
        <v>6.5493506493506486E-3</v>
      </c>
      <c r="I54" s="103">
        <f>I45</f>
        <v>1.1277777777777777E-3</v>
      </c>
      <c r="J54" s="104">
        <f>($Q54-$I54)/($Q$8-$I$8)+I54</f>
        <v>3.8785541557068643E-3</v>
      </c>
      <c r="K54" s="104">
        <f t="shared" ref="K54:P54" si="28">($Q54-$I54)/($Q$8-$I$8)+J54</f>
        <v>6.6293305336359507E-3</v>
      </c>
      <c r="L54" s="104">
        <f t="shared" si="28"/>
        <v>9.3801069115650379E-3</v>
      </c>
      <c r="M54" s="104">
        <f t="shared" si="28"/>
        <v>1.2130883289494125E-2</v>
      </c>
      <c r="N54" s="104">
        <f t="shared" si="28"/>
        <v>1.4881659667423212E-2</v>
      </c>
      <c r="O54" s="104">
        <f t="shared" si="28"/>
        <v>1.76324360453523E-2</v>
      </c>
      <c r="P54" s="104">
        <f t="shared" si="28"/>
        <v>2.0383212423281387E-2</v>
      </c>
      <c r="Q54" s="105">
        <v>2.3133988801210467E-2</v>
      </c>
      <c r="R54" s="94">
        <f t="shared" si="25"/>
        <v>0.11438138629150263</v>
      </c>
      <c r="S54" s="103">
        <v>0.11437445871806617</v>
      </c>
      <c r="T54" s="96">
        <f t="shared" si="27"/>
        <v>1.0011277777777778</v>
      </c>
      <c r="U54" s="96">
        <f t="shared" si="27"/>
        <v>1.0038785541557069</v>
      </c>
      <c r="V54" s="96">
        <f t="shared" si="27"/>
        <v>1.006629330533636</v>
      </c>
      <c r="W54" s="96">
        <f t="shared" si="27"/>
        <v>1.0093801069115651</v>
      </c>
      <c r="X54" s="96">
        <f t="shared" si="27"/>
        <v>1.0121308832894942</v>
      </c>
      <c r="Y54" s="96">
        <f t="shared" si="27"/>
        <v>1.0148816596674233</v>
      </c>
      <c r="Z54" s="96">
        <f t="shared" si="27"/>
        <v>1.0176324360453524</v>
      </c>
      <c r="AA54" s="96">
        <f t="shared" si="27"/>
        <v>1.0203832124232814</v>
      </c>
      <c r="AB54" s="96">
        <f t="shared" si="27"/>
        <v>1.0231339888012105</v>
      </c>
    </row>
    <row r="55" spans="3:28" x14ac:dyDescent="0.3">
      <c r="C55" s="2" t="s">
        <v>395</v>
      </c>
      <c r="D55" s="2" t="s">
        <v>412</v>
      </c>
      <c r="E55" s="2" t="s">
        <v>406</v>
      </c>
      <c r="F55" s="2" t="s">
        <v>53</v>
      </c>
      <c r="G55" s="100" t="s">
        <v>399</v>
      </c>
      <c r="H55" s="101">
        <f>SUM(H50:H54)</f>
        <v>1.5299999999999999E-2</v>
      </c>
      <c r="I55" s="101">
        <f t="shared" ref="I55:Q55" si="29">SUM(I50:I54)</f>
        <v>9.8784271284271287E-3</v>
      </c>
      <c r="J55" s="101">
        <f t="shared" si="29"/>
        <v>1.2629203506356216E-2</v>
      </c>
      <c r="K55" s="101">
        <f t="shared" si="29"/>
        <v>1.5379979884285301E-2</v>
      </c>
      <c r="L55" s="101">
        <f t="shared" si="29"/>
        <v>1.8130756262214387E-2</v>
      </c>
      <c r="M55" s="101">
        <f t="shared" si="29"/>
        <v>2.0881532640143474E-2</v>
      </c>
      <c r="N55" s="101">
        <f t="shared" si="29"/>
        <v>2.3632309018072561E-2</v>
      </c>
      <c r="O55" s="101">
        <f t="shared" si="29"/>
        <v>2.6383085396001649E-2</v>
      </c>
      <c r="P55" s="101">
        <f t="shared" si="29"/>
        <v>2.9133861773930736E-2</v>
      </c>
      <c r="Q55" s="101">
        <f t="shared" si="29"/>
        <v>3.1884638151859816E-2</v>
      </c>
      <c r="R55" s="101">
        <f t="shared" si="25"/>
        <v>0.20415815306456753</v>
      </c>
      <c r="S55" s="106">
        <f t="shared" ref="S55" si="30">(1+R55)^(1/($Q$8-$I$8+1))-1-H55</f>
        <v>5.5568252246286174E-3</v>
      </c>
      <c r="T55" s="102">
        <f t="shared" si="27"/>
        <v>1.0098784271284271</v>
      </c>
      <c r="U55" s="102">
        <f t="shared" si="27"/>
        <v>1.0126292035063562</v>
      </c>
      <c r="V55" s="102">
        <f t="shared" si="27"/>
        <v>1.0153799798842853</v>
      </c>
      <c r="W55" s="102">
        <f t="shared" si="27"/>
        <v>1.0181307562622144</v>
      </c>
      <c r="X55" s="102">
        <f t="shared" si="27"/>
        <v>1.0208815326401435</v>
      </c>
      <c r="Y55" s="102">
        <f t="shared" si="27"/>
        <v>1.0236323090180726</v>
      </c>
      <c r="Z55" s="102">
        <f t="shared" si="27"/>
        <v>1.0263830853960016</v>
      </c>
      <c r="AA55" s="102">
        <f t="shared" si="27"/>
        <v>1.0291338617739307</v>
      </c>
      <c r="AB55" s="102">
        <f t="shared" si="27"/>
        <v>1.0318846381518598</v>
      </c>
    </row>
    <row r="58" spans="3:28" x14ac:dyDescent="0.3">
      <c r="C58" s="107" t="s">
        <v>413</v>
      </c>
      <c r="D58" s="108"/>
      <c r="E58" s="107"/>
      <c r="F58" s="109" t="s">
        <v>414</v>
      </c>
    </row>
    <row r="59" spans="3:28" s="110" customFormat="1" x14ac:dyDescent="0.3">
      <c r="C59" s="110" t="s">
        <v>395</v>
      </c>
      <c r="D59" s="110" t="s">
        <v>415</v>
      </c>
      <c r="E59" s="110" t="s">
        <v>410</v>
      </c>
      <c r="F59" s="111" t="s">
        <v>398</v>
      </c>
      <c r="G59" s="112" t="s">
        <v>399</v>
      </c>
      <c r="H59" s="113">
        <v>6.9999999999999999E-4</v>
      </c>
      <c r="I59" s="114">
        <f>$H59</f>
        <v>6.9999999999999999E-4</v>
      </c>
      <c r="J59" s="114">
        <f t="shared" ref="J59:Q62" si="31">$H59</f>
        <v>6.9999999999999999E-4</v>
      </c>
      <c r="K59" s="114">
        <f t="shared" si="31"/>
        <v>6.9999999999999999E-4</v>
      </c>
      <c r="L59" s="114">
        <f t="shared" si="31"/>
        <v>6.9999999999999999E-4</v>
      </c>
      <c r="M59" s="114">
        <f t="shared" si="31"/>
        <v>6.9999999999999999E-4</v>
      </c>
      <c r="N59" s="114">
        <f t="shared" si="31"/>
        <v>6.9999999999999999E-4</v>
      </c>
      <c r="O59" s="114">
        <f t="shared" si="31"/>
        <v>6.9999999999999999E-4</v>
      </c>
      <c r="P59" s="114">
        <f t="shared" si="31"/>
        <v>6.9999999999999999E-4</v>
      </c>
      <c r="Q59" s="114">
        <f t="shared" si="31"/>
        <v>6.9999999999999999E-4</v>
      </c>
      <c r="R59" s="115">
        <f t="shared" ref="R59:R64" si="32">PRODUCT(T59:AB59)-1</f>
        <v>6.3176688422730276E-3</v>
      </c>
      <c r="S59" s="116">
        <f t="shared" ref="S59:S62" si="33">(1+R59)^(1/($Q$8-$I$8+1))-1-H59</f>
        <v>-7.7086774463719365E-17</v>
      </c>
      <c r="T59" s="117">
        <f t="shared" ref="T59:AB64" si="34">1+I59</f>
        <v>1.0006999999999999</v>
      </c>
      <c r="U59" s="117">
        <f t="shared" si="34"/>
        <v>1.0006999999999999</v>
      </c>
      <c r="V59" s="117">
        <f t="shared" si="34"/>
        <v>1.0006999999999999</v>
      </c>
      <c r="W59" s="117">
        <f t="shared" si="34"/>
        <v>1.0006999999999999</v>
      </c>
      <c r="X59" s="117">
        <f t="shared" si="34"/>
        <v>1.0006999999999999</v>
      </c>
      <c r="Y59" s="117">
        <f t="shared" si="34"/>
        <v>1.0006999999999999</v>
      </c>
      <c r="Z59" s="117">
        <f t="shared" si="34"/>
        <v>1.0006999999999999</v>
      </c>
      <c r="AA59" s="117">
        <f t="shared" si="34"/>
        <v>1.0006999999999999</v>
      </c>
      <c r="AB59" s="117">
        <f t="shared" si="34"/>
        <v>1.0006999999999999</v>
      </c>
    </row>
    <row r="60" spans="3:28" s="110" customFormat="1" x14ac:dyDescent="0.3">
      <c r="C60" s="110" t="s">
        <v>395</v>
      </c>
      <c r="D60" s="110" t="s">
        <v>415</v>
      </c>
      <c r="E60" s="110" t="s">
        <v>397</v>
      </c>
      <c r="F60" s="110" t="s">
        <v>400</v>
      </c>
      <c r="G60" s="118" t="s">
        <v>399</v>
      </c>
      <c r="H60" s="119">
        <f>28/(28+8+28)*1.03%</f>
        <v>4.5062499999999998E-3</v>
      </c>
      <c r="I60" s="120">
        <f>$H60</f>
        <v>4.5062499999999998E-3</v>
      </c>
      <c r="J60" s="120">
        <f t="shared" si="31"/>
        <v>4.5062499999999998E-3</v>
      </c>
      <c r="K60" s="120">
        <f t="shared" si="31"/>
        <v>4.5062499999999998E-3</v>
      </c>
      <c r="L60" s="120">
        <f t="shared" si="31"/>
        <v>4.5062499999999998E-3</v>
      </c>
      <c r="M60" s="120">
        <f t="shared" si="31"/>
        <v>4.5062499999999998E-3</v>
      </c>
      <c r="N60" s="120">
        <f t="shared" si="31"/>
        <v>4.5062499999999998E-3</v>
      </c>
      <c r="O60" s="120">
        <f t="shared" si="31"/>
        <v>4.5062499999999998E-3</v>
      </c>
      <c r="P60" s="120">
        <f t="shared" si="31"/>
        <v>4.5062499999999998E-3</v>
      </c>
      <c r="Q60" s="120">
        <f t="shared" si="31"/>
        <v>4.5062499999999998E-3</v>
      </c>
      <c r="R60" s="115">
        <f t="shared" si="32"/>
        <v>4.1295015034663374E-2</v>
      </c>
      <c r="S60" s="116">
        <f t="shared" si="33"/>
        <v>-6.591949208711867E-17</v>
      </c>
      <c r="T60" s="117">
        <f t="shared" si="34"/>
        <v>1.0045062499999999</v>
      </c>
      <c r="U60" s="117">
        <f t="shared" si="34"/>
        <v>1.0045062499999999</v>
      </c>
      <c r="V60" s="117">
        <f t="shared" si="34"/>
        <v>1.0045062499999999</v>
      </c>
      <c r="W60" s="117">
        <f t="shared" si="34"/>
        <v>1.0045062499999999</v>
      </c>
      <c r="X60" s="117">
        <f t="shared" si="34"/>
        <v>1.0045062499999999</v>
      </c>
      <c r="Y60" s="117">
        <f t="shared" si="34"/>
        <v>1.0045062499999999</v>
      </c>
      <c r="Z60" s="117">
        <f t="shared" si="34"/>
        <v>1.0045062499999999</v>
      </c>
      <c r="AA60" s="117">
        <f t="shared" si="34"/>
        <v>1.0045062499999999</v>
      </c>
      <c r="AB60" s="117">
        <f t="shared" si="34"/>
        <v>1.0045062499999999</v>
      </c>
    </row>
    <row r="61" spans="3:28" s="110" customFormat="1" x14ac:dyDescent="0.3">
      <c r="C61" s="110" t="s">
        <v>395</v>
      </c>
      <c r="D61" s="110" t="s">
        <v>415</v>
      </c>
      <c r="E61" s="110" t="s">
        <v>401</v>
      </c>
      <c r="F61" s="111" t="s">
        <v>402</v>
      </c>
      <c r="G61" s="112" t="s">
        <v>399</v>
      </c>
      <c r="H61" s="113">
        <v>1.5E-3</v>
      </c>
      <c r="I61" s="114">
        <f>$H61</f>
        <v>1.5E-3</v>
      </c>
      <c r="J61" s="114">
        <f t="shared" si="31"/>
        <v>1.5E-3</v>
      </c>
      <c r="K61" s="114">
        <f t="shared" si="31"/>
        <v>1.5E-3</v>
      </c>
      <c r="L61" s="114">
        <f t="shared" si="31"/>
        <v>1.5E-3</v>
      </c>
      <c r="M61" s="114">
        <f t="shared" si="31"/>
        <v>1.5E-3</v>
      </c>
      <c r="N61" s="114">
        <f t="shared" si="31"/>
        <v>1.5E-3</v>
      </c>
      <c r="O61" s="114">
        <f t="shared" si="31"/>
        <v>1.5E-3</v>
      </c>
      <c r="P61" s="114">
        <f t="shared" si="31"/>
        <v>1.5E-3</v>
      </c>
      <c r="Q61" s="114">
        <f t="shared" si="31"/>
        <v>1.5E-3</v>
      </c>
      <c r="R61" s="115">
        <f t="shared" si="32"/>
        <v>1.3581284138833194E-2</v>
      </c>
      <c r="S61" s="116">
        <f t="shared" si="33"/>
        <v>5.6812193838240432E-17</v>
      </c>
      <c r="T61" s="117">
        <f t="shared" si="34"/>
        <v>1.0015000000000001</v>
      </c>
      <c r="U61" s="117">
        <f t="shared" si="34"/>
        <v>1.0015000000000001</v>
      </c>
      <c r="V61" s="117">
        <f t="shared" si="34"/>
        <v>1.0015000000000001</v>
      </c>
      <c r="W61" s="117">
        <f t="shared" si="34"/>
        <v>1.0015000000000001</v>
      </c>
      <c r="X61" s="117">
        <f t="shared" si="34"/>
        <v>1.0015000000000001</v>
      </c>
      <c r="Y61" s="117">
        <f t="shared" si="34"/>
        <v>1.0015000000000001</v>
      </c>
      <c r="Z61" s="117">
        <f t="shared" si="34"/>
        <v>1.0015000000000001</v>
      </c>
      <c r="AA61" s="117">
        <f t="shared" si="34"/>
        <v>1.0015000000000001</v>
      </c>
      <c r="AB61" s="117">
        <f t="shared" si="34"/>
        <v>1.0015000000000001</v>
      </c>
    </row>
    <row r="62" spans="3:28" s="110" customFormat="1" x14ac:dyDescent="0.3">
      <c r="C62" s="110" t="s">
        <v>395</v>
      </c>
      <c r="D62" s="110" t="s">
        <v>415</v>
      </c>
      <c r="E62" s="110" t="s">
        <v>403</v>
      </c>
      <c r="F62" s="110" t="s">
        <v>404</v>
      </c>
      <c r="G62" s="118" t="s">
        <v>399</v>
      </c>
      <c r="H62" s="119">
        <f>8/(28+8+28)*1.03%</f>
        <v>1.2875E-3</v>
      </c>
      <c r="I62" s="120">
        <f>$H62</f>
        <v>1.2875E-3</v>
      </c>
      <c r="J62" s="120">
        <f t="shared" si="31"/>
        <v>1.2875E-3</v>
      </c>
      <c r="K62" s="120">
        <f t="shared" si="31"/>
        <v>1.2875E-3</v>
      </c>
      <c r="L62" s="120">
        <f t="shared" si="31"/>
        <v>1.2875E-3</v>
      </c>
      <c r="M62" s="120">
        <f t="shared" si="31"/>
        <v>1.2875E-3</v>
      </c>
      <c r="N62" s="120">
        <f t="shared" si="31"/>
        <v>1.2875E-3</v>
      </c>
      <c r="O62" s="120">
        <f t="shared" si="31"/>
        <v>1.2875E-3</v>
      </c>
      <c r="P62" s="120">
        <f t="shared" si="31"/>
        <v>1.2875E-3</v>
      </c>
      <c r="Q62" s="120">
        <f t="shared" si="31"/>
        <v>1.2875E-3</v>
      </c>
      <c r="R62" s="115">
        <f t="shared" si="32"/>
        <v>1.1647355247196511E-2</v>
      </c>
      <c r="S62" s="116">
        <f t="shared" si="33"/>
        <v>1.0798653637955624E-16</v>
      </c>
      <c r="T62" s="117">
        <f t="shared" si="34"/>
        <v>1.0012875000000001</v>
      </c>
      <c r="U62" s="117">
        <f t="shared" si="34"/>
        <v>1.0012875000000001</v>
      </c>
      <c r="V62" s="117">
        <f t="shared" si="34"/>
        <v>1.0012875000000001</v>
      </c>
      <c r="W62" s="117">
        <f t="shared" si="34"/>
        <v>1.0012875000000001</v>
      </c>
      <c r="X62" s="117">
        <f t="shared" si="34"/>
        <v>1.0012875000000001</v>
      </c>
      <c r="Y62" s="117">
        <f t="shared" si="34"/>
        <v>1.0012875000000001</v>
      </c>
      <c r="Z62" s="117">
        <f t="shared" si="34"/>
        <v>1.0012875000000001</v>
      </c>
      <c r="AA62" s="117">
        <f t="shared" si="34"/>
        <v>1.0012875000000001</v>
      </c>
      <c r="AB62" s="117">
        <f t="shared" si="34"/>
        <v>1.0012875000000001</v>
      </c>
    </row>
    <row r="63" spans="3:28" s="110" customFormat="1" x14ac:dyDescent="0.3">
      <c r="C63" s="110" t="s">
        <v>395</v>
      </c>
      <c r="D63" s="110" t="s">
        <v>415</v>
      </c>
      <c r="E63" s="110" t="s">
        <v>403</v>
      </c>
      <c r="F63" s="110" t="s">
        <v>405</v>
      </c>
      <c r="G63" s="118" t="s">
        <v>399</v>
      </c>
      <c r="H63" s="119">
        <f>28/(28+8+28)*1.03%</f>
        <v>4.5062499999999998E-3</v>
      </c>
      <c r="I63" s="121">
        <f>I55</f>
        <v>9.8784271284271287E-3</v>
      </c>
      <c r="J63" s="122">
        <f>($Q63-$I63)/($Q$8-$I$8)+I63</f>
        <v>1.0583657293579199E-2</v>
      </c>
      <c r="K63" s="122">
        <f t="shared" ref="K63:P63" si="35">($Q63-$I63)/($Q$8-$I$8)+J63</f>
        <v>1.1288887458731269E-2</v>
      </c>
      <c r="L63" s="122">
        <f t="shared" si="35"/>
        <v>1.1994117623883339E-2</v>
      </c>
      <c r="M63" s="122">
        <f t="shared" si="35"/>
        <v>1.269934778903541E-2</v>
      </c>
      <c r="N63" s="122">
        <f t="shared" si="35"/>
        <v>1.340457795418748E-2</v>
      </c>
      <c r="O63" s="122">
        <f t="shared" si="35"/>
        <v>1.410980811933955E-2</v>
      </c>
      <c r="P63" s="122">
        <f t="shared" si="35"/>
        <v>1.481503828449162E-2</v>
      </c>
      <c r="Q63" s="123">
        <v>1.5520268449643694E-2</v>
      </c>
      <c r="R63" s="115">
        <f t="shared" si="32"/>
        <v>0.12025903212630129</v>
      </c>
      <c r="S63" s="121">
        <v>7.7348869677213106E-2</v>
      </c>
      <c r="T63" s="117">
        <f t="shared" si="34"/>
        <v>1.0098784271284271</v>
      </c>
      <c r="U63" s="117">
        <f t="shared" si="34"/>
        <v>1.0105836572935791</v>
      </c>
      <c r="V63" s="117">
        <f t="shared" si="34"/>
        <v>1.0112888874587314</v>
      </c>
      <c r="W63" s="117">
        <f t="shared" si="34"/>
        <v>1.0119941176238834</v>
      </c>
      <c r="X63" s="117">
        <f t="shared" si="34"/>
        <v>1.0126993477890354</v>
      </c>
      <c r="Y63" s="117">
        <f t="shared" si="34"/>
        <v>1.0134045779541876</v>
      </c>
      <c r="Z63" s="117">
        <f t="shared" si="34"/>
        <v>1.0141098081193396</v>
      </c>
      <c r="AA63" s="117">
        <f t="shared" si="34"/>
        <v>1.0148150382844916</v>
      </c>
      <c r="AB63" s="117">
        <f t="shared" si="34"/>
        <v>1.0155202684496436</v>
      </c>
    </row>
    <row r="64" spans="3:28" s="110" customFormat="1" x14ac:dyDescent="0.3">
      <c r="C64" s="124" t="s">
        <v>395</v>
      </c>
      <c r="D64" s="124" t="s">
        <v>415</v>
      </c>
      <c r="E64" s="124" t="s">
        <v>406</v>
      </c>
      <c r="F64" s="124" t="s">
        <v>53</v>
      </c>
      <c r="G64" s="125" t="s">
        <v>399</v>
      </c>
      <c r="H64" s="126">
        <f>SUM(H59:H63)</f>
        <v>1.2500000000000001E-2</v>
      </c>
      <c r="I64" s="126">
        <f t="shared" ref="I64:Q64" si="36">SUM(I59:I63)</f>
        <v>1.787217712842713E-2</v>
      </c>
      <c r="J64" s="126">
        <f t="shared" si="36"/>
        <v>1.85774072935792E-2</v>
      </c>
      <c r="K64" s="126">
        <f t="shared" si="36"/>
        <v>1.928263745873127E-2</v>
      </c>
      <c r="L64" s="126">
        <f t="shared" si="36"/>
        <v>1.998786762388334E-2</v>
      </c>
      <c r="M64" s="126">
        <f t="shared" si="36"/>
        <v>2.069309778903541E-2</v>
      </c>
      <c r="N64" s="126">
        <f t="shared" si="36"/>
        <v>2.1398327954187481E-2</v>
      </c>
      <c r="O64" s="126">
        <f t="shared" si="36"/>
        <v>2.2103558119339551E-2</v>
      </c>
      <c r="P64" s="126">
        <f t="shared" si="36"/>
        <v>2.2808788284491621E-2</v>
      </c>
      <c r="Q64" s="126">
        <f t="shared" si="36"/>
        <v>2.3514018449643695E-2</v>
      </c>
      <c r="R64" s="126">
        <f t="shared" si="32"/>
        <v>0.2024039155155104</v>
      </c>
      <c r="S64" s="116">
        <f t="shared" ref="S64" si="37">(1+R64)^(1/($Q$8-$I$8+1))-1-H64</f>
        <v>8.1914735639800444E-3</v>
      </c>
      <c r="T64" s="127">
        <f t="shared" si="34"/>
        <v>1.0178721771284271</v>
      </c>
      <c r="U64" s="127">
        <f t="shared" si="34"/>
        <v>1.0185774072935792</v>
      </c>
      <c r="V64" s="127">
        <f t="shared" si="34"/>
        <v>1.0192826374587314</v>
      </c>
      <c r="W64" s="127">
        <f t="shared" si="34"/>
        <v>1.0199878676238834</v>
      </c>
      <c r="X64" s="127">
        <f t="shared" si="34"/>
        <v>1.0206930977890354</v>
      </c>
      <c r="Y64" s="127">
        <f t="shared" si="34"/>
        <v>1.0213983279541874</v>
      </c>
      <c r="Z64" s="127">
        <f t="shared" si="34"/>
        <v>1.0221035581193396</v>
      </c>
      <c r="AA64" s="127">
        <f t="shared" si="34"/>
        <v>1.0228087882844916</v>
      </c>
      <c r="AB64" s="127">
        <f t="shared" si="34"/>
        <v>1.0235140184496436</v>
      </c>
    </row>
    <row r="65" spans="1:70" ht="13.8" customHeight="1" x14ac:dyDescent="0.3">
      <c r="F65" s="128"/>
    </row>
    <row r="66" spans="1:70" ht="13.8" customHeight="1" x14ac:dyDescent="0.3">
      <c r="F66" s="128"/>
    </row>
    <row r="67" spans="1:70" x14ac:dyDescent="0.3">
      <c r="C67" s="89" t="s">
        <v>416</v>
      </c>
      <c r="F67" s="128"/>
    </row>
    <row r="68" spans="1:70" x14ac:dyDescent="0.3">
      <c r="C68" t="s">
        <v>417</v>
      </c>
      <c r="D68" t="s">
        <v>418</v>
      </c>
      <c r="E68" t="s">
        <v>397</v>
      </c>
      <c r="F68" s="129" t="s">
        <v>419</v>
      </c>
      <c r="G68" s="97" t="s">
        <v>399</v>
      </c>
      <c r="H68" s="94">
        <v>2.3E-3</v>
      </c>
      <c r="I68" s="99">
        <f>$H68</f>
        <v>2.3E-3</v>
      </c>
      <c r="J68" s="99">
        <f t="shared" ref="J68:Q70" si="38">$H68</f>
        <v>2.3E-3</v>
      </c>
      <c r="K68" s="99">
        <f t="shared" si="38"/>
        <v>2.3E-3</v>
      </c>
      <c r="L68" s="99">
        <f t="shared" si="38"/>
        <v>2.3E-3</v>
      </c>
      <c r="M68" s="99">
        <f t="shared" si="38"/>
        <v>2.3E-3</v>
      </c>
      <c r="N68" s="99">
        <f t="shared" si="38"/>
        <v>2.3E-3</v>
      </c>
      <c r="O68" s="99">
        <f t="shared" si="38"/>
        <v>2.3E-3</v>
      </c>
      <c r="P68" s="99">
        <f t="shared" si="38"/>
        <v>2.3E-3</v>
      </c>
      <c r="Q68" s="99">
        <f t="shared" si="38"/>
        <v>2.3E-3</v>
      </c>
      <c r="R68" s="94">
        <f t="shared" ref="R68:R71" si="39">PRODUCT(T68:AB68)-1</f>
        <v>2.0891465562118405E-2</v>
      </c>
      <c r="S68" s="95">
        <f t="shared" ref="S68:S71" si="40">(1+R68)^(1/($Q$8-$I$8+1))-1-H68</f>
        <v>-3.1225022567582528E-17</v>
      </c>
      <c r="T68" s="96">
        <f t="shared" ref="T68:AB71" si="41">1+I68</f>
        <v>1.0023</v>
      </c>
      <c r="U68" s="96">
        <f t="shared" si="41"/>
        <v>1.0023</v>
      </c>
      <c r="V68" s="96">
        <f t="shared" si="41"/>
        <v>1.0023</v>
      </c>
      <c r="W68" s="96">
        <f t="shared" si="41"/>
        <v>1.0023</v>
      </c>
      <c r="X68" s="96">
        <f t="shared" si="41"/>
        <v>1.0023</v>
      </c>
      <c r="Y68" s="96">
        <f t="shared" si="41"/>
        <v>1.0023</v>
      </c>
      <c r="Z68" s="96">
        <f t="shared" si="41"/>
        <v>1.0023</v>
      </c>
      <c r="AA68" s="96">
        <f t="shared" si="41"/>
        <v>1.0023</v>
      </c>
      <c r="AB68" s="96">
        <f t="shared" si="41"/>
        <v>1.0023</v>
      </c>
    </row>
    <row r="69" spans="1:70" x14ac:dyDescent="0.3">
      <c r="C69" t="s">
        <v>417</v>
      </c>
      <c r="D69" t="s">
        <v>418</v>
      </c>
      <c r="E69" t="s">
        <v>410</v>
      </c>
      <c r="F69" s="128" t="s">
        <v>420</v>
      </c>
      <c r="G69" s="97" t="s">
        <v>399</v>
      </c>
      <c r="H69" s="94">
        <v>1.5E-3</v>
      </c>
      <c r="I69" s="93">
        <f>$H69</f>
        <v>1.5E-3</v>
      </c>
      <c r="J69" s="93">
        <f t="shared" si="38"/>
        <v>1.5E-3</v>
      </c>
      <c r="K69" s="93">
        <f t="shared" si="38"/>
        <v>1.5E-3</v>
      </c>
      <c r="L69" s="93">
        <f t="shared" si="38"/>
        <v>1.5E-3</v>
      </c>
      <c r="M69" s="93">
        <f t="shared" si="38"/>
        <v>1.5E-3</v>
      </c>
      <c r="N69" s="93">
        <f t="shared" si="38"/>
        <v>1.5E-3</v>
      </c>
      <c r="O69" s="93">
        <f t="shared" si="38"/>
        <v>1.5E-3</v>
      </c>
      <c r="P69" s="93">
        <f t="shared" si="38"/>
        <v>1.5E-3</v>
      </c>
      <c r="Q69" s="93">
        <f t="shared" si="38"/>
        <v>1.5E-3</v>
      </c>
      <c r="R69" s="94">
        <f t="shared" si="39"/>
        <v>1.3581284138833194E-2</v>
      </c>
      <c r="S69" s="95">
        <f t="shared" si="40"/>
        <v>5.6812193838240432E-17</v>
      </c>
      <c r="T69" s="96">
        <f t="shared" si="41"/>
        <v>1.0015000000000001</v>
      </c>
      <c r="U69" s="96">
        <f t="shared" si="41"/>
        <v>1.0015000000000001</v>
      </c>
      <c r="V69" s="96">
        <f t="shared" si="41"/>
        <v>1.0015000000000001</v>
      </c>
      <c r="W69" s="96">
        <f t="shared" si="41"/>
        <v>1.0015000000000001</v>
      </c>
      <c r="X69" s="96">
        <f t="shared" si="41"/>
        <v>1.0015000000000001</v>
      </c>
      <c r="Y69" s="96">
        <f t="shared" si="41"/>
        <v>1.0015000000000001</v>
      </c>
      <c r="Z69" s="96">
        <f t="shared" si="41"/>
        <v>1.0015000000000001</v>
      </c>
      <c r="AA69" s="96">
        <f t="shared" si="41"/>
        <v>1.0015000000000001</v>
      </c>
      <c r="AB69" s="96">
        <f t="shared" si="41"/>
        <v>1.0015000000000001</v>
      </c>
    </row>
    <row r="70" spans="1:70" x14ac:dyDescent="0.3">
      <c r="C70" t="s">
        <v>417</v>
      </c>
      <c r="D70" t="s">
        <v>418</v>
      </c>
      <c r="E70" t="s">
        <v>410</v>
      </c>
      <c r="F70" s="128" t="s">
        <v>421</v>
      </c>
      <c r="G70" s="97" t="s">
        <v>399</v>
      </c>
      <c r="H70" s="94">
        <v>3.0000000000000001E-3</v>
      </c>
      <c r="I70" s="93">
        <f>$H70</f>
        <v>3.0000000000000001E-3</v>
      </c>
      <c r="J70" s="93">
        <f t="shared" si="38"/>
        <v>3.0000000000000001E-3</v>
      </c>
      <c r="K70" s="93">
        <f t="shared" si="38"/>
        <v>3.0000000000000001E-3</v>
      </c>
      <c r="L70" s="93">
        <f t="shared" si="38"/>
        <v>3.0000000000000001E-3</v>
      </c>
      <c r="M70" s="93">
        <f t="shared" si="38"/>
        <v>3.0000000000000001E-3</v>
      </c>
      <c r="N70" s="93">
        <f t="shared" si="38"/>
        <v>3.0000000000000001E-3</v>
      </c>
      <c r="O70" s="93">
        <f t="shared" si="38"/>
        <v>3.0000000000000001E-3</v>
      </c>
      <c r="P70" s="93">
        <f t="shared" si="38"/>
        <v>3.0000000000000001E-3</v>
      </c>
      <c r="Q70" s="93">
        <f t="shared" si="38"/>
        <v>3.0000000000000001E-3</v>
      </c>
      <c r="R70" s="94">
        <f t="shared" si="39"/>
        <v>2.7326278236678325E-2</v>
      </c>
      <c r="S70" s="95">
        <f t="shared" si="40"/>
        <v>-1.0842021724855044E-16</v>
      </c>
      <c r="T70" s="96">
        <f t="shared" si="41"/>
        <v>1.0029999999999999</v>
      </c>
      <c r="U70" s="96">
        <f t="shared" si="41"/>
        <v>1.0029999999999999</v>
      </c>
      <c r="V70" s="96">
        <f t="shared" si="41"/>
        <v>1.0029999999999999</v>
      </c>
      <c r="W70" s="96">
        <f t="shared" si="41"/>
        <v>1.0029999999999999</v>
      </c>
      <c r="X70" s="96">
        <f t="shared" si="41"/>
        <v>1.0029999999999999</v>
      </c>
      <c r="Y70" s="96">
        <f t="shared" si="41"/>
        <v>1.0029999999999999</v>
      </c>
      <c r="Z70" s="96">
        <f t="shared" si="41"/>
        <v>1.0029999999999999</v>
      </c>
      <c r="AA70" s="96">
        <f t="shared" si="41"/>
        <v>1.0029999999999999</v>
      </c>
      <c r="AB70" s="96">
        <f t="shared" si="41"/>
        <v>1.0029999999999999</v>
      </c>
    </row>
    <row r="71" spans="1:70" x14ac:dyDescent="0.3">
      <c r="C71" s="2" t="s">
        <v>417</v>
      </c>
      <c r="D71" s="2" t="s">
        <v>418</v>
      </c>
      <c r="E71" s="2" t="s">
        <v>406</v>
      </c>
      <c r="F71" s="2" t="s">
        <v>53</v>
      </c>
      <c r="G71" s="100" t="s">
        <v>399</v>
      </c>
      <c r="H71" s="101">
        <f>SUM(H68:H70)</f>
        <v>6.8000000000000005E-3</v>
      </c>
      <c r="I71" s="101">
        <f t="shared" ref="I71:Q71" si="42">SUM(I68:I70)</f>
        <v>6.8000000000000005E-3</v>
      </c>
      <c r="J71" s="101">
        <f t="shared" si="42"/>
        <v>6.8000000000000005E-3</v>
      </c>
      <c r="K71" s="101">
        <f t="shared" si="42"/>
        <v>6.8000000000000005E-3</v>
      </c>
      <c r="L71" s="101">
        <f t="shared" si="42"/>
        <v>6.8000000000000005E-3</v>
      </c>
      <c r="M71" s="101">
        <f t="shared" si="42"/>
        <v>6.8000000000000005E-3</v>
      </c>
      <c r="N71" s="101">
        <f t="shared" si="42"/>
        <v>6.8000000000000005E-3</v>
      </c>
      <c r="O71" s="101">
        <f t="shared" si="42"/>
        <v>6.8000000000000005E-3</v>
      </c>
      <c r="P71" s="101">
        <f t="shared" si="42"/>
        <v>6.8000000000000005E-3</v>
      </c>
      <c r="Q71" s="101">
        <f t="shared" si="42"/>
        <v>6.8000000000000005E-3</v>
      </c>
      <c r="R71" s="101">
        <f t="shared" si="39"/>
        <v>6.2891323533622367E-2</v>
      </c>
      <c r="S71" s="106">
        <f t="shared" si="40"/>
        <v>-8.3266726846886741E-17</v>
      </c>
      <c r="T71" s="102">
        <f t="shared" si="41"/>
        <v>1.0067999999999999</v>
      </c>
      <c r="U71" s="102">
        <f t="shared" si="41"/>
        <v>1.0067999999999999</v>
      </c>
      <c r="V71" s="102">
        <f t="shared" si="41"/>
        <v>1.0067999999999999</v>
      </c>
      <c r="W71" s="102">
        <f t="shared" si="41"/>
        <v>1.0067999999999999</v>
      </c>
      <c r="X71" s="102">
        <f t="shared" si="41"/>
        <v>1.0067999999999999</v>
      </c>
      <c r="Y71" s="102">
        <f t="shared" si="41"/>
        <v>1.0067999999999999</v>
      </c>
      <c r="Z71" s="102">
        <f t="shared" si="41"/>
        <v>1.0067999999999999</v>
      </c>
      <c r="AA71" s="102">
        <f t="shared" si="41"/>
        <v>1.0067999999999999</v>
      </c>
      <c r="AB71" s="102">
        <f t="shared" si="41"/>
        <v>1.0067999999999999</v>
      </c>
    </row>
    <row r="72" spans="1:70" x14ac:dyDescent="0.3">
      <c r="C72" s="2"/>
      <c r="D72" s="2"/>
      <c r="E72" s="2"/>
      <c r="F72" s="2"/>
      <c r="G72" s="100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6"/>
      <c r="T72" s="102"/>
      <c r="U72" s="102"/>
      <c r="V72" s="102"/>
      <c r="W72" s="102"/>
      <c r="X72" s="102"/>
      <c r="Y72" s="102"/>
      <c r="Z72" s="102"/>
      <c r="AA72" s="102"/>
      <c r="AB72" s="102"/>
    </row>
    <row r="73" spans="1:70" ht="15" thickBot="1" x14ac:dyDescent="0.35">
      <c r="F73" s="128"/>
    </row>
    <row r="74" spans="1:70" ht="129.6" x14ac:dyDescent="0.3">
      <c r="A74" s="130" t="s">
        <v>422</v>
      </c>
      <c r="B74" s="131" t="s">
        <v>423</v>
      </c>
      <c r="C74" s="89" t="s">
        <v>424</v>
      </c>
      <c r="F74" s="128"/>
      <c r="H74" s="132" t="s">
        <v>425</v>
      </c>
      <c r="I74" s="82">
        <v>2022</v>
      </c>
      <c r="J74" s="82">
        <v>2023</v>
      </c>
      <c r="K74" s="82">
        <v>2024</v>
      </c>
      <c r="L74" s="82">
        <v>2025</v>
      </c>
      <c r="M74" s="82">
        <v>2026</v>
      </c>
      <c r="N74" s="82">
        <v>2027</v>
      </c>
      <c r="O74" s="82">
        <v>2028</v>
      </c>
      <c r="P74" s="82">
        <v>2029</v>
      </c>
      <c r="Q74" s="82">
        <v>2030</v>
      </c>
      <c r="R74" s="132">
        <f>Q74+1</f>
        <v>2031</v>
      </c>
      <c r="S74" s="132">
        <f t="shared" ref="S74:AL74" si="43">R74+1</f>
        <v>2032</v>
      </c>
      <c r="T74" s="132">
        <f t="shared" si="43"/>
        <v>2033</v>
      </c>
      <c r="U74" s="132">
        <f t="shared" si="43"/>
        <v>2034</v>
      </c>
      <c r="V74" s="132">
        <f t="shared" si="43"/>
        <v>2035</v>
      </c>
      <c r="W74" s="132">
        <f t="shared" si="43"/>
        <v>2036</v>
      </c>
      <c r="X74" s="132">
        <f t="shared" si="43"/>
        <v>2037</v>
      </c>
      <c r="Y74" s="132">
        <f t="shared" si="43"/>
        <v>2038</v>
      </c>
      <c r="Z74" s="132">
        <f t="shared" si="43"/>
        <v>2039</v>
      </c>
      <c r="AA74" s="132">
        <f t="shared" si="43"/>
        <v>2040</v>
      </c>
      <c r="AB74" s="132">
        <f t="shared" si="43"/>
        <v>2041</v>
      </c>
      <c r="AC74" s="132">
        <f t="shared" si="43"/>
        <v>2042</v>
      </c>
      <c r="AD74" s="132">
        <f t="shared" si="43"/>
        <v>2043</v>
      </c>
      <c r="AE74" s="132">
        <f t="shared" si="43"/>
        <v>2044</v>
      </c>
      <c r="AF74" s="132">
        <f t="shared" si="43"/>
        <v>2045</v>
      </c>
      <c r="AG74" s="132">
        <f t="shared" si="43"/>
        <v>2046</v>
      </c>
      <c r="AH74" s="132">
        <f t="shared" si="43"/>
        <v>2047</v>
      </c>
      <c r="AI74" s="132">
        <f t="shared" si="43"/>
        <v>2048</v>
      </c>
      <c r="AJ74" s="132">
        <f t="shared" si="43"/>
        <v>2049</v>
      </c>
      <c r="AK74" s="132">
        <f t="shared" si="43"/>
        <v>2050</v>
      </c>
      <c r="AL74" s="132">
        <f t="shared" si="43"/>
        <v>2051</v>
      </c>
      <c r="AM74" s="133" t="s">
        <v>426</v>
      </c>
      <c r="AO74" s="82">
        <v>2022</v>
      </c>
      <c r="AP74" s="82">
        <v>2023</v>
      </c>
      <c r="AQ74" s="82">
        <v>2024</v>
      </c>
      <c r="AR74" s="82">
        <v>2025</v>
      </c>
      <c r="AS74" s="82">
        <v>2026</v>
      </c>
      <c r="AT74" s="82">
        <v>2027</v>
      </c>
      <c r="AU74" s="82">
        <v>2028</v>
      </c>
      <c r="AV74" s="82">
        <v>2029</v>
      </c>
      <c r="AW74" s="82">
        <v>2030</v>
      </c>
      <c r="AX74" s="132">
        <f>AW74+1</f>
        <v>2031</v>
      </c>
      <c r="AY74" s="132">
        <f t="shared" ref="AY74:BR74" si="44">AX74+1</f>
        <v>2032</v>
      </c>
      <c r="AZ74" s="132">
        <f t="shared" si="44"/>
        <v>2033</v>
      </c>
      <c r="BA74" s="132">
        <f t="shared" si="44"/>
        <v>2034</v>
      </c>
      <c r="BB74" s="132">
        <f t="shared" si="44"/>
        <v>2035</v>
      </c>
      <c r="BC74" s="132">
        <f t="shared" si="44"/>
        <v>2036</v>
      </c>
      <c r="BD74" s="132">
        <f t="shared" si="44"/>
        <v>2037</v>
      </c>
      <c r="BE74" s="132">
        <f t="shared" si="44"/>
        <v>2038</v>
      </c>
      <c r="BF74" s="132">
        <f t="shared" si="44"/>
        <v>2039</v>
      </c>
      <c r="BG74" s="132">
        <f t="shared" si="44"/>
        <v>2040</v>
      </c>
      <c r="BH74" s="132">
        <f t="shared" si="44"/>
        <v>2041</v>
      </c>
      <c r="BI74" s="132">
        <f t="shared" si="44"/>
        <v>2042</v>
      </c>
      <c r="BJ74" s="132">
        <f t="shared" si="44"/>
        <v>2043</v>
      </c>
      <c r="BK74" s="132">
        <f t="shared" si="44"/>
        <v>2044</v>
      </c>
      <c r="BL74" s="132">
        <f t="shared" si="44"/>
        <v>2045</v>
      </c>
      <c r="BM74" s="132">
        <f t="shared" si="44"/>
        <v>2046</v>
      </c>
      <c r="BN74" s="132">
        <f t="shared" si="44"/>
        <v>2047</v>
      </c>
      <c r="BO74" s="132">
        <f t="shared" si="44"/>
        <v>2048</v>
      </c>
      <c r="BP74" s="132">
        <f t="shared" si="44"/>
        <v>2049</v>
      </c>
      <c r="BQ74" s="132">
        <f t="shared" si="44"/>
        <v>2050</v>
      </c>
      <c r="BR74" s="132">
        <f t="shared" si="44"/>
        <v>2051</v>
      </c>
    </row>
    <row r="75" spans="1:70" x14ac:dyDescent="0.3">
      <c r="A75" s="134">
        <f>0%</f>
        <v>0</v>
      </c>
      <c r="B75" s="135">
        <f>'[1]Roads TFP'!$O$16</f>
        <v>0.85446219515433319</v>
      </c>
      <c r="C75" t="s">
        <v>417</v>
      </c>
      <c r="D75" t="s">
        <v>427</v>
      </c>
      <c r="E75" t="s">
        <v>410</v>
      </c>
      <c r="F75" s="136" t="s">
        <v>428</v>
      </c>
      <c r="G75" s="97" t="s">
        <v>399</v>
      </c>
      <c r="H75" s="137">
        <f>$B$75*A75*$B$84/($B$75*$B$84+(1-$B$75)*$A$88)*$H$81</f>
        <v>0</v>
      </c>
      <c r="I75" s="94">
        <f>H75</f>
        <v>0</v>
      </c>
      <c r="J75" s="94">
        <f t="shared" ref="J75:Y76" si="45">I75</f>
        <v>0</v>
      </c>
      <c r="K75" s="94">
        <f t="shared" si="45"/>
        <v>0</v>
      </c>
      <c r="L75" s="94">
        <f t="shared" si="45"/>
        <v>0</v>
      </c>
      <c r="M75" s="94">
        <f t="shared" si="45"/>
        <v>0</v>
      </c>
      <c r="N75" s="94">
        <f t="shared" si="45"/>
        <v>0</v>
      </c>
      <c r="O75" s="94">
        <f t="shared" si="45"/>
        <v>0</v>
      </c>
      <c r="P75" s="94">
        <f t="shared" si="45"/>
        <v>0</v>
      </c>
      <c r="Q75" s="94">
        <f t="shared" si="45"/>
        <v>0</v>
      </c>
      <c r="R75" s="138">
        <f t="shared" si="45"/>
        <v>0</v>
      </c>
      <c r="S75" s="138">
        <f t="shared" si="45"/>
        <v>0</v>
      </c>
      <c r="T75" s="138">
        <f t="shared" si="45"/>
        <v>0</v>
      </c>
      <c r="U75" s="138">
        <f t="shared" si="45"/>
        <v>0</v>
      </c>
      <c r="V75" s="138">
        <f t="shared" si="45"/>
        <v>0</v>
      </c>
      <c r="W75" s="138">
        <f t="shared" si="45"/>
        <v>0</v>
      </c>
      <c r="X75" s="138">
        <f t="shared" si="45"/>
        <v>0</v>
      </c>
      <c r="Y75" s="138">
        <f t="shared" si="45"/>
        <v>0</v>
      </c>
      <c r="Z75" s="138">
        <f t="shared" ref="Z75:AL76" si="46">Y75</f>
        <v>0</v>
      </c>
      <c r="AA75" s="138">
        <f t="shared" si="46"/>
        <v>0</v>
      </c>
      <c r="AB75" s="138">
        <f t="shared" si="46"/>
        <v>0</v>
      </c>
      <c r="AC75" s="138">
        <f t="shared" si="46"/>
        <v>0</v>
      </c>
      <c r="AD75" s="138">
        <f t="shared" si="46"/>
        <v>0</v>
      </c>
      <c r="AE75" s="138">
        <f t="shared" si="46"/>
        <v>0</v>
      </c>
      <c r="AF75" s="138">
        <f t="shared" si="46"/>
        <v>0</v>
      </c>
      <c r="AG75" s="138">
        <f t="shared" si="46"/>
        <v>0</v>
      </c>
      <c r="AH75" s="138">
        <f t="shared" si="46"/>
        <v>0</v>
      </c>
      <c r="AI75" s="138">
        <f t="shared" si="46"/>
        <v>0</v>
      </c>
      <c r="AJ75" s="138">
        <f t="shared" si="46"/>
        <v>0</v>
      </c>
      <c r="AK75" s="138">
        <f t="shared" si="46"/>
        <v>0</v>
      </c>
      <c r="AL75" s="138">
        <f t="shared" si="46"/>
        <v>0</v>
      </c>
      <c r="AM75" s="139">
        <f>(1+$H75)^($AL$74-$I$74+1)-1</f>
        <v>0</v>
      </c>
    </row>
    <row r="76" spans="1:70" x14ac:dyDescent="0.3">
      <c r="A76" s="134">
        <f>91%</f>
        <v>0.91</v>
      </c>
      <c r="B76" s="140">
        <f>B75</f>
        <v>0.85446219515433319</v>
      </c>
      <c r="C76" t="s">
        <v>417</v>
      </c>
      <c r="D76" t="s">
        <v>427</v>
      </c>
      <c r="E76" t="s">
        <v>410</v>
      </c>
      <c r="F76" s="136" t="s">
        <v>429</v>
      </c>
      <c r="G76" s="97" t="s">
        <v>399</v>
      </c>
      <c r="H76" s="137">
        <f>$B$75*A76*$B$84/($B$75*$B$84+(1-$B$75)*$A$88)*$H$81</f>
        <v>4.2394699185612931E-3</v>
      </c>
      <c r="I76" s="94">
        <f>H76</f>
        <v>4.2394699185612931E-3</v>
      </c>
      <c r="J76" s="94">
        <f t="shared" si="45"/>
        <v>4.2394699185612931E-3</v>
      </c>
      <c r="K76" s="94">
        <f t="shared" si="45"/>
        <v>4.2394699185612931E-3</v>
      </c>
      <c r="L76" s="94">
        <f t="shared" si="45"/>
        <v>4.2394699185612931E-3</v>
      </c>
      <c r="M76" s="94">
        <f t="shared" si="45"/>
        <v>4.2394699185612931E-3</v>
      </c>
      <c r="N76" s="94">
        <f t="shared" si="45"/>
        <v>4.2394699185612931E-3</v>
      </c>
      <c r="O76" s="94">
        <f t="shared" si="45"/>
        <v>4.2394699185612931E-3</v>
      </c>
      <c r="P76" s="94">
        <f t="shared" si="45"/>
        <v>4.2394699185612931E-3</v>
      </c>
      <c r="Q76" s="94">
        <f t="shared" si="45"/>
        <v>4.2394699185612931E-3</v>
      </c>
      <c r="R76" s="138">
        <f t="shared" si="45"/>
        <v>4.2394699185612931E-3</v>
      </c>
      <c r="S76" s="138">
        <f t="shared" si="45"/>
        <v>4.2394699185612931E-3</v>
      </c>
      <c r="T76" s="138">
        <f t="shared" si="45"/>
        <v>4.2394699185612931E-3</v>
      </c>
      <c r="U76" s="138">
        <f t="shared" si="45"/>
        <v>4.2394699185612931E-3</v>
      </c>
      <c r="V76" s="138">
        <f t="shared" si="45"/>
        <v>4.2394699185612931E-3</v>
      </c>
      <c r="W76" s="138">
        <f t="shared" si="45"/>
        <v>4.2394699185612931E-3</v>
      </c>
      <c r="X76" s="138">
        <f t="shared" si="45"/>
        <v>4.2394699185612931E-3</v>
      </c>
      <c r="Y76" s="138">
        <f t="shared" si="45"/>
        <v>4.2394699185612931E-3</v>
      </c>
      <c r="Z76" s="138">
        <f t="shared" si="46"/>
        <v>4.2394699185612931E-3</v>
      </c>
      <c r="AA76" s="138">
        <f t="shared" si="46"/>
        <v>4.2394699185612931E-3</v>
      </c>
      <c r="AB76" s="138">
        <f t="shared" si="46"/>
        <v>4.2394699185612931E-3</v>
      </c>
      <c r="AC76" s="138">
        <f t="shared" si="46"/>
        <v>4.2394699185612931E-3</v>
      </c>
      <c r="AD76" s="138">
        <f t="shared" si="46"/>
        <v>4.2394699185612931E-3</v>
      </c>
      <c r="AE76" s="138">
        <f t="shared" si="46"/>
        <v>4.2394699185612931E-3</v>
      </c>
      <c r="AF76" s="138">
        <f t="shared" si="46"/>
        <v>4.2394699185612931E-3</v>
      </c>
      <c r="AG76" s="138">
        <f t="shared" si="46"/>
        <v>4.2394699185612931E-3</v>
      </c>
      <c r="AH76" s="138">
        <f t="shared" si="46"/>
        <v>4.2394699185612931E-3</v>
      </c>
      <c r="AI76" s="138">
        <f t="shared" si="46"/>
        <v>4.2394699185612931E-3</v>
      </c>
      <c r="AJ76" s="138">
        <f t="shared" si="46"/>
        <v>4.2394699185612931E-3</v>
      </c>
      <c r="AK76" s="138">
        <f t="shared" si="46"/>
        <v>4.2394699185612931E-3</v>
      </c>
      <c r="AL76" s="138">
        <f t="shared" si="46"/>
        <v>4.2394699185612931E-3</v>
      </c>
      <c r="AM76" s="139">
        <f>(1+$H76)^($AL$74-$I$74+1)-1</f>
        <v>0.13532080722029804</v>
      </c>
    </row>
    <row r="77" spans="1:70" x14ac:dyDescent="0.3">
      <c r="A77" s="141">
        <f>9%</f>
        <v>0.09</v>
      </c>
      <c r="B77" s="140">
        <f>B76</f>
        <v>0.85446219515433319</v>
      </c>
      <c r="C77" t="s">
        <v>417</v>
      </c>
      <c r="D77" t="s">
        <v>427</v>
      </c>
      <c r="E77" t="s">
        <v>397</v>
      </c>
      <c r="F77" s="136" t="s">
        <v>430</v>
      </c>
      <c r="G77" s="97" t="s">
        <v>399</v>
      </c>
      <c r="H77" s="137">
        <f>$B$75*A77*$B$84/($B$75*$B$84+(1-$B$75)*$A$88)*$H$81</f>
        <v>4.1928823370386407E-4</v>
      </c>
      <c r="I77" s="142">
        <v>0</v>
      </c>
      <c r="J77" s="94">
        <f>($AL77-$I77)/($AL$74-$I$74)+I77</f>
        <v>2.8920689655172411E-5</v>
      </c>
      <c r="K77" s="94">
        <f t="shared" ref="K77:AK77" si="47">($AL77-$I77)/($AL$74-$I$74)+J77</f>
        <v>5.7841379310344822E-5</v>
      </c>
      <c r="L77" s="94">
        <f t="shared" si="47"/>
        <v>8.6762068965517237E-5</v>
      </c>
      <c r="M77" s="94">
        <f t="shared" si="47"/>
        <v>1.1568275862068964E-4</v>
      </c>
      <c r="N77" s="94">
        <f t="shared" si="47"/>
        <v>1.4460344827586205E-4</v>
      </c>
      <c r="O77" s="94">
        <f t="shared" si="47"/>
        <v>1.7352413793103447E-4</v>
      </c>
      <c r="P77" s="94">
        <f t="shared" si="47"/>
        <v>2.024448275862069E-4</v>
      </c>
      <c r="Q77" s="94">
        <f t="shared" si="47"/>
        <v>2.3136551724137932E-4</v>
      </c>
      <c r="R77" s="96">
        <f t="shared" si="47"/>
        <v>2.6028620689655174E-4</v>
      </c>
      <c r="S77" s="96">
        <f t="shared" si="47"/>
        <v>2.8920689655172416E-4</v>
      </c>
      <c r="T77" s="96">
        <f t="shared" si="47"/>
        <v>3.1812758620689658E-4</v>
      </c>
      <c r="U77" s="96">
        <f t="shared" si="47"/>
        <v>3.47048275862069E-4</v>
      </c>
      <c r="V77" s="96">
        <f t="shared" si="47"/>
        <v>3.7596896551724142E-4</v>
      </c>
      <c r="W77" s="96">
        <f t="shared" si="47"/>
        <v>4.0488965517241385E-4</v>
      </c>
      <c r="X77" s="96">
        <f t="shared" si="47"/>
        <v>4.3381034482758627E-4</v>
      </c>
      <c r="Y77" s="96">
        <f t="shared" si="47"/>
        <v>4.6273103448275869E-4</v>
      </c>
      <c r="Z77" s="96">
        <f t="shared" si="47"/>
        <v>4.9165172413793111E-4</v>
      </c>
      <c r="AA77" s="96">
        <f t="shared" si="47"/>
        <v>5.2057241379310348E-4</v>
      </c>
      <c r="AB77" s="96">
        <f t="shared" si="47"/>
        <v>5.4949310344827584E-4</v>
      </c>
      <c r="AC77" s="96">
        <f t="shared" si="47"/>
        <v>5.7841379310344821E-4</v>
      </c>
      <c r="AD77" s="96">
        <f t="shared" si="47"/>
        <v>6.0733448275862058E-4</v>
      </c>
      <c r="AE77" s="96">
        <f t="shared" si="47"/>
        <v>6.3625517241379295E-4</v>
      </c>
      <c r="AF77" s="96">
        <f t="shared" si="47"/>
        <v>6.6517586206896531E-4</v>
      </c>
      <c r="AG77" s="96">
        <f t="shared" si="47"/>
        <v>6.9409655172413768E-4</v>
      </c>
      <c r="AH77" s="96">
        <f t="shared" si="47"/>
        <v>7.2301724137931005E-4</v>
      </c>
      <c r="AI77" s="96">
        <f t="shared" si="47"/>
        <v>7.5193793103448241E-4</v>
      </c>
      <c r="AJ77" s="96">
        <f t="shared" si="47"/>
        <v>7.8085862068965478E-4</v>
      </c>
      <c r="AK77" s="96">
        <f t="shared" si="47"/>
        <v>8.0977931034482715E-4</v>
      </c>
      <c r="AL77" s="143">
        <v>8.3869999999999995E-4</v>
      </c>
      <c r="AM77" s="144">
        <f>PRODUCT(AO77:BR77)-1</f>
        <v>1.2656345915878164E-2</v>
      </c>
      <c r="AN77" s="145">
        <f>(1+$H77)^($AL$74-$I$74+1)-1</f>
        <v>1.2655421271536627E-2</v>
      </c>
      <c r="AO77" s="25">
        <f t="shared" ref="AO77:BR77" si="48">1+I77</f>
        <v>1</v>
      </c>
      <c r="AP77" s="25">
        <f t="shared" si="48"/>
        <v>1.0000289206896551</v>
      </c>
      <c r="AQ77" s="25">
        <f t="shared" si="48"/>
        <v>1.0000578413793104</v>
      </c>
      <c r="AR77" s="25">
        <f t="shared" si="48"/>
        <v>1.0000867620689655</v>
      </c>
      <c r="AS77" s="25">
        <f t="shared" si="48"/>
        <v>1.0001156827586206</v>
      </c>
      <c r="AT77" s="25">
        <f t="shared" si="48"/>
        <v>1.0001446034482759</v>
      </c>
      <c r="AU77" s="25">
        <f t="shared" si="48"/>
        <v>1.000173524137931</v>
      </c>
      <c r="AV77" s="25">
        <f t="shared" si="48"/>
        <v>1.0002024448275861</v>
      </c>
      <c r="AW77" s="25">
        <f t="shared" si="48"/>
        <v>1.0002313655172415</v>
      </c>
      <c r="AX77" s="25">
        <f t="shared" si="48"/>
        <v>1.0002602862068966</v>
      </c>
      <c r="AY77" s="25">
        <f t="shared" si="48"/>
        <v>1.0002892068965517</v>
      </c>
      <c r="AZ77" s="25">
        <f t="shared" si="48"/>
        <v>1.000318127586207</v>
      </c>
      <c r="BA77" s="25">
        <f t="shared" si="48"/>
        <v>1.0003470482758621</v>
      </c>
      <c r="BB77" s="25">
        <f t="shared" si="48"/>
        <v>1.0003759689655172</v>
      </c>
      <c r="BC77" s="25">
        <f t="shared" si="48"/>
        <v>1.0004048896551725</v>
      </c>
      <c r="BD77" s="25">
        <f t="shared" si="48"/>
        <v>1.0004338103448276</v>
      </c>
      <c r="BE77" s="25">
        <f t="shared" si="48"/>
        <v>1.0004627310344827</v>
      </c>
      <c r="BF77" s="25">
        <f t="shared" si="48"/>
        <v>1.000491651724138</v>
      </c>
      <c r="BG77" s="25">
        <f t="shared" si="48"/>
        <v>1.0005205724137931</v>
      </c>
      <c r="BH77" s="25">
        <f t="shared" si="48"/>
        <v>1.0005494931034482</v>
      </c>
      <c r="BI77" s="25">
        <f t="shared" si="48"/>
        <v>1.0005784137931035</v>
      </c>
      <c r="BJ77" s="25">
        <f t="shared" si="48"/>
        <v>1.0006073344827586</v>
      </c>
      <c r="BK77" s="25">
        <f t="shared" si="48"/>
        <v>1.0006362551724137</v>
      </c>
      <c r="BL77" s="25">
        <f t="shared" si="48"/>
        <v>1.000665175862069</v>
      </c>
      <c r="BM77" s="25">
        <f t="shared" si="48"/>
        <v>1.0006940965517241</v>
      </c>
      <c r="BN77" s="25">
        <f t="shared" si="48"/>
        <v>1.0007230172413792</v>
      </c>
      <c r="BO77" s="25">
        <f t="shared" si="48"/>
        <v>1.0007519379310346</v>
      </c>
      <c r="BP77" s="25">
        <f t="shared" si="48"/>
        <v>1.0007808586206897</v>
      </c>
      <c r="BQ77" s="25">
        <f t="shared" si="48"/>
        <v>1.0008097793103448</v>
      </c>
      <c r="BR77" s="25">
        <f t="shared" si="48"/>
        <v>1.0008387000000001</v>
      </c>
    </row>
    <row r="78" spans="1:70" x14ac:dyDescent="0.3">
      <c r="A78" s="146">
        <f>74%</f>
        <v>0.74</v>
      </c>
      <c r="B78" s="147">
        <f>1-B77</f>
        <v>0.14553780484566681</v>
      </c>
      <c r="C78" t="s">
        <v>417</v>
      </c>
      <c r="D78" t="s">
        <v>427</v>
      </c>
      <c r="E78" t="s">
        <v>410</v>
      </c>
      <c r="F78" s="148" t="s">
        <v>431</v>
      </c>
      <c r="G78" s="97" t="s">
        <v>399</v>
      </c>
      <c r="H78" s="137">
        <f>(1-$B$75)*A78*$A$88/($B$75*$B$84+(1-$B$75)*$A$88)*$H$81</f>
        <v>8.4451896732378351E-4</v>
      </c>
      <c r="I78" s="94">
        <f>H78</f>
        <v>8.4451896732378351E-4</v>
      </c>
      <c r="J78" s="94">
        <f t="shared" ref="J78:Y79" si="49">I78</f>
        <v>8.4451896732378351E-4</v>
      </c>
      <c r="K78" s="94">
        <f t="shared" si="49"/>
        <v>8.4451896732378351E-4</v>
      </c>
      <c r="L78" s="94">
        <f t="shared" si="49"/>
        <v>8.4451896732378351E-4</v>
      </c>
      <c r="M78" s="94">
        <f t="shared" si="49"/>
        <v>8.4451896732378351E-4</v>
      </c>
      <c r="N78" s="94">
        <f t="shared" si="49"/>
        <v>8.4451896732378351E-4</v>
      </c>
      <c r="O78" s="94">
        <f t="shared" si="49"/>
        <v>8.4451896732378351E-4</v>
      </c>
      <c r="P78" s="94">
        <f t="shared" si="49"/>
        <v>8.4451896732378351E-4</v>
      </c>
      <c r="Q78" s="94">
        <f t="shared" si="49"/>
        <v>8.4451896732378351E-4</v>
      </c>
      <c r="R78" s="138">
        <f t="shared" si="49"/>
        <v>8.4451896732378351E-4</v>
      </c>
      <c r="S78" s="138">
        <f t="shared" si="49"/>
        <v>8.4451896732378351E-4</v>
      </c>
      <c r="T78" s="138">
        <f t="shared" si="49"/>
        <v>8.4451896732378351E-4</v>
      </c>
      <c r="U78" s="138">
        <f t="shared" si="49"/>
        <v>8.4451896732378351E-4</v>
      </c>
      <c r="V78" s="138">
        <f t="shared" si="49"/>
        <v>8.4451896732378351E-4</v>
      </c>
      <c r="W78" s="138">
        <f t="shared" si="49"/>
        <v>8.4451896732378351E-4</v>
      </c>
      <c r="X78" s="138">
        <f t="shared" si="49"/>
        <v>8.4451896732378351E-4</v>
      </c>
      <c r="Y78" s="138">
        <f t="shared" si="49"/>
        <v>8.4451896732378351E-4</v>
      </c>
      <c r="Z78" s="138">
        <f t="shared" ref="Z78:AL79" si="50">Y78</f>
        <v>8.4451896732378351E-4</v>
      </c>
      <c r="AA78" s="138">
        <f t="shared" si="50"/>
        <v>8.4451896732378351E-4</v>
      </c>
      <c r="AB78" s="138">
        <f t="shared" si="50"/>
        <v>8.4451896732378351E-4</v>
      </c>
      <c r="AC78" s="138">
        <f t="shared" si="50"/>
        <v>8.4451896732378351E-4</v>
      </c>
      <c r="AD78" s="138">
        <f t="shared" si="50"/>
        <v>8.4451896732378351E-4</v>
      </c>
      <c r="AE78" s="138">
        <f t="shared" si="50"/>
        <v>8.4451896732378351E-4</v>
      </c>
      <c r="AF78" s="138">
        <f t="shared" si="50"/>
        <v>8.4451896732378351E-4</v>
      </c>
      <c r="AG78" s="138">
        <f t="shared" si="50"/>
        <v>8.4451896732378351E-4</v>
      </c>
      <c r="AH78" s="138">
        <f t="shared" si="50"/>
        <v>8.4451896732378351E-4</v>
      </c>
      <c r="AI78" s="138">
        <f t="shared" si="50"/>
        <v>8.4451896732378351E-4</v>
      </c>
      <c r="AJ78" s="138">
        <f t="shared" si="50"/>
        <v>8.4451896732378351E-4</v>
      </c>
      <c r="AK78" s="138">
        <f t="shared" si="50"/>
        <v>8.4451896732378351E-4</v>
      </c>
      <c r="AL78" s="138">
        <f t="shared" si="50"/>
        <v>8.4451896732378351E-4</v>
      </c>
      <c r="AM78" s="139">
        <f>(1+$H78)^($AL$74-$I$74+1)-1</f>
        <v>2.5648275790274511E-2</v>
      </c>
    </row>
    <row r="79" spans="1:70" x14ac:dyDescent="0.3">
      <c r="A79" s="146">
        <f>17%</f>
        <v>0.17</v>
      </c>
      <c r="B79" s="147">
        <f>B78</f>
        <v>0.14553780484566681</v>
      </c>
      <c r="C79" t="s">
        <v>417</v>
      </c>
      <c r="D79" t="s">
        <v>427</v>
      </c>
      <c r="E79" t="s">
        <v>410</v>
      </c>
      <c r="F79" s="148" t="s">
        <v>432</v>
      </c>
      <c r="G79" s="97" t="s">
        <v>399</v>
      </c>
      <c r="H79" s="137">
        <f>(1-$B$75)*A79*$A$88/($B$75*$B$84+(1-$B$75)*$A$88)*$H$81</f>
        <v>1.9401111411492328E-4</v>
      </c>
      <c r="I79" s="94">
        <f>H79</f>
        <v>1.9401111411492328E-4</v>
      </c>
      <c r="J79" s="94">
        <f t="shared" si="49"/>
        <v>1.9401111411492328E-4</v>
      </c>
      <c r="K79" s="94">
        <f t="shared" si="49"/>
        <v>1.9401111411492328E-4</v>
      </c>
      <c r="L79" s="94">
        <f t="shared" si="49"/>
        <v>1.9401111411492328E-4</v>
      </c>
      <c r="M79" s="94">
        <f t="shared" si="49"/>
        <v>1.9401111411492328E-4</v>
      </c>
      <c r="N79" s="94">
        <f t="shared" si="49"/>
        <v>1.9401111411492328E-4</v>
      </c>
      <c r="O79" s="94">
        <f t="shared" si="49"/>
        <v>1.9401111411492328E-4</v>
      </c>
      <c r="P79" s="94">
        <f t="shared" si="49"/>
        <v>1.9401111411492328E-4</v>
      </c>
      <c r="Q79" s="94">
        <f t="shared" si="49"/>
        <v>1.9401111411492328E-4</v>
      </c>
      <c r="R79" s="138">
        <f t="shared" si="49"/>
        <v>1.9401111411492328E-4</v>
      </c>
      <c r="S79" s="138">
        <f t="shared" si="49"/>
        <v>1.9401111411492328E-4</v>
      </c>
      <c r="T79" s="138">
        <f t="shared" si="49"/>
        <v>1.9401111411492328E-4</v>
      </c>
      <c r="U79" s="138">
        <f t="shared" si="49"/>
        <v>1.9401111411492328E-4</v>
      </c>
      <c r="V79" s="138">
        <f t="shared" si="49"/>
        <v>1.9401111411492328E-4</v>
      </c>
      <c r="W79" s="138">
        <f t="shared" si="49"/>
        <v>1.9401111411492328E-4</v>
      </c>
      <c r="X79" s="138">
        <f t="shared" si="49"/>
        <v>1.9401111411492328E-4</v>
      </c>
      <c r="Y79" s="138">
        <f t="shared" si="49"/>
        <v>1.9401111411492328E-4</v>
      </c>
      <c r="Z79" s="138">
        <f t="shared" si="50"/>
        <v>1.9401111411492328E-4</v>
      </c>
      <c r="AA79" s="138">
        <f t="shared" si="50"/>
        <v>1.9401111411492328E-4</v>
      </c>
      <c r="AB79" s="138">
        <f t="shared" si="50"/>
        <v>1.9401111411492328E-4</v>
      </c>
      <c r="AC79" s="138">
        <f t="shared" si="50"/>
        <v>1.9401111411492328E-4</v>
      </c>
      <c r="AD79" s="138">
        <f t="shared" si="50"/>
        <v>1.9401111411492328E-4</v>
      </c>
      <c r="AE79" s="138">
        <f t="shared" si="50"/>
        <v>1.9401111411492328E-4</v>
      </c>
      <c r="AF79" s="138">
        <f t="shared" si="50"/>
        <v>1.9401111411492328E-4</v>
      </c>
      <c r="AG79" s="138">
        <f t="shared" si="50"/>
        <v>1.9401111411492328E-4</v>
      </c>
      <c r="AH79" s="138">
        <f t="shared" si="50"/>
        <v>1.9401111411492328E-4</v>
      </c>
      <c r="AI79" s="138">
        <f t="shared" si="50"/>
        <v>1.9401111411492328E-4</v>
      </c>
      <c r="AJ79" s="138">
        <f t="shared" si="50"/>
        <v>1.9401111411492328E-4</v>
      </c>
      <c r="AK79" s="138">
        <f t="shared" si="50"/>
        <v>1.9401111411492328E-4</v>
      </c>
      <c r="AL79" s="138">
        <f t="shared" si="50"/>
        <v>1.9401111411492328E-4</v>
      </c>
      <c r="AM79" s="139">
        <f>(1+$H79)^($AL$74-$I$74+1)-1</f>
        <v>5.8367366469251891E-3</v>
      </c>
    </row>
    <row r="80" spans="1:70" ht="15" thickBot="1" x14ac:dyDescent="0.35">
      <c r="A80" s="149">
        <f>9%</f>
        <v>0.09</v>
      </c>
      <c r="B80" s="147">
        <f>B79</f>
        <v>0.14553780484566681</v>
      </c>
      <c r="C80" t="s">
        <v>417</v>
      </c>
      <c r="D80" t="s">
        <v>427</v>
      </c>
      <c r="E80" t="s">
        <v>397</v>
      </c>
      <c r="F80" s="148" t="s">
        <v>433</v>
      </c>
      <c r="G80" s="97" t="s">
        <v>399</v>
      </c>
      <c r="H80" s="137">
        <f>(1-$B$75)*A80*$A$88/($B$75*$B$84+(1-$B$75)*$A$88)*$H$81</f>
        <v>1.0271176629613583E-4</v>
      </c>
      <c r="I80" s="142">
        <v>0</v>
      </c>
      <c r="J80" s="94">
        <f>($AL80-$I80)/($AL$74-$I$74)+I80</f>
        <v>7.103448275862069E-6</v>
      </c>
      <c r="K80" s="94">
        <f t="shared" ref="K80:AK80" si="51">($AL80-$I80)/($AL$74-$I$74)+J80</f>
        <v>1.4206896551724138E-5</v>
      </c>
      <c r="L80" s="94">
        <f t="shared" si="51"/>
        <v>2.1310344827586208E-5</v>
      </c>
      <c r="M80" s="94">
        <f t="shared" si="51"/>
        <v>2.8413793103448276E-5</v>
      </c>
      <c r="N80" s="94">
        <f t="shared" si="51"/>
        <v>3.5517241379310344E-5</v>
      </c>
      <c r="O80" s="94">
        <f t="shared" si="51"/>
        <v>4.2620689655172416E-5</v>
      </c>
      <c r="P80" s="94">
        <f t="shared" si="51"/>
        <v>4.9724137931034487E-5</v>
      </c>
      <c r="Q80" s="94">
        <f t="shared" si="51"/>
        <v>5.6827586206896559E-5</v>
      </c>
      <c r="R80" s="96">
        <f t="shared" si="51"/>
        <v>6.393103448275863E-5</v>
      </c>
      <c r="S80" s="96">
        <f t="shared" si="51"/>
        <v>7.1034482758620702E-5</v>
      </c>
      <c r="T80" s="96">
        <f t="shared" si="51"/>
        <v>7.8137931034482773E-5</v>
      </c>
      <c r="U80" s="96">
        <f t="shared" si="51"/>
        <v>8.5241379310344845E-5</v>
      </c>
      <c r="V80" s="96">
        <f t="shared" si="51"/>
        <v>9.2344827586206916E-5</v>
      </c>
      <c r="W80" s="96">
        <f t="shared" si="51"/>
        <v>9.9448275862068988E-5</v>
      </c>
      <c r="X80" s="96">
        <f t="shared" si="51"/>
        <v>1.0655172413793106E-4</v>
      </c>
      <c r="Y80" s="96">
        <f t="shared" si="51"/>
        <v>1.1365517241379313E-4</v>
      </c>
      <c r="Z80" s="96">
        <f t="shared" si="51"/>
        <v>1.207586206896552E-4</v>
      </c>
      <c r="AA80" s="96">
        <f t="shared" si="51"/>
        <v>1.2786206896551726E-4</v>
      </c>
      <c r="AB80" s="96">
        <f t="shared" si="51"/>
        <v>1.3496551724137933E-4</v>
      </c>
      <c r="AC80" s="96">
        <f t="shared" si="51"/>
        <v>1.420689655172414E-4</v>
      </c>
      <c r="AD80" s="96">
        <f t="shared" si="51"/>
        <v>1.4917241379310347E-4</v>
      </c>
      <c r="AE80" s="96">
        <f t="shared" si="51"/>
        <v>1.5627586206896555E-4</v>
      </c>
      <c r="AF80" s="96">
        <f t="shared" si="51"/>
        <v>1.6337931034482762E-4</v>
      </c>
      <c r="AG80" s="96">
        <f t="shared" si="51"/>
        <v>1.7048275862068969E-4</v>
      </c>
      <c r="AH80" s="96">
        <f t="shared" si="51"/>
        <v>1.7758620689655176E-4</v>
      </c>
      <c r="AI80" s="96">
        <f t="shared" si="51"/>
        <v>1.8468965517241383E-4</v>
      </c>
      <c r="AJ80" s="96">
        <f t="shared" si="51"/>
        <v>1.917931034482759E-4</v>
      </c>
      <c r="AK80" s="96">
        <f t="shared" si="51"/>
        <v>1.9889655172413798E-4</v>
      </c>
      <c r="AL80" s="143">
        <v>2.0599999999999999E-4</v>
      </c>
      <c r="AM80" s="144">
        <f>PRODUCT(AO80:BR80)-1</f>
        <v>3.0945624875231559E-3</v>
      </c>
      <c r="AN80" s="145">
        <f>(1+$H80)^($AL$74-$I$74+1)-1</f>
        <v>3.0859465137833553E-3</v>
      </c>
      <c r="AO80" s="25">
        <f t="shared" ref="AO80:BR80" si="52">1+I80</f>
        <v>1</v>
      </c>
      <c r="AP80" s="25">
        <f t="shared" si="52"/>
        <v>1.0000071034482758</v>
      </c>
      <c r="AQ80" s="25">
        <f t="shared" si="52"/>
        <v>1.0000142068965516</v>
      </c>
      <c r="AR80" s="25">
        <f t="shared" si="52"/>
        <v>1.0000213103448277</v>
      </c>
      <c r="AS80" s="25">
        <f t="shared" si="52"/>
        <v>1.0000284137931035</v>
      </c>
      <c r="AT80" s="25">
        <f t="shared" si="52"/>
        <v>1.0000355172413793</v>
      </c>
      <c r="AU80" s="25">
        <f t="shared" si="52"/>
        <v>1.0000426206896551</v>
      </c>
      <c r="AV80" s="25">
        <f t="shared" si="52"/>
        <v>1.0000497241379311</v>
      </c>
      <c r="AW80" s="25">
        <f t="shared" si="52"/>
        <v>1.000056827586207</v>
      </c>
      <c r="AX80" s="25">
        <f t="shared" si="52"/>
        <v>1.0000639310344828</v>
      </c>
      <c r="AY80" s="25">
        <f t="shared" si="52"/>
        <v>1.0000710344827586</v>
      </c>
      <c r="AZ80" s="25">
        <f t="shared" si="52"/>
        <v>1.0000781379310344</v>
      </c>
      <c r="BA80" s="25">
        <f t="shared" si="52"/>
        <v>1.0000852413793104</v>
      </c>
      <c r="BB80" s="25">
        <f t="shared" si="52"/>
        <v>1.0000923448275862</v>
      </c>
      <c r="BC80" s="25">
        <f t="shared" si="52"/>
        <v>1.0000994482758621</v>
      </c>
      <c r="BD80" s="25">
        <f t="shared" si="52"/>
        <v>1.0001065517241379</v>
      </c>
      <c r="BE80" s="25">
        <f t="shared" si="52"/>
        <v>1.0001136551724137</v>
      </c>
      <c r="BF80" s="25">
        <f t="shared" si="52"/>
        <v>1.0001207586206897</v>
      </c>
      <c r="BG80" s="25">
        <f t="shared" si="52"/>
        <v>1.0001278620689655</v>
      </c>
      <c r="BH80" s="25">
        <f t="shared" si="52"/>
        <v>1.0001349655172413</v>
      </c>
      <c r="BI80" s="25">
        <f t="shared" si="52"/>
        <v>1.0001420689655172</v>
      </c>
      <c r="BJ80" s="25">
        <f t="shared" si="52"/>
        <v>1.0001491724137932</v>
      </c>
      <c r="BK80" s="25">
        <f t="shared" si="52"/>
        <v>1.000156275862069</v>
      </c>
      <c r="BL80" s="25">
        <f t="shared" si="52"/>
        <v>1.0001633793103448</v>
      </c>
      <c r="BM80" s="25">
        <f t="shared" si="52"/>
        <v>1.0001704827586206</v>
      </c>
      <c r="BN80" s="25">
        <f t="shared" si="52"/>
        <v>1.0001775862068965</v>
      </c>
      <c r="BO80" s="25">
        <f t="shared" si="52"/>
        <v>1.0001846896551725</v>
      </c>
      <c r="BP80" s="25">
        <f t="shared" si="52"/>
        <v>1.0001917931034483</v>
      </c>
      <c r="BQ80" s="25">
        <f t="shared" si="52"/>
        <v>1.0001988965517241</v>
      </c>
      <c r="BR80" s="25">
        <f t="shared" si="52"/>
        <v>1.0002059999999999</v>
      </c>
    </row>
    <row r="81" spans="1:70" x14ac:dyDescent="0.3">
      <c r="C81" s="2" t="s">
        <v>417</v>
      </c>
      <c r="D81" s="2" t="s">
        <v>427</v>
      </c>
      <c r="E81" s="2" t="s">
        <v>406</v>
      </c>
      <c r="F81" s="2" t="s">
        <v>53</v>
      </c>
      <c r="G81" s="100" t="s">
        <v>399</v>
      </c>
      <c r="H81" s="150">
        <v>5.7999999999999996E-3</v>
      </c>
      <c r="I81" s="101">
        <f>SUM(I75:I80)</f>
        <v>5.2779999999999997E-3</v>
      </c>
      <c r="J81" s="101">
        <f t="shared" ref="J81:AL81" si="53">SUM(J75:J80)</f>
        <v>5.3140241379310343E-3</v>
      </c>
      <c r="K81" s="101">
        <f t="shared" si="53"/>
        <v>5.3500482758620689E-3</v>
      </c>
      <c r="L81" s="101">
        <f t="shared" si="53"/>
        <v>5.3860724137931026E-3</v>
      </c>
      <c r="M81" s="101">
        <f t="shared" si="53"/>
        <v>5.4220965517241372E-3</v>
      </c>
      <c r="N81" s="101">
        <f t="shared" si="53"/>
        <v>5.4581206896551718E-3</v>
      </c>
      <c r="O81" s="101">
        <f t="shared" si="53"/>
        <v>5.4941448275862064E-3</v>
      </c>
      <c r="P81" s="101">
        <f t="shared" si="53"/>
        <v>5.530168965517241E-3</v>
      </c>
      <c r="Q81" s="101">
        <f t="shared" si="53"/>
        <v>5.5661931034482748E-3</v>
      </c>
      <c r="R81" s="102">
        <f t="shared" si="53"/>
        <v>5.6022172413793094E-3</v>
      </c>
      <c r="S81" s="102">
        <f t="shared" si="53"/>
        <v>5.6382413793103449E-3</v>
      </c>
      <c r="T81" s="102">
        <f t="shared" si="53"/>
        <v>5.6742655172413795E-3</v>
      </c>
      <c r="U81" s="102">
        <f t="shared" si="53"/>
        <v>5.7102896551724141E-3</v>
      </c>
      <c r="V81" s="102">
        <f t="shared" si="53"/>
        <v>5.7463137931034487E-3</v>
      </c>
      <c r="W81" s="102">
        <f t="shared" si="53"/>
        <v>5.7823379310344824E-3</v>
      </c>
      <c r="X81" s="102">
        <f t="shared" si="53"/>
        <v>5.818362068965517E-3</v>
      </c>
      <c r="Y81" s="102">
        <f t="shared" si="53"/>
        <v>5.8543862068965516E-3</v>
      </c>
      <c r="Z81" s="102">
        <f t="shared" si="53"/>
        <v>5.8904103448275862E-3</v>
      </c>
      <c r="AA81" s="102">
        <f t="shared" si="53"/>
        <v>5.9264344827586208E-3</v>
      </c>
      <c r="AB81" s="102">
        <f t="shared" si="53"/>
        <v>5.9624586206896545E-3</v>
      </c>
      <c r="AC81" s="102">
        <f t="shared" si="53"/>
        <v>5.9984827586206891E-3</v>
      </c>
      <c r="AD81" s="102">
        <f t="shared" si="53"/>
        <v>6.0345068965517237E-3</v>
      </c>
      <c r="AE81" s="102">
        <f t="shared" si="53"/>
        <v>6.0705310344827583E-3</v>
      </c>
      <c r="AF81" s="102">
        <f t="shared" si="53"/>
        <v>6.1065551724137929E-3</v>
      </c>
      <c r="AG81" s="102">
        <f t="shared" si="53"/>
        <v>6.1425793103448267E-3</v>
      </c>
      <c r="AH81" s="102">
        <f t="shared" si="53"/>
        <v>6.1786034482758613E-3</v>
      </c>
      <c r="AI81" s="102">
        <f t="shared" si="53"/>
        <v>6.2146275862068959E-3</v>
      </c>
      <c r="AJ81" s="102">
        <f t="shared" si="53"/>
        <v>6.2506517241379305E-3</v>
      </c>
      <c r="AK81" s="102">
        <f t="shared" si="53"/>
        <v>6.2866758620689651E-3</v>
      </c>
      <c r="AL81" s="102">
        <f t="shared" si="53"/>
        <v>6.3226999999999997E-3</v>
      </c>
      <c r="AM81" s="151">
        <f>(1+$H81)^($AL$74-$I$74+1)-1</f>
        <v>0.18945752598640864</v>
      </c>
    </row>
    <row r="82" spans="1:70" x14ac:dyDescent="0.3">
      <c r="C82" s="2"/>
      <c r="D82" s="2"/>
      <c r="E82" s="2"/>
      <c r="F82" s="2"/>
      <c r="G82" s="100"/>
      <c r="H82" s="150"/>
      <c r="I82" s="101"/>
      <c r="J82" s="101"/>
      <c r="K82" s="101"/>
      <c r="L82" s="101"/>
      <c r="M82" s="101"/>
      <c r="N82" s="101"/>
      <c r="O82" s="101"/>
      <c r="P82" s="101"/>
      <c r="Q82" s="101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51"/>
    </row>
    <row r="83" spans="1:70" ht="15" thickBot="1" x14ac:dyDescent="0.35">
      <c r="H83" s="152"/>
      <c r="I83" s="44"/>
      <c r="J83" s="44"/>
      <c r="K83" s="44"/>
      <c r="L83" s="44"/>
      <c r="M83" s="44"/>
      <c r="N83" s="44"/>
      <c r="O83" s="44"/>
      <c r="P83" s="44"/>
      <c r="Q83" s="44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70" ht="144" x14ac:dyDescent="0.3">
      <c r="A84" s="130" t="s">
        <v>434</v>
      </c>
      <c r="B84" s="153">
        <f>(1452*1000-'[1]Roads TFP'!$Q$19*A88)/'[1]Roads TFP'!$O$20</f>
        <v>22.968141709580326</v>
      </c>
      <c r="C84" s="89" t="s">
        <v>435</v>
      </c>
      <c r="H84" s="152"/>
      <c r="I84" s="44"/>
      <c r="J84" s="44"/>
      <c r="K84" s="44"/>
      <c r="L84" s="44"/>
      <c r="M84" s="44"/>
      <c r="N84" s="44"/>
      <c r="O84" s="44"/>
      <c r="P84" s="44"/>
      <c r="Q84" s="44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33" t="s">
        <v>426</v>
      </c>
    </row>
    <row r="85" spans="1:70" x14ac:dyDescent="0.3">
      <c r="A85" s="281" t="s">
        <v>22</v>
      </c>
      <c r="B85" s="135">
        <v>0</v>
      </c>
      <c r="C85" t="s">
        <v>417</v>
      </c>
      <c r="D85" t="s">
        <v>436</v>
      </c>
      <c r="E85" t="s">
        <v>410</v>
      </c>
      <c r="F85" s="136" t="s">
        <v>428</v>
      </c>
      <c r="G85" s="97" t="s">
        <v>399</v>
      </c>
      <c r="H85" s="152"/>
      <c r="I85" s="44"/>
      <c r="J85" s="44"/>
      <c r="K85" s="44"/>
      <c r="L85" s="44"/>
      <c r="M85" s="44"/>
      <c r="N85" s="44"/>
      <c r="O85" s="44"/>
      <c r="P85" s="44"/>
      <c r="Q85" s="44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39">
        <f>(1+$H85)^($AL$74-$I$74+1)-1</f>
        <v>0</v>
      </c>
    </row>
    <row r="86" spans="1:70" x14ac:dyDescent="0.3">
      <c r="A86" s="282"/>
      <c r="B86" s="140">
        <f>B85</f>
        <v>0</v>
      </c>
      <c r="C86" t="s">
        <v>417</v>
      </c>
      <c r="D86" t="s">
        <v>436</v>
      </c>
      <c r="E86" t="s">
        <v>410</v>
      </c>
      <c r="F86" s="136" t="s">
        <v>429</v>
      </c>
      <c r="G86" s="97" t="s">
        <v>399</v>
      </c>
      <c r="H86" s="152"/>
      <c r="I86" s="44"/>
      <c r="J86" s="44"/>
      <c r="K86" s="44"/>
      <c r="L86" s="44"/>
      <c r="M86" s="44"/>
      <c r="N86" s="44"/>
      <c r="O86" s="44"/>
      <c r="P86" s="44"/>
      <c r="Q86" s="44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39">
        <f>(1+$H86)^($AL$74-$I$74+1)-1</f>
        <v>0</v>
      </c>
    </row>
    <row r="87" spans="1:70" x14ac:dyDescent="0.3">
      <c r="A87" s="283"/>
      <c r="B87" s="140">
        <f>B86</f>
        <v>0</v>
      </c>
      <c r="C87" t="s">
        <v>417</v>
      </c>
      <c r="D87" t="s">
        <v>436</v>
      </c>
      <c r="E87" t="s">
        <v>397</v>
      </c>
      <c r="F87" s="136" t="s">
        <v>430</v>
      </c>
      <c r="G87" s="97" t="s">
        <v>399</v>
      </c>
      <c r="H87" s="152"/>
      <c r="I87" s="44"/>
      <c r="J87" s="44"/>
      <c r="K87" s="44"/>
      <c r="L87" s="44"/>
      <c r="M87" s="44"/>
      <c r="N87" s="44"/>
      <c r="O87" s="44"/>
      <c r="P87" s="44"/>
      <c r="Q87" s="44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39">
        <f>(1+$H87)^($AL$74-$I$74+1)-1</f>
        <v>0</v>
      </c>
    </row>
    <row r="88" spans="1:70" x14ac:dyDescent="0.3">
      <c r="A88" s="284">
        <f>1304/'[1]Roads TFP'!$P$21*1000</f>
        <v>33.033182287587394</v>
      </c>
      <c r="B88" s="147">
        <f>1-B87</f>
        <v>1</v>
      </c>
      <c r="C88" t="s">
        <v>417</v>
      </c>
      <c r="D88" t="s">
        <v>436</v>
      </c>
      <c r="E88" t="s">
        <v>410</v>
      </c>
      <c r="F88" s="148" t="s">
        <v>431</v>
      </c>
      <c r="G88" s="97" t="s">
        <v>399</v>
      </c>
      <c r="H88" s="154">
        <f>A78*$H$91</f>
        <v>3.9220000000000001E-3</v>
      </c>
      <c r="I88" s="94">
        <f>H88</f>
        <v>3.9220000000000001E-3</v>
      </c>
      <c r="J88" s="94">
        <f t="shared" ref="J88:Y89" si="54">I88</f>
        <v>3.9220000000000001E-3</v>
      </c>
      <c r="K88" s="94">
        <f t="shared" si="54"/>
        <v>3.9220000000000001E-3</v>
      </c>
      <c r="L88" s="94">
        <f t="shared" si="54"/>
        <v>3.9220000000000001E-3</v>
      </c>
      <c r="M88" s="94">
        <f t="shared" si="54"/>
        <v>3.9220000000000001E-3</v>
      </c>
      <c r="N88" s="94">
        <f t="shared" si="54"/>
        <v>3.9220000000000001E-3</v>
      </c>
      <c r="O88" s="94">
        <f t="shared" si="54"/>
        <v>3.9220000000000001E-3</v>
      </c>
      <c r="P88" s="94">
        <f t="shared" si="54"/>
        <v>3.9220000000000001E-3</v>
      </c>
      <c r="Q88" s="94">
        <f t="shared" si="54"/>
        <v>3.9220000000000001E-3</v>
      </c>
      <c r="R88" s="138">
        <f t="shared" si="54"/>
        <v>3.9220000000000001E-3</v>
      </c>
      <c r="S88" s="138">
        <f t="shared" si="54"/>
        <v>3.9220000000000001E-3</v>
      </c>
      <c r="T88" s="138">
        <f t="shared" si="54"/>
        <v>3.9220000000000001E-3</v>
      </c>
      <c r="U88" s="138">
        <f t="shared" si="54"/>
        <v>3.9220000000000001E-3</v>
      </c>
      <c r="V88" s="138">
        <f t="shared" si="54"/>
        <v>3.9220000000000001E-3</v>
      </c>
      <c r="W88" s="138">
        <f t="shared" si="54"/>
        <v>3.9220000000000001E-3</v>
      </c>
      <c r="X88" s="138">
        <f t="shared" si="54"/>
        <v>3.9220000000000001E-3</v>
      </c>
      <c r="Y88" s="138">
        <f t="shared" si="54"/>
        <v>3.9220000000000001E-3</v>
      </c>
      <c r="Z88" s="138">
        <f t="shared" ref="Z88:AL89" si="55">Y88</f>
        <v>3.9220000000000001E-3</v>
      </c>
      <c r="AA88" s="138">
        <f t="shared" si="55"/>
        <v>3.9220000000000001E-3</v>
      </c>
      <c r="AB88" s="138">
        <f t="shared" si="55"/>
        <v>3.9220000000000001E-3</v>
      </c>
      <c r="AC88" s="138">
        <f t="shared" si="55"/>
        <v>3.9220000000000001E-3</v>
      </c>
      <c r="AD88" s="138">
        <f t="shared" si="55"/>
        <v>3.9220000000000001E-3</v>
      </c>
      <c r="AE88" s="138">
        <f t="shared" si="55"/>
        <v>3.9220000000000001E-3</v>
      </c>
      <c r="AF88" s="138">
        <f t="shared" si="55"/>
        <v>3.9220000000000001E-3</v>
      </c>
      <c r="AG88" s="138">
        <f t="shared" si="55"/>
        <v>3.9220000000000001E-3</v>
      </c>
      <c r="AH88" s="138">
        <f t="shared" si="55"/>
        <v>3.9220000000000001E-3</v>
      </c>
      <c r="AI88" s="138">
        <f t="shared" si="55"/>
        <v>3.9220000000000001E-3</v>
      </c>
      <c r="AJ88" s="138">
        <f t="shared" si="55"/>
        <v>3.9220000000000001E-3</v>
      </c>
      <c r="AK88" s="138">
        <f t="shared" si="55"/>
        <v>3.9220000000000001E-3</v>
      </c>
      <c r="AL88" s="138">
        <f t="shared" si="55"/>
        <v>3.9220000000000001E-3</v>
      </c>
      <c r="AM88" s="139">
        <f>(1+$H88)^($AL$74-$I$74+1)-1</f>
        <v>0.12460275907493323</v>
      </c>
    </row>
    <row r="89" spans="1:70" x14ac:dyDescent="0.3">
      <c r="A89" s="284"/>
      <c r="B89" s="147">
        <f>B88</f>
        <v>1</v>
      </c>
      <c r="C89" t="s">
        <v>417</v>
      </c>
      <c r="D89" t="s">
        <v>436</v>
      </c>
      <c r="E89" t="s">
        <v>410</v>
      </c>
      <c r="F89" s="148" t="s">
        <v>432</v>
      </c>
      <c r="G89" s="97" t="s">
        <v>399</v>
      </c>
      <c r="H89" s="154">
        <f>A79*$H$91</f>
        <v>9.0100000000000011E-4</v>
      </c>
      <c r="I89" s="94">
        <f>H89</f>
        <v>9.0100000000000011E-4</v>
      </c>
      <c r="J89" s="94">
        <f t="shared" si="54"/>
        <v>9.0100000000000011E-4</v>
      </c>
      <c r="K89" s="94">
        <f t="shared" si="54"/>
        <v>9.0100000000000011E-4</v>
      </c>
      <c r="L89" s="94">
        <f t="shared" si="54"/>
        <v>9.0100000000000011E-4</v>
      </c>
      <c r="M89" s="94">
        <f t="shared" si="54"/>
        <v>9.0100000000000011E-4</v>
      </c>
      <c r="N89" s="94">
        <f t="shared" si="54"/>
        <v>9.0100000000000011E-4</v>
      </c>
      <c r="O89" s="94">
        <f t="shared" si="54"/>
        <v>9.0100000000000011E-4</v>
      </c>
      <c r="P89" s="94">
        <f t="shared" si="54"/>
        <v>9.0100000000000011E-4</v>
      </c>
      <c r="Q89" s="94">
        <f t="shared" si="54"/>
        <v>9.0100000000000011E-4</v>
      </c>
      <c r="R89" s="138">
        <f t="shared" si="54"/>
        <v>9.0100000000000011E-4</v>
      </c>
      <c r="S89" s="138">
        <f t="shared" si="54"/>
        <v>9.0100000000000011E-4</v>
      </c>
      <c r="T89" s="138">
        <f t="shared" si="54"/>
        <v>9.0100000000000011E-4</v>
      </c>
      <c r="U89" s="138">
        <f t="shared" si="54"/>
        <v>9.0100000000000011E-4</v>
      </c>
      <c r="V89" s="138">
        <f t="shared" si="54"/>
        <v>9.0100000000000011E-4</v>
      </c>
      <c r="W89" s="138">
        <f t="shared" si="54"/>
        <v>9.0100000000000011E-4</v>
      </c>
      <c r="X89" s="138">
        <f t="shared" si="54"/>
        <v>9.0100000000000011E-4</v>
      </c>
      <c r="Y89" s="138">
        <f t="shared" si="54"/>
        <v>9.0100000000000011E-4</v>
      </c>
      <c r="Z89" s="138">
        <f t="shared" si="55"/>
        <v>9.0100000000000011E-4</v>
      </c>
      <c r="AA89" s="138">
        <f t="shared" si="55"/>
        <v>9.0100000000000011E-4</v>
      </c>
      <c r="AB89" s="138">
        <f t="shared" si="55"/>
        <v>9.0100000000000011E-4</v>
      </c>
      <c r="AC89" s="138">
        <f t="shared" si="55"/>
        <v>9.0100000000000011E-4</v>
      </c>
      <c r="AD89" s="138">
        <f t="shared" si="55"/>
        <v>9.0100000000000011E-4</v>
      </c>
      <c r="AE89" s="138">
        <f t="shared" si="55"/>
        <v>9.0100000000000011E-4</v>
      </c>
      <c r="AF89" s="138">
        <f t="shared" si="55"/>
        <v>9.0100000000000011E-4</v>
      </c>
      <c r="AG89" s="138">
        <f t="shared" si="55"/>
        <v>9.0100000000000011E-4</v>
      </c>
      <c r="AH89" s="138">
        <f t="shared" si="55"/>
        <v>9.0100000000000011E-4</v>
      </c>
      <c r="AI89" s="138">
        <f t="shared" si="55"/>
        <v>9.0100000000000011E-4</v>
      </c>
      <c r="AJ89" s="138">
        <f t="shared" si="55"/>
        <v>9.0100000000000011E-4</v>
      </c>
      <c r="AK89" s="138">
        <f t="shared" si="55"/>
        <v>9.0100000000000011E-4</v>
      </c>
      <c r="AL89" s="138">
        <f t="shared" si="55"/>
        <v>9.0100000000000011E-4</v>
      </c>
      <c r="AM89" s="139">
        <f>(1+$H89)^($AL$74-$I$74+1)-1</f>
        <v>2.738612119717021E-2</v>
      </c>
    </row>
    <row r="90" spans="1:70" ht="15" thickBot="1" x14ac:dyDescent="0.35">
      <c r="A90" s="285"/>
      <c r="B90" s="147">
        <f>B89</f>
        <v>1</v>
      </c>
      <c r="C90" t="s">
        <v>417</v>
      </c>
      <c r="D90" t="s">
        <v>436</v>
      </c>
      <c r="E90" t="s">
        <v>397</v>
      </c>
      <c r="F90" s="148" t="s">
        <v>433</v>
      </c>
      <c r="G90" s="97" t="s">
        <v>399</v>
      </c>
      <c r="H90" s="154">
        <f>A80*$H$91</f>
        <v>4.7699999999999999E-4</v>
      </c>
      <c r="I90" s="142">
        <v>0</v>
      </c>
      <c r="J90" s="94">
        <f>($AL90-$I90)/($AL$74-$I$74)+I90</f>
        <v>3.2896551724137932E-5</v>
      </c>
      <c r="K90" s="94">
        <f t="shared" ref="K90:AK90" si="56">($AL90-$I90)/($AL$74-$I$74)+J90</f>
        <v>6.5793103448275864E-5</v>
      </c>
      <c r="L90" s="94">
        <f t="shared" si="56"/>
        <v>9.8689655172413802E-5</v>
      </c>
      <c r="M90" s="94">
        <f t="shared" si="56"/>
        <v>1.3158620689655173E-4</v>
      </c>
      <c r="N90" s="94">
        <f t="shared" si="56"/>
        <v>1.6448275862068965E-4</v>
      </c>
      <c r="O90" s="94">
        <f t="shared" si="56"/>
        <v>1.9737931034482758E-4</v>
      </c>
      <c r="P90" s="94">
        <f t="shared" si="56"/>
        <v>2.302758620689655E-4</v>
      </c>
      <c r="Q90" s="94">
        <f t="shared" si="56"/>
        <v>2.6317241379310345E-4</v>
      </c>
      <c r="R90" s="96">
        <f t="shared" si="56"/>
        <v>2.9606896551724138E-4</v>
      </c>
      <c r="S90" s="96">
        <f t="shared" si="56"/>
        <v>3.289655172413793E-4</v>
      </c>
      <c r="T90" s="96">
        <f t="shared" si="56"/>
        <v>3.6186206896551723E-4</v>
      </c>
      <c r="U90" s="96">
        <f t="shared" si="56"/>
        <v>3.9475862068965515E-4</v>
      </c>
      <c r="V90" s="96">
        <f t="shared" si="56"/>
        <v>4.2765517241379308E-4</v>
      </c>
      <c r="W90" s="96">
        <f t="shared" si="56"/>
        <v>4.60551724137931E-4</v>
      </c>
      <c r="X90" s="96">
        <f t="shared" si="56"/>
        <v>4.9344827586206893E-4</v>
      </c>
      <c r="Y90" s="96">
        <f t="shared" si="56"/>
        <v>5.2634482758620691E-4</v>
      </c>
      <c r="Z90" s="96">
        <f t="shared" si="56"/>
        <v>5.5924137931034489E-4</v>
      </c>
      <c r="AA90" s="96">
        <f t="shared" si="56"/>
        <v>5.9213793103448287E-4</v>
      </c>
      <c r="AB90" s="96">
        <f t="shared" si="56"/>
        <v>6.2503448275862085E-4</v>
      </c>
      <c r="AC90" s="96">
        <f t="shared" si="56"/>
        <v>6.5793103448275882E-4</v>
      </c>
      <c r="AD90" s="96">
        <f t="shared" si="56"/>
        <v>6.908275862068968E-4</v>
      </c>
      <c r="AE90" s="96">
        <f t="shared" si="56"/>
        <v>7.2372413793103478E-4</v>
      </c>
      <c r="AF90" s="96">
        <f t="shared" si="56"/>
        <v>7.5662068965517276E-4</v>
      </c>
      <c r="AG90" s="96">
        <f t="shared" si="56"/>
        <v>7.8951724137931074E-4</v>
      </c>
      <c r="AH90" s="96">
        <f t="shared" si="56"/>
        <v>8.2241379310344872E-4</v>
      </c>
      <c r="AI90" s="96">
        <f t="shared" si="56"/>
        <v>8.553103448275867E-4</v>
      </c>
      <c r="AJ90" s="96">
        <f t="shared" si="56"/>
        <v>8.8820689655172468E-4</v>
      </c>
      <c r="AK90" s="96">
        <f t="shared" si="56"/>
        <v>9.2110344827586266E-4</v>
      </c>
      <c r="AL90" s="143">
        <v>9.5399999999999999E-4</v>
      </c>
      <c r="AM90" s="144">
        <f>PRODUCT(AO90:BR90)-1</f>
        <v>1.4408184724560513E-2</v>
      </c>
      <c r="AN90" s="145">
        <f>(1+$H90)^($AL$74-$I$74+1)-1</f>
        <v>1.4409417174481964E-2</v>
      </c>
      <c r="AO90" s="25">
        <f t="shared" ref="AO90:BR90" si="57">1+I90</f>
        <v>1</v>
      </c>
      <c r="AP90" s="25">
        <f t="shared" si="57"/>
        <v>1.0000328965517242</v>
      </c>
      <c r="AQ90" s="25">
        <f t="shared" si="57"/>
        <v>1.0000657931034482</v>
      </c>
      <c r="AR90" s="25">
        <f t="shared" si="57"/>
        <v>1.0000986896551725</v>
      </c>
      <c r="AS90" s="25">
        <f t="shared" si="57"/>
        <v>1.0001315862068965</v>
      </c>
      <c r="AT90" s="25">
        <f t="shared" si="57"/>
        <v>1.0001644827586207</v>
      </c>
      <c r="AU90" s="25">
        <f t="shared" si="57"/>
        <v>1.0001973793103449</v>
      </c>
      <c r="AV90" s="25">
        <f t="shared" si="57"/>
        <v>1.0002302758620689</v>
      </c>
      <c r="AW90" s="25">
        <f t="shared" si="57"/>
        <v>1.0002631724137931</v>
      </c>
      <c r="AX90" s="25">
        <f t="shared" si="57"/>
        <v>1.0002960689655171</v>
      </c>
      <c r="AY90" s="25">
        <f t="shared" si="57"/>
        <v>1.0003289655172414</v>
      </c>
      <c r="AZ90" s="25">
        <f t="shared" si="57"/>
        <v>1.0003618620689656</v>
      </c>
      <c r="BA90" s="25">
        <f t="shared" si="57"/>
        <v>1.0003947586206896</v>
      </c>
      <c r="BB90" s="25">
        <f t="shared" si="57"/>
        <v>1.0004276551724138</v>
      </c>
      <c r="BC90" s="25">
        <f t="shared" si="57"/>
        <v>1.0004605517241378</v>
      </c>
      <c r="BD90" s="25">
        <f t="shared" si="57"/>
        <v>1.0004934482758621</v>
      </c>
      <c r="BE90" s="25">
        <f t="shared" si="57"/>
        <v>1.0005263448275863</v>
      </c>
      <c r="BF90" s="25">
        <f t="shared" si="57"/>
        <v>1.0005592413793103</v>
      </c>
      <c r="BG90" s="25">
        <f t="shared" si="57"/>
        <v>1.0005921379310345</v>
      </c>
      <c r="BH90" s="25">
        <f t="shared" si="57"/>
        <v>1.0006250344827585</v>
      </c>
      <c r="BI90" s="25">
        <f t="shared" si="57"/>
        <v>1.0006579310344828</v>
      </c>
      <c r="BJ90" s="25">
        <f t="shared" si="57"/>
        <v>1.000690827586207</v>
      </c>
      <c r="BK90" s="25">
        <f t="shared" si="57"/>
        <v>1.000723724137931</v>
      </c>
      <c r="BL90" s="25">
        <f t="shared" si="57"/>
        <v>1.0007566206896552</v>
      </c>
      <c r="BM90" s="25">
        <f t="shared" si="57"/>
        <v>1.0007895172413792</v>
      </c>
      <c r="BN90" s="25">
        <f t="shared" si="57"/>
        <v>1.0008224137931034</v>
      </c>
      <c r="BO90" s="25">
        <f t="shared" si="57"/>
        <v>1.0008553103448277</v>
      </c>
      <c r="BP90" s="25">
        <f t="shared" si="57"/>
        <v>1.0008882068965517</v>
      </c>
      <c r="BQ90" s="25">
        <f t="shared" si="57"/>
        <v>1.0009211034482759</v>
      </c>
      <c r="BR90" s="25">
        <f t="shared" si="57"/>
        <v>1.0009539999999999</v>
      </c>
    </row>
    <row r="91" spans="1:70" x14ac:dyDescent="0.3">
      <c r="C91" s="2" t="s">
        <v>417</v>
      </c>
      <c r="D91" s="2" t="s">
        <v>436</v>
      </c>
      <c r="E91" s="2" t="s">
        <v>406</v>
      </c>
      <c r="F91" s="2" t="s">
        <v>53</v>
      </c>
      <c r="G91" s="100" t="s">
        <v>399</v>
      </c>
      <c r="H91" s="150">
        <v>5.3E-3</v>
      </c>
      <c r="I91" s="101">
        <f>SUM(I85:I90)</f>
        <v>4.823E-3</v>
      </c>
      <c r="J91" s="101">
        <f t="shared" ref="J91:AL91" si="58">SUM(J85:J90)</f>
        <v>4.8558965517241379E-3</v>
      </c>
      <c r="K91" s="101">
        <f t="shared" si="58"/>
        <v>4.8887931034482758E-3</v>
      </c>
      <c r="L91" s="101">
        <f t="shared" si="58"/>
        <v>4.9216896551724136E-3</v>
      </c>
      <c r="M91" s="101">
        <f t="shared" si="58"/>
        <v>4.9545862068965515E-3</v>
      </c>
      <c r="N91" s="101">
        <f t="shared" si="58"/>
        <v>4.9874827586206894E-3</v>
      </c>
      <c r="O91" s="101">
        <f t="shared" si="58"/>
        <v>5.0203793103448273E-3</v>
      </c>
      <c r="P91" s="101">
        <f t="shared" si="58"/>
        <v>5.0532758620689651E-3</v>
      </c>
      <c r="Q91" s="101">
        <f t="shared" si="58"/>
        <v>5.0861724137931039E-3</v>
      </c>
      <c r="R91" s="102">
        <f t="shared" si="58"/>
        <v>5.1190689655172417E-3</v>
      </c>
      <c r="S91" s="102">
        <f t="shared" si="58"/>
        <v>5.1519655172413796E-3</v>
      </c>
      <c r="T91" s="102">
        <f t="shared" si="58"/>
        <v>5.1848620689655175E-3</v>
      </c>
      <c r="U91" s="102">
        <f t="shared" si="58"/>
        <v>5.2177586206896553E-3</v>
      </c>
      <c r="V91" s="102">
        <f t="shared" si="58"/>
        <v>5.2506551724137932E-3</v>
      </c>
      <c r="W91" s="102">
        <f t="shared" si="58"/>
        <v>5.2835517241379311E-3</v>
      </c>
      <c r="X91" s="102">
        <f t="shared" si="58"/>
        <v>5.316448275862069E-3</v>
      </c>
      <c r="Y91" s="102">
        <f t="shared" si="58"/>
        <v>5.3493448275862068E-3</v>
      </c>
      <c r="Z91" s="102">
        <f t="shared" si="58"/>
        <v>5.3822413793103447E-3</v>
      </c>
      <c r="AA91" s="102">
        <f t="shared" si="58"/>
        <v>5.4151379310344826E-3</v>
      </c>
      <c r="AB91" s="102">
        <f t="shared" si="58"/>
        <v>5.4480344827586204E-3</v>
      </c>
      <c r="AC91" s="102">
        <f t="shared" si="58"/>
        <v>5.4809310344827592E-3</v>
      </c>
      <c r="AD91" s="102">
        <f t="shared" si="58"/>
        <v>5.5138275862068971E-3</v>
      </c>
      <c r="AE91" s="102">
        <f t="shared" si="58"/>
        <v>5.5467241379310349E-3</v>
      </c>
      <c r="AF91" s="102">
        <f t="shared" si="58"/>
        <v>5.5796206896551728E-3</v>
      </c>
      <c r="AG91" s="102">
        <f t="shared" si="58"/>
        <v>5.6125172413793107E-3</v>
      </c>
      <c r="AH91" s="102">
        <f t="shared" si="58"/>
        <v>5.6454137931034485E-3</v>
      </c>
      <c r="AI91" s="102">
        <f t="shared" si="58"/>
        <v>5.6783103448275864E-3</v>
      </c>
      <c r="AJ91" s="102">
        <f t="shared" si="58"/>
        <v>5.7112068965517251E-3</v>
      </c>
      <c r="AK91" s="102">
        <f t="shared" si="58"/>
        <v>5.744103448275863E-3</v>
      </c>
      <c r="AL91" s="102">
        <f t="shared" si="58"/>
        <v>5.777E-3</v>
      </c>
      <c r="AM91" s="151">
        <f>(1+$H91)^($AL$74-$I$74+1)-1</f>
        <v>0.17184582384033642</v>
      </c>
    </row>
    <row r="92" spans="1:70" x14ac:dyDescent="0.3">
      <c r="C92" s="2"/>
      <c r="D92" s="2"/>
      <c r="E92" s="2"/>
      <c r="F92" s="2"/>
      <c r="G92" s="100"/>
      <c r="H92" s="150"/>
      <c r="I92" s="101"/>
      <c r="J92" s="101"/>
      <c r="K92" s="101"/>
      <c r="L92" s="101"/>
      <c r="M92" s="101"/>
      <c r="N92" s="101"/>
      <c r="O92" s="101"/>
      <c r="P92" s="101"/>
      <c r="Q92" s="101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51"/>
    </row>
    <row r="93" spans="1:70" ht="15" thickBot="1" x14ac:dyDescent="0.35">
      <c r="H93" s="152"/>
      <c r="I93" s="44"/>
      <c r="J93" s="44"/>
      <c r="K93" s="44"/>
      <c r="L93" s="44"/>
      <c r="M93" s="44"/>
      <c r="N93" s="44"/>
      <c r="O93" s="44"/>
      <c r="P93" s="44"/>
      <c r="Q93" s="44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70" ht="144" x14ac:dyDescent="0.3">
      <c r="A94" s="130" t="s">
        <v>434</v>
      </c>
      <c r="C94" s="89" t="s">
        <v>437</v>
      </c>
      <c r="H94" s="152"/>
      <c r="I94" s="44"/>
      <c r="J94" s="44"/>
      <c r="K94" s="44"/>
      <c r="L94" s="44"/>
      <c r="M94" s="44"/>
      <c r="N94" s="44"/>
      <c r="O94" s="44"/>
      <c r="P94" s="44"/>
      <c r="Q94" s="44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33" t="s">
        <v>426</v>
      </c>
    </row>
    <row r="95" spans="1:70" x14ac:dyDescent="0.3">
      <c r="A95" s="286">
        <f>(1242*1000-'[1]Roads TFP'!$Q$19*A98)/'[1]Roads TFP'!$Q$20</f>
        <v>19.432171717275136</v>
      </c>
      <c r="B95" s="135">
        <f>'[1]Roads TFP'!$Q$16</f>
        <v>0.85442751419285445</v>
      </c>
      <c r="C95" t="s">
        <v>417</v>
      </c>
      <c r="D95" t="s">
        <v>438</v>
      </c>
      <c r="E95" t="s">
        <v>410</v>
      </c>
      <c r="F95" s="136" t="s">
        <v>428</v>
      </c>
      <c r="G95" s="97" t="s">
        <v>399</v>
      </c>
      <c r="H95" s="137">
        <f>$B$75*A75*$A$95/($B$75*$A$95+(1-$B$75)*$A$98)*$H$81</f>
        <v>0</v>
      </c>
      <c r="I95" s="94">
        <f>H95</f>
        <v>0</v>
      </c>
      <c r="J95" s="94">
        <f t="shared" ref="J95:Y96" si="59">I95</f>
        <v>0</v>
      </c>
      <c r="K95" s="94">
        <f t="shared" si="59"/>
        <v>0</v>
      </c>
      <c r="L95" s="94">
        <f t="shared" si="59"/>
        <v>0</v>
      </c>
      <c r="M95" s="94">
        <f t="shared" si="59"/>
        <v>0</v>
      </c>
      <c r="N95" s="94">
        <f t="shared" si="59"/>
        <v>0</v>
      </c>
      <c r="O95" s="94">
        <f t="shared" si="59"/>
        <v>0</v>
      </c>
      <c r="P95" s="94">
        <f t="shared" si="59"/>
        <v>0</v>
      </c>
      <c r="Q95" s="94">
        <f t="shared" si="59"/>
        <v>0</v>
      </c>
      <c r="R95" s="138">
        <f t="shared" si="59"/>
        <v>0</v>
      </c>
      <c r="S95" s="138">
        <f t="shared" si="59"/>
        <v>0</v>
      </c>
      <c r="T95" s="138">
        <f t="shared" si="59"/>
        <v>0</v>
      </c>
      <c r="U95" s="138">
        <f t="shared" si="59"/>
        <v>0</v>
      </c>
      <c r="V95" s="138">
        <f t="shared" si="59"/>
        <v>0</v>
      </c>
      <c r="W95" s="138">
        <f t="shared" si="59"/>
        <v>0</v>
      </c>
      <c r="X95" s="138">
        <f t="shared" si="59"/>
        <v>0</v>
      </c>
      <c r="Y95" s="138">
        <f t="shared" si="59"/>
        <v>0</v>
      </c>
      <c r="Z95" s="138">
        <f t="shared" ref="Z95:AL96" si="60">Y95</f>
        <v>0</v>
      </c>
      <c r="AA95" s="138">
        <f t="shared" si="60"/>
        <v>0</v>
      </c>
      <c r="AB95" s="138">
        <f t="shared" si="60"/>
        <v>0</v>
      </c>
      <c r="AC95" s="138">
        <f t="shared" si="60"/>
        <v>0</v>
      </c>
      <c r="AD95" s="138">
        <f t="shared" si="60"/>
        <v>0</v>
      </c>
      <c r="AE95" s="138">
        <f t="shared" si="60"/>
        <v>0</v>
      </c>
      <c r="AF95" s="138">
        <f t="shared" si="60"/>
        <v>0</v>
      </c>
      <c r="AG95" s="138">
        <f t="shared" si="60"/>
        <v>0</v>
      </c>
      <c r="AH95" s="138">
        <f t="shared" si="60"/>
        <v>0</v>
      </c>
      <c r="AI95" s="138">
        <f t="shared" si="60"/>
        <v>0</v>
      </c>
      <c r="AJ95" s="138">
        <f t="shared" si="60"/>
        <v>0</v>
      </c>
      <c r="AK95" s="138">
        <f t="shared" si="60"/>
        <v>0</v>
      </c>
      <c r="AL95" s="138">
        <f t="shared" si="60"/>
        <v>0</v>
      </c>
      <c r="AM95" s="139">
        <f>(1+$H95)^($AL$74-$I$74+1)-1</f>
        <v>0</v>
      </c>
    </row>
    <row r="96" spans="1:70" x14ac:dyDescent="0.3">
      <c r="A96" s="287"/>
      <c r="B96" s="140">
        <f>B95</f>
        <v>0.85442751419285445</v>
      </c>
      <c r="C96" t="s">
        <v>417</v>
      </c>
      <c r="D96" t="s">
        <v>438</v>
      </c>
      <c r="E96" t="s">
        <v>410</v>
      </c>
      <c r="F96" s="136" t="s">
        <v>429</v>
      </c>
      <c r="G96" s="97" t="s">
        <v>399</v>
      </c>
      <c r="H96" s="137">
        <f>$B$75*A76*$A$95/($B$75*$A$95+(1-$B$75)*$A$98)*$H$81</f>
        <v>4.1923339237220992E-3</v>
      </c>
      <c r="I96" s="94">
        <f>H96</f>
        <v>4.1923339237220992E-3</v>
      </c>
      <c r="J96" s="94">
        <f t="shared" si="59"/>
        <v>4.1923339237220992E-3</v>
      </c>
      <c r="K96" s="94">
        <f t="shared" si="59"/>
        <v>4.1923339237220992E-3</v>
      </c>
      <c r="L96" s="94">
        <f t="shared" si="59"/>
        <v>4.1923339237220992E-3</v>
      </c>
      <c r="M96" s="94">
        <f t="shared" si="59"/>
        <v>4.1923339237220992E-3</v>
      </c>
      <c r="N96" s="94">
        <f t="shared" si="59"/>
        <v>4.1923339237220992E-3</v>
      </c>
      <c r="O96" s="94">
        <f t="shared" si="59"/>
        <v>4.1923339237220992E-3</v>
      </c>
      <c r="P96" s="94">
        <f t="shared" si="59"/>
        <v>4.1923339237220992E-3</v>
      </c>
      <c r="Q96" s="94">
        <f t="shared" si="59"/>
        <v>4.1923339237220992E-3</v>
      </c>
      <c r="R96" s="138">
        <f t="shared" si="59"/>
        <v>4.1923339237220992E-3</v>
      </c>
      <c r="S96" s="138">
        <f t="shared" si="59"/>
        <v>4.1923339237220992E-3</v>
      </c>
      <c r="T96" s="138">
        <f t="shared" si="59"/>
        <v>4.1923339237220992E-3</v>
      </c>
      <c r="U96" s="138">
        <f t="shared" si="59"/>
        <v>4.1923339237220992E-3</v>
      </c>
      <c r="V96" s="138">
        <f t="shared" si="59"/>
        <v>4.1923339237220992E-3</v>
      </c>
      <c r="W96" s="138">
        <f t="shared" si="59"/>
        <v>4.1923339237220992E-3</v>
      </c>
      <c r="X96" s="138">
        <f t="shared" si="59"/>
        <v>4.1923339237220992E-3</v>
      </c>
      <c r="Y96" s="138">
        <f t="shared" si="59"/>
        <v>4.1923339237220992E-3</v>
      </c>
      <c r="Z96" s="138">
        <f t="shared" si="60"/>
        <v>4.1923339237220992E-3</v>
      </c>
      <c r="AA96" s="138">
        <f t="shared" si="60"/>
        <v>4.1923339237220992E-3</v>
      </c>
      <c r="AB96" s="138">
        <f t="shared" si="60"/>
        <v>4.1923339237220992E-3</v>
      </c>
      <c r="AC96" s="138">
        <f t="shared" si="60"/>
        <v>4.1923339237220992E-3</v>
      </c>
      <c r="AD96" s="138">
        <f t="shared" si="60"/>
        <v>4.1923339237220992E-3</v>
      </c>
      <c r="AE96" s="138">
        <f t="shared" si="60"/>
        <v>4.1923339237220992E-3</v>
      </c>
      <c r="AF96" s="138">
        <f t="shared" si="60"/>
        <v>4.1923339237220992E-3</v>
      </c>
      <c r="AG96" s="138">
        <f t="shared" si="60"/>
        <v>4.1923339237220992E-3</v>
      </c>
      <c r="AH96" s="138">
        <f t="shared" si="60"/>
        <v>4.1923339237220992E-3</v>
      </c>
      <c r="AI96" s="138">
        <f t="shared" si="60"/>
        <v>4.1923339237220992E-3</v>
      </c>
      <c r="AJ96" s="138">
        <f t="shared" si="60"/>
        <v>4.1923339237220992E-3</v>
      </c>
      <c r="AK96" s="138">
        <f t="shared" si="60"/>
        <v>4.1923339237220992E-3</v>
      </c>
      <c r="AL96" s="138">
        <f t="shared" si="60"/>
        <v>4.1923339237220992E-3</v>
      </c>
      <c r="AM96" s="139">
        <f>(1+$H96)^($AL$74-$I$74+1)-1</f>
        <v>0.13372323795438956</v>
      </c>
    </row>
    <row r="97" spans="1:70" x14ac:dyDescent="0.3">
      <c r="A97" s="288"/>
      <c r="B97" s="140">
        <f>B96</f>
        <v>0.85442751419285445</v>
      </c>
      <c r="C97" t="s">
        <v>417</v>
      </c>
      <c r="D97" t="s">
        <v>438</v>
      </c>
      <c r="E97" t="s">
        <v>397</v>
      </c>
      <c r="F97" s="136" t="s">
        <v>430</v>
      </c>
      <c r="G97" s="97" t="s">
        <v>399</v>
      </c>
      <c r="H97" s="137">
        <f>$B$75*A77*$A$95/($B$75*$A$95+(1-$B$75)*$A$98)*$H$81</f>
        <v>4.1462643201647129E-4</v>
      </c>
      <c r="I97" s="142">
        <v>0</v>
      </c>
      <c r="J97" s="94">
        <f>($AL97-$I97)/($AL$74-$I$74)+I97</f>
        <v>2.8586206896551724E-5</v>
      </c>
      <c r="K97" s="94">
        <f t="shared" ref="K97:AK97" si="61">($AL97-$I97)/($AL$74-$I$74)+J97</f>
        <v>5.7172413793103448E-5</v>
      </c>
      <c r="L97" s="94">
        <f t="shared" si="61"/>
        <v>8.5758620689655178E-5</v>
      </c>
      <c r="M97" s="94">
        <f t="shared" si="61"/>
        <v>1.143448275862069E-4</v>
      </c>
      <c r="N97" s="94">
        <f t="shared" si="61"/>
        <v>1.4293103448275861E-4</v>
      </c>
      <c r="O97" s="94">
        <f t="shared" si="61"/>
        <v>1.7151724137931033E-4</v>
      </c>
      <c r="P97" s="94">
        <f t="shared" si="61"/>
        <v>2.0010344827586205E-4</v>
      </c>
      <c r="Q97" s="94">
        <f t="shared" si="61"/>
        <v>2.2868965517241376E-4</v>
      </c>
      <c r="R97" s="96">
        <f t="shared" si="61"/>
        <v>2.5727586206896548E-4</v>
      </c>
      <c r="S97" s="96">
        <f t="shared" si="61"/>
        <v>2.8586206896551722E-4</v>
      </c>
      <c r="T97" s="96">
        <f t="shared" si="61"/>
        <v>3.1444827586206897E-4</v>
      </c>
      <c r="U97" s="96">
        <f t="shared" si="61"/>
        <v>3.4303448275862071E-4</v>
      </c>
      <c r="V97" s="96">
        <f t="shared" si="61"/>
        <v>3.7162068965517246E-4</v>
      </c>
      <c r="W97" s="96">
        <f t="shared" si="61"/>
        <v>4.002068965517242E-4</v>
      </c>
      <c r="X97" s="96">
        <f t="shared" si="61"/>
        <v>4.2879310344827595E-4</v>
      </c>
      <c r="Y97" s="96">
        <f t="shared" si="61"/>
        <v>4.5737931034482769E-4</v>
      </c>
      <c r="Z97" s="96">
        <f t="shared" si="61"/>
        <v>4.8596551724137943E-4</v>
      </c>
      <c r="AA97" s="96">
        <f t="shared" si="61"/>
        <v>5.1455172413793118E-4</v>
      </c>
      <c r="AB97" s="96">
        <f t="shared" si="61"/>
        <v>5.4313793103448287E-4</v>
      </c>
      <c r="AC97" s="96">
        <f t="shared" si="61"/>
        <v>5.7172413793103456E-4</v>
      </c>
      <c r="AD97" s="96">
        <f t="shared" si="61"/>
        <v>6.0031034482758625E-4</v>
      </c>
      <c r="AE97" s="96">
        <f t="shared" si="61"/>
        <v>6.2889655172413794E-4</v>
      </c>
      <c r="AF97" s="96">
        <f t="shared" si="61"/>
        <v>6.5748275862068963E-4</v>
      </c>
      <c r="AG97" s="96">
        <f t="shared" si="61"/>
        <v>6.8606896551724132E-4</v>
      </c>
      <c r="AH97" s="96">
        <f t="shared" si="61"/>
        <v>7.1465517241379301E-4</v>
      </c>
      <c r="AI97" s="96">
        <f t="shared" si="61"/>
        <v>7.432413793103447E-4</v>
      </c>
      <c r="AJ97" s="96">
        <f t="shared" si="61"/>
        <v>7.7182758620689639E-4</v>
      </c>
      <c r="AK97" s="96">
        <f t="shared" si="61"/>
        <v>8.0041379310344808E-4</v>
      </c>
      <c r="AL97" s="143">
        <v>8.2899999999999998E-4</v>
      </c>
      <c r="AM97" s="144">
        <f>PRODUCT(AO97:BR97)-1</f>
        <v>1.250909839038572E-2</v>
      </c>
      <c r="AN97" s="145">
        <f>(1+$H97)^($AL$74-$I$74+1)-1</f>
        <v>1.2513866230149162E-2</v>
      </c>
      <c r="AO97" s="25">
        <f t="shared" ref="AO97:BR97" si="62">1+I97</f>
        <v>1</v>
      </c>
      <c r="AP97" s="25">
        <f t="shared" si="62"/>
        <v>1.0000285862068965</v>
      </c>
      <c r="AQ97" s="25">
        <f t="shared" si="62"/>
        <v>1.000057172413793</v>
      </c>
      <c r="AR97" s="25">
        <f t="shared" si="62"/>
        <v>1.0000857586206897</v>
      </c>
      <c r="AS97" s="25">
        <f t="shared" si="62"/>
        <v>1.0001143448275862</v>
      </c>
      <c r="AT97" s="25">
        <f t="shared" si="62"/>
        <v>1.0001429310344827</v>
      </c>
      <c r="AU97" s="25">
        <f t="shared" si="62"/>
        <v>1.0001715172413792</v>
      </c>
      <c r="AV97" s="25">
        <f t="shared" si="62"/>
        <v>1.0002001034482759</v>
      </c>
      <c r="AW97" s="25">
        <f t="shared" si="62"/>
        <v>1.0002286896551724</v>
      </c>
      <c r="AX97" s="25">
        <f t="shared" si="62"/>
        <v>1.0002572758620689</v>
      </c>
      <c r="AY97" s="25">
        <f t="shared" si="62"/>
        <v>1.0002858620689654</v>
      </c>
      <c r="AZ97" s="25">
        <f t="shared" si="62"/>
        <v>1.0003144482758621</v>
      </c>
      <c r="BA97" s="25">
        <f t="shared" si="62"/>
        <v>1.0003430344827586</v>
      </c>
      <c r="BB97" s="25">
        <f t="shared" si="62"/>
        <v>1.0003716206896551</v>
      </c>
      <c r="BC97" s="25">
        <f t="shared" si="62"/>
        <v>1.0004002068965516</v>
      </c>
      <c r="BD97" s="25">
        <f t="shared" si="62"/>
        <v>1.0004287931034483</v>
      </c>
      <c r="BE97" s="25">
        <f t="shared" si="62"/>
        <v>1.0004573793103448</v>
      </c>
      <c r="BF97" s="25">
        <f t="shared" si="62"/>
        <v>1.0004859655172413</v>
      </c>
      <c r="BG97" s="25">
        <f t="shared" si="62"/>
        <v>1.0005145517241378</v>
      </c>
      <c r="BH97" s="25">
        <f t="shared" si="62"/>
        <v>1.0005431379310346</v>
      </c>
      <c r="BI97" s="25">
        <f t="shared" si="62"/>
        <v>1.0005717241379311</v>
      </c>
      <c r="BJ97" s="25">
        <f t="shared" si="62"/>
        <v>1.0006003103448275</v>
      </c>
      <c r="BK97" s="25">
        <f t="shared" si="62"/>
        <v>1.000628896551724</v>
      </c>
      <c r="BL97" s="25">
        <f t="shared" si="62"/>
        <v>1.0006574827586208</v>
      </c>
      <c r="BM97" s="25">
        <f t="shared" si="62"/>
        <v>1.0006860689655173</v>
      </c>
      <c r="BN97" s="25">
        <f t="shared" si="62"/>
        <v>1.0007146551724138</v>
      </c>
      <c r="BO97" s="25">
        <f t="shared" si="62"/>
        <v>1.0007432413793103</v>
      </c>
      <c r="BP97" s="25">
        <f t="shared" si="62"/>
        <v>1.000771827586207</v>
      </c>
      <c r="BQ97" s="25">
        <f t="shared" si="62"/>
        <v>1.0008004137931035</v>
      </c>
      <c r="BR97" s="25">
        <f t="shared" si="62"/>
        <v>1.000829</v>
      </c>
    </row>
    <row r="98" spans="1:70" x14ac:dyDescent="0.3">
      <c r="A98" s="289">
        <f>A108</f>
        <v>29.544644747837093</v>
      </c>
      <c r="B98" s="147">
        <f>1-B97</f>
        <v>0.14557248580714555</v>
      </c>
      <c r="C98" t="s">
        <v>417</v>
      </c>
      <c r="D98" t="s">
        <v>438</v>
      </c>
      <c r="E98" t="s">
        <v>410</v>
      </c>
      <c r="F98" s="148" t="s">
        <v>431</v>
      </c>
      <c r="G98" s="97" t="s">
        <v>399</v>
      </c>
      <c r="H98" s="137">
        <f>(1-$B$75)*A78*$A$98/($B$75*$A$95+(1-$B$75)*$A$98)*$H$81</f>
        <v>8.828493367534577E-4</v>
      </c>
      <c r="I98" s="94">
        <f>H98</f>
        <v>8.828493367534577E-4</v>
      </c>
      <c r="J98" s="94">
        <f t="shared" ref="J98:Y99" si="63">I98</f>
        <v>8.828493367534577E-4</v>
      </c>
      <c r="K98" s="94">
        <f t="shared" si="63"/>
        <v>8.828493367534577E-4</v>
      </c>
      <c r="L98" s="94">
        <f t="shared" si="63"/>
        <v>8.828493367534577E-4</v>
      </c>
      <c r="M98" s="94">
        <f t="shared" si="63"/>
        <v>8.828493367534577E-4</v>
      </c>
      <c r="N98" s="94">
        <f t="shared" si="63"/>
        <v>8.828493367534577E-4</v>
      </c>
      <c r="O98" s="94">
        <f t="shared" si="63"/>
        <v>8.828493367534577E-4</v>
      </c>
      <c r="P98" s="94">
        <f t="shared" si="63"/>
        <v>8.828493367534577E-4</v>
      </c>
      <c r="Q98" s="94">
        <f t="shared" si="63"/>
        <v>8.828493367534577E-4</v>
      </c>
      <c r="R98" s="138">
        <f t="shared" si="63"/>
        <v>8.828493367534577E-4</v>
      </c>
      <c r="S98" s="138">
        <f t="shared" si="63"/>
        <v>8.828493367534577E-4</v>
      </c>
      <c r="T98" s="138">
        <f t="shared" si="63"/>
        <v>8.828493367534577E-4</v>
      </c>
      <c r="U98" s="138">
        <f t="shared" si="63"/>
        <v>8.828493367534577E-4</v>
      </c>
      <c r="V98" s="138">
        <f t="shared" si="63"/>
        <v>8.828493367534577E-4</v>
      </c>
      <c r="W98" s="138">
        <f t="shared" si="63"/>
        <v>8.828493367534577E-4</v>
      </c>
      <c r="X98" s="138">
        <f t="shared" si="63"/>
        <v>8.828493367534577E-4</v>
      </c>
      <c r="Y98" s="138">
        <f t="shared" si="63"/>
        <v>8.828493367534577E-4</v>
      </c>
      <c r="Z98" s="138">
        <f t="shared" ref="Z98:AL99" si="64">Y98</f>
        <v>8.828493367534577E-4</v>
      </c>
      <c r="AA98" s="138">
        <f t="shared" si="64"/>
        <v>8.828493367534577E-4</v>
      </c>
      <c r="AB98" s="138">
        <f t="shared" si="64"/>
        <v>8.828493367534577E-4</v>
      </c>
      <c r="AC98" s="138">
        <f t="shared" si="64"/>
        <v>8.828493367534577E-4</v>
      </c>
      <c r="AD98" s="138">
        <f t="shared" si="64"/>
        <v>8.828493367534577E-4</v>
      </c>
      <c r="AE98" s="138">
        <f t="shared" si="64"/>
        <v>8.828493367534577E-4</v>
      </c>
      <c r="AF98" s="138">
        <f t="shared" si="64"/>
        <v>8.828493367534577E-4</v>
      </c>
      <c r="AG98" s="138">
        <f t="shared" si="64"/>
        <v>8.828493367534577E-4</v>
      </c>
      <c r="AH98" s="138">
        <f t="shared" si="64"/>
        <v>8.828493367534577E-4</v>
      </c>
      <c r="AI98" s="138">
        <f t="shared" si="64"/>
        <v>8.828493367534577E-4</v>
      </c>
      <c r="AJ98" s="138">
        <f t="shared" si="64"/>
        <v>8.828493367534577E-4</v>
      </c>
      <c r="AK98" s="138">
        <f t="shared" si="64"/>
        <v>8.828493367534577E-4</v>
      </c>
      <c r="AL98" s="138">
        <f t="shared" si="64"/>
        <v>8.828493367534577E-4</v>
      </c>
      <c r="AM98" s="139">
        <f>(1+$H98)^($AL$74-$I$74+1)-1</f>
        <v>2.6827339550644203E-2</v>
      </c>
    </row>
    <row r="99" spans="1:70" x14ac:dyDescent="0.3">
      <c r="A99" s="289"/>
      <c r="B99" s="147">
        <f>B98</f>
        <v>0.14557248580714555</v>
      </c>
      <c r="C99" t="s">
        <v>417</v>
      </c>
      <c r="D99" t="s">
        <v>438</v>
      </c>
      <c r="E99" t="s">
        <v>410</v>
      </c>
      <c r="F99" s="148" t="s">
        <v>432</v>
      </c>
      <c r="G99" s="97" t="s">
        <v>399</v>
      </c>
      <c r="H99" s="137">
        <f>(1-$B$75)*A79*$A$98/($B$75*$A$95+(1-$B$75)*$A$98)*$H$81</f>
        <v>2.0281673952444299E-4</v>
      </c>
      <c r="I99" s="94">
        <f>H99</f>
        <v>2.0281673952444299E-4</v>
      </c>
      <c r="J99" s="94">
        <f t="shared" si="63"/>
        <v>2.0281673952444299E-4</v>
      </c>
      <c r="K99" s="94">
        <f t="shared" si="63"/>
        <v>2.0281673952444299E-4</v>
      </c>
      <c r="L99" s="94">
        <f t="shared" si="63"/>
        <v>2.0281673952444299E-4</v>
      </c>
      <c r="M99" s="94">
        <f t="shared" si="63"/>
        <v>2.0281673952444299E-4</v>
      </c>
      <c r="N99" s="94">
        <f t="shared" si="63"/>
        <v>2.0281673952444299E-4</v>
      </c>
      <c r="O99" s="94">
        <f t="shared" si="63"/>
        <v>2.0281673952444299E-4</v>
      </c>
      <c r="P99" s="94">
        <f t="shared" si="63"/>
        <v>2.0281673952444299E-4</v>
      </c>
      <c r="Q99" s="94">
        <f t="shared" si="63"/>
        <v>2.0281673952444299E-4</v>
      </c>
      <c r="R99" s="138">
        <f t="shared" si="63"/>
        <v>2.0281673952444299E-4</v>
      </c>
      <c r="S99" s="138">
        <f t="shared" si="63"/>
        <v>2.0281673952444299E-4</v>
      </c>
      <c r="T99" s="138">
        <f t="shared" si="63"/>
        <v>2.0281673952444299E-4</v>
      </c>
      <c r="U99" s="138">
        <f t="shared" si="63"/>
        <v>2.0281673952444299E-4</v>
      </c>
      <c r="V99" s="138">
        <f t="shared" si="63"/>
        <v>2.0281673952444299E-4</v>
      </c>
      <c r="W99" s="138">
        <f t="shared" si="63"/>
        <v>2.0281673952444299E-4</v>
      </c>
      <c r="X99" s="138">
        <f t="shared" si="63"/>
        <v>2.0281673952444299E-4</v>
      </c>
      <c r="Y99" s="138">
        <f t="shared" si="63"/>
        <v>2.0281673952444299E-4</v>
      </c>
      <c r="Z99" s="138">
        <f t="shared" si="64"/>
        <v>2.0281673952444299E-4</v>
      </c>
      <c r="AA99" s="138">
        <f t="shared" si="64"/>
        <v>2.0281673952444299E-4</v>
      </c>
      <c r="AB99" s="138">
        <f t="shared" si="64"/>
        <v>2.0281673952444299E-4</v>
      </c>
      <c r="AC99" s="138">
        <f t="shared" si="64"/>
        <v>2.0281673952444299E-4</v>
      </c>
      <c r="AD99" s="138">
        <f t="shared" si="64"/>
        <v>2.0281673952444299E-4</v>
      </c>
      <c r="AE99" s="138">
        <f t="shared" si="64"/>
        <v>2.0281673952444299E-4</v>
      </c>
      <c r="AF99" s="138">
        <f t="shared" si="64"/>
        <v>2.0281673952444299E-4</v>
      </c>
      <c r="AG99" s="138">
        <f t="shared" si="64"/>
        <v>2.0281673952444299E-4</v>
      </c>
      <c r="AH99" s="138">
        <f t="shared" si="64"/>
        <v>2.0281673952444299E-4</v>
      </c>
      <c r="AI99" s="138">
        <f t="shared" si="64"/>
        <v>2.0281673952444299E-4</v>
      </c>
      <c r="AJ99" s="138">
        <f t="shared" si="64"/>
        <v>2.0281673952444299E-4</v>
      </c>
      <c r="AK99" s="138">
        <f t="shared" si="64"/>
        <v>2.0281673952444299E-4</v>
      </c>
      <c r="AL99" s="138">
        <f t="shared" si="64"/>
        <v>2.0281673952444299E-4</v>
      </c>
      <c r="AM99" s="139">
        <f>(1+$H99)^($AL$74-$I$74+1)-1</f>
        <v>6.102429667865561E-3</v>
      </c>
    </row>
    <row r="100" spans="1:70" ht="15" thickBot="1" x14ac:dyDescent="0.35">
      <c r="A100" s="290"/>
      <c r="B100" s="147">
        <f>B99</f>
        <v>0.14557248580714555</v>
      </c>
      <c r="C100" t="s">
        <v>417</v>
      </c>
      <c r="D100" t="s">
        <v>438</v>
      </c>
      <c r="E100" t="s">
        <v>397</v>
      </c>
      <c r="F100" s="148" t="s">
        <v>433</v>
      </c>
      <c r="G100" s="97" t="s">
        <v>399</v>
      </c>
      <c r="H100" s="137">
        <f>(1-$B$75)*A80*$A$98/($B$75*$A$95+(1-$B$75)*$A$98)*$H$81</f>
        <v>1.0737356798352864E-4</v>
      </c>
      <c r="I100" s="142">
        <v>0</v>
      </c>
      <c r="J100" s="94">
        <f>($AL100-$I100)/($AL$74-$I$74)+I100</f>
        <v>7.4137931034482754E-6</v>
      </c>
      <c r="K100" s="94">
        <f t="shared" ref="K100:AK100" si="65">($AL100-$I100)/($AL$74-$I$74)+J100</f>
        <v>1.4827586206896551E-5</v>
      </c>
      <c r="L100" s="94">
        <f t="shared" si="65"/>
        <v>2.2241379310344824E-5</v>
      </c>
      <c r="M100" s="94">
        <f t="shared" si="65"/>
        <v>2.9655172413793102E-5</v>
      </c>
      <c r="N100" s="94">
        <f t="shared" si="65"/>
        <v>3.7068965517241379E-5</v>
      </c>
      <c r="O100" s="94">
        <f t="shared" si="65"/>
        <v>4.4482758620689656E-5</v>
      </c>
      <c r="P100" s="94">
        <f t="shared" si="65"/>
        <v>5.1896551724137933E-5</v>
      </c>
      <c r="Q100" s="94">
        <f t="shared" si="65"/>
        <v>5.931034482758621E-5</v>
      </c>
      <c r="R100" s="96">
        <f t="shared" si="65"/>
        <v>6.672413793103448E-5</v>
      </c>
      <c r="S100" s="96">
        <f t="shared" si="65"/>
        <v>7.4137931034482757E-5</v>
      </c>
      <c r="T100" s="96">
        <f t="shared" si="65"/>
        <v>8.1551724137931034E-5</v>
      </c>
      <c r="U100" s="96">
        <f t="shared" si="65"/>
        <v>8.8965517241379311E-5</v>
      </c>
      <c r="V100" s="96">
        <f t="shared" si="65"/>
        <v>9.6379310344827589E-5</v>
      </c>
      <c r="W100" s="96">
        <f t="shared" si="65"/>
        <v>1.0379310344827587E-4</v>
      </c>
      <c r="X100" s="96">
        <f t="shared" si="65"/>
        <v>1.1120689655172414E-4</v>
      </c>
      <c r="Y100" s="96">
        <f t="shared" si="65"/>
        <v>1.1862068965517242E-4</v>
      </c>
      <c r="Z100" s="96">
        <f t="shared" si="65"/>
        <v>1.260344827586207E-4</v>
      </c>
      <c r="AA100" s="96">
        <f t="shared" si="65"/>
        <v>1.3344827586206896E-4</v>
      </c>
      <c r="AB100" s="96">
        <f t="shared" si="65"/>
        <v>1.4086206896551722E-4</v>
      </c>
      <c r="AC100" s="96">
        <f t="shared" si="65"/>
        <v>1.4827586206896549E-4</v>
      </c>
      <c r="AD100" s="96">
        <f t="shared" si="65"/>
        <v>1.5568965517241375E-4</v>
      </c>
      <c r="AE100" s="96">
        <f t="shared" si="65"/>
        <v>1.6310344827586201E-4</v>
      </c>
      <c r="AF100" s="96">
        <f t="shared" si="65"/>
        <v>1.7051724137931028E-4</v>
      </c>
      <c r="AG100" s="96">
        <f t="shared" si="65"/>
        <v>1.7793103448275854E-4</v>
      </c>
      <c r="AH100" s="96">
        <f t="shared" si="65"/>
        <v>1.8534482758620681E-4</v>
      </c>
      <c r="AI100" s="96">
        <f t="shared" si="65"/>
        <v>1.9275862068965507E-4</v>
      </c>
      <c r="AJ100" s="96">
        <f t="shared" si="65"/>
        <v>2.0017241379310333E-4</v>
      </c>
      <c r="AK100" s="96">
        <f t="shared" si="65"/>
        <v>2.075862068965516E-4</v>
      </c>
      <c r="AL100" s="143">
        <v>2.1499999999999999E-4</v>
      </c>
      <c r="AM100" s="144">
        <f>PRODUCT(AO100:BR100)-1</f>
        <v>3.2299700637885564E-3</v>
      </c>
      <c r="AN100" s="145">
        <f>(1+$H100)^($AL$74-$I$74+1)-1</f>
        <v>3.2262272202481235E-3</v>
      </c>
      <c r="AO100" s="25">
        <f t="shared" ref="AO100:BR100" si="66">1+I100</f>
        <v>1</v>
      </c>
      <c r="AP100" s="25">
        <f t="shared" si="66"/>
        <v>1.0000074137931034</v>
      </c>
      <c r="AQ100" s="25">
        <f t="shared" si="66"/>
        <v>1.0000148275862069</v>
      </c>
      <c r="AR100" s="25">
        <f t="shared" si="66"/>
        <v>1.0000222413793103</v>
      </c>
      <c r="AS100" s="25">
        <f t="shared" si="66"/>
        <v>1.0000296551724137</v>
      </c>
      <c r="AT100" s="25">
        <f t="shared" si="66"/>
        <v>1.0000370689655171</v>
      </c>
      <c r="AU100" s="25">
        <f t="shared" si="66"/>
        <v>1.0000444827586208</v>
      </c>
      <c r="AV100" s="25">
        <f t="shared" si="66"/>
        <v>1.0000518965517242</v>
      </c>
      <c r="AW100" s="25">
        <f t="shared" si="66"/>
        <v>1.0000593103448276</v>
      </c>
      <c r="AX100" s="25">
        <f t="shared" si="66"/>
        <v>1.0000667241379311</v>
      </c>
      <c r="AY100" s="25">
        <f t="shared" si="66"/>
        <v>1.0000741379310345</v>
      </c>
      <c r="AZ100" s="25">
        <f t="shared" si="66"/>
        <v>1.0000815517241379</v>
      </c>
      <c r="BA100" s="25">
        <f t="shared" si="66"/>
        <v>1.0000889655172414</v>
      </c>
      <c r="BB100" s="25">
        <f t="shared" si="66"/>
        <v>1.0000963793103448</v>
      </c>
      <c r="BC100" s="25">
        <f t="shared" si="66"/>
        <v>1.0001037931034482</v>
      </c>
      <c r="BD100" s="25">
        <f t="shared" si="66"/>
        <v>1.0001112068965516</v>
      </c>
      <c r="BE100" s="25">
        <f t="shared" si="66"/>
        <v>1.0001186206896551</v>
      </c>
      <c r="BF100" s="25">
        <f t="shared" si="66"/>
        <v>1.0001260344827587</v>
      </c>
      <c r="BG100" s="25">
        <f t="shared" si="66"/>
        <v>1.0001334482758621</v>
      </c>
      <c r="BH100" s="25">
        <f t="shared" si="66"/>
        <v>1.0001408620689656</v>
      </c>
      <c r="BI100" s="25">
        <f t="shared" si="66"/>
        <v>1.000148275862069</v>
      </c>
      <c r="BJ100" s="25">
        <f t="shared" si="66"/>
        <v>1.0001556896551724</v>
      </c>
      <c r="BK100" s="25">
        <f t="shared" si="66"/>
        <v>1.0001631034482759</v>
      </c>
      <c r="BL100" s="25">
        <f t="shared" si="66"/>
        <v>1.0001705172413793</v>
      </c>
      <c r="BM100" s="25">
        <f t="shared" si="66"/>
        <v>1.0001779310344827</v>
      </c>
      <c r="BN100" s="25">
        <f t="shared" si="66"/>
        <v>1.0001853448275861</v>
      </c>
      <c r="BO100" s="25">
        <f t="shared" si="66"/>
        <v>1.0001927586206896</v>
      </c>
      <c r="BP100" s="25">
        <f t="shared" si="66"/>
        <v>1.000200172413793</v>
      </c>
      <c r="BQ100" s="25">
        <f t="shared" si="66"/>
        <v>1.0002075862068966</v>
      </c>
      <c r="BR100" s="25">
        <f t="shared" si="66"/>
        <v>1.0002150000000001</v>
      </c>
    </row>
    <row r="101" spans="1:70" x14ac:dyDescent="0.3">
      <c r="C101" s="2" t="s">
        <v>417</v>
      </c>
      <c r="D101" s="2" t="s">
        <v>438</v>
      </c>
      <c r="E101" s="2" t="s">
        <v>406</v>
      </c>
      <c r="F101" s="2" t="s">
        <v>53</v>
      </c>
      <c r="G101" s="100" t="s">
        <v>399</v>
      </c>
      <c r="H101" s="150">
        <v>5.0000000000000001E-3</v>
      </c>
      <c r="I101" s="101">
        <f t="shared" ref="I101:AL101" si="67">SUM(I95:I100)</f>
        <v>5.2779999999999997E-3</v>
      </c>
      <c r="J101" s="101">
        <f t="shared" si="67"/>
        <v>5.3139999999999993E-3</v>
      </c>
      <c r="K101" s="101">
        <f t="shared" si="67"/>
        <v>5.3499999999999997E-3</v>
      </c>
      <c r="L101" s="101">
        <f t="shared" si="67"/>
        <v>5.3859999999999993E-3</v>
      </c>
      <c r="M101" s="101">
        <f t="shared" si="67"/>
        <v>5.4219999999999997E-3</v>
      </c>
      <c r="N101" s="101">
        <f t="shared" si="67"/>
        <v>5.4579999999999993E-3</v>
      </c>
      <c r="O101" s="101">
        <f t="shared" si="67"/>
        <v>5.4939999999999998E-3</v>
      </c>
      <c r="P101" s="101">
        <f t="shared" si="67"/>
        <v>5.5299999999999993E-3</v>
      </c>
      <c r="Q101" s="101">
        <f t="shared" si="67"/>
        <v>5.5659999999999998E-3</v>
      </c>
      <c r="R101" s="102">
        <f t="shared" si="67"/>
        <v>5.6019999999999993E-3</v>
      </c>
      <c r="S101" s="102">
        <f t="shared" si="67"/>
        <v>5.6379999999999998E-3</v>
      </c>
      <c r="T101" s="102">
        <f t="shared" si="67"/>
        <v>5.6739999999999994E-3</v>
      </c>
      <c r="U101" s="102">
        <f t="shared" si="67"/>
        <v>5.7099999999999998E-3</v>
      </c>
      <c r="V101" s="102">
        <f t="shared" si="67"/>
        <v>5.7460000000000002E-3</v>
      </c>
      <c r="W101" s="102">
        <f t="shared" si="67"/>
        <v>5.7819999999999998E-3</v>
      </c>
      <c r="X101" s="102">
        <f t="shared" si="67"/>
        <v>5.8180000000000003E-3</v>
      </c>
      <c r="Y101" s="102">
        <f t="shared" si="67"/>
        <v>5.8539999999999998E-3</v>
      </c>
      <c r="Z101" s="102">
        <f t="shared" si="67"/>
        <v>5.8900000000000003E-3</v>
      </c>
      <c r="AA101" s="102">
        <f t="shared" si="67"/>
        <v>5.9259999999999998E-3</v>
      </c>
      <c r="AB101" s="102">
        <f t="shared" si="67"/>
        <v>5.9620000000000003E-3</v>
      </c>
      <c r="AC101" s="102">
        <f t="shared" si="67"/>
        <v>5.9979999999999999E-3</v>
      </c>
      <c r="AD101" s="102">
        <f t="shared" si="67"/>
        <v>6.0339999999999994E-3</v>
      </c>
      <c r="AE101" s="102">
        <f t="shared" si="67"/>
        <v>6.0699999999999999E-3</v>
      </c>
      <c r="AF101" s="102">
        <f t="shared" si="67"/>
        <v>6.1059999999999994E-3</v>
      </c>
      <c r="AG101" s="102">
        <f t="shared" si="67"/>
        <v>6.1419999999999999E-3</v>
      </c>
      <c r="AH101" s="102">
        <f t="shared" si="67"/>
        <v>6.1779999999999995E-3</v>
      </c>
      <c r="AI101" s="102">
        <f t="shared" si="67"/>
        <v>6.2139999999999999E-3</v>
      </c>
      <c r="AJ101" s="102">
        <f t="shared" si="67"/>
        <v>6.2499999999999995E-3</v>
      </c>
      <c r="AK101" s="102">
        <f t="shared" si="67"/>
        <v>6.2859999999999999E-3</v>
      </c>
      <c r="AL101" s="102">
        <f t="shared" si="67"/>
        <v>6.3219999999999995E-3</v>
      </c>
      <c r="AM101" s="151">
        <f>(1+$H101)^($AL$74-$I$74+1)-1</f>
        <v>0.16140008289534058</v>
      </c>
    </row>
    <row r="102" spans="1:70" x14ac:dyDescent="0.3">
      <c r="C102" s="2"/>
      <c r="D102" s="2"/>
      <c r="E102" s="2"/>
      <c r="F102" s="2"/>
      <c r="G102" s="100"/>
      <c r="H102" s="150"/>
      <c r="I102" s="101"/>
      <c r="J102" s="101"/>
      <c r="K102" s="101"/>
      <c r="L102" s="101"/>
      <c r="M102" s="101"/>
      <c r="N102" s="101"/>
      <c r="O102" s="101"/>
      <c r="P102" s="101"/>
      <c r="Q102" s="101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51"/>
    </row>
    <row r="103" spans="1:70" ht="15" thickBot="1" x14ac:dyDescent="0.35">
      <c r="H103" s="152"/>
      <c r="I103" s="44"/>
      <c r="J103" s="44"/>
      <c r="K103" s="44"/>
      <c r="L103" s="44"/>
      <c r="M103" s="44"/>
      <c r="N103" s="44"/>
      <c r="O103" s="44"/>
      <c r="P103" s="44"/>
      <c r="Q103" s="4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70" ht="144" x14ac:dyDescent="0.3">
      <c r="A104" s="130" t="s">
        <v>434</v>
      </c>
      <c r="C104" s="89" t="s">
        <v>439</v>
      </c>
      <c r="H104" s="152"/>
      <c r="I104" s="44"/>
      <c r="J104" s="44"/>
      <c r="K104" s="44"/>
      <c r="L104" s="44"/>
      <c r="M104" s="44"/>
      <c r="N104" s="44"/>
      <c r="O104" s="44"/>
      <c r="P104" s="44"/>
      <c r="Q104" s="4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33" t="s">
        <v>426</v>
      </c>
    </row>
    <row r="105" spans="1:70" x14ac:dyDescent="0.3">
      <c r="A105" s="281" t="s">
        <v>22</v>
      </c>
      <c r="B105" s="135">
        <v>0</v>
      </c>
      <c r="C105" t="s">
        <v>417</v>
      </c>
      <c r="D105" t="s">
        <v>440</v>
      </c>
      <c r="E105" t="s">
        <v>410</v>
      </c>
      <c r="F105" s="136" t="s">
        <v>428</v>
      </c>
      <c r="G105" s="97" t="s">
        <v>399</v>
      </c>
      <c r="H105" s="152"/>
      <c r="I105" s="44"/>
      <c r="J105" s="44"/>
      <c r="K105" s="44"/>
      <c r="L105" s="44"/>
      <c r="M105" s="44"/>
      <c r="N105" s="44"/>
      <c r="O105" s="44"/>
      <c r="P105" s="44"/>
      <c r="Q105" s="4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39">
        <f>(1+$H105)^($AL$74-$I$74+1)-1</f>
        <v>0</v>
      </c>
    </row>
    <row r="106" spans="1:70" x14ac:dyDescent="0.3">
      <c r="A106" s="282"/>
      <c r="B106" s="140">
        <f>B105</f>
        <v>0</v>
      </c>
      <c r="C106" t="s">
        <v>417</v>
      </c>
      <c r="D106" t="s">
        <v>440</v>
      </c>
      <c r="E106" t="s">
        <v>410</v>
      </c>
      <c r="F106" s="136" t="s">
        <v>429</v>
      </c>
      <c r="G106" s="97" t="s">
        <v>399</v>
      </c>
      <c r="H106" s="152"/>
      <c r="I106" s="44"/>
      <c r="J106" s="44"/>
      <c r="K106" s="44"/>
      <c r="L106" s="44"/>
      <c r="M106" s="44"/>
      <c r="N106" s="44"/>
      <c r="O106" s="44"/>
      <c r="P106" s="44"/>
      <c r="Q106" s="4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39">
        <f>(1+$H106)^($AL$74-$I$74+1)-1</f>
        <v>0</v>
      </c>
    </row>
    <row r="107" spans="1:70" x14ac:dyDescent="0.3">
      <c r="A107" s="283"/>
      <c r="B107" s="140">
        <f>B106</f>
        <v>0</v>
      </c>
      <c r="C107" t="s">
        <v>417</v>
      </c>
      <c r="D107" t="s">
        <v>440</v>
      </c>
      <c r="E107" t="s">
        <v>397</v>
      </c>
      <c r="F107" s="136" t="s">
        <v>430</v>
      </c>
      <c r="G107" s="97" t="s">
        <v>399</v>
      </c>
      <c r="H107" s="152"/>
      <c r="I107" s="44"/>
      <c r="J107" s="44"/>
      <c r="K107" s="44"/>
      <c r="L107" s="44"/>
      <c r="M107" s="44"/>
      <c r="N107" s="44"/>
      <c r="O107" s="44"/>
      <c r="P107" s="44"/>
      <c r="Q107" s="4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39">
        <f>(1+$H107)^($AL$74-$I$74+1)-1</f>
        <v>0</v>
      </c>
    </row>
    <row r="108" spans="1:70" x14ac:dyDescent="0.3">
      <c r="A108" s="284">
        <f>1165/'[1]Roads TFP'!$R$21*1000</f>
        <v>29.544644747837093</v>
      </c>
      <c r="B108" s="147">
        <f>1-B107</f>
        <v>1</v>
      </c>
      <c r="C108" t="s">
        <v>417</v>
      </c>
      <c r="D108" t="s">
        <v>440</v>
      </c>
      <c r="E108" t="s">
        <v>410</v>
      </c>
      <c r="F108" s="148" t="s">
        <v>431</v>
      </c>
      <c r="G108" s="97" t="s">
        <v>399</v>
      </c>
      <c r="H108" s="154">
        <f>A78*$H$111</f>
        <v>3.4780000000000002E-3</v>
      </c>
      <c r="I108" s="94">
        <f>H108</f>
        <v>3.4780000000000002E-3</v>
      </c>
      <c r="J108" s="94">
        <f t="shared" ref="J108:AL109" si="68">I108</f>
        <v>3.4780000000000002E-3</v>
      </c>
      <c r="K108" s="94">
        <f t="shared" si="68"/>
        <v>3.4780000000000002E-3</v>
      </c>
      <c r="L108" s="94">
        <f t="shared" si="68"/>
        <v>3.4780000000000002E-3</v>
      </c>
      <c r="M108" s="94">
        <f t="shared" si="68"/>
        <v>3.4780000000000002E-3</v>
      </c>
      <c r="N108" s="94">
        <f t="shared" si="68"/>
        <v>3.4780000000000002E-3</v>
      </c>
      <c r="O108" s="94">
        <f t="shared" si="68"/>
        <v>3.4780000000000002E-3</v>
      </c>
      <c r="P108" s="94">
        <f t="shared" si="68"/>
        <v>3.4780000000000002E-3</v>
      </c>
      <c r="Q108" s="94">
        <f t="shared" si="68"/>
        <v>3.4780000000000002E-3</v>
      </c>
      <c r="R108" s="138">
        <f t="shared" si="68"/>
        <v>3.4780000000000002E-3</v>
      </c>
      <c r="S108" s="138">
        <f t="shared" si="68"/>
        <v>3.4780000000000002E-3</v>
      </c>
      <c r="T108" s="138">
        <f t="shared" si="68"/>
        <v>3.4780000000000002E-3</v>
      </c>
      <c r="U108" s="138">
        <f t="shared" si="68"/>
        <v>3.4780000000000002E-3</v>
      </c>
      <c r="V108" s="138">
        <f t="shared" si="68"/>
        <v>3.4780000000000002E-3</v>
      </c>
      <c r="W108" s="138">
        <f t="shared" si="68"/>
        <v>3.4780000000000002E-3</v>
      </c>
      <c r="X108" s="138">
        <f t="shared" si="68"/>
        <v>3.4780000000000002E-3</v>
      </c>
      <c r="Y108" s="138">
        <f t="shared" si="68"/>
        <v>3.4780000000000002E-3</v>
      </c>
      <c r="Z108" s="138">
        <f t="shared" si="68"/>
        <v>3.4780000000000002E-3</v>
      </c>
      <c r="AA108" s="138">
        <f t="shared" si="68"/>
        <v>3.4780000000000002E-3</v>
      </c>
      <c r="AB108" s="138">
        <f t="shared" si="68"/>
        <v>3.4780000000000002E-3</v>
      </c>
      <c r="AC108" s="138">
        <f t="shared" si="68"/>
        <v>3.4780000000000002E-3</v>
      </c>
      <c r="AD108" s="138">
        <f t="shared" si="68"/>
        <v>3.4780000000000002E-3</v>
      </c>
      <c r="AE108" s="138">
        <f t="shared" si="68"/>
        <v>3.4780000000000002E-3</v>
      </c>
      <c r="AF108" s="138">
        <f t="shared" si="68"/>
        <v>3.4780000000000002E-3</v>
      </c>
      <c r="AG108" s="138">
        <f t="shared" si="68"/>
        <v>3.4780000000000002E-3</v>
      </c>
      <c r="AH108" s="138">
        <f t="shared" si="68"/>
        <v>3.4780000000000002E-3</v>
      </c>
      <c r="AI108" s="138">
        <f t="shared" si="68"/>
        <v>3.4780000000000002E-3</v>
      </c>
      <c r="AJ108" s="138">
        <f t="shared" si="68"/>
        <v>3.4780000000000002E-3</v>
      </c>
      <c r="AK108" s="138">
        <f t="shared" si="68"/>
        <v>3.4780000000000002E-3</v>
      </c>
      <c r="AL108" s="138">
        <f t="shared" si="68"/>
        <v>3.4780000000000002E-3</v>
      </c>
      <c r="AM108" s="139">
        <f>(1+$H108)^($AL$74-$I$74+1)-1</f>
        <v>0.1097768647417996</v>
      </c>
    </row>
    <row r="109" spans="1:70" x14ac:dyDescent="0.3">
      <c r="A109" s="284"/>
      <c r="B109" s="147">
        <f>B108</f>
        <v>1</v>
      </c>
      <c r="C109" t="s">
        <v>417</v>
      </c>
      <c r="D109" t="s">
        <v>440</v>
      </c>
      <c r="E109" t="s">
        <v>410</v>
      </c>
      <c r="F109" s="148" t="s">
        <v>432</v>
      </c>
      <c r="G109" s="97" t="s">
        <v>399</v>
      </c>
      <c r="H109" s="154">
        <f>A79*$H$111</f>
        <v>7.9900000000000012E-4</v>
      </c>
      <c r="I109" s="94">
        <f>H109</f>
        <v>7.9900000000000012E-4</v>
      </c>
      <c r="J109" s="94">
        <f t="shared" si="68"/>
        <v>7.9900000000000012E-4</v>
      </c>
      <c r="K109" s="94">
        <f t="shared" si="68"/>
        <v>7.9900000000000012E-4</v>
      </c>
      <c r="L109" s="94">
        <f t="shared" si="68"/>
        <v>7.9900000000000012E-4</v>
      </c>
      <c r="M109" s="94">
        <f t="shared" si="68"/>
        <v>7.9900000000000012E-4</v>
      </c>
      <c r="N109" s="94">
        <f t="shared" si="68"/>
        <v>7.9900000000000012E-4</v>
      </c>
      <c r="O109" s="94">
        <f t="shared" si="68"/>
        <v>7.9900000000000012E-4</v>
      </c>
      <c r="P109" s="94">
        <f t="shared" si="68"/>
        <v>7.9900000000000012E-4</v>
      </c>
      <c r="Q109" s="94">
        <f t="shared" si="68"/>
        <v>7.9900000000000012E-4</v>
      </c>
      <c r="R109" s="138">
        <f t="shared" si="68"/>
        <v>7.9900000000000012E-4</v>
      </c>
      <c r="S109" s="138">
        <f t="shared" si="68"/>
        <v>7.9900000000000012E-4</v>
      </c>
      <c r="T109" s="138">
        <f t="shared" si="68"/>
        <v>7.9900000000000012E-4</v>
      </c>
      <c r="U109" s="138">
        <f t="shared" si="68"/>
        <v>7.9900000000000012E-4</v>
      </c>
      <c r="V109" s="138">
        <f t="shared" si="68"/>
        <v>7.9900000000000012E-4</v>
      </c>
      <c r="W109" s="138">
        <f t="shared" si="68"/>
        <v>7.9900000000000012E-4</v>
      </c>
      <c r="X109" s="138">
        <f t="shared" si="68"/>
        <v>7.9900000000000012E-4</v>
      </c>
      <c r="Y109" s="138">
        <f t="shared" si="68"/>
        <v>7.9900000000000012E-4</v>
      </c>
      <c r="Z109" s="138">
        <f t="shared" si="68"/>
        <v>7.9900000000000012E-4</v>
      </c>
      <c r="AA109" s="138">
        <f t="shared" si="68"/>
        <v>7.9900000000000012E-4</v>
      </c>
      <c r="AB109" s="138">
        <f t="shared" si="68"/>
        <v>7.9900000000000012E-4</v>
      </c>
      <c r="AC109" s="138">
        <f t="shared" si="68"/>
        <v>7.9900000000000012E-4</v>
      </c>
      <c r="AD109" s="138">
        <f t="shared" si="68"/>
        <v>7.9900000000000012E-4</v>
      </c>
      <c r="AE109" s="138">
        <f t="shared" si="68"/>
        <v>7.9900000000000012E-4</v>
      </c>
      <c r="AF109" s="138">
        <f t="shared" si="68"/>
        <v>7.9900000000000012E-4</v>
      </c>
      <c r="AG109" s="138">
        <f t="shared" si="68"/>
        <v>7.9900000000000012E-4</v>
      </c>
      <c r="AH109" s="138">
        <f t="shared" si="68"/>
        <v>7.9900000000000012E-4</v>
      </c>
      <c r="AI109" s="138">
        <f t="shared" si="68"/>
        <v>7.9900000000000012E-4</v>
      </c>
      <c r="AJ109" s="138">
        <f t="shared" si="68"/>
        <v>7.9900000000000012E-4</v>
      </c>
      <c r="AK109" s="138">
        <f t="shared" si="68"/>
        <v>7.9900000000000012E-4</v>
      </c>
      <c r="AL109" s="138">
        <f t="shared" si="68"/>
        <v>7.9900000000000012E-4</v>
      </c>
      <c r="AM109" s="139">
        <f>(1+$H109)^($AL$74-$I$74+1)-1</f>
        <v>2.4249786585168742E-2</v>
      </c>
    </row>
    <row r="110" spans="1:70" ht="15" thickBot="1" x14ac:dyDescent="0.35">
      <c r="A110" s="285"/>
      <c r="B110" s="147">
        <f>B109</f>
        <v>1</v>
      </c>
      <c r="C110" t="s">
        <v>417</v>
      </c>
      <c r="D110" t="s">
        <v>440</v>
      </c>
      <c r="E110" t="s">
        <v>397</v>
      </c>
      <c r="F110" s="148" t="s">
        <v>433</v>
      </c>
      <c r="G110" s="97" t="s">
        <v>399</v>
      </c>
      <c r="H110" s="154">
        <f>A80*$H$111</f>
        <v>4.2299999999999998E-4</v>
      </c>
      <c r="I110" s="142">
        <v>0</v>
      </c>
      <c r="J110" s="94">
        <f>($AL110-$I110)/($AL$74-$I$74)+I110</f>
        <v>2.9172413793103448E-5</v>
      </c>
      <c r="K110" s="94">
        <f t="shared" ref="K110:AK110" si="69">($AL110-$I110)/($AL$74-$I$74)+J110</f>
        <v>5.8344827586206896E-5</v>
      </c>
      <c r="L110" s="94">
        <f t="shared" si="69"/>
        <v>8.7517241379310348E-5</v>
      </c>
      <c r="M110" s="94">
        <f t="shared" si="69"/>
        <v>1.1668965517241379E-4</v>
      </c>
      <c r="N110" s="94">
        <f t="shared" si="69"/>
        <v>1.4586206896551724E-4</v>
      </c>
      <c r="O110" s="94">
        <f t="shared" si="69"/>
        <v>1.750344827586207E-4</v>
      </c>
      <c r="P110" s="94">
        <f t="shared" si="69"/>
        <v>2.0420689655172415E-4</v>
      </c>
      <c r="Q110" s="94">
        <f t="shared" si="69"/>
        <v>2.3337931034482761E-4</v>
      </c>
      <c r="R110" s="96">
        <f t="shared" si="69"/>
        <v>2.6255172413793107E-4</v>
      </c>
      <c r="S110" s="96">
        <f t="shared" si="69"/>
        <v>2.9172413793103453E-4</v>
      </c>
      <c r="T110" s="96">
        <f t="shared" si="69"/>
        <v>3.2089655172413799E-4</v>
      </c>
      <c r="U110" s="96">
        <f t="shared" si="69"/>
        <v>3.5006896551724144E-4</v>
      </c>
      <c r="V110" s="96">
        <f t="shared" si="69"/>
        <v>3.792413793103449E-4</v>
      </c>
      <c r="W110" s="96">
        <f t="shared" si="69"/>
        <v>4.0841379310344836E-4</v>
      </c>
      <c r="X110" s="96">
        <f t="shared" si="69"/>
        <v>4.3758620689655182E-4</v>
      </c>
      <c r="Y110" s="96">
        <f t="shared" si="69"/>
        <v>4.6675862068965528E-4</v>
      </c>
      <c r="Z110" s="96">
        <f t="shared" si="69"/>
        <v>4.9593103448275868E-4</v>
      </c>
      <c r="AA110" s="96">
        <f t="shared" si="69"/>
        <v>5.2510344827586214E-4</v>
      </c>
      <c r="AB110" s="96">
        <f t="shared" si="69"/>
        <v>5.542758620689656E-4</v>
      </c>
      <c r="AC110" s="96">
        <f t="shared" si="69"/>
        <v>5.8344827586206906E-4</v>
      </c>
      <c r="AD110" s="96">
        <f t="shared" si="69"/>
        <v>6.1262068965517251E-4</v>
      </c>
      <c r="AE110" s="96">
        <f t="shared" si="69"/>
        <v>6.4179310344827597E-4</v>
      </c>
      <c r="AF110" s="96">
        <f t="shared" si="69"/>
        <v>6.7096551724137943E-4</v>
      </c>
      <c r="AG110" s="96">
        <f t="shared" si="69"/>
        <v>7.0013793103448289E-4</v>
      </c>
      <c r="AH110" s="96">
        <f t="shared" si="69"/>
        <v>7.2931034482758635E-4</v>
      </c>
      <c r="AI110" s="96">
        <f t="shared" si="69"/>
        <v>7.5848275862068981E-4</v>
      </c>
      <c r="AJ110" s="96">
        <f t="shared" si="69"/>
        <v>7.8765517241379326E-4</v>
      </c>
      <c r="AK110" s="96">
        <f t="shared" si="69"/>
        <v>8.1682758620689672E-4</v>
      </c>
      <c r="AL110" s="143">
        <v>8.4599999999999996E-4</v>
      </c>
      <c r="AM110" s="144">
        <f>PRODUCT(AO110:BR110)-1</f>
        <v>1.2767174547290372E-2</v>
      </c>
      <c r="AN110" s="145">
        <f>(1+$H110)^($AL$74-$I$74+1)-1</f>
        <v>1.2768142283408945E-2</v>
      </c>
      <c r="AO110" s="25">
        <f t="shared" ref="AO110:BR110" si="70">1+I110</f>
        <v>1</v>
      </c>
      <c r="AP110" s="25">
        <f t="shared" si="70"/>
        <v>1.0000291724137931</v>
      </c>
      <c r="AQ110" s="25">
        <f t="shared" si="70"/>
        <v>1.0000583448275862</v>
      </c>
      <c r="AR110" s="25">
        <f t="shared" si="70"/>
        <v>1.0000875172413792</v>
      </c>
      <c r="AS110" s="25">
        <f t="shared" si="70"/>
        <v>1.0001166896551723</v>
      </c>
      <c r="AT110" s="25">
        <f t="shared" si="70"/>
        <v>1.0001458620689656</v>
      </c>
      <c r="AU110" s="25">
        <f t="shared" si="70"/>
        <v>1.0001750344827587</v>
      </c>
      <c r="AV110" s="25">
        <f t="shared" si="70"/>
        <v>1.0002042068965518</v>
      </c>
      <c r="AW110" s="25">
        <f t="shared" si="70"/>
        <v>1.0002333793103448</v>
      </c>
      <c r="AX110" s="25">
        <f t="shared" si="70"/>
        <v>1.0002625517241379</v>
      </c>
      <c r="AY110" s="25">
        <f t="shared" si="70"/>
        <v>1.000291724137931</v>
      </c>
      <c r="AZ110" s="25">
        <f t="shared" si="70"/>
        <v>1.0003208965517241</v>
      </c>
      <c r="BA110" s="25">
        <f t="shared" si="70"/>
        <v>1.0003500689655171</v>
      </c>
      <c r="BB110" s="25">
        <f t="shared" si="70"/>
        <v>1.0003792413793104</v>
      </c>
      <c r="BC110" s="25">
        <f t="shared" si="70"/>
        <v>1.0004084137931035</v>
      </c>
      <c r="BD110" s="25">
        <f t="shared" si="70"/>
        <v>1.0004375862068966</v>
      </c>
      <c r="BE110" s="25">
        <f t="shared" si="70"/>
        <v>1.0004667586206897</v>
      </c>
      <c r="BF110" s="25">
        <f t="shared" si="70"/>
        <v>1.0004959310344828</v>
      </c>
      <c r="BG110" s="25">
        <f t="shared" si="70"/>
        <v>1.0005251034482758</v>
      </c>
      <c r="BH110" s="25">
        <f t="shared" si="70"/>
        <v>1.0005542758620689</v>
      </c>
      <c r="BI110" s="25">
        <f t="shared" si="70"/>
        <v>1.000583448275862</v>
      </c>
      <c r="BJ110" s="25">
        <f t="shared" si="70"/>
        <v>1.0006126206896551</v>
      </c>
      <c r="BK110" s="25">
        <f t="shared" si="70"/>
        <v>1.0006417931034484</v>
      </c>
      <c r="BL110" s="25">
        <f t="shared" si="70"/>
        <v>1.0006709655172414</v>
      </c>
      <c r="BM110" s="25">
        <f t="shared" si="70"/>
        <v>1.0007001379310345</v>
      </c>
      <c r="BN110" s="25">
        <f t="shared" si="70"/>
        <v>1.0007293103448276</v>
      </c>
      <c r="BO110" s="25">
        <f t="shared" si="70"/>
        <v>1.0007584827586207</v>
      </c>
      <c r="BP110" s="25">
        <f t="shared" si="70"/>
        <v>1.0007876551724137</v>
      </c>
      <c r="BQ110" s="25">
        <f t="shared" si="70"/>
        <v>1.0008168275862068</v>
      </c>
      <c r="BR110" s="25">
        <f t="shared" si="70"/>
        <v>1.0008459999999999</v>
      </c>
    </row>
    <row r="111" spans="1:70" x14ac:dyDescent="0.3">
      <c r="C111" s="2" t="s">
        <v>417</v>
      </c>
      <c r="D111" s="2" t="s">
        <v>440</v>
      </c>
      <c r="E111" s="2" t="s">
        <v>406</v>
      </c>
      <c r="F111" s="2" t="s">
        <v>53</v>
      </c>
      <c r="G111" s="100" t="s">
        <v>399</v>
      </c>
      <c r="H111" s="150">
        <v>4.7000000000000002E-3</v>
      </c>
      <c r="I111" s="101">
        <f t="shared" ref="I111" si="71">SUM(I105:I110)</f>
        <v>4.2770000000000004E-3</v>
      </c>
      <c r="J111" s="101">
        <f t="shared" ref="J111:AL111" si="72">SUM(J105:J110)</f>
        <v>4.3061724137931036E-3</v>
      </c>
      <c r="K111" s="101">
        <f t="shared" si="72"/>
        <v>4.3353448275862076E-3</v>
      </c>
      <c r="L111" s="101">
        <f t="shared" si="72"/>
        <v>4.3645172413793107E-3</v>
      </c>
      <c r="M111" s="101">
        <f t="shared" si="72"/>
        <v>4.3936896551724138E-3</v>
      </c>
      <c r="N111" s="101">
        <f t="shared" si="72"/>
        <v>4.4228620689655178E-3</v>
      </c>
      <c r="O111" s="101">
        <f t="shared" si="72"/>
        <v>4.452034482758621E-3</v>
      </c>
      <c r="P111" s="101">
        <f t="shared" si="72"/>
        <v>4.481206896551725E-3</v>
      </c>
      <c r="Q111" s="101">
        <f t="shared" si="72"/>
        <v>4.5103793103448281E-3</v>
      </c>
      <c r="R111" s="102">
        <f t="shared" si="72"/>
        <v>4.5395517241379312E-3</v>
      </c>
      <c r="S111" s="102">
        <f t="shared" si="72"/>
        <v>4.5687241379310352E-3</v>
      </c>
      <c r="T111" s="102">
        <f t="shared" si="72"/>
        <v>4.5978965517241384E-3</v>
      </c>
      <c r="U111" s="102">
        <f t="shared" si="72"/>
        <v>4.6270689655172415E-3</v>
      </c>
      <c r="V111" s="102">
        <f t="shared" si="72"/>
        <v>4.6562413793103455E-3</v>
      </c>
      <c r="W111" s="102">
        <f t="shared" si="72"/>
        <v>4.6854137931034486E-3</v>
      </c>
      <c r="X111" s="102">
        <f t="shared" si="72"/>
        <v>4.7145862068965526E-3</v>
      </c>
      <c r="Y111" s="102">
        <f t="shared" si="72"/>
        <v>4.7437586206896558E-3</v>
      </c>
      <c r="Z111" s="102">
        <f t="shared" si="72"/>
        <v>4.7729310344827589E-3</v>
      </c>
      <c r="AA111" s="102">
        <f t="shared" si="72"/>
        <v>4.8021034482758629E-3</v>
      </c>
      <c r="AB111" s="102">
        <f t="shared" si="72"/>
        <v>4.831275862068966E-3</v>
      </c>
      <c r="AC111" s="102">
        <f t="shared" si="72"/>
        <v>4.8604482758620692E-3</v>
      </c>
      <c r="AD111" s="102">
        <f t="shared" si="72"/>
        <v>4.8896206896551732E-3</v>
      </c>
      <c r="AE111" s="102">
        <f t="shared" si="72"/>
        <v>4.9187931034482763E-3</v>
      </c>
      <c r="AF111" s="102">
        <f t="shared" si="72"/>
        <v>4.9479655172413803E-3</v>
      </c>
      <c r="AG111" s="102">
        <f t="shared" si="72"/>
        <v>4.9771379310344834E-3</v>
      </c>
      <c r="AH111" s="102">
        <f t="shared" si="72"/>
        <v>5.0063103448275866E-3</v>
      </c>
      <c r="AI111" s="102">
        <f t="shared" si="72"/>
        <v>5.0354827586206906E-3</v>
      </c>
      <c r="AJ111" s="102">
        <f t="shared" si="72"/>
        <v>5.0646551724137937E-3</v>
      </c>
      <c r="AK111" s="102">
        <f t="shared" si="72"/>
        <v>5.0938275862068968E-3</v>
      </c>
      <c r="AL111" s="102">
        <f t="shared" si="72"/>
        <v>5.1230000000000008E-3</v>
      </c>
      <c r="AM111" s="151">
        <f>(1+$H111)^($AL$74-$I$74+1)-1</f>
        <v>0.15104437748115207</v>
      </c>
    </row>
    <row r="114" spans="3:28" ht="43.2" x14ac:dyDescent="0.3">
      <c r="C114" s="89" t="s">
        <v>441</v>
      </c>
      <c r="H114" s="155" t="s">
        <v>442</v>
      </c>
      <c r="I114" s="82">
        <v>2022</v>
      </c>
      <c r="J114" s="82">
        <v>2023</v>
      </c>
      <c r="K114" s="82">
        <v>2024</v>
      </c>
      <c r="L114" s="82">
        <v>2025</v>
      </c>
      <c r="M114" s="82">
        <v>2026</v>
      </c>
      <c r="N114" s="82">
        <v>2027</v>
      </c>
      <c r="O114" s="82">
        <v>2028</v>
      </c>
      <c r="P114" s="82">
        <v>2029</v>
      </c>
      <c r="Q114" s="82">
        <v>2030</v>
      </c>
      <c r="R114" s="81" t="s">
        <v>391</v>
      </c>
      <c r="S114" s="83" t="s">
        <v>392</v>
      </c>
      <c r="T114" s="84">
        <v>2022</v>
      </c>
      <c r="U114" s="84">
        <v>2023</v>
      </c>
      <c r="V114" s="84">
        <v>2024</v>
      </c>
      <c r="W114" s="84">
        <v>2025</v>
      </c>
      <c r="X114" s="84">
        <v>2026</v>
      </c>
      <c r="Y114" s="84">
        <v>2027</v>
      </c>
      <c r="Z114" s="84">
        <v>2028</v>
      </c>
      <c r="AA114" s="84">
        <v>2029</v>
      </c>
      <c r="AB114" s="84">
        <v>2030</v>
      </c>
    </row>
    <row r="115" spans="3:28" x14ac:dyDescent="0.3">
      <c r="C115" t="s">
        <v>395</v>
      </c>
      <c r="D115" t="s">
        <v>396</v>
      </c>
      <c r="E115" t="s">
        <v>397</v>
      </c>
      <c r="F115" s="90" t="s">
        <v>398</v>
      </c>
      <c r="G115" s="91" t="s">
        <v>399</v>
      </c>
      <c r="H115" s="92">
        <f t="shared" ref="H115:Q115" si="73">H12</f>
        <v>6.9999999999999999E-4</v>
      </c>
      <c r="I115" s="93">
        <f t="shared" si="73"/>
        <v>6.9999999999999999E-4</v>
      </c>
      <c r="J115" s="93">
        <f t="shared" si="73"/>
        <v>6.9999999999999999E-4</v>
      </c>
      <c r="K115" s="93">
        <f t="shared" si="73"/>
        <v>6.9999999999999999E-4</v>
      </c>
      <c r="L115" s="93">
        <f t="shared" si="73"/>
        <v>6.9999999999999999E-4</v>
      </c>
      <c r="M115" s="93">
        <f t="shared" si="73"/>
        <v>6.9999999999999999E-4</v>
      </c>
      <c r="N115" s="93">
        <f t="shared" si="73"/>
        <v>6.9999999999999999E-4</v>
      </c>
      <c r="O115" s="93">
        <f t="shared" si="73"/>
        <v>6.9999999999999999E-4</v>
      </c>
      <c r="P115" s="93">
        <f t="shared" si="73"/>
        <v>6.9999999999999999E-4</v>
      </c>
      <c r="Q115" s="93">
        <f t="shared" si="73"/>
        <v>6.9999999999999999E-4</v>
      </c>
      <c r="R115" s="94">
        <f t="shared" ref="R115:R128" si="74">PRODUCT(T115:AB115)-1</f>
        <v>6.3176688422730276E-3</v>
      </c>
      <c r="S115" s="95">
        <f>(1+R115)^(1/($Q$8-$I$8+1))-1-H115</f>
        <v>-7.7086774463719365E-17</v>
      </c>
      <c r="T115" s="96">
        <f t="shared" ref="T115:AB128" si="75">1+I115</f>
        <v>1.0006999999999999</v>
      </c>
      <c r="U115" s="96">
        <f t="shared" si="75"/>
        <v>1.0006999999999999</v>
      </c>
      <c r="V115" s="96">
        <f t="shared" si="75"/>
        <v>1.0006999999999999</v>
      </c>
      <c r="W115" s="96">
        <f t="shared" si="75"/>
        <v>1.0006999999999999</v>
      </c>
      <c r="X115" s="96">
        <f t="shared" si="75"/>
        <v>1.0006999999999999</v>
      </c>
      <c r="Y115" s="96">
        <f t="shared" si="75"/>
        <v>1.0006999999999999</v>
      </c>
      <c r="Z115" s="96">
        <f t="shared" si="75"/>
        <v>1.0006999999999999</v>
      </c>
      <c r="AA115" s="96">
        <f t="shared" si="75"/>
        <v>1.0006999999999999</v>
      </c>
      <c r="AB115" s="96">
        <f t="shared" si="75"/>
        <v>1.0006999999999999</v>
      </c>
    </row>
    <row r="116" spans="3:28" x14ac:dyDescent="0.3">
      <c r="C116" t="s">
        <v>395</v>
      </c>
      <c r="D116" t="s">
        <v>396</v>
      </c>
      <c r="E116" t="s">
        <v>397</v>
      </c>
      <c r="F116" t="s">
        <v>400</v>
      </c>
      <c r="G116" s="97" t="s">
        <v>399</v>
      </c>
      <c r="H116" s="98">
        <f t="shared" ref="H116:Q116" si="76">H13</f>
        <v>4.5111111111111107E-3</v>
      </c>
      <c r="I116" s="99">
        <f t="shared" si="76"/>
        <v>4.5111111111111107E-3</v>
      </c>
      <c r="J116" s="99">
        <f t="shared" si="76"/>
        <v>4.5111111111111107E-3</v>
      </c>
      <c r="K116" s="99">
        <f t="shared" si="76"/>
        <v>4.5111111111111107E-3</v>
      </c>
      <c r="L116" s="99">
        <f t="shared" si="76"/>
        <v>4.5111111111111107E-3</v>
      </c>
      <c r="M116" s="99">
        <f t="shared" si="76"/>
        <v>4.5111111111111107E-3</v>
      </c>
      <c r="N116" s="99">
        <f t="shared" si="76"/>
        <v>4.5111111111111107E-3</v>
      </c>
      <c r="O116" s="99">
        <f t="shared" si="76"/>
        <v>4.5111111111111107E-3</v>
      </c>
      <c r="P116" s="99">
        <f t="shared" si="76"/>
        <v>4.5111111111111107E-3</v>
      </c>
      <c r="Q116" s="99">
        <f t="shared" si="76"/>
        <v>4.5111111111111107E-3</v>
      </c>
      <c r="R116" s="94">
        <f t="shared" si="74"/>
        <v>4.1340368200727395E-2</v>
      </c>
      <c r="S116" s="95">
        <f t="shared" ref="S116:S128" si="77">(1+R116)^(1/($Q$8-$I$8+1))-1-H116</f>
        <v>2.1684043449710089E-17</v>
      </c>
      <c r="T116" s="96">
        <f t="shared" si="75"/>
        <v>1.0045111111111111</v>
      </c>
      <c r="U116" s="96">
        <f t="shared" si="75"/>
        <v>1.0045111111111111</v>
      </c>
      <c r="V116" s="96">
        <f t="shared" si="75"/>
        <v>1.0045111111111111</v>
      </c>
      <c r="W116" s="96">
        <f t="shared" si="75"/>
        <v>1.0045111111111111</v>
      </c>
      <c r="X116" s="96">
        <f t="shared" si="75"/>
        <v>1.0045111111111111</v>
      </c>
      <c r="Y116" s="96">
        <f t="shared" si="75"/>
        <v>1.0045111111111111</v>
      </c>
      <c r="Z116" s="96">
        <f t="shared" si="75"/>
        <v>1.0045111111111111</v>
      </c>
      <c r="AA116" s="96">
        <f t="shared" si="75"/>
        <v>1.0045111111111111</v>
      </c>
      <c r="AB116" s="96">
        <f t="shared" si="75"/>
        <v>1.0045111111111111</v>
      </c>
    </row>
    <row r="117" spans="3:28" x14ac:dyDescent="0.3">
      <c r="C117" t="s">
        <v>395</v>
      </c>
      <c r="D117" t="s">
        <v>396</v>
      </c>
      <c r="E117" s="9" t="s">
        <v>401</v>
      </c>
      <c r="F117" s="90" t="s">
        <v>402</v>
      </c>
      <c r="G117" s="91" t="s">
        <v>399</v>
      </c>
      <c r="H117" s="92">
        <f t="shared" ref="H117:Q117" si="78">H14</f>
        <v>0</v>
      </c>
      <c r="I117" s="93">
        <f t="shared" si="78"/>
        <v>0</v>
      </c>
      <c r="J117" s="93">
        <f t="shared" si="78"/>
        <v>0</v>
      </c>
      <c r="K117" s="93">
        <f t="shared" si="78"/>
        <v>0</v>
      </c>
      <c r="L117" s="93">
        <f t="shared" si="78"/>
        <v>0</v>
      </c>
      <c r="M117" s="93">
        <f t="shared" si="78"/>
        <v>0</v>
      </c>
      <c r="N117" s="93">
        <f t="shared" si="78"/>
        <v>0</v>
      </c>
      <c r="O117" s="93">
        <f t="shared" si="78"/>
        <v>0</v>
      </c>
      <c r="P117" s="93">
        <f t="shared" si="78"/>
        <v>0</v>
      </c>
      <c r="Q117" s="93">
        <f t="shared" si="78"/>
        <v>0</v>
      </c>
      <c r="R117" s="94">
        <f t="shared" si="74"/>
        <v>0</v>
      </c>
      <c r="S117" s="95">
        <f t="shared" si="77"/>
        <v>0</v>
      </c>
      <c r="T117" s="96">
        <f t="shared" si="75"/>
        <v>1</v>
      </c>
      <c r="U117" s="96">
        <f t="shared" si="75"/>
        <v>1</v>
      </c>
      <c r="V117" s="96">
        <f t="shared" si="75"/>
        <v>1</v>
      </c>
      <c r="W117" s="96">
        <f t="shared" si="75"/>
        <v>1</v>
      </c>
      <c r="X117" s="96">
        <f t="shared" si="75"/>
        <v>1</v>
      </c>
      <c r="Y117" s="96">
        <f t="shared" si="75"/>
        <v>1</v>
      </c>
      <c r="Z117" s="96">
        <f t="shared" si="75"/>
        <v>1</v>
      </c>
      <c r="AA117" s="96">
        <f t="shared" si="75"/>
        <v>1</v>
      </c>
      <c r="AB117" s="96">
        <f t="shared" si="75"/>
        <v>1</v>
      </c>
    </row>
    <row r="118" spans="3:28" x14ac:dyDescent="0.3">
      <c r="C118" t="s">
        <v>395</v>
      </c>
      <c r="D118" t="s">
        <v>396</v>
      </c>
      <c r="E118" t="s">
        <v>403</v>
      </c>
      <c r="F118" t="s">
        <v>404</v>
      </c>
      <c r="G118" s="97" t="s">
        <v>399</v>
      </c>
      <c r="H118" s="98">
        <f t="shared" ref="H118:Q118" si="79">H15</f>
        <v>1.6111111111111108E-4</v>
      </c>
      <c r="I118" s="99">
        <f t="shared" si="79"/>
        <v>1.6111111111111108E-4</v>
      </c>
      <c r="J118" s="99">
        <f t="shared" si="79"/>
        <v>1.6111111111111108E-4</v>
      </c>
      <c r="K118" s="99">
        <f t="shared" si="79"/>
        <v>1.6111111111111108E-4</v>
      </c>
      <c r="L118" s="99">
        <f t="shared" si="79"/>
        <v>1.6111111111111108E-4</v>
      </c>
      <c r="M118" s="99">
        <f t="shared" si="79"/>
        <v>1.6111111111111108E-4</v>
      </c>
      <c r="N118" s="99">
        <f t="shared" si="79"/>
        <v>1.6111111111111108E-4</v>
      </c>
      <c r="O118" s="99">
        <f t="shared" si="79"/>
        <v>1.6111111111111108E-4</v>
      </c>
      <c r="P118" s="99">
        <f t="shared" si="79"/>
        <v>1.6111111111111108E-4</v>
      </c>
      <c r="Q118" s="99">
        <f t="shared" si="79"/>
        <v>1.6111111111111108E-4</v>
      </c>
      <c r="R118" s="94">
        <f t="shared" si="74"/>
        <v>1.4509347958107099E-3</v>
      </c>
      <c r="S118" s="95">
        <f t="shared" si="77"/>
        <v>-5.4725104656205836E-17</v>
      </c>
      <c r="T118" s="96">
        <f t="shared" si="75"/>
        <v>1.0001611111111111</v>
      </c>
      <c r="U118" s="96">
        <f t="shared" si="75"/>
        <v>1.0001611111111111</v>
      </c>
      <c r="V118" s="96">
        <f t="shared" si="75"/>
        <v>1.0001611111111111</v>
      </c>
      <c r="W118" s="96">
        <f t="shared" si="75"/>
        <v>1.0001611111111111</v>
      </c>
      <c r="X118" s="96">
        <f t="shared" si="75"/>
        <v>1.0001611111111111</v>
      </c>
      <c r="Y118" s="96">
        <f t="shared" si="75"/>
        <v>1.0001611111111111</v>
      </c>
      <c r="Z118" s="96">
        <f t="shared" si="75"/>
        <v>1.0001611111111111</v>
      </c>
      <c r="AA118" s="96">
        <f t="shared" si="75"/>
        <v>1.0001611111111111</v>
      </c>
      <c r="AB118" s="96">
        <f t="shared" si="75"/>
        <v>1.0001611111111111</v>
      </c>
    </row>
    <row r="119" spans="3:28" x14ac:dyDescent="0.3">
      <c r="C119" t="s">
        <v>395</v>
      </c>
      <c r="D119" t="s">
        <v>396</v>
      </c>
      <c r="E119" t="s">
        <v>403</v>
      </c>
      <c r="F119" t="s">
        <v>405</v>
      </c>
      <c r="G119" s="97" t="s">
        <v>399</v>
      </c>
      <c r="H119" s="98">
        <f t="shared" ref="H119:Q119" si="80">H16</f>
        <v>1.1277777777777777E-3</v>
      </c>
      <c r="I119" s="99">
        <f t="shared" si="80"/>
        <v>1.1277777777777777E-3</v>
      </c>
      <c r="J119" s="99">
        <f t="shared" si="80"/>
        <v>1.1277777777777777E-3</v>
      </c>
      <c r="K119" s="99">
        <f t="shared" si="80"/>
        <v>1.1277777777777777E-3</v>
      </c>
      <c r="L119" s="99">
        <f t="shared" si="80"/>
        <v>1.1277777777777777E-3</v>
      </c>
      <c r="M119" s="99">
        <f t="shared" si="80"/>
        <v>1.1277777777777777E-3</v>
      </c>
      <c r="N119" s="99">
        <f t="shared" si="80"/>
        <v>1.1277777777777777E-3</v>
      </c>
      <c r="O119" s="99">
        <f t="shared" si="80"/>
        <v>1.1277777777777777E-3</v>
      </c>
      <c r="P119" s="99">
        <f t="shared" si="80"/>
        <v>1.1277777777777777E-3</v>
      </c>
      <c r="Q119" s="99">
        <f t="shared" si="80"/>
        <v>1.1277777777777777E-3</v>
      </c>
      <c r="R119" s="94">
        <f t="shared" si="74"/>
        <v>1.0195908471525961E-2</v>
      </c>
      <c r="S119" s="95">
        <f t="shared" si="77"/>
        <v>6.0932162093685349E-17</v>
      </c>
      <c r="T119" s="96">
        <f t="shared" si="75"/>
        <v>1.0011277777777778</v>
      </c>
      <c r="U119" s="96">
        <f t="shared" si="75"/>
        <v>1.0011277777777778</v>
      </c>
      <c r="V119" s="96">
        <f t="shared" si="75"/>
        <v>1.0011277777777778</v>
      </c>
      <c r="W119" s="96">
        <f t="shared" si="75"/>
        <v>1.0011277777777778</v>
      </c>
      <c r="X119" s="96">
        <f t="shared" si="75"/>
        <v>1.0011277777777778</v>
      </c>
      <c r="Y119" s="96">
        <f t="shared" si="75"/>
        <v>1.0011277777777778</v>
      </c>
      <c r="Z119" s="96">
        <f t="shared" si="75"/>
        <v>1.0011277777777778</v>
      </c>
      <c r="AA119" s="96">
        <f t="shared" si="75"/>
        <v>1.0011277777777778</v>
      </c>
      <c r="AB119" s="96">
        <f t="shared" si="75"/>
        <v>1.0011277777777778</v>
      </c>
    </row>
    <row r="120" spans="3:28" x14ac:dyDescent="0.3">
      <c r="C120" s="2" t="s">
        <v>395</v>
      </c>
      <c r="D120" s="2" t="s">
        <v>396</v>
      </c>
      <c r="E120" s="2" t="s">
        <v>406</v>
      </c>
      <c r="F120" s="2" t="s">
        <v>443</v>
      </c>
      <c r="G120" s="100" t="s">
        <v>399</v>
      </c>
      <c r="H120" s="101">
        <f>SUM(H115:H119)</f>
        <v>6.4999999999999997E-3</v>
      </c>
      <c r="I120" s="101">
        <f t="shared" ref="I120:Q120" si="81">SUM(I115:I119)</f>
        <v>6.4999999999999997E-3</v>
      </c>
      <c r="J120" s="101">
        <f t="shared" si="81"/>
        <v>6.4999999999999997E-3</v>
      </c>
      <c r="K120" s="101">
        <f t="shared" si="81"/>
        <v>6.4999999999999997E-3</v>
      </c>
      <c r="L120" s="101">
        <f t="shared" si="81"/>
        <v>6.4999999999999997E-3</v>
      </c>
      <c r="M120" s="101">
        <f t="shared" si="81"/>
        <v>6.4999999999999997E-3</v>
      </c>
      <c r="N120" s="101">
        <f t="shared" si="81"/>
        <v>6.4999999999999997E-3</v>
      </c>
      <c r="O120" s="101">
        <f t="shared" si="81"/>
        <v>6.4999999999999997E-3</v>
      </c>
      <c r="P120" s="101">
        <f t="shared" si="81"/>
        <v>6.4999999999999997E-3</v>
      </c>
      <c r="Q120" s="101">
        <f t="shared" si="81"/>
        <v>6.4999999999999997E-3</v>
      </c>
      <c r="R120" s="101">
        <f t="shared" si="74"/>
        <v>6.004429488619345E-2</v>
      </c>
      <c r="S120" s="95">
        <f t="shared" si="77"/>
        <v>-4.9439619065339002E-17</v>
      </c>
      <c r="T120" s="102">
        <f t="shared" si="75"/>
        <v>1.0065</v>
      </c>
      <c r="U120" s="102">
        <f t="shared" si="75"/>
        <v>1.0065</v>
      </c>
      <c r="V120" s="102">
        <f t="shared" si="75"/>
        <v>1.0065</v>
      </c>
      <c r="W120" s="102">
        <f t="shared" si="75"/>
        <v>1.0065</v>
      </c>
      <c r="X120" s="102">
        <f t="shared" si="75"/>
        <v>1.0065</v>
      </c>
      <c r="Y120" s="102">
        <f t="shared" si="75"/>
        <v>1.0065</v>
      </c>
      <c r="Z120" s="102">
        <f t="shared" si="75"/>
        <v>1.0065</v>
      </c>
      <c r="AA120" s="102">
        <f t="shared" si="75"/>
        <v>1.0065</v>
      </c>
      <c r="AB120" s="102">
        <f t="shared" si="75"/>
        <v>1.0065</v>
      </c>
    </row>
    <row r="121" spans="3:28" x14ac:dyDescent="0.3">
      <c r="C121" t="s">
        <v>417</v>
      </c>
      <c r="D121" t="s">
        <v>436</v>
      </c>
      <c r="E121" t="s">
        <v>410</v>
      </c>
      <c r="F121" s="136" t="s">
        <v>428</v>
      </c>
      <c r="G121" s="97" t="s">
        <v>399</v>
      </c>
      <c r="H121" s="98">
        <f>H85</f>
        <v>0</v>
      </c>
      <c r="I121" s="98">
        <f t="shared" ref="I121:Q121" si="82">I85</f>
        <v>0</v>
      </c>
      <c r="J121" s="98">
        <f t="shared" si="82"/>
        <v>0</v>
      </c>
      <c r="K121" s="98">
        <f t="shared" si="82"/>
        <v>0</v>
      </c>
      <c r="L121" s="98">
        <f t="shared" si="82"/>
        <v>0</v>
      </c>
      <c r="M121" s="98">
        <f t="shared" si="82"/>
        <v>0</v>
      </c>
      <c r="N121" s="98">
        <f t="shared" si="82"/>
        <v>0</v>
      </c>
      <c r="O121" s="98">
        <f t="shared" si="82"/>
        <v>0</v>
      </c>
      <c r="P121" s="98">
        <f t="shared" si="82"/>
        <v>0</v>
      </c>
      <c r="Q121" s="98">
        <f t="shared" si="82"/>
        <v>0</v>
      </c>
      <c r="R121" s="94">
        <f t="shared" si="74"/>
        <v>0</v>
      </c>
      <c r="S121" s="95">
        <f t="shared" si="77"/>
        <v>0</v>
      </c>
      <c r="T121" s="96">
        <f t="shared" si="75"/>
        <v>1</v>
      </c>
      <c r="U121" s="96">
        <f t="shared" si="75"/>
        <v>1</v>
      </c>
      <c r="V121" s="96">
        <f t="shared" si="75"/>
        <v>1</v>
      </c>
      <c r="W121" s="96">
        <f t="shared" si="75"/>
        <v>1</v>
      </c>
      <c r="X121" s="96">
        <f t="shared" si="75"/>
        <v>1</v>
      </c>
      <c r="Y121" s="96">
        <f t="shared" si="75"/>
        <v>1</v>
      </c>
      <c r="Z121" s="96">
        <f t="shared" si="75"/>
        <v>1</v>
      </c>
      <c r="AA121" s="96">
        <f t="shared" si="75"/>
        <v>1</v>
      </c>
      <c r="AB121" s="96">
        <f t="shared" si="75"/>
        <v>1</v>
      </c>
    </row>
    <row r="122" spans="3:28" x14ac:dyDescent="0.3">
      <c r="C122" t="s">
        <v>417</v>
      </c>
      <c r="D122" t="s">
        <v>436</v>
      </c>
      <c r="E122" t="s">
        <v>410</v>
      </c>
      <c r="F122" s="136" t="s">
        <v>429</v>
      </c>
      <c r="G122" s="97" t="s">
        <v>399</v>
      </c>
      <c r="H122" s="98">
        <f t="shared" ref="H122:Q126" si="83">H86</f>
        <v>0</v>
      </c>
      <c r="I122" s="98">
        <f t="shared" si="83"/>
        <v>0</v>
      </c>
      <c r="J122" s="98">
        <f t="shared" si="83"/>
        <v>0</v>
      </c>
      <c r="K122" s="98">
        <f t="shared" si="83"/>
        <v>0</v>
      </c>
      <c r="L122" s="98">
        <f t="shared" si="83"/>
        <v>0</v>
      </c>
      <c r="M122" s="98">
        <f t="shared" si="83"/>
        <v>0</v>
      </c>
      <c r="N122" s="98">
        <f t="shared" si="83"/>
        <v>0</v>
      </c>
      <c r="O122" s="98">
        <f t="shared" si="83"/>
        <v>0</v>
      </c>
      <c r="P122" s="98">
        <f t="shared" si="83"/>
        <v>0</v>
      </c>
      <c r="Q122" s="98">
        <f t="shared" si="83"/>
        <v>0</v>
      </c>
      <c r="R122" s="94">
        <f t="shared" si="74"/>
        <v>0</v>
      </c>
      <c r="S122" s="95">
        <f t="shared" si="77"/>
        <v>0</v>
      </c>
      <c r="T122" s="96">
        <f t="shared" si="75"/>
        <v>1</v>
      </c>
      <c r="U122" s="96">
        <f t="shared" si="75"/>
        <v>1</v>
      </c>
      <c r="V122" s="96">
        <f t="shared" si="75"/>
        <v>1</v>
      </c>
      <c r="W122" s="96">
        <f t="shared" si="75"/>
        <v>1</v>
      </c>
      <c r="X122" s="96">
        <f t="shared" si="75"/>
        <v>1</v>
      </c>
      <c r="Y122" s="96">
        <f t="shared" si="75"/>
        <v>1</v>
      </c>
      <c r="Z122" s="96">
        <f t="shared" si="75"/>
        <v>1</v>
      </c>
      <c r="AA122" s="96">
        <f t="shared" si="75"/>
        <v>1</v>
      </c>
      <c r="AB122" s="96">
        <f t="shared" si="75"/>
        <v>1</v>
      </c>
    </row>
    <row r="123" spans="3:28" x14ac:dyDescent="0.3">
      <c r="C123" t="s">
        <v>417</v>
      </c>
      <c r="D123" t="s">
        <v>436</v>
      </c>
      <c r="E123" t="s">
        <v>397</v>
      </c>
      <c r="F123" s="136" t="s">
        <v>430</v>
      </c>
      <c r="G123" s="97" t="s">
        <v>399</v>
      </c>
      <c r="H123" s="98">
        <f t="shared" si="83"/>
        <v>0</v>
      </c>
      <c r="I123" s="98">
        <f t="shared" si="83"/>
        <v>0</v>
      </c>
      <c r="J123" s="98">
        <f t="shared" si="83"/>
        <v>0</v>
      </c>
      <c r="K123" s="98">
        <f t="shared" si="83"/>
        <v>0</v>
      </c>
      <c r="L123" s="98">
        <f t="shared" si="83"/>
        <v>0</v>
      </c>
      <c r="M123" s="98">
        <f t="shared" si="83"/>
        <v>0</v>
      </c>
      <c r="N123" s="98">
        <f t="shared" si="83"/>
        <v>0</v>
      </c>
      <c r="O123" s="98">
        <f t="shared" si="83"/>
        <v>0</v>
      </c>
      <c r="P123" s="98">
        <f t="shared" si="83"/>
        <v>0</v>
      </c>
      <c r="Q123" s="98">
        <f t="shared" si="83"/>
        <v>0</v>
      </c>
      <c r="R123" s="94">
        <f t="shared" si="74"/>
        <v>0</v>
      </c>
      <c r="S123" s="95">
        <f t="shared" si="77"/>
        <v>0</v>
      </c>
      <c r="T123" s="96">
        <f t="shared" si="75"/>
        <v>1</v>
      </c>
      <c r="U123" s="96">
        <f t="shared" si="75"/>
        <v>1</v>
      </c>
      <c r="V123" s="96">
        <f t="shared" si="75"/>
        <v>1</v>
      </c>
      <c r="W123" s="96">
        <f t="shared" si="75"/>
        <v>1</v>
      </c>
      <c r="X123" s="96">
        <f t="shared" si="75"/>
        <v>1</v>
      </c>
      <c r="Y123" s="96">
        <f t="shared" si="75"/>
        <v>1</v>
      </c>
      <c r="Z123" s="96">
        <f t="shared" si="75"/>
        <v>1</v>
      </c>
      <c r="AA123" s="96">
        <f t="shared" si="75"/>
        <v>1</v>
      </c>
      <c r="AB123" s="96">
        <f t="shared" si="75"/>
        <v>1</v>
      </c>
    </row>
    <row r="124" spans="3:28" x14ac:dyDescent="0.3">
      <c r="C124" t="s">
        <v>417</v>
      </c>
      <c r="D124" t="s">
        <v>436</v>
      </c>
      <c r="E124" t="s">
        <v>410</v>
      </c>
      <c r="F124" s="148" t="s">
        <v>431</v>
      </c>
      <c r="G124" s="97" t="s">
        <v>399</v>
      </c>
      <c r="H124" s="98">
        <f t="shared" si="83"/>
        <v>3.9220000000000001E-3</v>
      </c>
      <c r="I124" s="98">
        <f t="shared" si="83"/>
        <v>3.9220000000000001E-3</v>
      </c>
      <c r="J124" s="98">
        <f t="shared" si="83"/>
        <v>3.9220000000000001E-3</v>
      </c>
      <c r="K124" s="98">
        <f t="shared" si="83"/>
        <v>3.9220000000000001E-3</v>
      </c>
      <c r="L124" s="98">
        <f t="shared" si="83"/>
        <v>3.9220000000000001E-3</v>
      </c>
      <c r="M124" s="98">
        <f t="shared" si="83"/>
        <v>3.9220000000000001E-3</v>
      </c>
      <c r="N124" s="98">
        <f t="shared" si="83"/>
        <v>3.9220000000000001E-3</v>
      </c>
      <c r="O124" s="98">
        <f t="shared" si="83"/>
        <v>3.9220000000000001E-3</v>
      </c>
      <c r="P124" s="98">
        <f t="shared" si="83"/>
        <v>3.9220000000000001E-3</v>
      </c>
      <c r="Q124" s="98">
        <f t="shared" si="83"/>
        <v>3.9220000000000001E-3</v>
      </c>
      <c r="R124" s="94">
        <f t="shared" si="74"/>
        <v>3.5856852550713247E-2</v>
      </c>
      <c r="S124" s="95">
        <f t="shared" si="77"/>
        <v>-1.9081958235744878E-17</v>
      </c>
      <c r="T124" s="96">
        <f t="shared" si="75"/>
        <v>1.003922</v>
      </c>
      <c r="U124" s="96">
        <f t="shared" si="75"/>
        <v>1.003922</v>
      </c>
      <c r="V124" s="96">
        <f t="shared" si="75"/>
        <v>1.003922</v>
      </c>
      <c r="W124" s="96">
        <f t="shared" si="75"/>
        <v>1.003922</v>
      </c>
      <c r="X124" s="96">
        <f t="shared" si="75"/>
        <v>1.003922</v>
      </c>
      <c r="Y124" s="96">
        <f t="shared" si="75"/>
        <v>1.003922</v>
      </c>
      <c r="Z124" s="96">
        <f t="shared" si="75"/>
        <v>1.003922</v>
      </c>
      <c r="AA124" s="96">
        <f t="shared" si="75"/>
        <v>1.003922</v>
      </c>
      <c r="AB124" s="96">
        <f t="shared" si="75"/>
        <v>1.003922</v>
      </c>
    </row>
    <row r="125" spans="3:28" x14ac:dyDescent="0.3">
      <c r="C125" t="s">
        <v>417</v>
      </c>
      <c r="D125" t="s">
        <v>436</v>
      </c>
      <c r="E125" t="s">
        <v>410</v>
      </c>
      <c r="F125" s="148" t="s">
        <v>432</v>
      </c>
      <c r="G125" s="97" t="s">
        <v>399</v>
      </c>
      <c r="H125" s="98">
        <f t="shared" si="83"/>
        <v>9.0100000000000011E-4</v>
      </c>
      <c r="I125" s="98">
        <f t="shared" si="83"/>
        <v>9.0100000000000011E-4</v>
      </c>
      <c r="J125" s="98">
        <f t="shared" si="83"/>
        <v>9.0100000000000011E-4</v>
      </c>
      <c r="K125" s="98">
        <f t="shared" si="83"/>
        <v>9.0100000000000011E-4</v>
      </c>
      <c r="L125" s="98">
        <f t="shared" si="83"/>
        <v>9.0100000000000011E-4</v>
      </c>
      <c r="M125" s="98">
        <f t="shared" si="83"/>
        <v>9.0100000000000011E-4</v>
      </c>
      <c r="N125" s="98">
        <f t="shared" si="83"/>
        <v>9.0100000000000011E-4</v>
      </c>
      <c r="O125" s="98">
        <f t="shared" si="83"/>
        <v>9.0100000000000011E-4</v>
      </c>
      <c r="P125" s="98">
        <f t="shared" si="83"/>
        <v>9.0100000000000011E-4</v>
      </c>
      <c r="Q125" s="98">
        <f t="shared" si="83"/>
        <v>9.0100000000000011E-4</v>
      </c>
      <c r="R125" s="94">
        <f t="shared" si="74"/>
        <v>8.1382863594585686E-3</v>
      </c>
      <c r="S125" s="95">
        <f t="shared" si="77"/>
        <v>4.0549161250957866E-17</v>
      </c>
      <c r="T125" s="96">
        <f t="shared" si="75"/>
        <v>1.000901</v>
      </c>
      <c r="U125" s="96">
        <f t="shared" si="75"/>
        <v>1.000901</v>
      </c>
      <c r="V125" s="96">
        <f t="shared" si="75"/>
        <v>1.000901</v>
      </c>
      <c r="W125" s="96">
        <f t="shared" si="75"/>
        <v>1.000901</v>
      </c>
      <c r="X125" s="96">
        <f t="shared" si="75"/>
        <v>1.000901</v>
      </c>
      <c r="Y125" s="96">
        <f t="shared" si="75"/>
        <v>1.000901</v>
      </c>
      <c r="Z125" s="96">
        <f t="shared" si="75"/>
        <v>1.000901</v>
      </c>
      <c r="AA125" s="96">
        <f t="shared" si="75"/>
        <v>1.000901</v>
      </c>
      <c r="AB125" s="96">
        <f t="shared" si="75"/>
        <v>1.000901</v>
      </c>
    </row>
    <row r="126" spans="3:28" x14ac:dyDescent="0.3">
      <c r="C126" t="s">
        <v>417</v>
      </c>
      <c r="D126" t="s">
        <v>436</v>
      </c>
      <c r="E126" t="s">
        <v>397</v>
      </c>
      <c r="F126" s="148" t="s">
        <v>433</v>
      </c>
      <c r="G126" s="97" t="s">
        <v>399</v>
      </c>
      <c r="H126" s="98">
        <f t="shared" si="83"/>
        <v>4.7699999999999999E-4</v>
      </c>
      <c r="I126" s="98">
        <f t="shared" si="83"/>
        <v>0</v>
      </c>
      <c r="J126" s="98">
        <f t="shared" si="83"/>
        <v>3.2896551724137932E-5</v>
      </c>
      <c r="K126" s="98">
        <f t="shared" si="83"/>
        <v>6.5793103448275864E-5</v>
      </c>
      <c r="L126" s="98">
        <f t="shared" si="83"/>
        <v>9.8689655172413802E-5</v>
      </c>
      <c r="M126" s="98">
        <f t="shared" si="83"/>
        <v>1.3158620689655173E-4</v>
      </c>
      <c r="N126" s="98">
        <f t="shared" si="83"/>
        <v>1.6448275862068965E-4</v>
      </c>
      <c r="O126" s="98">
        <f t="shared" si="83"/>
        <v>1.9737931034482758E-4</v>
      </c>
      <c r="P126" s="98">
        <f t="shared" si="83"/>
        <v>2.302758620689655E-4</v>
      </c>
      <c r="Q126" s="98">
        <f t="shared" si="83"/>
        <v>2.6317241379310345E-4</v>
      </c>
      <c r="R126" s="94">
        <f t="shared" si="74"/>
        <v>1.1848668955580788E-3</v>
      </c>
      <c r="S126" s="95">
        <f t="shared" si="77"/>
        <v>-3.4541739990595101E-4</v>
      </c>
      <c r="T126" s="96">
        <f t="shared" si="75"/>
        <v>1</v>
      </c>
      <c r="U126" s="96">
        <f t="shared" si="75"/>
        <v>1.0000328965517242</v>
      </c>
      <c r="V126" s="96">
        <f t="shared" si="75"/>
        <v>1.0000657931034482</v>
      </c>
      <c r="W126" s="96">
        <f t="shared" si="75"/>
        <v>1.0000986896551725</v>
      </c>
      <c r="X126" s="96">
        <f t="shared" si="75"/>
        <v>1.0001315862068965</v>
      </c>
      <c r="Y126" s="96">
        <f t="shared" si="75"/>
        <v>1.0001644827586207</v>
      </c>
      <c r="Z126" s="96">
        <f t="shared" si="75"/>
        <v>1.0001973793103449</v>
      </c>
      <c r="AA126" s="96">
        <f t="shared" si="75"/>
        <v>1.0002302758620689</v>
      </c>
      <c r="AB126" s="96">
        <f t="shared" si="75"/>
        <v>1.0002631724137931</v>
      </c>
    </row>
    <row r="127" spans="3:28" x14ac:dyDescent="0.3">
      <c r="C127" s="2" t="s">
        <v>417</v>
      </c>
      <c r="D127" s="2" t="s">
        <v>436</v>
      </c>
      <c r="E127" s="2" t="s">
        <v>406</v>
      </c>
      <c r="F127" s="2" t="s">
        <v>444</v>
      </c>
      <c r="G127" s="100" t="s">
        <v>399</v>
      </c>
      <c r="H127" s="101">
        <f>SUM(H121:H126)</f>
        <v>5.3E-3</v>
      </c>
      <c r="I127" s="101">
        <f>SUM(I121:I126)</f>
        <v>4.823E-3</v>
      </c>
      <c r="J127" s="101">
        <f t="shared" ref="J127:Q127" si="84">SUM(J121:J126)</f>
        <v>4.8558965517241379E-3</v>
      </c>
      <c r="K127" s="101">
        <f t="shared" si="84"/>
        <v>4.8887931034482758E-3</v>
      </c>
      <c r="L127" s="101">
        <f t="shared" si="84"/>
        <v>4.9216896551724136E-3</v>
      </c>
      <c r="M127" s="101">
        <f t="shared" si="84"/>
        <v>4.9545862068965515E-3</v>
      </c>
      <c r="N127" s="101">
        <f t="shared" si="84"/>
        <v>4.9874827586206894E-3</v>
      </c>
      <c r="O127" s="101">
        <f t="shared" si="84"/>
        <v>5.0203793103448273E-3</v>
      </c>
      <c r="P127" s="101">
        <f t="shared" si="84"/>
        <v>5.0532758620689651E-3</v>
      </c>
      <c r="Q127" s="101">
        <f t="shared" si="84"/>
        <v>5.0861724137931039E-3</v>
      </c>
      <c r="R127" s="101">
        <f t="shared" si="74"/>
        <v>4.5485260324052312E-2</v>
      </c>
      <c r="S127" s="95">
        <f t="shared" si="77"/>
        <v>-3.4541738259599806E-4</v>
      </c>
      <c r="T127" s="102">
        <f t="shared" si="75"/>
        <v>1.004823</v>
      </c>
      <c r="U127" s="102">
        <f t="shared" si="75"/>
        <v>1.0048558965517242</v>
      </c>
      <c r="V127" s="102">
        <f t="shared" si="75"/>
        <v>1.0048887931034483</v>
      </c>
      <c r="W127" s="102">
        <f t="shared" si="75"/>
        <v>1.0049216896551725</v>
      </c>
      <c r="X127" s="102">
        <f t="shared" si="75"/>
        <v>1.0049545862068965</v>
      </c>
      <c r="Y127" s="102">
        <f t="shared" si="75"/>
        <v>1.0049874827586207</v>
      </c>
      <c r="Z127" s="102">
        <f t="shared" si="75"/>
        <v>1.0050203793103449</v>
      </c>
      <c r="AA127" s="102">
        <f t="shared" si="75"/>
        <v>1.0050532758620689</v>
      </c>
      <c r="AB127" s="102">
        <f t="shared" si="75"/>
        <v>1.0050861724137932</v>
      </c>
    </row>
    <row r="128" spans="3:28" x14ac:dyDescent="0.3">
      <c r="C128" s="2" t="s">
        <v>441</v>
      </c>
      <c r="D128" s="2" t="s">
        <v>445</v>
      </c>
      <c r="E128" s="2" t="s">
        <v>406</v>
      </c>
      <c r="F128" s="156" t="s">
        <v>446</v>
      </c>
      <c r="G128" s="157" t="s">
        <v>399</v>
      </c>
      <c r="H128" s="158">
        <f>H127+H120</f>
        <v>1.18E-2</v>
      </c>
      <c r="I128" s="158">
        <f t="shared" ref="I128:Q128" si="85">I127+I120</f>
        <v>1.1323E-2</v>
      </c>
      <c r="J128" s="158">
        <f t="shared" si="85"/>
        <v>1.1355896551724138E-2</v>
      </c>
      <c r="K128" s="158">
        <f t="shared" si="85"/>
        <v>1.1388793103448275E-2</v>
      </c>
      <c r="L128" s="158">
        <f t="shared" si="85"/>
        <v>1.1421689655172413E-2</v>
      </c>
      <c r="M128" s="158">
        <f t="shared" si="85"/>
        <v>1.1454586206896551E-2</v>
      </c>
      <c r="N128" s="158">
        <f t="shared" si="85"/>
        <v>1.1487482758620689E-2</v>
      </c>
      <c r="O128" s="158">
        <f t="shared" si="85"/>
        <v>1.1520379310344827E-2</v>
      </c>
      <c r="P128" s="158">
        <f t="shared" si="85"/>
        <v>1.1553275862068965E-2</v>
      </c>
      <c r="Q128" s="158">
        <f t="shared" si="85"/>
        <v>1.1586172413793103E-2</v>
      </c>
      <c r="R128" s="158">
        <f t="shared" si="74"/>
        <v>0.10794315247214392</v>
      </c>
      <c r="S128" s="95">
        <f t="shared" si="77"/>
        <v>-3.4541735952849963E-4</v>
      </c>
      <c r="T128" s="102">
        <f t="shared" si="75"/>
        <v>1.011323</v>
      </c>
      <c r="U128" s="102">
        <f t="shared" si="75"/>
        <v>1.0113558965517242</v>
      </c>
      <c r="V128" s="102">
        <f t="shared" si="75"/>
        <v>1.0113887931034482</v>
      </c>
      <c r="W128" s="102">
        <f t="shared" si="75"/>
        <v>1.0114216896551724</v>
      </c>
      <c r="X128" s="102">
        <f t="shared" si="75"/>
        <v>1.0114545862068967</v>
      </c>
      <c r="Y128" s="102">
        <f t="shared" si="75"/>
        <v>1.0114874827586207</v>
      </c>
      <c r="Z128" s="102">
        <f t="shared" si="75"/>
        <v>1.0115203793103449</v>
      </c>
      <c r="AA128" s="102">
        <f t="shared" si="75"/>
        <v>1.0115532758620689</v>
      </c>
      <c r="AB128" s="102">
        <f t="shared" si="75"/>
        <v>1.0115861724137931</v>
      </c>
    </row>
    <row r="129" spans="3:39" x14ac:dyDescent="0.3">
      <c r="F129" s="2"/>
    </row>
    <row r="130" spans="3:39" x14ac:dyDescent="0.3">
      <c r="F130" s="2"/>
    </row>
    <row r="131" spans="3:39" x14ac:dyDescent="0.3">
      <c r="C131" s="89" t="s">
        <v>447</v>
      </c>
    </row>
    <row r="132" spans="3:39" x14ac:dyDescent="0.3">
      <c r="C132" t="s">
        <v>395</v>
      </c>
      <c r="D132" t="s">
        <v>415</v>
      </c>
      <c r="E132" t="s">
        <v>410</v>
      </c>
      <c r="F132" s="90" t="s">
        <v>398</v>
      </c>
      <c r="G132" s="91" t="s">
        <v>399</v>
      </c>
      <c r="H132" s="92">
        <f>H59</f>
        <v>6.9999999999999999E-4</v>
      </c>
      <c r="I132" s="93">
        <f t="shared" ref="I132:Q132" si="86">I59</f>
        <v>6.9999999999999999E-4</v>
      </c>
      <c r="J132" s="93">
        <f t="shared" si="86"/>
        <v>6.9999999999999999E-4</v>
      </c>
      <c r="K132" s="93">
        <f t="shared" si="86"/>
        <v>6.9999999999999999E-4</v>
      </c>
      <c r="L132" s="93">
        <f t="shared" si="86"/>
        <v>6.9999999999999999E-4</v>
      </c>
      <c r="M132" s="93">
        <f t="shared" si="86"/>
        <v>6.9999999999999999E-4</v>
      </c>
      <c r="N132" s="93">
        <f t="shared" si="86"/>
        <v>6.9999999999999999E-4</v>
      </c>
      <c r="O132" s="93">
        <f t="shared" si="86"/>
        <v>6.9999999999999999E-4</v>
      </c>
      <c r="P132" s="93">
        <f t="shared" si="86"/>
        <v>6.9999999999999999E-4</v>
      </c>
      <c r="Q132" s="93">
        <f t="shared" si="86"/>
        <v>6.9999999999999999E-4</v>
      </c>
      <c r="R132" s="94">
        <f t="shared" ref="R132:R145" si="87">PRODUCT(T132:AB132)-1</f>
        <v>6.3176688422730276E-3</v>
      </c>
      <c r="S132" s="95">
        <f t="shared" ref="S132:S135" si="88">(1+R132)^(1/($Q$8-$I$8+1))-1-H132</f>
        <v>-7.7086774463719365E-17</v>
      </c>
      <c r="T132" s="96">
        <f t="shared" ref="T132:AB145" si="89">1+I132</f>
        <v>1.0006999999999999</v>
      </c>
      <c r="U132" s="96">
        <f t="shared" si="89"/>
        <v>1.0006999999999999</v>
      </c>
      <c r="V132" s="96">
        <f t="shared" si="89"/>
        <v>1.0006999999999999</v>
      </c>
      <c r="W132" s="96">
        <f t="shared" si="89"/>
        <v>1.0006999999999999</v>
      </c>
      <c r="X132" s="96">
        <f t="shared" si="89"/>
        <v>1.0006999999999999</v>
      </c>
      <c r="Y132" s="96">
        <f t="shared" si="89"/>
        <v>1.0006999999999999</v>
      </c>
      <c r="Z132" s="96">
        <f t="shared" si="89"/>
        <v>1.0006999999999999</v>
      </c>
      <c r="AA132" s="96">
        <f t="shared" si="89"/>
        <v>1.0006999999999999</v>
      </c>
      <c r="AB132" s="96">
        <f t="shared" si="89"/>
        <v>1.0006999999999999</v>
      </c>
    </row>
    <row r="133" spans="3:39" x14ac:dyDescent="0.3">
      <c r="C133" t="s">
        <v>395</v>
      </c>
      <c r="D133" t="s">
        <v>415</v>
      </c>
      <c r="E133" t="s">
        <v>397</v>
      </c>
      <c r="F133" t="s">
        <v>400</v>
      </c>
      <c r="G133" s="97" t="s">
        <v>399</v>
      </c>
      <c r="H133" s="98">
        <f t="shared" ref="H133:Q136" si="90">H60</f>
        <v>4.5062499999999998E-3</v>
      </c>
      <c r="I133" s="99">
        <f t="shared" si="90"/>
        <v>4.5062499999999998E-3</v>
      </c>
      <c r="J133" s="99">
        <f t="shared" si="90"/>
        <v>4.5062499999999998E-3</v>
      </c>
      <c r="K133" s="99">
        <f t="shared" si="90"/>
        <v>4.5062499999999998E-3</v>
      </c>
      <c r="L133" s="99">
        <f t="shared" si="90"/>
        <v>4.5062499999999998E-3</v>
      </c>
      <c r="M133" s="99">
        <f t="shared" si="90"/>
        <v>4.5062499999999998E-3</v>
      </c>
      <c r="N133" s="99">
        <f t="shared" si="90"/>
        <v>4.5062499999999998E-3</v>
      </c>
      <c r="O133" s="99">
        <f t="shared" si="90"/>
        <v>4.5062499999999998E-3</v>
      </c>
      <c r="P133" s="99">
        <f t="shared" si="90"/>
        <v>4.5062499999999998E-3</v>
      </c>
      <c r="Q133" s="99">
        <f t="shared" si="90"/>
        <v>4.5062499999999998E-3</v>
      </c>
      <c r="R133" s="94">
        <f t="shared" si="87"/>
        <v>4.1295015034663374E-2</v>
      </c>
      <c r="S133" s="95">
        <f t="shared" si="88"/>
        <v>-6.591949208711867E-17</v>
      </c>
      <c r="T133" s="96">
        <f t="shared" si="89"/>
        <v>1.0045062499999999</v>
      </c>
      <c r="U133" s="96">
        <f t="shared" si="89"/>
        <v>1.0045062499999999</v>
      </c>
      <c r="V133" s="96">
        <f t="shared" si="89"/>
        <v>1.0045062499999999</v>
      </c>
      <c r="W133" s="96">
        <f t="shared" si="89"/>
        <v>1.0045062499999999</v>
      </c>
      <c r="X133" s="96">
        <f t="shared" si="89"/>
        <v>1.0045062499999999</v>
      </c>
      <c r="Y133" s="96">
        <f t="shared" si="89"/>
        <v>1.0045062499999999</v>
      </c>
      <c r="Z133" s="96">
        <f t="shared" si="89"/>
        <v>1.0045062499999999</v>
      </c>
      <c r="AA133" s="96">
        <f t="shared" si="89"/>
        <v>1.0045062499999999</v>
      </c>
      <c r="AB133" s="96">
        <f t="shared" si="89"/>
        <v>1.0045062499999999</v>
      </c>
    </row>
    <row r="134" spans="3:39" x14ac:dyDescent="0.3">
      <c r="C134" t="s">
        <v>395</v>
      </c>
      <c r="D134" t="s">
        <v>415</v>
      </c>
      <c r="E134" s="9" t="s">
        <v>401</v>
      </c>
      <c r="F134" s="90" t="s">
        <v>402</v>
      </c>
      <c r="G134" s="91" t="s">
        <v>399</v>
      </c>
      <c r="H134" s="92">
        <f t="shared" si="90"/>
        <v>1.5E-3</v>
      </c>
      <c r="I134" s="93">
        <f t="shared" si="90"/>
        <v>1.5E-3</v>
      </c>
      <c r="J134" s="93">
        <f t="shared" si="90"/>
        <v>1.5E-3</v>
      </c>
      <c r="K134" s="93">
        <f t="shared" si="90"/>
        <v>1.5E-3</v>
      </c>
      <c r="L134" s="93">
        <f t="shared" si="90"/>
        <v>1.5E-3</v>
      </c>
      <c r="M134" s="93">
        <f t="shared" si="90"/>
        <v>1.5E-3</v>
      </c>
      <c r="N134" s="93">
        <f t="shared" si="90"/>
        <v>1.5E-3</v>
      </c>
      <c r="O134" s="93">
        <f t="shared" si="90"/>
        <v>1.5E-3</v>
      </c>
      <c r="P134" s="93">
        <f t="shared" si="90"/>
        <v>1.5E-3</v>
      </c>
      <c r="Q134" s="93">
        <f t="shared" si="90"/>
        <v>1.5E-3</v>
      </c>
      <c r="R134" s="94">
        <f t="shared" si="87"/>
        <v>1.3581284138833194E-2</v>
      </c>
      <c r="S134" s="95">
        <f t="shared" si="88"/>
        <v>5.6812193838240432E-17</v>
      </c>
      <c r="T134" s="96">
        <f t="shared" si="89"/>
        <v>1.0015000000000001</v>
      </c>
      <c r="U134" s="96">
        <f t="shared" si="89"/>
        <v>1.0015000000000001</v>
      </c>
      <c r="V134" s="96">
        <f t="shared" si="89"/>
        <v>1.0015000000000001</v>
      </c>
      <c r="W134" s="96">
        <f t="shared" si="89"/>
        <v>1.0015000000000001</v>
      </c>
      <c r="X134" s="96">
        <f t="shared" si="89"/>
        <v>1.0015000000000001</v>
      </c>
      <c r="Y134" s="96">
        <f t="shared" si="89"/>
        <v>1.0015000000000001</v>
      </c>
      <c r="Z134" s="96">
        <f t="shared" si="89"/>
        <v>1.0015000000000001</v>
      </c>
      <c r="AA134" s="96">
        <f t="shared" si="89"/>
        <v>1.0015000000000001</v>
      </c>
      <c r="AB134" s="96">
        <f t="shared" si="89"/>
        <v>1.0015000000000001</v>
      </c>
    </row>
    <row r="135" spans="3:39" x14ac:dyDescent="0.3">
      <c r="C135" t="s">
        <v>395</v>
      </c>
      <c r="D135" t="s">
        <v>415</v>
      </c>
      <c r="E135" t="s">
        <v>403</v>
      </c>
      <c r="F135" t="s">
        <v>404</v>
      </c>
      <c r="G135" s="97" t="s">
        <v>399</v>
      </c>
      <c r="H135" s="98">
        <f t="shared" si="90"/>
        <v>1.2875E-3</v>
      </c>
      <c r="I135" s="99">
        <f t="shared" si="90"/>
        <v>1.2875E-3</v>
      </c>
      <c r="J135" s="99">
        <f t="shared" si="90"/>
        <v>1.2875E-3</v>
      </c>
      <c r="K135" s="99">
        <f t="shared" si="90"/>
        <v>1.2875E-3</v>
      </c>
      <c r="L135" s="99">
        <f t="shared" si="90"/>
        <v>1.2875E-3</v>
      </c>
      <c r="M135" s="99">
        <f t="shared" si="90"/>
        <v>1.2875E-3</v>
      </c>
      <c r="N135" s="99">
        <f t="shared" si="90"/>
        <v>1.2875E-3</v>
      </c>
      <c r="O135" s="99">
        <f t="shared" si="90"/>
        <v>1.2875E-3</v>
      </c>
      <c r="P135" s="99">
        <f t="shared" si="90"/>
        <v>1.2875E-3</v>
      </c>
      <c r="Q135" s="99">
        <f t="shared" si="90"/>
        <v>1.2875E-3</v>
      </c>
      <c r="R135" s="94">
        <f t="shared" si="87"/>
        <v>1.1647355247196511E-2</v>
      </c>
      <c r="S135" s="95">
        <f t="shared" si="88"/>
        <v>1.0798653637955624E-16</v>
      </c>
      <c r="T135" s="96">
        <f t="shared" si="89"/>
        <v>1.0012875000000001</v>
      </c>
      <c r="U135" s="96">
        <f t="shared" si="89"/>
        <v>1.0012875000000001</v>
      </c>
      <c r="V135" s="96">
        <f t="shared" si="89"/>
        <v>1.0012875000000001</v>
      </c>
      <c r="W135" s="96">
        <f t="shared" si="89"/>
        <v>1.0012875000000001</v>
      </c>
      <c r="X135" s="96">
        <f t="shared" si="89"/>
        <v>1.0012875000000001</v>
      </c>
      <c r="Y135" s="96">
        <f t="shared" si="89"/>
        <v>1.0012875000000001</v>
      </c>
      <c r="Z135" s="96">
        <f t="shared" si="89"/>
        <v>1.0012875000000001</v>
      </c>
      <c r="AA135" s="96">
        <f t="shared" si="89"/>
        <v>1.0012875000000001</v>
      </c>
      <c r="AB135" s="96">
        <f t="shared" si="89"/>
        <v>1.0012875000000001</v>
      </c>
    </row>
    <row r="136" spans="3:39" x14ac:dyDescent="0.3">
      <c r="C136" t="s">
        <v>395</v>
      </c>
      <c r="D136" t="s">
        <v>415</v>
      </c>
      <c r="E136" t="s">
        <v>403</v>
      </c>
      <c r="F136" t="s">
        <v>405</v>
      </c>
      <c r="G136" s="97" t="s">
        <v>399</v>
      </c>
      <c r="H136" s="98">
        <f t="shared" si="90"/>
        <v>4.5062499999999998E-3</v>
      </c>
      <c r="I136" s="103">
        <f t="shared" si="90"/>
        <v>9.8784271284271287E-3</v>
      </c>
      <c r="J136" s="104">
        <f t="shared" si="90"/>
        <v>1.0583657293579199E-2</v>
      </c>
      <c r="K136" s="104">
        <f t="shared" si="90"/>
        <v>1.1288887458731269E-2</v>
      </c>
      <c r="L136" s="104">
        <f t="shared" si="90"/>
        <v>1.1994117623883339E-2</v>
      </c>
      <c r="M136" s="104">
        <f t="shared" si="90"/>
        <v>1.269934778903541E-2</v>
      </c>
      <c r="N136" s="104">
        <f t="shared" si="90"/>
        <v>1.340457795418748E-2</v>
      </c>
      <c r="O136" s="104">
        <f t="shared" si="90"/>
        <v>1.410980811933955E-2</v>
      </c>
      <c r="P136" s="104">
        <f t="shared" si="90"/>
        <v>1.481503828449162E-2</v>
      </c>
      <c r="Q136" s="105">
        <f t="shared" si="90"/>
        <v>1.5520268449643694E-2</v>
      </c>
      <c r="R136" s="94">
        <f t="shared" si="87"/>
        <v>0.12025903212630129</v>
      </c>
      <c r="S136" s="103">
        <v>7.7348869677213106E-2</v>
      </c>
      <c r="T136" s="96">
        <f t="shared" si="89"/>
        <v>1.0098784271284271</v>
      </c>
      <c r="U136" s="96">
        <f t="shared" si="89"/>
        <v>1.0105836572935791</v>
      </c>
      <c r="V136" s="96">
        <f t="shared" si="89"/>
        <v>1.0112888874587314</v>
      </c>
      <c r="W136" s="96">
        <f t="shared" si="89"/>
        <v>1.0119941176238834</v>
      </c>
      <c r="X136" s="96">
        <f t="shared" si="89"/>
        <v>1.0126993477890354</v>
      </c>
      <c r="Y136" s="96">
        <f t="shared" si="89"/>
        <v>1.0134045779541876</v>
      </c>
      <c r="Z136" s="96">
        <f t="shared" si="89"/>
        <v>1.0141098081193396</v>
      </c>
      <c r="AA136" s="96">
        <f t="shared" si="89"/>
        <v>1.0148150382844916</v>
      </c>
      <c r="AB136" s="96">
        <f t="shared" si="89"/>
        <v>1.0155202684496436</v>
      </c>
    </row>
    <row r="137" spans="3:39" x14ac:dyDescent="0.3">
      <c r="C137" s="2" t="s">
        <v>395</v>
      </c>
      <c r="D137" s="2" t="s">
        <v>415</v>
      </c>
      <c r="E137" s="2" t="s">
        <v>406</v>
      </c>
      <c r="F137" s="2" t="s">
        <v>53</v>
      </c>
      <c r="G137" s="100" t="s">
        <v>399</v>
      </c>
      <c r="H137" s="101">
        <f>SUM(H132:H136)</f>
        <v>1.2500000000000001E-2</v>
      </c>
      <c r="I137" s="101">
        <f t="shared" ref="I137:Q137" si="91">SUM(I132:I136)</f>
        <v>1.787217712842713E-2</v>
      </c>
      <c r="J137" s="101">
        <f t="shared" si="91"/>
        <v>1.85774072935792E-2</v>
      </c>
      <c r="K137" s="101">
        <f t="shared" si="91"/>
        <v>1.928263745873127E-2</v>
      </c>
      <c r="L137" s="101">
        <f t="shared" si="91"/>
        <v>1.998786762388334E-2</v>
      </c>
      <c r="M137" s="101">
        <f t="shared" si="91"/>
        <v>2.069309778903541E-2</v>
      </c>
      <c r="N137" s="101">
        <f t="shared" si="91"/>
        <v>2.1398327954187481E-2</v>
      </c>
      <c r="O137" s="101">
        <f t="shared" si="91"/>
        <v>2.2103558119339551E-2</v>
      </c>
      <c r="P137" s="101">
        <f t="shared" si="91"/>
        <v>2.2808788284491621E-2</v>
      </c>
      <c r="Q137" s="101">
        <f t="shared" si="91"/>
        <v>2.3514018449643695E-2</v>
      </c>
      <c r="R137" s="101">
        <f t="shared" si="87"/>
        <v>0.2024039155155104</v>
      </c>
      <c r="S137" s="95">
        <f t="shared" ref="S137:S145" si="92">(1+R137)^(1/($Q$8-$I$8+1))-1-H137</f>
        <v>8.1914735639800444E-3</v>
      </c>
      <c r="T137" s="102">
        <f t="shared" si="89"/>
        <v>1.0178721771284271</v>
      </c>
      <c r="U137" s="102">
        <f t="shared" si="89"/>
        <v>1.0185774072935792</v>
      </c>
      <c r="V137" s="102">
        <f t="shared" si="89"/>
        <v>1.0192826374587314</v>
      </c>
      <c r="W137" s="102">
        <f t="shared" si="89"/>
        <v>1.0199878676238834</v>
      </c>
      <c r="X137" s="102">
        <f t="shared" si="89"/>
        <v>1.0206930977890354</v>
      </c>
      <c r="Y137" s="102">
        <f t="shared" si="89"/>
        <v>1.0213983279541874</v>
      </c>
      <c r="Z137" s="102">
        <f t="shared" si="89"/>
        <v>1.0221035581193396</v>
      </c>
      <c r="AA137" s="102">
        <f t="shared" si="89"/>
        <v>1.0228087882844916</v>
      </c>
      <c r="AB137" s="102">
        <f t="shared" si="89"/>
        <v>1.0235140184496436</v>
      </c>
    </row>
    <row r="138" spans="3:39" x14ac:dyDescent="0.3">
      <c r="C138" t="s">
        <v>417</v>
      </c>
      <c r="D138" t="s">
        <v>440</v>
      </c>
      <c r="E138" t="s">
        <v>410</v>
      </c>
      <c r="F138" s="136" t="s">
        <v>428</v>
      </c>
      <c r="G138" s="97" t="s">
        <v>399</v>
      </c>
      <c r="H138" s="152">
        <f>H105</f>
        <v>0</v>
      </c>
      <c r="I138" s="44">
        <f t="shared" ref="I138:Q138" si="93">I105</f>
        <v>0</v>
      </c>
      <c r="J138" s="44">
        <f t="shared" si="93"/>
        <v>0</v>
      </c>
      <c r="K138" s="44">
        <f t="shared" si="93"/>
        <v>0</v>
      </c>
      <c r="L138" s="44">
        <f t="shared" si="93"/>
        <v>0</v>
      </c>
      <c r="M138" s="44">
        <f t="shared" si="93"/>
        <v>0</v>
      </c>
      <c r="N138" s="44">
        <f t="shared" si="93"/>
        <v>0</v>
      </c>
      <c r="O138" s="44">
        <f t="shared" si="93"/>
        <v>0</v>
      </c>
      <c r="P138" s="44">
        <f t="shared" si="93"/>
        <v>0</v>
      </c>
      <c r="Q138" s="44">
        <f t="shared" si="93"/>
        <v>0</v>
      </c>
      <c r="R138" s="94">
        <f t="shared" si="87"/>
        <v>0</v>
      </c>
      <c r="S138" s="95">
        <f t="shared" si="92"/>
        <v>0</v>
      </c>
      <c r="T138" s="96">
        <f t="shared" si="89"/>
        <v>1</v>
      </c>
      <c r="U138" s="96">
        <f t="shared" si="89"/>
        <v>1</v>
      </c>
      <c r="V138" s="96">
        <f t="shared" si="89"/>
        <v>1</v>
      </c>
      <c r="W138" s="96">
        <f t="shared" si="89"/>
        <v>1</v>
      </c>
      <c r="X138" s="96">
        <f t="shared" si="89"/>
        <v>1</v>
      </c>
      <c r="Y138" s="96">
        <f t="shared" si="89"/>
        <v>1</v>
      </c>
      <c r="Z138" s="96">
        <f t="shared" si="89"/>
        <v>1</v>
      </c>
      <c r="AA138" s="96">
        <f t="shared" si="89"/>
        <v>1</v>
      </c>
      <c r="AB138" s="96">
        <f t="shared" si="89"/>
        <v>1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02"/>
      <c r="AM138" s="102"/>
    </row>
    <row r="139" spans="3:39" x14ac:dyDescent="0.3">
      <c r="C139" t="s">
        <v>417</v>
      </c>
      <c r="D139" t="s">
        <v>440</v>
      </c>
      <c r="E139" t="s">
        <v>410</v>
      </c>
      <c r="F139" s="136" t="s">
        <v>429</v>
      </c>
      <c r="G139" s="97" t="s">
        <v>399</v>
      </c>
      <c r="H139" s="152">
        <f t="shared" ref="H139:Q143" si="94">H106</f>
        <v>0</v>
      </c>
      <c r="I139" s="44">
        <f t="shared" si="94"/>
        <v>0</v>
      </c>
      <c r="J139" s="44">
        <f t="shared" si="94"/>
        <v>0</v>
      </c>
      <c r="K139" s="44">
        <f t="shared" si="94"/>
        <v>0</v>
      </c>
      <c r="L139" s="44">
        <f t="shared" si="94"/>
        <v>0</v>
      </c>
      <c r="M139" s="44">
        <f t="shared" si="94"/>
        <v>0</v>
      </c>
      <c r="N139" s="44">
        <f t="shared" si="94"/>
        <v>0</v>
      </c>
      <c r="O139" s="44">
        <f t="shared" si="94"/>
        <v>0</v>
      </c>
      <c r="P139" s="44">
        <f t="shared" si="94"/>
        <v>0</v>
      </c>
      <c r="Q139" s="44">
        <f t="shared" si="94"/>
        <v>0</v>
      </c>
      <c r="R139" s="94">
        <f t="shared" si="87"/>
        <v>0</v>
      </c>
      <c r="S139" s="95">
        <f t="shared" si="92"/>
        <v>0</v>
      </c>
      <c r="T139" s="96">
        <f t="shared" si="89"/>
        <v>1</v>
      </c>
      <c r="U139" s="96">
        <f t="shared" si="89"/>
        <v>1</v>
      </c>
      <c r="V139" s="96">
        <f t="shared" si="89"/>
        <v>1</v>
      </c>
      <c r="W139" s="96">
        <f t="shared" si="89"/>
        <v>1</v>
      </c>
      <c r="X139" s="96">
        <f t="shared" si="89"/>
        <v>1</v>
      </c>
      <c r="Y139" s="96">
        <f t="shared" si="89"/>
        <v>1</v>
      </c>
      <c r="Z139" s="96">
        <f t="shared" si="89"/>
        <v>1</v>
      </c>
      <c r="AA139" s="96">
        <f t="shared" si="89"/>
        <v>1</v>
      </c>
      <c r="AB139" s="96">
        <f t="shared" si="89"/>
        <v>1</v>
      </c>
      <c r="AC139" s="17"/>
      <c r="AD139" s="17"/>
      <c r="AE139" s="17"/>
      <c r="AF139" s="17"/>
      <c r="AG139" s="17"/>
      <c r="AH139" s="17"/>
      <c r="AI139" s="17"/>
      <c r="AJ139" s="17"/>
      <c r="AK139" s="17"/>
      <c r="AL139" s="102"/>
      <c r="AM139" s="102"/>
    </row>
    <row r="140" spans="3:39" x14ac:dyDescent="0.3">
      <c r="C140" t="s">
        <v>417</v>
      </c>
      <c r="D140" t="s">
        <v>440</v>
      </c>
      <c r="E140" t="s">
        <v>397</v>
      </c>
      <c r="F140" s="136" t="s">
        <v>430</v>
      </c>
      <c r="G140" s="97" t="s">
        <v>399</v>
      </c>
      <c r="H140" s="152">
        <f t="shared" si="94"/>
        <v>0</v>
      </c>
      <c r="I140" s="44">
        <f t="shared" si="94"/>
        <v>0</v>
      </c>
      <c r="J140" s="44">
        <f t="shared" si="94"/>
        <v>0</v>
      </c>
      <c r="K140" s="44">
        <f t="shared" si="94"/>
        <v>0</v>
      </c>
      <c r="L140" s="44">
        <f t="shared" si="94"/>
        <v>0</v>
      </c>
      <c r="M140" s="44">
        <f t="shared" si="94"/>
        <v>0</v>
      </c>
      <c r="N140" s="44">
        <f t="shared" si="94"/>
        <v>0</v>
      </c>
      <c r="O140" s="44">
        <f t="shared" si="94"/>
        <v>0</v>
      </c>
      <c r="P140" s="44">
        <f t="shared" si="94"/>
        <v>0</v>
      </c>
      <c r="Q140" s="44">
        <f t="shared" si="94"/>
        <v>0</v>
      </c>
      <c r="R140" s="94">
        <f t="shared" si="87"/>
        <v>0</v>
      </c>
      <c r="S140" s="95">
        <f t="shared" si="92"/>
        <v>0</v>
      </c>
      <c r="T140" s="96">
        <f t="shared" si="89"/>
        <v>1</v>
      </c>
      <c r="U140" s="96">
        <f t="shared" si="89"/>
        <v>1</v>
      </c>
      <c r="V140" s="96">
        <f t="shared" si="89"/>
        <v>1</v>
      </c>
      <c r="W140" s="96">
        <f t="shared" si="89"/>
        <v>1</v>
      </c>
      <c r="X140" s="96">
        <f t="shared" si="89"/>
        <v>1</v>
      </c>
      <c r="Y140" s="96">
        <f t="shared" si="89"/>
        <v>1</v>
      </c>
      <c r="Z140" s="96">
        <f t="shared" si="89"/>
        <v>1</v>
      </c>
      <c r="AA140" s="96">
        <f t="shared" si="89"/>
        <v>1</v>
      </c>
      <c r="AB140" s="96">
        <f t="shared" si="89"/>
        <v>1</v>
      </c>
      <c r="AC140" s="17"/>
      <c r="AD140" s="17"/>
      <c r="AE140" s="17"/>
      <c r="AF140" s="17"/>
      <c r="AG140" s="17"/>
      <c r="AH140" s="17"/>
      <c r="AI140" s="17"/>
      <c r="AJ140" s="17"/>
      <c r="AK140" s="17"/>
      <c r="AL140" s="102"/>
      <c r="AM140" s="102"/>
    </row>
    <row r="141" spans="3:39" x14ac:dyDescent="0.3">
      <c r="C141" t="s">
        <v>417</v>
      </c>
      <c r="D141" t="s">
        <v>440</v>
      </c>
      <c r="E141" t="s">
        <v>410</v>
      </c>
      <c r="F141" s="148" t="s">
        <v>431</v>
      </c>
      <c r="G141" s="97" t="s">
        <v>399</v>
      </c>
      <c r="H141" s="154">
        <f t="shared" si="94"/>
        <v>3.4780000000000002E-3</v>
      </c>
      <c r="I141" s="94">
        <f t="shared" si="94"/>
        <v>3.4780000000000002E-3</v>
      </c>
      <c r="J141" s="94">
        <f t="shared" si="94"/>
        <v>3.4780000000000002E-3</v>
      </c>
      <c r="K141" s="94">
        <f t="shared" si="94"/>
        <v>3.4780000000000002E-3</v>
      </c>
      <c r="L141" s="94">
        <f t="shared" si="94"/>
        <v>3.4780000000000002E-3</v>
      </c>
      <c r="M141" s="94">
        <f t="shared" si="94"/>
        <v>3.4780000000000002E-3</v>
      </c>
      <c r="N141" s="94">
        <f t="shared" si="94"/>
        <v>3.4780000000000002E-3</v>
      </c>
      <c r="O141" s="94">
        <f t="shared" si="94"/>
        <v>3.4780000000000002E-3</v>
      </c>
      <c r="P141" s="94">
        <f t="shared" si="94"/>
        <v>3.4780000000000002E-3</v>
      </c>
      <c r="Q141" s="94">
        <f t="shared" si="94"/>
        <v>3.4780000000000002E-3</v>
      </c>
      <c r="R141" s="94">
        <f t="shared" si="87"/>
        <v>3.1741025937207734E-2</v>
      </c>
      <c r="S141" s="95">
        <f t="shared" si="92"/>
        <v>9.1940344226770776E-17</v>
      </c>
      <c r="T141" s="96">
        <f t="shared" si="89"/>
        <v>1.0034780000000001</v>
      </c>
      <c r="U141" s="96">
        <f t="shared" si="89"/>
        <v>1.0034780000000001</v>
      </c>
      <c r="V141" s="96">
        <f t="shared" si="89"/>
        <v>1.0034780000000001</v>
      </c>
      <c r="W141" s="96">
        <f t="shared" si="89"/>
        <v>1.0034780000000001</v>
      </c>
      <c r="X141" s="96">
        <f t="shared" si="89"/>
        <v>1.0034780000000001</v>
      </c>
      <c r="Y141" s="96">
        <f t="shared" si="89"/>
        <v>1.0034780000000001</v>
      </c>
      <c r="Z141" s="96">
        <f t="shared" si="89"/>
        <v>1.0034780000000001</v>
      </c>
      <c r="AA141" s="96">
        <f t="shared" si="89"/>
        <v>1.0034780000000001</v>
      </c>
      <c r="AB141" s="96">
        <f t="shared" si="89"/>
        <v>1.0034780000000001</v>
      </c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02"/>
      <c r="AM141" s="102"/>
    </row>
    <row r="142" spans="3:39" x14ac:dyDescent="0.3">
      <c r="C142" t="s">
        <v>417</v>
      </c>
      <c r="D142" t="s">
        <v>440</v>
      </c>
      <c r="E142" t="s">
        <v>410</v>
      </c>
      <c r="F142" s="148" t="s">
        <v>432</v>
      </c>
      <c r="G142" s="97" t="s">
        <v>399</v>
      </c>
      <c r="H142" s="154">
        <f t="shared" si="94"/>
        <v>7.9900000000000012E-4</v>
      </c>
      <c r="I142" s="94">
        <f t="shared" si="94"/>
        <v>7.9900000000000012E-4</v>
      </c>
      <c r="J142" s="94">
        <f t="shared" si="94"/>
        <v>7.9900000000000012E-4</v>
      </c>
      <c r="K142" s="94">
        <f t="shared" si="94"/>
        <v>7.9900000000000012E-4</v>
      </c>
      <c r="L142" s="94">
        <f t="shared" si="94"/>
        <v>7.9900000000000012E-4</v>
      </c>
      <c r="M142" s="94">
        <f t="shared" si="94"/>
        <v>7.9900000000000012E-4</v>
      </c>
      <c r="N142" s="94">
        <f t="shared" si="94"/>
        <v>7.9900000000000012E-4</v>
      </c>
      <c r="O142" s="94">
        <f t="shared" si="94"/>
        <v>7.9900000000000012E-4</v>
      </c>
      <c r="P142" s="94">
        <f t="shared" si="94"/>
        <v>7.9900000000000012E-4</v>
      </c>
      <c r="Q142" s="94">
        <f t="shared" si="94"/>
        <v>7.9900000000000012E-4</v>
      </c>
      <c r="R142" s="94">
        <f t="shared" si="87"/>
        <v>7.2140253343146998E-3</v>
      </c>
      <c r="S142" s="95">
        <f t="shared" si="92"/>
        <v>-5.9631119486702744E-18</v>
      </c>
      <c r="T142" s="96">
        <f t="shared" si="89"/>
        <v>1.000799</v>
      </c>
      <c r="U142" s="96">
        <f t="shared" si="89"/>
        <v>1.000799</v>
      </c>
      <c r="V142" s="96">
        <f t="shared" si="89"/>
        <v>1.000799</v>
      </c>
      <c r="W142" s="96">
        <f t="shared" si="89"/>
        <v>1.000799</v>
      </c>
      <c r="X142" s="96">
        <f t="shared" si="89"/>
        <v>1.000799</v>
      </c>
      <c r="Y142" s="96">
        <f t="shared" si="89"/>
        <v>1.000799</v>
      </c>
      <c r="Z142" s="96">
        <f t="shared" si="89"/>
        <v>1.000799</v>
      </c>
      <c r="AA142" s="96">
        <f t="shared" si="89"/>
        <v>1.000799</v>
      </c>
      <c r="AB142" s="96">
        <f t="shared" si="89"/>
        <v>1.000799</v>
      </c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02"/>
      <c r="AM142" s="102"/>
    </row>
    <row r="143" spans="3:39" x14ac:dyDescent="0.3">
      <c r="C143" t="s">
        <v>417</v>
      </c>
      <c r="D143" t="s">
        <v>440</v>
      </c>
      <c r="E143" t="s">
        <v>397</v>
      </c>
      <c r="F143" s="148" t="s">
        <v>433</v>
      </c>
      <c r="G143" s="97" t="s">
        <v>399</v>
      </c>
      <c r="H143" s="154">
        <f t="shared" si="94"/>
        <v>4.2299999999999998E-4</v>
      </c>
      <c r="I143" s="142">
        <f t="shared" si="94"/>
        <v>0</v>
      </c>
      <c r="J143" s="94">
        <f t="shared" si="94"/>
        <v>2.9172413793103448E-5</v>
      </c>
      <c r="K143" s="94">
        <f t="shared" si="94"/>
        <v>5.8344827586206896E-5</v>
      </c>
      <c r="L143" s="94">
        <f t="shared" si="94"/>
        <v>8.7517241379310348E-5</v>
      </c>
      <c r="M143" s="94">
        <f t="shared" si="94"/>
        <v>1.1668965517241379E-4</v>
      </c>
      <c r="N143" s="94">
        <f t="shared" si="94"/>
        <v>1.4586206896551724E-4</v>
      </c>
      <c r="O143" s="94">
        <f t="shared" si="94"/>
        <v>1.750344827586207E-4</v>
      </c>
      <c r="P143" s="94">
        <f t="shared" si="94"/>
        <v>2.0420689655172415E-4</v>
      </c>
      <c r="Q143" s="94">
        <f t="shared" si="94"/>
        <v>2.3337931034482761E-4</v>
      </c>
      <c r="R143" s="94">
        <f t="shared" si="87"/>
        <v>1.050671671411596E-3</v>
      </c>
      <c r="S143" s="95">
        <f t="shared" si="92"/>
        <v>-3.0631318126233425E-4</v>
      </c>
      <c r="T143" s="96">
        <f t="shared" si="89"/>
        <v>1</v>
      </c>
      <c r="U143" s="96">
        <f t="shared" si="89"/>
        <v>1.0000291724137931</v>
      </c>
      <c r="V143" s="96">
        <f t="shared" si="89"/>
        <v>1.0000583448275862</v>
      </c>
      <c r="W143" s="96">
        <f t="shared" si="89"/>
        <v>1.0000875172413792</v>
      </c>
      <c r="X143" s="96">
        <f t="shared" si="89"/>
        <v>1.0001166896551723</v>
      </c>
      <c r="Y143" s="96">
        <f t="shared" si="89"/>
        <v>1.0001458620689656</v>
      </c>
      <c r="Z143" s="96">
        <f t="shared" si="89"/>
        <v>1.0001750344827587</v>
      </c>
      <c r="AA143" s="96">
        <f t="shared" si="89"/>
        <v>1.0002042068965518</v>
      </c>
      <c r="AB143" s="96">
        <f t="shared" si="89"/>
        <v>1.0002333793103448</v>
      </c>
      <c r="AC143" s="96"/>
      <c r="AD143" s="96"/>
      <c r="AE143" s="96"/>
      <c r="AF143" s="96"/>
      <c r="AG143" s="96"/>
      <c r="AH143" s="96"/>
      <c r="AI143" s="96"/>
      <c r="AJ143" s="96"/>
      <c r="AK143" s="96"/>
      <c r="AL143" s="102"/>
      <c r="AM143" s="102"/>
    </row>
    <row r="144" spans="3:39" x14ac:dyDescent="0.3">
      <c r="C144" s="2" t="s">
        <v>417</v>
      </c>
      <c r="D144" s="2" t="s">
        <v>440</v>
      </c>
      <c r="E144" s="2" t="s">
        <v>406</v>
      </c>
      <c r="F144" s="2" t="s">
        <v>53</v>
      </c>
      <c r="G144" s="100" t="s">
        <v>399</v>
      </c>
      <c r="H144" s="150">
        <v>4.7000000000000002E-3</v>
      </c>
      <c r="I144" s="101">
        <f t="shared" ref="I144" si="95">SUM(I138:I143)</f>
        <v>4.2770000000000004E-3</v>
      </c>
      <c r="J144" s="101">
        <f t="shared" ref="J144:Q144" si="96">SUM(J138:J143)</f>
        <v>4.3061724137931036E-3</v>
      </c>
      <c r="K144" s="101">
        <f t="shared" si="96"/>
        <v>4.3353448275862076E-3</v>
      </c>
      <c r="L144" s="101">
        <f t="shared" si="96"/>
        <v>4.3645172413793107E-3</v>
      </c>
      <c r="M144" s="101">
        <f t="shared" si="96"/>
        <v>4.3936896551724138E-3</v>
      </c>
      <c r="N144" s="101">
        <f t="shared" si="96"/>
        <v>4.4228620689655178E-3</v>
      </c>
      <c r="O144" s="101">
        <f t="shared" si="96"/>
        <v>4.452034482758621E-3</v>
      </c>
      <c r="P144" s="101">
        <f t="shared" si="96"/>
        <v>4.481206896551725E-3</v>
      </c>
      <c r="Q144" s="101">
        <f t="shared" si="96"/>
        <v>4.5103793103448281E-3</v>
      </c>
      <c r="R144" s="101">
        <f t="shared" si="87"/>
        <v>4.0245314762616946E-2</v>
      </c>
      <c r="S144" s="95">
        <f t="shared" si="92"/>
        <v>-3.0631316918390984E-4</v>
      </c>
      <c r="T144" s="102">
        <f t="shared" si="89"/>
        <v>1.0042770000000001</v>
      </c>
      <c r="U144" s="102">
        <f t="shared" si="89"/>
        <v>1.0043061724137932</v>
      </c>
      <c r="V144" s="102">
        <f t="shared" si="89"/>
        <v>1.0043353448275862</v>
      </c>
      <c r="W144" s="102">
        <f t="shared" si="89"/>
        <v>1.0043645172413793</v>
      </c>
      <c r="X144" s="102">
        <f t="shared" si="89"/>
        <v>1.0043936896551724</v>
      </c>
      <c r="Y144" s="102">
        <f t="shared" si="89"/>
        <v>1.0044228620689655</v>
      </c>
      <c r="Z144" s="102">
        <f t="shared" si="89"/>
        <v>1.0044520344827585</v>
      </c>
      <c r="AA144" s="102">
        <f t="shared" si="89"/>
        <v>1.0044812068965516</v>
      </c>
      <c r="AB144" s="102">
        <f t="shared" si="89"/>
        <v>1.0045103793103449</v>
      </c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</row>
    <row r="145" spans="3:28" x14ac:dyDescent="0.3">
      <c r="C145" s="2" t="s">
        <v>447</v>
      </c>
      <c r="D145" s="2" t="s">
        <v>448</v>
      </c>
      <c r="E145" s="2" t="s">
        <v>406</v>
      </c>
      <c r="F145" s="156" t="s">
        <v>446</v>
      </c>
      <c r="G145" s="157" t="s">
        <v>399</v>
      </c>
      <c r="H145" s="158">
        <f>H144+H137</f>
        <v>1.72E-2</v>
      </c>
      <c r="I145" s="158">
        <f t="shared" ref="I145:Q145" si="97">I144+I137</f>
        <v>2.2149177128427129E-2</v>
      </c>
      <c r="J145" s="158">
        <f t="shared" si="97"/>
        <v>2.2883579707372304E-2</v>
      </c>
      <c r="K145" s="158">
        <f t="shared" si="97"/>
        <v>2.3617982286317479E-2</v>
      </c>
      <c r="L145" s="158">
        <f t="shared" si="97"/>
        <v>2.4352384865262651E-2</v>
      </c>
      <c r="M145" s="158">
        <f t="shared" si="97"/>
        <v>2.5086787444207823E-2</v>
      </c>
      <c r="N145" s="158">
        <f t="shared" si="97"/>
        <v>2.5821190023152998E-2</v>
      </c>
      <c r="O145" s="158">
        <f t="shared" si="97"/>
        <v>2.6555592602098173E-2</v>
      </c>
      <c r="P145" s="158">
        <f t="shared" si="97"/>
        <v>2.7289995181043344E-2</v>
      </c>
      <c r="Q145" s="158">
        <f t="shared" si="97"/>
        <v>2.8024397759988523E-2</v>
      </c>
      <c r="R145" s="158">
        <f t="shared" si="87"/>
        <v>0.24979572624918123</v>
      </c>
      <c r="S145" s="95">
        <f t="shared" si="92"/>
        <v>7.8850336144297081E-3</v>
      </c>
      <c r="T145" s="102">
        <f t="shared" si="89"/>
        <v>1.0221491771284272</v>
      </c>
      <c r="U145" s="102">
        <f t="shared" si="89"/>
        <v>1.0228835797073723</v>
      </c>
      <c r="V145" s="102">
        <f t="shared" si="89"/>
        <v>1.0236179822863174</v>
      </c>
      <c r="W145" s="102">
        <f t="shared" si="89"/>
        <v>1.0243523848652627</v>
      </c>
      <c r="X145" s="102">
        <f t="shared" si="89"/>
        <v>1.0250867874442078</v>
      </c>
      <c r="Y145" s="102">
        <f t="shared" si="89"/>
        <v>1.0258211900231531</v>
      </c>
      <c r="Z145" s="102">
        <f t="shared" si="89"/>
        <v>1.0265555926020982</v>
      </c>
      <c r="AA145" s="102">
        <f t="shared" si="89"/>
        <v>1.0272899951810432</v>
      </c>
      <c r="AB145" s="102">
        <f t="shared" si="89"/>
        <v>1.0280243977599886</v>
      </c>
    </row>
    <row r="148" spans="3:28" x14ac:dyDescent="0.3">
      <c r="C148" s="89" t="s">
        <v>449</v>
      </c>
    </row>
    <row r="149" spans="3:28" x14ac:dyDescent="0.3">
      <c r="C149" t="s">
        <v>395</v>
      </c>
      <c r="D149" t="s">
        <v>412</v>
      </c>
      <c r="E149" t="s">
        <v>410</v>
      </c>
      <c r="F149" s="90" t="s">
        <v>398</v>
      </c>
      <c r="G149" s="91" t="s">
        <v>399</v>
      </c>
      <c r="H149" s="92">
        <f t="shared" ref="H149:Q153" si="98">H50</f>
        <v>6.9999999999999999E-4</v>
      </c>
      <c r="I149" s="93">
        <f t="shared" si="98"/>
        <v>6.9999999999999999E-4</v>
      </c>
      <c r="J149" s="93">
        <f t="shared" si="98"/>
        <v>6.9999999999999999E-4</v>
      </c>
      <c r="K149" s="93">
        <f t="shared" si="98"/>
        <v>6.9999999999999999E-4</v>
      </c>
      <c r="L149" s="93">
        <f t="shared" si="98"/>
        <v>6.9999999999999999E-4</v>
      </c>
      <c r="M149" s="93">
        <f t="shared" si="98"/>
        <v>6.9999999999999999E-4</v>
      </c>
      <c r="N149" s="93">
        <f t="shared" si="98"/>
        <v>6.9999999999999999E-4</v>
      </c>
      <c r="O149" s="93">
        <f t="shared" si="98"/>
        <v>6.9999999999999999E-4</v>
      </c>
      <c r="P149" s="93">
        <f t="shared" si="98"/>
        <v>6.9999999999999999E-4</v>
      </c>
      <c r="Q149" s="93">
        <f t="shared" si="98"/>
        <v>6.9999999999999999E-4</v>
      </c>
      <c r="R149" s="94">
        <f t="shared" ref="R149:R162" si="99">PRODUCT(T149:AB149)-1</f>
        <v>6.3176688422730276E-3</v>
      </c>
      <c r="S149" s="95">
        <f t="shared" ref="S149:S152" si="100">(1+R149)^(1/($Q$8-$I$8+1))-1-H149</f>
        <v>-7.7086774463719365E-17</v>
      </c>
      <c r="T149" s="96">
        <f t="shared" ref="T149:AB162" si="101">1+I149</f>
        <v>1.0006999999999999</v>
      </c>
      <c r="U149" s="96">
        <f t="shared" si="101"/>
        <v>1.0006999999999999</v>
      </c>
      <c r="V149" s="96">
        <f t="shared" si="101"/>
        <v>1.0006999999999999</v>
      </c>
      <c r="W149" s="96">
        <f t="shared" si="101"/>
        <v>1.0006999999999999</v>
      </c>
      <c r="X149" s="96">
        <f t="shared" si="101"/>
        <v>1.0006999999999999</v>
      </c>
      <c r="Y149" s="96">
        <f t="shared" si="101"/>
        <v>1.0006999999999999</v>
      </c>
      <c r="Z149" s="96">
        <f t="shared" si="101"/>
        <v>1.0006999999999999</v>
      </c>
      <c r="AA149" s="96">
        <f t="shared" si="101"/>
        <v>1.0006999999999999</v>
      </c>
      <c r="AB149" s="96">
        <f t="shared" si="101"/>
        <v>1.0006999999999999</v>
      </c>
    </row>
    <row r="150" spans="3:28" x14ac:dyDescent="0.3">
      <c r="C150" t="s">
        <v>395</v>
      </c>
      <c r="D150" t="s">
        <v>412</v>
      </c>
      <c r="E150" t="s">
        <v>397</v>
      </c>
      <c r="F150" t="s">
        <v>400</v>
      </c>
      <c r="G150" s="97" t="s">
        <v>399</v>
      </c>
      <c r="H150" s="98">
        <f t="shared" si="98"/>
        <v>4.4727272727272732E-3</v>
      </c>
      <c r="I150" s="99">
        <f t="shared" si="98"/>
        <v>4.4727272727272732E-3</v>
      </c>
      <c r="J150" s="99">
        <f t="shared" si="98"/>
        <v>4.4727272727272732E-3</v>
      </c>
      <c r="K150" s="99">
        <f t="shared" si="98"/>
        <v>4.4727272727272732E-3</v>
      </c>
      <c r="L150" s="99">
        <f t="shared" si="98"/>
        <v>4.4727272727272732E-3</v>
      </c>
      <c r="M150" s="99">
        <f t="shared" si="98"/>
        <v>4.4727272727272732E-3</v>
      </c>
      <c r="N150" s="99">
        <f t="shared" si="98"/>
        <v>4.4727272727272732E-3</v>
      </c>
      <c r="O150" s="99">
        <f t="shared" si="98"/>
        <v>4.4727272727272732E-3</v>
      </c>
      <c r="P150" s="99">
        <f t="shared" si="98"/>
        <v>4.4727272727272732E-3</v>
      </c>
      <c r="Q150" s="99">
        <f t="shared" si="98"/>
        <v>4.4727272727272732E-3</v>
      </c>
      <c r="R150" s="94">
        <f t="shared" si="99"/>
        <v>4.0982302689687611E-2</v>
      </c>
      <c r="S150" s="95">
        <f t="shared" si="100"/>
        <v>-8.9338259012805565E-17</v>
      </c>
      <c r="T150" s="96">
        <f t="shared" si="101"/>
        <v>1.0044727272727272</v>
      </c>
      <c r="U150" s="96">
        <f t="shared" si="101"/>
        <v>1.0044727272727272</v>
      </c>
      <c r="V150" s="96">
        <f t="shared" si="101"/>
        <v>1.0044727272727272</v>
      </c>
      <c r="W150" s="96">
        <f t="shared" si="101"/>
        <v>1.0044727272727272</v>
      </c>
      <c r="X150" s="96">
        <f t="shared" si="101"/>
        <v>1.0044727272727272</v>
      </c>
      <c r="Y150" s="96">
        <f t="shared" si="101"/>
        <v>1.0044727272727272</v>
      </c>
      <c r="Z150" s="96">
        <f t="shared" si="101"/>
        <v>1.0044727272727272</v>
      </c>
      <c r="AA150" s="96">
        <f t="shared" si="101"/>
        <v>1.0044727272727272</v>
      </c>
      <c r="AB150" s="96">
        <f t="shared" si="101"/>
        <v>1.0044727272727272</v>
      </c>
    </row>
    <row r="151" spans="3:28" x14ac:dyDescent="0.3">
      <c r="C151" t="s">
        <v>395</v>
      </c>
      <c r="D151" t="s">
        <v>412</v>
      </c>
      <c r="E151" s="9" t="s">
        <v>401</v>
      </c>
      <c r="F151" s="90" t="s">
        <v>402</v>
      </c>
      <c r="G151" s="91" t="s">
        <v>399</v>
      </c>
      <c r="H151" s="92">
        <f t="shared" si="98"/>
        <v>2.3E-3</v>
      </c>
      <c r="I151" s="93">
        <f t="shared" si="98"/>
        <v>2.3E-3</v>
      </c>
      <c r="J151" s="93">
        <f t="shared" si="98"/>
        <v>2.3E-3</v>
      </c>
      <c r="K151" s="93">
        <f t="shared" si="98"/>
        <v>2.3E-3</v>
      </c>
      <c r="L151" s="93">
        <f t="shared" si="98"/>
        <v>2.3E-3</v>
      </c>
      <c r="M151" s="93">
        <f t="shared" si="98"/>
        <v>2.3E-3</v>
      </c>
      <c r="N151" s="93">
        <f t="shared" si="98"/>
        <v>2.3E-3</v>
      </c>
      <c r="O151" s="93">
        <f t="shared" si="98"/>
        <v>2.3E-3</v>
      </c>
      <c r="P151" s="93">
        <f t="shared" si="98"/>
        <v>2.3E-3</v>
      </c>
      <c r="Q151" s="93">
        <f t="shared" si="98"/>
        <v>2.3E-3</v>
      </c>
      <c r="R151" s="94">
        <f t="shared" si="99"/>
        <v>2.0891465562118405E-2</v>
      </c>
      <c r="S151" s="95">
        <f t="shared" si="100"/>
        <v>-3.1225022567582528E-17</v>
      </c>
      <c r="T151" s="96">
        <f t="shared" si="101"/>
        <v>1.0023</v>
      </c>
      <c r="U151" s="96">
        <f t="shared" si="101"/>
        <v>1.0023</v>
      </c>
      <c r="V151" s="96">
        <f t="shared" si="101"/>
        <v>1.0023</v>
      </c>
      <c r="W151" s="96">
        <f t="shared" si="101"/>
        <v>1.0023</v>
      </c>
      <c r="X151" s="96">
        <f t="shared" si="101"/>
        <v>1.0023</v>
      </c>
      <c r="Y151" s="96">
        <f t="shared" si="101"/>
        <v>1.0023</v>
      </c>
      <c r="Z151" s="96">
        <f t="shared" si="101"/>
        <v>1.0023</v>
      </c>
      <c r="AA151" s="96">
        <f t="shared" si="101"/>
        <v>1.0023</v>
      </c>
      <c r="AB151" s="96">
        <f t="shared" si="101"/>
        <v>1.0023</v>
      </c>
    </row>
    <row r="152" spans="3:28" x14ac:dyDescent="0.3">
      <c r="C152" t="s">
        <v>395</v>
      </c>
      <c r="D152" t="s">
        <v>412</v>
      </c>
      <c r="E152" t="s">
        <v>403</v>
      </c>
      <c r="F152" t="s">
        <v>404</v>
      </c>
      <c r="G152" s="97" t="s">
        <v>399</v>
      </c>
      <c r="H152" s="98">
        <f t="shared" si="98"/>
        <v>1.277922077922078E-3</v>
      </c>
      <c r="I152" s="99">
        <f t="shared" si="98"/>
        <v>1.277922077922078E-3</v>
      </c>
      <c r="J152" s="99">
        <f t="shared" si="98"/>
        <v>1.277922077922078E-3</v>
      </c>
      <c r="K152" s="99">
        <f t="shared" si="98"/>
        <v>1.277922077922078E-3</v>
      </c>
      <c r="L152" s="99">
        <f t="shared" si="98"/>
        <v>1.277922077922078E-3</v>
      </c>
      <c r="M152" s="99">
        <f t="shared" si="98"/>
        <v>1.277922077922078E-3</v>
      </c>
      <c r="N152" s="99">
        <f t="shared" si="98"/>
        <v>1.277922077922078E-3</v>
      </c>
      <c r="O152" s="99">
        <f t="shared" si="98"/>
        <v>1.277922077922078E-3</v>
      </c>
      <c r="P152" s="99">
        <f t="shared" si="98"/>
        <v>1.277922077922078E-3</v>
      </c>
      <c r="Q152" s="99">
        <f t="shared" si="98"/>
        <v>1.277922077922078E-3</v>
      </c>
      <c r="R152" s="94">
        <f t="shared" si="99"/>
        <v>1.156026539614019E-2</v>
      </c>
      <c r="S152" s="95">
        <f t="shared" si="100"/>
        <v>-8.8904578143811364E-17</v>
      </c>
      <c r="T152" s="96">
        <f t="shared" si="101"/>
        <v>1.001277922077922</v>
      </c>
      <c r="U152" s="96">
        <f t="shared" si="101"/>
        <v>1.001277922077922</v>
      </c>
      <c r="V152" s="96">
        <f t="shared" si="101"/>
        <v>1.001277922077922</v>
      </c>
      <c r="W152" s="96">
        <f t="shared" si="101"/>
        <v>1.001277922077922</v>
      </c>
      <c r="X152" s="96">
        <f t="shared" si="101"/>
        <v>1.001277922077922</v>
      </c>
      <c r="Y152" s="96">
        <f t="shared" si="101"/>
        <v>1.001277922077922</v>
      </c>
      <c r="Z152" s="96">
        <f t="shared" si="101"/>
        <v>1.001277922077922</v>
      </c>
      <c r="AA152" s="96">
        <f t="shared" si="101"/>
        <v>1.001277922077922</v>
      </c>
      <c r="AB152" s="96">
        <f t="shared" si="101"/>
        <v>1.001277922077922</v>
      </c>
    </row>
    <row r="153" spans="3:28" x14ac:dyDescent="0.3">
      <c r="C153" t="s">
        <v>395</v>
      </c>
      <c r="D153" t="s">
        <v>412</v>
      </c>
      <c r="E153" t="s">
        <v>403</v>
      </c>
      <c r="F153" t="s">
        <v>405</v>
      </c>
      <c r="G153" s="97" t="s">
        <v>399</v>
      </c>
      <c r="H153" s="98">
        <f t="shared" si="98"/>
        <v>6.5493506493506486E-3</v>
      </c>
      <c r="I153" s="103">
        <f t="shared" si="98"/>
        <v>1.1277777777777777E-3</v>
      </c>
      <c r="J153" s="104">
        <f t="shared" si="98"/>
        <v>3.8785541557068643E-3</v>
      </c>
      <c r="K153" s="104">
        <f t="shared" si="98"/>
        <v>6.6293305336359507E-3</v>
      </c>
      <c r="L153" s="104">
        <f t="shared" si="98"/>
        <v>9.3801069115650379E-3</v>
      </c>
      <c r="M153" s="104">
        <f t="shared" si="98"/>
        <v>1.2130883289494125E-2</v>
      </c>
      <c r="N153" s="104">
        <f t="shared" si="98"/>
        <v>1.4881659667423212E-2</v>
      </c>
      <c r="O153" s="104">
        <f t="shared" si="98"/>
        <v>1.76324360453523E-2</v>
      </c>
      <c r="P153" s="104">
        <f t="shared" si="98"/>
        <v>2.0383212423281387E-2</v>
      </c>
      <c r="Q153" s="105">
        <f t="shared" si="98"/>
        <v>2.3133988801210467E-2</v>
      </c>
      <c r="R153" s="94">
        <f t="shared" si="99"/>
        <v>0.11438138629150263</v>
      </c>
      <c r="S153" s="103">
        <v>0.11437445871806617</v>
      </c>
      <c r="T153" s="96">
        <f t="shared" si="101"/>
        <v>1.0011277777777778</v>
      </c>
      <c r="U153" s="96">
        <f t="shared" si="101"/>
        <v>1.0038785541557069</v>
      </c>
      <c r="V153" s="96">
        <f t="shared" si="101"/>
        <v>1.006629330533636</v>
      </c>
      <c r="W153" s="96">
        <f t="shared" si="101"/>
        <v>1.0093801069115651</v>
      </c>
      <c r="X153" s="96">
        <f t="shared" si="101"/>
        <v>1.0121308832894942</v>
      </c>
      <c r="Y153" s="96">
        <f t="shared" si="101"/>
        <v>1.0148816596674233</v>
      </c>
      <c r="Z153" s="96">
        <f t="shared" si="101"/>
        <v>1.0176324360453524</v>
      </c>
      <c r="AA153" s="96">
        <f t="shared" si="101"/>
        <v>1.0203832124232814</v>
      </c>
      <c r="AB153" s="96">
        <f t="shared" si="101"/>
        <v>1.0231339888012105</v>
      </c>
    </row>
    <row r="154" spans="3:28" x14ac:dyDescent="0.3">
      <c r="C154" s="2" t="s">
        <v>395</v>
      </c>
      <c r="D154" s="2" t="s">
        <v>412</v>
      </c>
      <c r="E154" s="2" t="s">
        <v>406</v>
      </c>
      <c r="F154" s="2" t="s">
        <v>53</v>
      </c>
      <c r="G154" s="100" t="s">
        <v>399</v>
      </c>
      <c r="H154" s="101">
        <f>SUM(H149:H153)</f>
        <v>1.5299999999999999E-2</v>
      </c>
      <c r="I154" s="101">
        <f t="shared" ref="I154:Q154" si="102">SUM(I149:I153)</f>
        <v>9.8784271284271287E-3</v>
      </c>
      <c r="J154" s="101">
        <f t="shared" si="102"/>
        <v>1.2629203506356216E-2</v>
      </c>
      <c r="K154" s="101">
        <f t="shared" si="102"/>
        <v>1.5379979884285301E-2</v>
      </c>
      <c r="L154" s="101">
        <f t="shared" si="102"/>
        <v>1.8130756262214387E-2</v>
      </c>
      <c r="M154" s="101">
        <f t="shared" si="102"/>
        <v>2.0881532640143474E-2</v>
      </c>
      <c r="N154" s="101">
        <f t="shared" si="102"/>
        <v>2.3632309018072561E-2</v>
      </c>
      <c r="O154" s="101">
        <f t="shared" si="102"/>
        <v>2.6383085396001649E-2</v>
      </c>
      <c r="P154" s="101">
        <f t="shared" si="102"/>
        <v>2.9133861773930736E-2</v>
      </c>
      <c r="Q154" s="101">
        <f t="shared" si="102"/>
        <v>3.1884638151859816E-2</v>
      </c>
      <c r="R154" s="101">
        <f t="shared" si="99"/>
        <v>0.20415815306456753</v>
      </c>
      <c r="S154" s="106">
        <f t="shared" ref="S154:S162" si="103">(1+R154)^(1/($Q$8-$I$8+1))-1-H154</f>
        <v>5.5568252246286174E-3</v>
      </c>
      <c r="T154" s="102">
        <f t="shared" si="101"/>
        <v>1.0098784271284271</v>
      </c>
      <c r="U154" s="102">
        <f t="shared" si="101"/>
        <v>1.0126292035063562</v>
      </c>
      <c r="V154" s="102">
        <f t="shared" si="101"/>
        <v>1.0153799798842853</v>
      </c>
      <c r="W154" s="102">
        <f t="shared" si="101"/>
        <v>1.0181307562622144</v>
      </c>
      <c r="X154" s="102">
        <f t="shared" si="101"/>
        <v>1.0208815326401435</v>
      </c>
      <c r="Y154" s="102">
        <f t="shared" si="101"/>
        <v>1.0236323090180726</v>
      </c>
      <c r="Z154" s="102">
        <f t="shared" si="101"/>
        <v>1.0263830853960016</v>
      </c>
      <c r="AA154" s="102">
        <f t="shared" si="101"/>
        <v>1.0291338617739307</v>
      </c>
      <c r="AB154" s="102">
        <f t="shared" si="101"/>
        <v>1.0318846381518598</v>
      </c>
    </row>
    <row r="155" spans="3:28" x14ac:dyDescent="0.3">
      <c r="C155" t="s">
        <v>417</v>
      </c>
      <c r="D155" t="s">
        <v>440</v>
      </c>
      <c r="E155" t="s">
        <v>410</v>
      </c>
      <c r="F155" s="136" t="s">
        <v>428</v>
      </c>
      <c r="G155" s="97" t="s">
        <v>399</v>
      </c>
      <c r="H155" s="159">
        <f>H105</f>
        <v>0</v>
      </c>
      <c r="I155" s="160">
        <f t="shared" ref="I155:Q155" si="104">I105</f>
        <v>0</v>
      </c>
      <c r="J155" s="160">
        <f t="shared" si="104"/>
        <v>0</v>
      </c>
      <c r="K155" s="160">
        <f t="shared" si="104"/>
        <v>0</v>
      </c>
      <c r="L155" s="160">
        <f t="shared" si="104"/>
        <v>0</v>
      </c>
      <c r="M155" s="160">
        <f t="shared" si="104"/>
        <v>0</v>
      </c>
      <c r="N155" s="160">
        <f t="shared" si="104"/>
        <v>0</v>
      </c>
      <c r="O155" s="160">
        <f t="shared" si="104"/>
        <v>0</v>
      </c>
      <c r="P155" s="160">
        <f t="shared" si="104"/>
        <v>0</v>
      </c>
      <c r="Q155" s="160">
        <f t="shared" si="104"/>
        <v>0</v>
      </c>
      <c r="R155" s="94">
        <f t="shared" si="99"/>
        <v>0</v>
      </c>
      <c r="S155" s="95">
        <f t="shared" si="103"/>
        <v>0</v>
      </c>
      <c r="T155" s="96">
        <f t="shared" si="101"/>
        <v>1</v>
      </c>
      <c r="U155" s="96">
        <f t="shared" si="101"/>
        <v>1</v>
      </c>
      <c r="V155" s="96">
        <f t="shared" si="101"/>
        <v>1</v>
      </c>
      <c r="W155" s="96">
        <f t="shared" si="101"/>
        <v>1</v>
      </c>
      <c r="X155" s="96">
        <f t="shared" si="101"/>
        <v>1</v>
      </c>
      <c r="Y155" s="96">
        <f t="shared" si="101"/>
        <v>1</v>
      </c>
      <c r="Z155" s="96">
        <f t="shared" si="101"/>
        <v>1</v>
      </c>
      <c r="AA155" s="96">
        <f t="shared" si="101"/>
        <v>1</v>
      </c>
      <c r="AB155" s="96">
        <f t="shared" si="101"/>
        <v>1</v>
      </c>
    </row>
    <row r="156" spans="3:28" x14ac:dyDescent="0.3">
      <c r="C156" t="s">
        <v>417</v>
      </c>
      <c r="D156" t="s">
        <v>440</v>
      </c>
      <c r="E156" t="s">
        <v>410</v>
      </c>
      <c r="F156" s="136" t="s">
        <v>429</v>
      </c>
      <c r="G156" s="97" t="s">
        <v>399</v>
      </c>
      <c r="H156" s="159">
        <f t="shared" ref="H156:Q160" si="105">H106</f>
        <v>0</v>
      </c>
      <c r="I156" s="160">
        <f t="shared" si="105"/>
        <v>0</v>
      </c>
      <c r="J156" s="160">
        <f t="shared" si="105"/>
        <v>0</v>
      </c>
      <c r="K156" s="160">
        <f t="shared" si="105"/>
        <v>0</v>
      </c>
      <c r="L156" s="160">
        <f t="shared" si="105"/>
        <v>0</v>
      </c>
      <c r="M156" s="160">
        <f t="shared" si="105"/>
        <v>0</v>
      </c>
      <c r="N156" s="160">
        <f t="shared" si="105"/>
        <v>0</v>
      </c>
      <c r="O156" s="160">
        <f t="shared" si="105"/>
        <v>0</v>
      </c>
      <c r="P156" s="160">
        <f t="shared" si="105"/>
        <v>0</v>
      </c>
      <c r="Q156" s="160">
        <f t="shared" si="105"/>
        <v>0</v>
      </c>
      <c r="R156" s="94">
        <f t="shared" si="99"/>
        <v>0</v>
      </c>
      <c r="S156" s="95">
        <f t="shared" si="103"/>
        <v>0</v>
      </c>
      <c r="T156" s="96">
        <f t="shared" si="101"/>
        <v>1</v>
      </c>
      <c r="U156" s="96">
        <f t="shared" si="101"/>
        <v>1</v>
      </c>
      <c r="V156" s="96">
        <f t="shared" si="101"/>
        <v>1</v>
      </c>
      <c r="W156" s="96">
        <f t="shared" si="101"/>
        <v>1</v>
      </c>
      <c r="X156" s="96">
        <f t="shared" si="101"/>
        <v>1</v>
      </c>
      <c r="Y156" s="96">
        <f t="shared" si="101"/>
        <v>1</v>
      </c>
      <c r="Z156" s="96">
        <f t="shared" si="101"/>
        <v>1</v>
      </c>
      <c r="AA156" s="96">
        <f t="shared" si="101"/>
        <v>1</v>
      </c>
      <c r="AB156" s="96">
        <f t="shared" si="101"/>
        <v>1</v>
      </c>
    </row>
    <row r="157" spans="3:28" x14ac:dyDescent="0.3">
      <c r="C157" t="s">
        <v>417</v>
      </c>
      <c r="D157" t="s">
        <v>440</v>
      </c>
      <c r="E157" t="s">
        <v>397</v>
      </c>
      <c r="F157" s="136" t="s">
        <v>430</v>
      </c>
      <c r="G157" s="97" t="s">
        <v>399</v>
      </c>
      <c r="H157" s="159">
        <f t="shared" si="105"/>
        <v>0</v>
      </c>
      <c r="I157" s="160">
        <f t="shared" si="105"/>
        <v>0</v>
      </c>
      <c r="J157" s="160">
        <f t="shared" si="105"/>
        <v>0</v>
      </c>
      <c r="K157" s="160">
        <f t="shared" si="105"/>
        <v>0</v>
      </c>
      <c r="L157" s="160">
        <f t="shared" si="105"/>
        <v>0</v>
      </c>
      <c r="M157" s="160">
        <f t="shared" si="105"/>
        <v>0</v>
      </c>
      <c r="N157" s="160">
        <f t="shared" si="105"/>
        <v>0</v>
      </c>
      <c r="O157" s="160">
        <f t="shared" si="105"/>
        <v>0</v>
      </c>
      <c r="P157" s="160">
        <f t="shared" si="105"/>
        <v>0</v>
      </c>
      <c r="Q157" s="160">
        <f t="shared" si="105"/>
        <v>0</v>
      </c>
      <c r="R157" s="94">
        <f t="shared" si="99"/>
        <v>0</v>
      </c>
      <c r="S157" s="95">
        <f t="shared" si="103"/>
        <v>0</v>
      </c>
      <c r="T157" s="96">
        <f t="shared" si="101"/>
        <v>1</v>
      </c>
      <c r="U157" s="96">
        <f t="shared" si="101"/>
        <v>1</v>
      </c>
      <c r="V157" s="96">
        <f t="shared" si="101"/>
        <v>1</v>
      </c>
      <c r="W157" s="96">
        <f t="shared" si="101"/>
        <v>1</v>
      </c>
      <c r="X157" s="96">
        <f t="shared" si="101"/>
        <v>1</v>
      </c>
      <c r="Y157" s="96">
        <f t="shared" si="101"/>
        <v>1</v>
      </c>
      <c r="Z157" s="96">
        <f t="shared" si="101"/>
        <v>1</v>
      </c>
      <c r="AA157" s="96">
        <f t="shared" si="101"/>
        <v>1</v>
      </c>
      <c r="AB157" s="96">
        <f t="shared" si="101"/>
        <v>1</v>
      </c>
    </row>
    <row r="158" spans="3:28" x14ac:dyDescent="0.3">
      <c r="C158" t="s">
        <v>417</v>
      </c>
      <c r="D158" t="s">
        <v>440</v>
      </c>
      <c r="E158" t="s">
        <v>410</v>
      </c>
      <c r="F158" s="148" t="s">
        <v>431</v>
      </c>
      <c r="G158" s="97" t="s">
        <v>399</v>
      </c>
      <c r="H158" s="154">
        <f t="shared" si="105"/>
        <v>3.4780000000000002E-3</v>
      </c>
      <c r="I158" s="94">
        <f t="shared" si="105"/>
        <v>3.4780000000000002E-3</v>
      </c>
      <c r="J158" s="94">
        <f t="shared" si="105"/>
        <v>3.4780000000000002E-3</v>
      </c>
      <c r="K158" s="94">
        <f t="shared" si="105"/>
        <v>3.4780000000000002E-3</v>
      </c>
      <c r="L158" s="94">
        <f t="shared" si="105"/>
        <v>3.4780000000000002E-3</v>
      </c>
      <c r="M158" s="94">
        <f t="shared" si="105"/>
        <v>3.4780000000000002E-3</v>
      </c>
      <c r="N158" s="94">
        <f t="shared" si="105"/>
        <v>3.4780000000000002E-3</v>
      </c>
      <c r="O158" s="94">
        <f t="shared" si="105"/>
        <v>3.4780000000000002E-3</v>
      </c>
      <c r="P158" s="94">
        <f t="shared" si="105"/>
        <v>3.4780000000000002E-3</v>
      </c>
      <c r="Q158" s="94">
        <f t="shared" si="105"/>
        <v>3.4780000000000002E-3</v>
      </c>
      <c r="R158" s="94">
        <f t="shared" si="99"/>
        <v>3.1741025937207734E-2</v>
      </c>
      <c r="S158" s="95">
        <f t="shared" si="103"/>
        <v>9.1940344226770776E-17</v>
      </c>
      <c r="T158" s="96">
        <f t="shared" si="101"/>
        <v>1.0034780000000001</v>
      </c>
      <c r="U158" s="96">
        <f t="shared" si="101"/>
        <v>1.0034780000000001</v>
      </c>
      <c r="V158" s="96">
        <f t="shared" si="101"/>
        <v>1.0034780000000001</v>
      </c>
      <c r="W158" s="96">
        <f t="shared" si="101"/>
        <v>1.0034780000000001</v>
      </c>
      <c r="X158" s="96">
        <f t="shared" si="101"/>
        <v>1.0034780000000001</v>
      </c>
      <c r="Y158" s="96">
        <f t="shared" si="101"/>
        <v>1.0034780000000001</v>
      </c>
      <c r="Z158" s="96">
        <f t="shared" si="101"/>
        <v>1.0034780000000001</v>
      </c>
      <c r="AA158" s="96">
        <f t="shared" si="101"/>
        <v>1.0034780000000001</v>
      </c>
      <c r="AB158" s="96">
        <f t="shared" si="101"/>
        <v>1.0034780000000001</v>
      </c>
    </row>
    <row r="159" spans="3:28" x14ac:dyDescent="0.3">
      <c r="C159" t="s">
        <v>417</v>
      </c>
      <c r="D159" t="s">
        <v>440</v>
      </c>
      <c r="E159" t="s">
        <v>410</v>
      </c>
      <c r="F159" s="148" t="s">
        <v>432</v>
      </c>
      <c r="G159" s="97" t="s">
        <v>399</v>
      </c>
      <c r="H159" s="154">
        <f t="shared" si="105"/>
        <v>7.9900000000000012E-4</v>
      </c>
      <c r="I159" s="94">
        <f t="shared" si="105"/>
        <v>7.9900000000000012E-4</v>
      </c>
      <c r="J159" s="94">
        <f t="shared" si="105"/>
        <v>7.9900000000000012E-4</v>
      </c>
      <c r="K159" s="94">
        <f t="shared" si="105"/>
        <v>7.9900000000000012E-4</v>
      </c>
      <c r="L159" s="94">
        <f t="shared" si="105"/>
        <v>7.9900000000000012E-4</v>
      </c>
      <c r="M159" s="94">
        <f t="shared" si="105"/>
        <v>7.9900000000000012E-4</v>
      </c>
      <c r="N159" s="94">
        <f t="shared" si="105"/>
        <v>7.9900000000000012E-4</v>
      </c>
      <c r="O159" s="94">
        <f t="shared" si="105"/>
        <v>7.9900000000000012E-4</v>
      </c>
      <c r="P159" s="94">
        <f t="shared" si="105"/>
        <v>7.9900000000000012E-4</v>
      </c>
      <c r="Q159" s="94">
        <f t="shared" si="105"/>
        <v>7.9900000000000012E-4</v>
      </c>
      <c r="R159" s="94">
        <f t="shared" si="99"/>
        <v>7.2140253343146998E-3</v>
      </c>
      <c r="S159" s="95">
        <f t="shared" si="103"/>
        <v>-5.9631119486702744E-18</v>
      </c>
      <c r="T159" s="96">
        <f t="shared" si="101"/>
        <v>1.000799</v>
      </c>
      <c r="U159" s="96">
        <f t="shared" si="101"/>
        <v>1.000799</v>
      </c>
      <c r="V159" s="96">
        <f t="shared" si="101"/>
        <v>1.000799</v>
      </c>
      <c r="W159" s="96">
        <f t="shared" si="101"/>
        <v>1.000799</v>
      </c>
      <c r="X159" s="96">
        <f t="shared" si="101"/>
        <v>1.000799</v>
      </c>
      <c r="Y159" s="96">
        <f t="shared" si="101"/>
        <v>1.000799</v>
      </c>
      <c r="Z159" s="96">
        <f t="shared" si="101"/>
        <v>1.000799</v>
      </c>
      <c r="AA159" s="96">
        <f t="shared" si="101"/>
        <v>1.000799</v>
      </c>
      <c r="AB159" s="96">
        <f t="shared" si="101"/>
        <v>1.000799</v>
      </c>
    </row>
    <row r="160" spans="3:28" x14ac:dyDescent="0.3">
      <c r="C160" t="s">
        <v>417</v>
      </c>
      <c r="D160" t="s">
        <v>440</v>
      </c>
      <c r="E160" t="s">
        <v>397</v>
      </c>
      <c r="F160" s="148" t="s">
        <v>433</v>
      </c>
      <c r="G160" s="97" t="s">
        <v>399</v>
      </c>
      <c r="H160" s="154">
        <f t="shared" si="105"/>
        <v>4.2299999999999998E-4</v>
      </c>
      <c r="I160" s="103">
        <f t="shared" si="105"/>
        <v>0</v>
      </c>
      <c r="J160" s="94">
        <f t="shared" si="105"/>
        <v>2.9172413793103448E-5</v>
      </c>
      <c r="K160" s="94">
        <f t="shared" si="105"/>
        <v>5.8344827586206896E-5</v>
      </c>
      <c r="L160" s="94">
        <f t="shared" si="105"/>
        <v>8.7517241379310348E-5</v>
      </c>
      <c r="M160" s="94">
        <f t="shared" si="105"/>
        <v>1.1668965517241379E-4</v>
      </c>
      <c r="N160" s="94">
        <f t="shared" si="105"/>
        <v>1.4586206896551724E-4</v>
      </c>
      <c r="O160" s="94">
        <f t="shared" si="105"/>
        <v>1.750344827586207E-4</v>
      </c>
      <c r="P160" s="94">
        <f t="shared" si="105"/>
        <v>2.0420689655172415E-4</v>
      </c>
      <c r="Q160" s="94">
        <f t="shared" si="105"/>
        <v>2.3337931034482761E-4</v>
      </c>
      <c r="R160" s="94">
        <f t="shared" si="99"/>
        <v>1.050671671411596E-3</v>
      </c>
      <c r="S160" s="95">
        <f t="shared" si="103"/>
        <v>-3.0631318126233425E-4</v>
      </c>
      <c r="T160" s="96">
        <f t="shared" si="101"/>
        <v>1</v>
      </c>
      <c r="U160" s="96">
        <f t="shared" si="101"/>
        <v>1.0000291724137931</v>
      </c>
      <c r="V160" s="96">
        <f t="shared" si="101"/>
        <v>1.0000583448275862</v>
      </c>
      <c r="W160" s="96">
        <f t="shared" si="101"/>
        <v>1.0000875172413792</v>
      </c>
      <c r="X160" s="96">
        <f t="shared" si="101"/>
        <v>1.0001166896551723</v>
      </c>
      <c r="Y160" s="96">
        <f t="shared" si="101"/>
        <v>1.0001458620689656</v>
      </c>
      <c r="Z160" s="96">
        <f t="shared" si="101"/>
        <v>1.0001750344827587</v>
      </c>
      <c r="AA160" s="96">
        <f t="shared" si="101"/>
        <v>1.0002042068965518</v>
      </c>
      <c r="AB160" s="96">
        <f t="shared" si="101"/>
        <v>1.0002333793103448</v>
      </c>
    </row>
    <row r="161" spans="3:28" x14ac:dyDescent="0.3">
      <c r="C161" s="2" t="s">
        <v>417</v>
      </c>
      <c r="D161" s="2" t="s">
        <v>440</v>
      </c>
      <c r="E161" s="2" t="s">
        <v>406</v>
      </c>
      <c r="F161" s="2" t="s">
        <v>53</v>
      </c>
      <c r="G161" s="100" t="s">
        <v>399</v>
      </c>
      <c r="H161" s="150">
        <v>4.7000000000000002E-3</v>
      </c>
      <c r="I161" s="101">
        <f t="shared" ref="I161" si="106">SUM(I155:I160)</f>
        <v>4.2770000000000004E-3</v>
      </c>
      <c r="J161" s="101">
        <f t="shared" ref="J161:Q161" si="107">SUM(J155:J160)</f>
        <v>4.3061724137931036E-3</v>
      </c>
      <c r="K161" s="101">
        <f t="shared" si="107"/>
        <v>4.3353448275862076E-3</v>
      </c>
      <c r="L161" s="101">
        <f t="shared" si="107"/>
        <v>4.3645172413793107E-3</v>
      </c>
      <c r="M161" s="101">
        <f t="shared" si="107"/>
        <v>4.3936896551724138E-3</v>
      </c>
      <c r="N161" s="101">
        <f t="shared" si="107"/>
        <v>4.4228620689655178E-3</v>
      </c>
      <c r="O161" s="101">
        <f t="shared" si="107"/>
        <v>4.452034482758621E-3</v>
      </c>
      <c r="P161" s="101">
        <f t="shared" si="107"/>
        <v>4.481206896551725E-3</v>
      </c>
      <c r="Q161" s="101">
        <f t="shared" si="107"/>
        <v>4.5103793103448281E-3</v>
      </c>
      <c r="R161" s="101">
        <f t="shared" si="99"/>
        <v>4.0245314762616946E-2</v>
      </c>
      <c r="S161" s="95">
        <f t="shared" si="103"/>
        <v>-3.0631316918390984E-4</v>
      </c>
      <c r="T161" s="102">
        <f t="shared" si="101"/>
        <v>1.0042770000000001</v>
      </c>
      <c r="U161" s="102">
        <f t="shared" si="101"/>
        <v>1.0043061724137932</v>
      </c>
      <c r="V161" s="102">
        <f t="shared" si="101"/>
        <v>1.0043353448275862</v>
      </c>
      <c r="W161" s="102">
        <f t="shared" si="101"/>
        <v>1.0043645172413793</v>
      </c>
      <c r="X161" s="102">
        <f t="shared" si="101"/>
        <v>1.0043936896551724</v>
      </c>
      <c r="Y161" s="102">
        <f t="shared" si="101"/>
        <v>1.0044228620689655</v>
      </c>
      <c r="Z161" s="102">
        <f t="shared" si="101"/>
        <v>1.0044520344827585</v>
      </c>
      <c r="AA161" s="102">
        <f t="shared" si="101"/>
        <v>1.0044812068965516</v>
      </c>
      <c r="AB161" s="102">
        <f t="shared" si="101"/>
        <v>1.0045103793103449</v>
      </c>
    </row>
    <row r="162" spans="3:28" x14ac:dyDescent="0.3">
      <c r="C162" s="2" t="s">
        <v>449</v>
      </c>
      <c r="D162" s="2" t="s">
        <v>450</v>
      </c>
      <c r="E162" s="2" t="s">
        <v>406</v>
      </c>
      <c r="F162" s="156" t="s">
        <v>446</v>
      </c>
      <c r="G162" s="157" t="s">
        <v>399</v>
      </c>
      <c r="H162" s="158">
        <f>H161+H154</f>
        <v>0.02</v>
      </c>
      <c r="I162" s="158">
        <f t="shared" ref="I162:Q162" si="108">I161+I154</f>
        <v>1.4155427128427128E-2</v>
      </c>
      <c r="J162" s="158">
        <f t="shared" si="108"/>
        <v>1.693537592014932E-2</v>
      </c>
      <c r="K162" s="158">
        <f t="shared" si="108"/>
        <v>1.9715324711871509E-2</v>
      </c>
      <c r="L162" s="158">
        <f t="shared" si="108"/>
        <v>2.2495273503593698E-2</v>
      </c>
      <c r="M162" s="158">
        <f t="shared" si="108"/>
        <v>2.527522229531589E-2</v>
      </c>
      <c r="N162" s="158">
        <f t="shared" si="108"/>
        <v>2.8055171087038078E-2</v>
      </c>
      <c r="O162" s="158">
        <f t="shared" si="108"/>
        <v>3.0835119878760271E-2</v>
      </c>
      <c r="P162" s="158">
        <f t="shared" si="108"/>
        <v>3.3615068670482459E-2</v>
      </c>
      <c r="Q162" s="158">
        <f t="shared" si="108"/>
        <v>3.6395017462204644E-2</v>
      </c>
      <c r="R162" s="158">
        <f t="shared" si="99"/>
        <v>0.25160810923881849</v>
      </c>
      <c r="S162" s="95">
        <f t="shared" si="103"/>
        <v>5.250096177468206E-3</v>
      </c>
      <c r="T162" s="102">
        <f t="shared" si="101"/>
        <v>1.0141554271284272</v>
      </c>
      <c r="U162" s="102">
        <f t="shared" si="101"/>
        <v>1.0169353759201494</v>
      </c>
      <c r="V162" s="102">
        <f t="shared" si="101"/>
        <v>1.0197153247118715</v>
      </c>
      <c r="W162" s="102">
        <f t="shared" si="101"/>
        <v>1.0224952735035937</v>
      </c>
      <c r="X162" s="102">
        <f t="shared" si="101"/>
        <v>1.0252752222953159</v>
      </c>
      <c r="Y162" s="102">
        <f t="shared" si="101"/>
        <v>1.028055171087038</v>
      </c>
      <c r="Z162" s="102">
        <f t="shared" si="101"/>
        <v>1.0308351198787602</v>
      </c>
      <c r="AA162" s="102">
        <f t="shared" si="101"/>
        <v>1.0336150686704824</v>
      </c>
      <c r="AB162" s="102">
        <f t="shared" si="101"/>
        <v>1.0363950174622047</v>
      </c>
    </row>
    <row r="166" spans="3:28" ht="23.4" x14ac:dyDescent="0.45">
      <c r="C166" s="161" t="s">
        <v>451</v>
      </c>
    </row>
    <row r="168" spans="3:28" x14ac:dyDescent="0.3">
      <c r="C168" s="73" t="s">
        <v>452</v>
      </c>
    </row>
    <row r="169" spans="3:28" x14ac:dyDescent="0.3">
      <c r="C169" t="s">
        <v>453</v>
      </c>
    </row>
    <row r="170" spans="3:28" x14ac:dyDescent="0.3">
      <c r="C170" t="s">
        <v>454</v>
      </c>
    </row>
    <row r="171" spans="3:28" x14ac:dyDescent="0.3">
      <c r="C171" t="s">
        <v>455</v>
      </c>
    </row>
    <row r="172" spans="3:28" x14ac:dyDescent="0.3">
      <c r="C172" t="s">
        <v>456</v>
      </c>
    </row>
    <row r="175" spans="3:28" x14ac:dyDescent="0.3">
      <c r="C175" s="73" t="s">
        <v>457</v>
      </c>
    </row>
    <row r="176" spans="3:28" x14ac:dyDescent="0.3">
      <c r="C176" t="s">
        <v>453</v>
      </c>
    </row>
    <row r="177" spans="3:3" x14ac:dyDescent="0.3">
      <c r="C177" t="s">
        <v>454</v>
      </c>
    </row>
    <row r="178" spans="3:3" x14ac:dyDescent="0.3">
      <c r="C178" t="s">
        <v>455</v>
      </c>
    </row>
    <row r="179" spans="3:3" x14ac:dyDescent="0.3">
      <c r="C179" t="s">
        <v>456</v>
      </c>
    </row>
  </sheetData>
  <mergeCells count="6">
    <mergeCell ref="A108:A110"/>
    <mergeCell ref="A85:A87"/>
    <mergeCell ref="A88:A90"/>
    <mergeCell ref="A95:A97"/>
    <mergeCell ref="A98:A100"/>
    <mergeCell ref="A105:A107"/>
  </mergeCells>
  <conditionalFormatting sqref="F1:F2">
    <cfRule type="cellIs" dxfId="0" priority="2" operator="lessThan">
      <formula>0</formula>
    </cfRule>
  </conditionalFormatting>
  <hyperlinks>
    <hyperlink ref="A1" location="Content!A1" display="Back to Content" xr:uid="{CD89A18E-66D6-4C8E-BB58-3CCDD21DBF94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75" workbookViewId="0">
      <pane xSplit="9" ySplit="4" topLeftCell="J345" activePane="bottomRight" state="frozen"/>
      <selection pane="topRight" activeCell="I1" sqref="I1"/>
      <selection pane="bottomLeft" activeCell="A5" sqref="A5"/>
      <selection pane="bottomRight" activeCell="E121" sqref="E121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1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1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1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1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1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1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1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1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1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1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1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1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379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x14ac:dyDescent="0.3">
      <c r="D116" s="23" t="s">
        <v>158</v>
      </c>
      <c r="E116" s="23" t="s">
        <v>159</v>
      </c>
      <c r="F116" s="6" t="s">
        <v>21</v>
      </c>
      <c r="G116" s="29" t="s">
        <v>22</v>
      </c>
      <c r="H116" s="29" t="s">
        <v>157</v>
      </c>
      <c r="I116" s="29" t="s">
        <v>22</v>
      </c>
      <c r="J116">
        <v>0.99999999999965405</v>
      </c>
      <c r="K116">
        <v>0.90820104408703495</v>
      </c>
      <c r="L116">
        <v>0.93589336698209802</v>
      </c>
      <c r="M116">
        <v>0.95515344591308604</v>
      </c>
      <c r="N116">
        <v>0.97293199261489505</v>
      </c>
      <c r="O116">
        <v>0.9932054334889</v>
      </c>
      <c r="P116">
        <v>1.0176969532759601</v>
      </c>
      <c r="Q116">
        <v>1.04552211924215</v>
      </c>
      <c r="R116">
        <v>1.07478272032807</v>
      </c>
      <c r="S116">
        <v>1.1115269145581701</v>
      </c>
      <c r="T116">
        <v>1.1452627499793699</v>
      </c>
      <c r="U116">
        <v>1.1773009948248201</v>
      </c>
      <c r="V116">
        <v>1.21454317981802</v>
      </c>
      <c r="W116">
        <v>1.2532868453477799</v>
      </c>
      <c r="X116">
        <v>1.29434851073992</v>
      </c>
      <c r="Y116">
        <v>1.3418566551587301</v>
      </c>
      <c r="Z116">
        <v>1.3911329185700401</v>
      </c>
      <c r="AA116">
        <v>1.4397184637375799</v>
      </c>
      <c r="AB116">
        <v>1.4843658611299599</v>
      </c>
      <c r="AC116">
        <v>1.5298968184811701</v>
      </c>
      <c r="AD116">
        <v>1.5780986092703899</v>
      </c>
      <c r="AE116">
        <v>1.6248850597070099</v>
      </c>
      <c r="AF116">
        <v>1.66578550668339</v>
      </c>
      <c r="AG116">
        <v>1.7073451310782899</v>
      </c>
      <c r="AH116">
        <v>1.75627266405384</v>
      </c>
      <c r="AI116">
        <v>1.8093583284133199</v>
      </c>
      <c r="AJ116">
        <v>1.86524834388696</v>
      </c>
      <c r="AK116">
        <v>1.9201131162965901</v>
      </c>
      <c r="AL116">
        <v>1.9131360888809601</v>
      </c>
      <c r="AM116">
        <v>1.89899966631192</v>
      </c>
      <c r="AN116">
        <v>1.89134032664941</v>
      </c>
      <c r="AO116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x14ac:dyDescent="0.3">
      <c r="D119" s="23" t="s">
        <v>162</v>
      </c>
      <c r="E119" s="23" t="s">
        <v>163</v>
      </c>
      <c r="F119" s="6" t="s">
        <v>21</v>
      </c>
      <c r="G119" s="21" t="s">
        <v>22</v>
      </c>
      <c r="H119" s="21" t="s">
        <v>22</v>
      </c>
      <c r="I119" s="19" t="s">
        <v>22</v>
      </c>
      <c r="J119">
        <v>0.99999999999992595</v>
      </c>
      <c r="K119">
        <v>0.93699576923653105</v>
      </c>
      <c r="L119" s="33">
        <v>0.96368635755200405</v>
      </c>
      <c r="M119" s="33">
        <v>0.98372940669111897</v>
      </c>
      <c r="N119" s="33">
        <v>1.0029644583522901</v>
      </c>
      <c r="O119" s="33">
        <v>1.02190543792736</v>
      </c>
      <c r="P119" s="33">
        <v>1.04230936126873</v>
      </c>
      <c r="Q119" s="33">
        <v>1.06330294932855</v>
      </c>
      <c r="R119" s="33">
        <v>1.08746613690254</v>
      </c>
      <c r="S119" s="33">
        <v>1.1227064765304</v>
      </c>
      <c r="T119" s="33">
        <v>1.15427471086911</v>
      </c>
      <c r="U119" s="33">
        <v>1.1854065343804401</v>
      </c>
      <c r="V119" s="33">
        <v>1.22107002245302</v>
      </c>
      <c r="W119" s="33">
        <v>1.2585561482783101</v>
      </c>
      <c r="X119" s="33">
        <v>1.2983805597393701</v>
      </c>
      <c r="Y119" s="33">
        <v>1.3429320863962699</v>
      </c>
      <c r="Z119" s="33">
        <v>1.3863248026758599</v>
      </c>
      <c r="AA119" s="33">
        <v>1.4322154469044699</v>
      </c>
      <c r="AB119" s="33">
        <v>1.48124910841325</v>
      </c>
      <c r="AC119" s="33">
        <v>1.5304701949350701</v>
      </c>
      <c r="AD119" s="33">
        <v>1.5825225386478901</v>
      </c>
      <c r="AE119" s="33">
        <v>1.63367579074045</v>
      </c>
      <c r="AF119" s="33">
        <v>1.69467931607051</v>
      </c>
      <c r="AG119" s="33">
        <v>1.75155870070666</v>
      </c>
      <c r="AH119" s="33">
        <v>1.80533745035885</v>
      </c>
      <c r="AI119" s="33">
        <v>1.86001935196935</v>
      </c>
      <c r="AJ119" s="33">
        <v>1.9158516334820599</v>
      </c>
      <c r="AK119" s="33">
        <v>1.9754694186558299</v>
      </c>
      <c r="AL119" s="33">
        <v>2.01859690406814</v>
      </c>
      <c r="AM119" s="33">
        <v>2.0499446800785899</v>
      </c>
      <c r="AN119" s="33">
        <v>2.0715172127768602</v>
      </c>
      <c r="AO119" s="3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x14ac:dyDescent="0.3">
      <c r="D153" t="s">
        <v>164</v>
      </c>
      <c r="E153" t="s">
        <v>165</v>
      </c>
      <c r="F153" s="6" t="s">
        <v>21</v>
      </c>
      <c r="G153" t="s">
        <v>27</v>
      </c>
      <c r="H153" s="21" t="s">
        <v>22</v>
      </c>
      <c r="I153" s="19" t="s">
        <v>22</v>
      </c>
      <c r="J153" s="16">
        <v>1502.94180732427</v>
      </c>
      <c r="K153" s="16">
        <v>1442.69716390897</v>
      </c>
      <c r="L153" s="16">
        <v>1465.0340890254699</v>
      </c>
      <c r="M153" s="16">
        <v>1496.48468401982</v>
      </c>
      <c r="N153" s="16">
        <v>1522.48662201253</v>
      </c>
      <c r="O153" s="16">
        <v>1551.6022515060599</v>
      </c>
      <c r="P153" s="16">
        <v>1584.83318085261</v>
      </c>
      <c r="Q153" s="16">
        <v>1619.3871954702499</v>
      </c>
      <c r="R153" s="16">
        <v>1656.8299119861199</v>
      </c>
      <c r="S153" s="16">
        <v>1699.9910826328801</v>
      </c>
      <c r="T153" s="16">
        <v>1746.40519473259</v>
      </c>
      <c r="U153" s="16">
        <v>1792.7102836164399</v>
      </c>
      <c r="V153" s="16">
        <v>1846.0782354791299</v>
      </c>
      <c r="W153" s="16">
        <v>1901.7735507049199</v>
      </c>
      <c r="X153" s="16">
        <v>1960.0861520307101</v>
      </c>
      <c r="Y153" s="16">
        <v>2025.7237159346</v>
      </c>
      <c r="Z153" s="16">
        <v>2091.3927374773898</v>
      </c>
      <c r="AA153" s="16">
        <v>2158.86153500505</v>
      </c>
      <c r="AB153" s="16">
        <v>2229.3679339314599</v>
      </c>
      <c r="AC153" s="16">
        <v>2297.1644149378999</v>
      </c>
      <c r="AD153" s="16">
        <v>2367.6026119200601</v>
      </c>
      <c r="AE153" s="16">
        <v>2437.3163128881502</v>
      </c>
      <c r="AF153" s="16">
        <v>2513.33478720825</v>
      </c>
      <c r="AG153" s="16">
        <v>2586.7364824364799</v>
      </c>
      <c r="AH153" s="16">
        <v>2660.0237726352302</v>
      </c>
      <c r="AI153" s="16">
        <v>2735.6934280974401</v>
      </c>
      <c r="AJ153" s="16">
        <v>2814.2098810092298</v>
      </c>
      <c r="AK153" s="16">
        <v>2892.7781309965499</v>
      </c>
      <c r="AL153" s="16">
        <v>2919.8471064301102</v>
      </c>
      <c r="AM153" s="16">
        <v>2926.7816031840798</v>
      </c>
      <c r="AN153" s="16">
        <v>2930.31872124648</v>
      </c>
      <c r="AO153" s="16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3" tint="0.59999389629810485"/>
  </sheetPr>
  <dimension ref="A1:H35"/>
  <sheetViews>
    <sheetView workbookViewId="0">
      <selection sqref="A1:H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5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5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5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5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5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5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5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5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5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5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5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5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5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5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5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5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5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5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5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5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5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5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5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5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5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5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5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5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5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5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5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5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workbookViewId="0">
      <selection activeCell="B24" sqref="B24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373</v>
      </c>
    </row>
    <row r="4" spans="1:10" x14ac:dyDescent="0.3">
      <c r="C4" t="s">
        <v>29</v>
      </c>
    </row>
    <row r="5" spans="1:10" x14ac:dyDescent="0.3">
      <c r="C5" t="s">
        <v>374</v>
      </c>
      <c r="D5" t="s">
        <v>550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375</v>
      </c>
    </row>
    <row r="9" spans="1:10" x14ac:dyDescent="0.3">
      <c r="C9">
        <v>2019</v>
      </c>
      <c r="D9" s="258">
        <f>'NI_B_NewSI&amp;GovClos'!J116</f>
        <v>1</v>
      </c>
      <c r="J9" t="str">
        <f>_xlfn.CONCAT("IADJDYN(X,'",C9,"')"," = ",H9,";")</f>
        <v>IADJDYN(X,'2019') = ;</v>
      </c>
    </row>
    <row r="10" spans="1:10" x14ac:dyDescent="0.3">
      <c r="C10">
        <v>2020</v>
      </c>
      <c r="D10" s="259">
        <f>'NI_B_NewSI&amp;GovClos'!K116</f>
        <v>0.90820100000000004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60">
        <f>'NI_B_NewSI&amp;GovClos'!L116</f>
        <v>0.93589299999999997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64">
        <f t="array" ref="D12:D20">TRANSPOSE(FundingParams!I25:Q25)</f>
        <v>0.9585260260564602</v>
      </c>
      <c r="E12">
        <f t="shared" si="1"/>
        <v>0.95852599999999999</v>
      </c>
      <c r="F12" t="str">
        <f t="shared" si="2"/>
        <v>0</v>
      </c>
      <c r="G12" s="23" t="str">
        <f t="shared" si="3"/>
        <v>958526</v>
      </c>
      <c r="H12" s="23" t="str">
        <f t="shared" si="4"/>
        <v>0.958526</v>
      </c>
      <c r="J12" t="str">
        <f t="shared" si="0"/>
        <v>IADJDYN(X,'2022') = 0.958526;</v>
      </c>
    </row>
    <row r="13" spans="1:10" x14ac:dyDescent="0.3">
      <c r="C13">
        <v>2023</v>
      </c>
      <c r="D13" s="64">
        <v>0.97636474365985915</v>
      </c>
      <c r="E13">
        <f t="shared" si="1"/>
        <v>0.97636500000000004</v>
      </c>
      <c r="F13" t="str">
        <f t="shared" si="2"/>
        <v>0</v>
      </c>
      <c r="G13" t="str">
        <f t="shared" si="3"/>
        <v>976365</v>
      </c>
      <c r="H13" t="str">
        <f t="shared" si="4"/>
        <v>0.976365</v>
      </c>
      <c r="J13" t="str">
        <f t="shared" si="0"/>
        <v>IADJDYN(X,'2023') = 0.976365;</v>
      </c>
    </row>
    <row r="14" spans="1:10" x14ac:dyDescent="0.3">
      <c r="C14">
        <v>2024</v>
      </c>
      <c r="D14" s="64">
        <v>0.99670433550147408</v>
      </c>
      <c r="E14">
        <f t="shared" si="1"/>
        <v>0.99670400000000003</v>
      </c>
      <c r="F14" t="str">
        <f t="shared" si="2"/>
        <v>0</v>
      </c>
      <c r="G14" t="str">
        <f t="shared" si="3"/>
        <v>996704</v>
      </c>
      <c r="H14" t="str">
        <f t="shared" si="4"/>
        <v>0.996704</v>
      </c>
      <c r="J14" t="str">
        <f t="shared" si="0"/>
        <v>IADJDYN(X,'2024') = 0.996704;</v>
      </c>
    </row>
    <row r="15" spans="1:10" x14ac:dyDescent="0.3">
      <c r="C15">
        <v>2025</v>
      </c>
      <c r="D15" s="64">
        <v>1.0212718569818398</v>
      </c>
      <c r="E15">
        <f t="shared" si="1"/>
        <v>1.021272</v>
      </c>
      <c r="F15" t="str">
        <f t="shared" si="2"/>
        <v>1</v>
      </c>
      <c r="G15" t="str">
        <f t="shared" si="3"/>
        <v>021272</v>
      </c>
      <c r="H15" t="str">
        <f t="shared" si="4"/>
        <v>1.021272</v>
      </c>
      <c r="J15" t="str">
        <f t="shared" si="0"/>
        <v>IADJDYN(X,'2025') = 1.021272;</v>
      </c>
    </row>
    <row r="16" spans="1:10" x14ac:dyDescent="0.3">
      <c r="C16">
        <v>2026</v>
      </c>
      <c r="D16" s="64">
        <v>1.0491763829872387</v>
      </c>
      <c r="E16">
        <f t="shared" si="1"/>
        <v>1.0491760000000001</v>
      </c>
      <c r="F16" t="str">
        <f t="shared" si="2"/>
        <v>1</v>
      </c>
      <c r="G16" t="str">
        <f t="shared" si="3"/>
        <v>049176</v>
      </c>
      <c r="H16" t="str">
        <f t="shared" si="4"/>
        <v>1.049176</v>
      </c>
      <c r="J16" t="str">
        <f t="shared" si="0"/>
        <v>IADJDYN(X,'2026') = 1.049176;</v>
      </c>
    </row>
    <row r="17" spans="3:10" x14ac:dyDescent="0.3">
      <c r="C17">
        <v>2027</v>
      </c>
      <c r="D17" s="64">
        <v>1.0785235404315694</v>
      </c>
      <c r="E17">
        <f t="shared" si="1"/>
        <v>1.078524</v>
      </c>
      <c r="F17" t="str">
        <f t="shared" si="2"/>
        <v>1</v>
      </c>
      <c r="G17" t="str">
        <f t="shared" si="3"/>
        <v>078524</v>
      </c>
      <c r="H17" t="str">
        <f t="shared" si="4"/>
        <v>1.078524</v>
      </c>
      <c r="J17" t="str">
        <f t="shared" si="0"/>
        <v>IADJDYN(X,'2027') = 1.078524;</v>
      </c>
    </row>
    <row r="18" spans="3:10" x14ac:dyDescent="0.3">
      <c r="C18">
        <v>2028</v>
      </c>
      <c r="D18" s="64">
        <v>1.1153529613029105</v>
      </c>
      <c r="E18">
        <f t="shared" si="1"/>
        <v>1.115353</v>
      </c>
      <c r="F18" t="str">
        <f t="shared" si="2"/>
        <v>1</v>
      </c>
      <c r="G18" t="str">
        <f t="shared" si="3"/>
        <v>115353</v>
      </c>
      <c r="H18" t="str">
        <f t="shared" si="4"/>
        <v>1.115353</v>
      </c>
      <c r="J18" t="str">
        <f t="shared" si="0"/>
        <v>IADJDYN(X,'2028') = 1.115353;</v>
      </c>
    </row>
    <row r="19" spans="3:10" x14ac:dyDescent="0.3">
      <c r="C19">
        <v>2029</v>
      </c>
      <c r="D19" s="64">
        <v>1.1491807817482771</v>
      </c>
      <c r="E19">
        <f t="shared" si="1"/>
        <v>1.149181</v>
      </c>
      <c r="F19" t="str">
        <f t="shared" si="2"/>
        <v>1</v>
      </c>
      <c r="G19" t="str">
        <f t="shared" si="3"/>
        <v>149181</v>
      </c>
      <c r="H19" t="str">
        <f t="shared" si="4"/>
        <v>1.149181</v>
      </c>
      <c r="J19" t="str">
        <f t="shared" si="0"/>
        <v>IADJDYN(X,'2029') = 1.149181;</v>
      </c>
    </row>
    <row r="20" spans="3:10" x14ac:dyDescent="0.3">
      <c r="C20">
        <v>2030</v>
      </c>
      <c r="D20" s="64">
        <v>1.1813106061706826</v>
      </c>
      <c r="E20">
        <f t="shared" si="1"/>
        <v>1.181311</v>
      </c>
      <c r="F20" t="str">
        <f t="shared" si="2"/>
        <v>1</v>
      </c>
      <c r="G20" t="str">
        <f t="shared" si="3"/>
        <v>181311</v>
      </c>
      <c r="H20" t="str">
        <f t="shared" si="4"/>
        <v>1.181311</v>
      </c>
      <c r="J20" t="str">
        <f t="shared" si="0"/>
        <v>IADJDYN(X,'2030') = 1.181311;</v>
      </c>
    </row>
    <row r="21" spans="3:10" x14ac:dyDescent="0.3">
      <c r="C21">
        <v>2031</v>
      </c>
      <c r="D21" s="258">
        <f t="array" ref="D21:D40">TRANSPOSE('NI_B_NewSI&amp;GovClos'!V116:AO116)</f>
        <v>1.2145429999999999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59">
        <v>1.253287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59">
        <v>1.294349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59">
        <v>1.3418570000000001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59">
        <v>1.391133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59">
        <v>1.4397180000000001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59">
        <v>1.4843660000000001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59">
        <v>1.5298970000000001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59">
        <v>1.5780989999999999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59">
        <v>1.6248849999999999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59">
        <v>1.665786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59">
        <v>1.7073449999999999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59">
        <v>1.756273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59">
        <v>1.809358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59">
        <v>1.865248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59">
        <v>1.920113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59">
        <v>1.9131359999999999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59">
        <v>1.899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59">
        <v>1.89134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60">
        <v>1.8802270000000001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opLeftCell="A3" workbookViewId="0">
      <selection activeCell="H36" sqref="H36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58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59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60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65">
        <f t="array" ref="B7:B15">TRANSPOSE(FundingParams!I26:Q26)</f>
        <v>3.5490190876271027E-3</v>
      </c>
      <c r="C7">
        <f t="shared" si="2"/>
        <v>3.5490000000000001E-3</v>
      </c>
      <c r="D7" t="str">
        <f t="shared" si="3"/>
        <v>0</v>
      </c>
      <c r="E7" s="9" t="str">
        <f t="shared" si="4"/>
        <v>003549</v>
      </c>
      <c r="F7" s="9" t="str">
        <f t="shared" si="5"/>
        <v>0.003549</v>
      </c>
      <c r="H7" t="str">
        <f t="shared" si="0"/>
        <v>NOYKFACTOR(X,'2022') = 0.003549;</v>
      </c>
    </row>
    <row r="8" spans="1:8" x14ac:dyDescent="0.3">
      <c r="A8">
        <f t="shared" si="1"/>
        <v>2023</v>
      </c>
      <c r="B8" s="65">
        <v>3.5430672398553773E-3</v>
      </c>
      <c r="C8">
        <f t="shared" si="2"/>
        <v>3.5430000000000001E-3</v>
      </c>
      <c r="D8" t="str">
        <f t="shared" si="3"/>
        <v>0</v>
      </c>
      <c r="E8" t="str">
        <f t="shared" si="4"/>
        <v>003543</v>
      </c>
      <c r="F8" t="str">
        <f t="shared" si="5"/>
        <v>0.003543</v>
      </c>
      <c r="H8" t="str">
        <f t="shared" si="0"/>
        <v>NOYKFACTOR(X,'2023') = 0.003543;</v>
      </c>
    </row>
    <row r="9" spans="1:8" x14ac:dyDescent="0.3">
      <c r="A9">
        <f t="shared" si="1"/>
        <v>2024</v>
      </c>
      <c r="B9" s="65">
        <v>3.5329137090258601E-3</v>
      </c>
      <c r="C9">
        <f t="shared" si="2"/>
        <v>3.5330000000000001E-3</v>
      </c>
      <c r="D9" t="str">
        <f t="shared" si="3"/>
        <v>0</v>
      </c>
      <c r="E9" t="str">
        <f t="shared" si="4"/>
        <v>003533</v>
      </c>
      <c r="F9" t="str">
        <f t="shared" si="5"/>
        <v>0.003533</v>
      </c>
      <c r="H9" t="str">
        <f t="shared" si="0"/>
        <v>NOYKFACTOR(X,'2024') = 0.003533;</v>
      </c>
    </row>
    <row r="10" spans="1:8" x14ac:dyDescent="0.3">
      <c r="A10">
        <f t="shared" si="1"/>
        <v>2025</v>
      </c>
      <c r="B10" s="65">
        <v>3.5191614355263362E-3</v>
      </c>
      <c r="C10">
        <f t="shared" si="2"/>
        <v>3.519E-3</v>
      </c>
      <c r="D10" t="str">
        <f t="shared" si="3"/>
        <v>0</v>
      </c>
      <c r="E10" t="str">
        <f t="shared" si="4"/>
        <v>003519</v>
      </c>
      <c r="F10" t="str">
        <f t="shared" si="5"/>
        <v>0.003519</v>
      </c>
      <c r="H10" t="str">
        <f t="shared" si="0"/>
        <v>NOYKFACTOR(X,'2025') = 0.003519;</v>
      </c>
    </row>
    <row r="11" spans="1:8" x14ac:dyDescent="0.3">
      <c r="A11">
        <f t="shared" si="1"/>
        <v>2026</v>
      </c>
      <c r="B11" s="65">
        <v>3.5060708290776503E-3</v>
      </c>
      <c r="C11">
        <f t="shared" si="2"/>
        <v>3.506E-3</v>
      </c>
      <c r="D11" t="str">
        <f t="shared" si="3"/>
        <v>0</v>
      </c>
      <c r="E11" t="str">
        <f t="shared" si="4"/>
        <v>003506</v>
      </c>
      <c r="F11" t="str">
        <f t="shared" si="5"/>
        <v>0.003506</v>
      </c>
      <c r="H11" t="str">
        <f t="shared" si="0"/>
        <v>NOYKFACTOR(X,'2026') = 0.003506;</v>
      </c>
    </row>
    <row r="12" spans="1:8" x14ac:dyDescent="0.3">
      <c r="A12">
        <f t="shared" si="1"/>
        <v>2027</v>
      </c>
      <c r="B12" s="65">
        <v>3.4916881257167189E-3</v>
      </c>
      <c r="C12">
        <f t="shared" si="2"/>
        <v>3.4919999999999999E-3</v>
      </c>
      <c r="D12" t="str">
        <f t="shared" si="3"/>
        <v>0</v>
      </c>
      <c r="E12" t="str">
        <f t="shared" si="4"/>
        <v>003492</v>
      </c>
      <c r="F12" t="str">
        <f t="shared" si="5"/>
        <v>0.003492</v>
      </c>
      <c r="H12" t="str">
        <f t="shared" si="0"/>
        <v>NOYKFACTOR(X,'2027') = 0.003492;</v>
      </c>
    </row>
    <row r="13" spans="1:8" x14ac:dyDescent="0.3">
      <c r="A13">
        <f t="shared" si="1"/>
        <v>2028</v>
      </c>
      <c r="B13" s="65">
        <v>3.460712806183687E-3</v>
      </c>
      <c r="C13">
        <f t="shared" si="2"/>
        <v>3.4610000000000001E-3</v>
      </c>
      <c r="D13" t="str">
        <f t="shared" si="3"/>
        <v>0</v>
      </c>
      <c r="E13" t="str">
        <f t="shared" si="4"/>
        <v>003461</v>
      </c>
      <c r="F13" t="str">
        <f t="shared" si="5"/>
        <v>0.003461</v>
      </c>
      <c r="H13" t="str">
        <f t="shared" si="0"/>
        <v>NOYKFACTOR(X,'2028') = 0.003461;</v>
      </c>
    </row>
    <row r="14" spans="1:8" x14ac:dyDescent="0.3">
      <c r="A14">
        <f t="shared" si="1"/>
        <v>2029</v>
      </c>
      <c r="B14" s="65">
        <v>3.4343818821631462E-3</v>
      </c>
      <c r="C14">
        <f t="shared" si="2"/>
        <v>3.434E-3</v>
      </c>
      <c r="D14" t="str">
        <f t="shared" si="3"/>
        <v>0</v>
      </c>
      <c r="E14" t="str">
        <f t="shared" si="4"/>
        <v>003434</v>
      </c>
      <c r="F14" t="str">
        <f t="shared" si="5"/>
        <v>0.003434</v>
      </c>
      <c r="H14" t="str">
        <f t="shared" si="0"/>
        <v>NOYKFACTOR(X,'2029') = 0.003434;</v>
      </c>
    </row>
    <row r="15" spans="1:8" x14ac:dyDescent="0.3">
      <c r="A15">
        <f t="shared" si="1"/>
        <v>2030</v>
      </c>
      <c r="B15" s="65">
        <v>3.4118129181696525E-3</v>
      </c>
      <c r="C15">
        <f t="shared" si="2"/>
        <v>3.4120000000000001E-3</v>
      </c>
      <c r="D15" t="str">
        <f t="shared" si="3"/>
        <v>0</v>
      </c>
      <c r="E15" t="str">
        <f t="shared" si="4"/>
        <v>003412</v>
      </c>
      <c r="F15" t="str">
        <f t="shared" si="5"/>
        <v>0.003412</v>
      </c>
      <c r="H15" t="str">
        <f t="shared" si="0"/>
        <v>NOYKFACTOR(X,'2030') = 0.003412;</v>
      </c>
    </row>
    <row r="16" spans="1:8" x14ac:dyDescent="0.3">
      <c r="A16">
        <f t="shared" si="1"/>
        <v>2031</v>
      </c>
      <c r="B16" s="258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59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59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59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59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59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59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59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59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59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59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59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59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59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59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59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59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59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59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60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5"/>
  <sheetViews>
    <sheetView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>
        <v>1</v>
      </c>
      <c r="H4" t="str">
        <f>_xlfn.CONCAT("GADJDYN(X,'",A4,"')"," = ",F4,";")</f>
        <v>GADJDYN(X,'2019') = ;</v>
      </c>
    </row>
    <row r="5" spans="1:8" x14ac:dyDescent="0.3">
      <c r="A5">
        <f>A4+1</f>
        <v>2020</v>
      </c>
      <c r="B5">
        <f>'NI_B_NewSI&amp;GovClos'!K119</f>
        <v>1.0236289474977101</v>
      </c>
      <c r="C5">
        <f>ROUND(B5,6)</f>
        <v>1.0236289999999999</v>
      </c>
      <c r="D5" t="str">
        <f>IF(B5&lt;0,LEFT(C5,2),LEFT(C5,1))</f>
        <v>1</v>
      </c>
      <c r="E5" t="str">
        <f>RIGHT(C5,6)</f>
        <v>023629</v>
      </c>
      <c r="F5" t="str">
        <f>_xlfn.CONCAT(D5,".",E5)</f>
        <v>1.023629</v>
      </c>
      <c r="H5" t="str">
        <f t="shared" ref="H5:H35" si="0">_xlfn.CONCAT("GADJDYN(X,'",A5,"')"," = ",F5,";")</f>
        <v>GADJDYN(X,'2020') = 1.023629;</v>
      </c>
    </row>
    <row r="6" spans="1:8" x14ac:dyDescent="0.3">
      <c r="A6">
        <f t="shared" ref="A6:A35" si="1">A5+1</f>
        <v>2021</v>
      </c>
      <c r="B6">
        <f>'NI_B_NewSI&amp;GovClos'!L119</f>
        <v>1.04781622215526</v>
      </c>
      <c r="C6">
        <f t="shared" ref="C6:C35" si="2">ROUND(B6,6)</f>
        <v>1.0478160000000001</v>
      </c>
      <c r="D6" t="str">
        <f t="shared" ref="D6:D35" si="3">IF(B6&lt;0,LEFT(C6,2),LEFT(C6,1))</f>
        <v>1</v>
      </c>
      <c r="E6" s="9" t="str">
        <f t="shared" ref="E6:E35" si="4">RIGHT(C6,6)</f>
        <v>047816</v>
      </c>
      <c r="F6" s="9" t="str">
        <f t="shared" ref="F6:F35" si="5">_xlfn.CONCAT(D6,".",E6)</f>
        <v>1.047816</v>
      </c>
      <c r="H6" t="str">
        <f t="shared" si="0"/>
        <v>GADJDYN(X,'2021') = 1.047816;</v>
      </c>
    </row>
    <row r="7" spans="1:8" x14ac:dyDescent="0.3">
      <c r="A7">
        <f t="shared" si="1"/>
        <v>2022</v>
      </c>
      <c r="B7" s="65">
        <f t="array" ref="B7:B15">TRANSPOSE(FundingParams!I28:Q28)</f>
        <v>1.0962728686756589</v>
      </c>
      <c r="C7">
        <f t="shared" si="2"/>
        <v>1.0962730000000001</v>
      </c>
      <c r="D7" t="str">
        <f t="shared" si="3"/>
        <v>1</v>
      </c>
      <c r="E7" s="9" t="str">
        <f t="shared" si="4"/>
        <v>096273</v>
      </c>
      <c r="F7" s="9" t="str">
        <f t="shared" si="5"/>
        <v>1.096273</v>
      </c>
      <c r="H7" t="str">
        <f t="shared" si="0"/>
        <v>GADJDYN(X,'2022') = 1.096273;</v>
      </c>
    </row>
    <row r="8" spans="1:8" x14ac:dyDescent="0.3">
      <c r="A8">
        <f t="shared" si="1"/>
        <v>2023</v>
      </c>
      <c r="B8" s="65">
        <v>1.1220362450942258</v>
      </c>
      <c r="C8">
        <f t="shared" si="2"/>
        <v>1.122036</v>
      </c>
      <c r="D8" t="str">
        <f t="shared" si="3"/>
        <v>1</v>
      </c>
      <c r="E8" t="str">
        <f t="shared" si="4"/>
        <v>122036</v>
      </c>
      <c r="F8" t="str">
        <f t="shared" si="5"/>
        <v>1.122036</v>
      </c>
      <c r="H8" t="str">
        <f t="shared" si="0"/>
        <v>GADJDYN(X,'2023') = 1.122036;</v>
      </c>
    </row>
    <row r="9" spans="1:8" x14ac:dyDescent="0.3">
      <c r="A9">
        <f t="shared" si="1"/>
        <v>2024</v>
      </c>
      <c r="B9" s="65">
        <v>1.1484467655760648</v>
      </c>
      <c r="C9">
        <f t="shared" si="2"/>
        <v>1.148447</v>
      </c>
      <c r="D9" t="str">
        <f t="shared" si="3"/>
        <v>1</v>
      </c>
      <c r="E9" t="str">
        <f t="shared" si="4"/>
        <v>148447</v>
      </c>
      <c r="F9" t="str">
        <f t="shared" si="5"/>
        <v>1.148447</v>
      </c>
      <c r="H9" t="str">
        <f t="shared" si="0"/>
        <v>GADJDYN(X,'2024') = 1.148447;</v>
      </c>
    </row>
    <row r="10" spans="1:8" x14ac:dyDescent="0.3">
      <c r="A10">
        <f t="shared" si="1"/>
        <v>2025</v>
      </c>
      <c r="B10" s="65">
        <v>1.175533020880605</v>
      </c>
      <c r="C10">
        <f t="shared" si="2"/>
        <v>1.1755329999999999</v>
      </c>
      <c r="D10" t="str">
        <f t="shared" si="3"/>
        <v>1</v>
      </c>
      <c r="E10" t="str">
        <f t="shared" si="4"/>
        <v>175533</v>
      </c>
      <c r="F10" t="str">
        <f t="shared" si="5"/>
        <v>1.175533</v>
      </c>
      <c r="H10" t="str">
        <f t="shared" si="0"/>
        <v>GADJDYN(X,'2025') = 1.175533;</v>
      </c>
    </row>
    <row r="11" spans="1:8" x14ac:dyDescent="0.3">
      <c r="A11">
        <f t="shared" si="1"/>
        <v>2026</v>
      </c>
      <c r="B11" s="65">
        <v>1.2032748931567478</v>
      </c>
      <c r="C11">
        <f t="shared" si="2"/>
        <v>1.2032750000000001</v>
      </c>
      <c r="D11" t="str">
        <f t="shared" si="3"/>
        <v>1</v>
      </c>
      <c r="E11" t="str">
        <f t="shared" si="4"/>
        <v>203275</v>
      </c>
      <c r="F11" t="str">
        <f t="shared" si="5"/>
        <v>1.203275</v>
      </c>
      <c r="H11" t="str">
        <f t="shared" si="0"/>
        <v>GADJDYN(X,'2026') = 1.203275;</v>
      </c>
    </row>
    <row r="12" spans="1:8" x14ac:dyDescent="0.3">
      <c r="A12">
        <f t="shared" si="1"/>
        <v>2027</v>
      </c>
      <c r="B12" s="65">
        <v>1.2317056650488254</v>
      </c>
      <c r="C12">
        <f t="shared" si="2"/>
        <v>1.231706</v>
      </c>
      <c r="D12" t="str">
        <f t="shared" si="3"/>
        <v>1</v>
      </c>
      <c r="E12" t="str">
        <f t="shared" si="4"/>
        <v>231706</v>
      </c>
      <c r="F12" t="str">
        <f t="shared" si="5"/>
        <v>1.231706</v>
      </c>
      <c r="H12" t="str">
        <f t="shared" si="0"/>
        <v>GADJDYN(X,'2027') = 1.231706;</v>
      </c>
    </row>
    <row r="13" spans="1:8" x14ac:dyDescent="0.3">
      <c r="A13">
        <f t="shared" si="1"/>
        <v>2028</v>
      </c>
      <c r="B13" s="65">
        <v>1.2607887482420848</v>
      </c>
      <c r="C13">
        <f t="shared" si="2"/>
        <v>1.2607889999999999</v>
      </c>
      <c r="D13" t="str">
        <f t="shared" si="3"/>
        <v>1</v>
      </c>
      <c r="E13" t="str">
        <f t="shared" si="4"/>
        <v>260789</v>
      </c>
      <c r="F13" t="str">
        <f t="shared" si="5"/>
        <v>1.260789</v>
      </c>
      <c r="H13" t="str">
        <f t="shared" si="0"/>
        <v>GADJDYN(X,'2028') = 1.260789;</v>
      </c>
    </row>
    <row r="14" spans="1:8" x14ac:dyDescent="0.3">
      <c r="A14">
        <f t="shared" si="1"/>
        <v>2029</v>
      </c>
      <c r="B14" s="65">
        <v>1.2905898148361536</v>
      </c>
      <c r="C14">
        <f t="shared" si="2"/>
        <v>1.2905899999999999</v>
      </c>
      <c r="D14" t="str">
        <f t="shared" si="3"/>
        <v>1</v>
      </c>
      <c r="E14" t="str">
        <f t="shared" si="4"/>
        <v>,29059</v>
      </c>
      <c r="F14" t="str">
        <f t="shared" si="5"/>
        <v>1.,29059</v>
      </c>
      <c r="H14" t="str">
        <f t="shared" si="0"/>
        <v>GADJDYN(X,'2029') = 1.,29059;</v>
      </c>
    </row>
    <row r="15" spans="1:8" x14ac:dyDescent="0.3">
      <c r="A15">
        <f t="shared" si="1"/>
        <v>2030</v>
      </c>
      <c r="B15" s="65">
        <v>1.3210798341180068</v>
      </c>
      <c r="C15">
        <f t="shared" si="2"/>
        <v>1.32108</v>
      </c>
      <c r="D15" t="str">
        <f t="shared" si="3"/>
        <v>1</v>
      </c>
      <c r="E15" t="str">
        <f t="shared" si="4"/>
        <v>,32108</v>
      </c>
      <c r="F15" t="str">
        <f t="shared" si="5"/>
        <v>1.,32108</v>
      </c>
      <c r="H15" t="str">
        <f t="shared" si="0"/>
        <v>GADJDYN(X,'2030') = 1.,32108;</v>
      </c>
    </row>
    <row r="16" spans="1:8" x14ac:dyDescent="0.3">
      <c r="A16">
        <f t="shared" si="1"/>
        <v>2031</v>
      </c>
      <c r="B16" s="90">
        <f>B15*(1+'NI_B_NewSI&amp;GovClos'!$I$121)</f>
        <v>1.3522955601586615</v>
      </c>
      <c r="C16">
        <f t="shared" si="2"/>
        <v>1.3522959999999999</v>
      </c>
      <c r="D16" t="str">
        <f t="shared" si="3"/>
        <v>1</v>
      </c>
      <c r="E16" t="str">
        <f t="shared" si="4"/>
        <v>352296</v>
      </c>
      <c r="F16" t="str">
        <f t="shared" si="5"/>
        <v>1.352296</v>
      </c>
      <c r="H16" t="str">
        <f t="shared" si="0"/>
        <v>GADJDYN(X,'2031') = 1.352296;</v>
      </c>
    </row>
    <row r="17" spans="1:8" x14ac:dyDescent="0.3">
      <c r="A17">
        <f t="shared" si="1"/>
        <v>2032</v>
      </c>
      <c r="B17" s="90">
        <f>B16*(1+'NI_B_NewSI&amp;GovClos'!$I$121)</f>
        <v>1.3842488809510336</v>
      </c>
      <c r="C17">
        <f t="shared" si="2"/>
        <v>1.3842490000000001</v>
      </c>
      <c r="D17" t="str">
        <f t="shared" si="3"/>
        <v>1</v>
      </c>
      <c r="E17" t="str">
        <f t="shared" si="4"/>
        <v>384249</v>
      </c>
      <c r="F17" t="str">
        <f t="shared" si="5"/>
        <v>1.384249</v>
      </c>
      <c r="H17" t="str">
        <f t="shared" si="0"/>
        <v>GADJDYN(X,'2032') = 1.384249;</v>
      </c>
    </row>
    <row r="18" spans="1:8" x14ac:dyDescent="0.3">
      <c r="A18">
        <f t="shared" si="1"/>
        <v>2033</v>
      </c>
      <c r="B18" s="90">
        <f>B17*(1+'NI_B_NewSI&amp;GovClos'!$I$121)</f>
        <v>1.416957225082786</v>
      </c>
      <c r="C18">
        <f t="shared" si="2"/>
        <v>1.416957</v>
      </c>
      <c r="D18" t="str">
        <f t="shared" si="3"/>
        <v>1</v>
      </c>
      <c r="E18" t="str">
        <f t="shared" si="4"/>
        <v>416957</v>
      </c>
      <c r="F18" t="str">
        <f t="shared" si="5"/>
        <v>1.416957</v>
      </c>
      <c r="H18" t="str">
        <f t="shared" si="0"/>
        <v>GADJDYN(X,'2033') = 1.416957;</v>
      </c>
    </row>
    <row r="19" spans="1:8" x14ac:dyDescent="0.3">
      <c r="A19">
        <f t="shared" si="1"/>
        <v>2034</v>
      </c>
      <c r="B19" s="90">
        <f>B18*(1+'NI_B_NewSI&amp;GovClos'!$I$121)</f>
        <v>1.4504384329607647</v>
      </c>
      <c r="C19">
        <f t="shared" si="2"/>
        <v>1.4504379999999999</v>
      </c>
      <c r="D19" t="str">
        <f t="shared" si="3"/>
        <v>1</v>
      </c>
      <c r="E19" t="str">
        <f t="shared" si="4"/>
        <v>450438</v>
      </c>
      <c r="F19" t="str">
        <f t="shared" si="5"/>
        <v>1.450438</v>
      </c>
      <c r="H19" t="str">
        <f t="shared" si="0"/>
        <v>GADJDYN(X,'2034') = 1.450438;</v>
      </c>
    </row>
    <row r="20" spans="1:8" x14ac:dyDescent="0.3">
      <c r="A20">
        <f t="shared" si="1"/>
        <v>2035</v>
      </c>
      <c r="B20" s="90">
        <f>B19*(1+'NI_B_NewSI&amp;GovClos'!$I$121)</f>
        <v>1.484710766541852</v>
      </c>
      <c r="C20">
        <f t="shared" si="2"/>
        <v>1.4847109999999999</v>
      </c>
      <c r="D20" t="str">
        <f t="shared" si="3"/>
        <v>1</v>
      </c>
      <c r="E20" t="str">
        <f t="shared" si="4"/>
        <v>484711</v>
      </c>
      <c r="F20" t="str">
        <f t="shared" si="5"/>
        <v>1.484711</v>
      </c>
      <c r="H20" t="str">
        <f t="shared" si="0"/>
        <v>GADJDYN(X,'2035') = 1.484711;</v>
      </c>
    </row>
    <row r="21" spans="1:8" x14ac:dyDescent="0.3">
      <c r="A21">
        <f t="shared" si="1"/>
        <v>2036</v>
      </c>
      <c r="B21" s="90">
        <f>B20*(1+'NI_B_NewSI&amp;GovClos'!$I$121)</f>
        <v>1.5197929192937507</v>
      </c>
      <c r="C21">
        <f t="shared" si="2"/>
        <v>1.5197929999999999</v>
      </c>
      <c r="D21" t="str">
        <f t="shared" si="3"/>
        <v>1</v>
      </c>
      <c r="E21" s="9" t="str">
        <f t="shared" si="4"/>
        <v>519793</v>
      </c>
      <c r="F21" s="9" t="str">
        <f t="shared" si="5"/>
        <v>1.519793</v>
      </c>
      <c r="H21" t="str">
        <f t="shared" si="0"/>
        <v>GADJDYN(X,'2036') = 1.519793;</v>
      </c>
    </row>
    <row r="22" spans="1:8" x14ac:dyDescent="0.3">
      <c r="A22">
        <f t="shared" si="1"/>
        <v>2037</v>
      </c>
      <c r="B22" s="90">
        <f>B21*(1+'NI_B_NewSI&amp;GovClos'!$I$121)</f>
        <v>1.5557040263911306</v>
      </c>
      <c r="C22">
        <f t="shared" si="2"/>
        <v>1.555704</v>
      </c>
      <c r="D22" t="str">
        <f t="shared" si="3"/>
        <v>1</v>
      </c>
      <c r="E22" t="str">
        <f t="shared" si="4"/>
        <v>555704</v>
      </c>
      <c r="F22" t="str">
        <f t="shared" si="5"/>
        <v>1.555704</v>
      </c>
      <c r="H22" t="str">
        <f t="shared" si="0"/>
        <v>GADJDYN(X,'2037') = 1.555704;</v>
      </c>
    </row>
    <row r="23" spans="1:8" x14ac:dyDescent="0.3">
      <c r="A23">
        <f t="shared" si="1"/>
        <v>2038</v>
      </c>
      <c r="B23" s="90">
        <f>B22*(1+'NI_B_NewSI&amp;GovClos'!$I$121)</f>
        <v>1.592463675152699</v>
      </c>
      <c r="C23">
        <f t="shared" si="2"/>
        <v>1.5924640000000001</v>
      </c>
      <c r="D23" t="str">
        <f t="shared" si="3"/>
        <v>1</v>
      </c>
      <c r="E23" t="str">
        <f t="shared" si="4"/>
        <v>592464</v>
      </c>
      <c r="F23" t="str">
        <f t="shared" si="5"/>
        <v>1.592464</v>
      </c>
      <c r="H23" t="str">
        <f t="shared" si="0"/>
        <v>GADJDYN(X,'2038') = 1.592464;</v>
      </c>
    </row>
    <row r="24" spans="1:8" x14ac:dyDescent="0.3">
      <c r="A24">
        <f t="shared" si="1"/>
        <v>2039</v>
      </c>
      <c r="B24" s="90">
        <f>B23*(1+'NI_B_NewSI&amp;GovClos'!$I$121)</f>
        <v>1.6300919157248888</v>
      </c>
      <c r="C24">
        <f t="shared" si="2"/>
        <v>1.6300920000000001</v>
      </c>
      <c r="D24" t="str">
        <f t="shared" si="3"/>
        <v>1</v>
      </c>
      <c r="E24" t="str">
        <f t="shared" si="4"/>
        <v>630092</v>
      </c>
      <c r="F24" t="str">
        <f t="shared" si="5"/>
        <v>1.630092</v>
      </c>
      <c r="H24" t="str">
        <f t="shared" si="0"/>
        <v>GADJDYN(X,'2039') = 1.630092;</v>
      </c>
    </row>
    <row r="25" spans="1:8" x14ac:dyDescent="0.3">
      <c r="A25">
        <f t="shared" si="1"/>
        <v>2040</v>
      </c>
      <c r="B25" s="90">
        <f>B24*(1+'NI_B_NewSI&amp;GovClos'!$I$121)</f>
        <v>1.6686092720179897</v>
      </c>
      <c r="C25">
        <f t="shared" si="2"/>
        <v>1.668609</v>
      </c>
      <c r="D25" t="str">
        <f t="shared" si="3"/>
        <v>1</v>
      </c>
      <c r="E25" s="9" t="str">
        <f t="shared" si="4"/>
        <v>668609</v>
      </c>
      <c r="F25" s="9" t="str">
        <f t="shared" si="5"/>
        <v>1.668609</v>
      </c>
      <c r="H25" t="str">
        <f t="shared" si="0"/>
        <v>GADJDYN(X,'2040') = 1.668609;</v>
      </c>
    </row>
    <row r="26" spans="1:8" x14ac:dyDescent="0.3">
      <c r="A26">
        <f t="shared" si="1"/>
        <v>2041</v>
      </c>
      <c r="B26" s="90">
        <f>B25*(1+'NI_B_NewSI&amp;GovClos'!$I$121)</f>
        <v>1.7080367529006908</v>
      </c>
      <c r="C26">
        <f t="shared" si="2"/>
        <v>1.708037</v>
      </c>
      <c r="D26" t="str">
        <f t="shared" si="3"/>
        <v>1</v>
      </c>
      <c r="E26" t="str">
        <f t="shared" si="4"/>
        <v>708037</v>
      </c>
      <c r="F26" t="str">
        <f t="shared" si="5"/>
        <v>1.708037</v>
      </c>
      <c r="H26" t="str">
        <f t="shared" si="0"/>
        <v>GADJDYN(X,'2041') = 1.708037;</v>
      </c>
    </row>
    <row r="27" spans="1:8" x14ac:dyDescent="0.3">
      <c r="A27">
        <f t="shared" si="1"/>
        <v>2042</v>
      </c>
      <c r="B27" s="90">
        <f>B26*(1+'NI_B_NewSI&amp;GovClos'!$I$121)</f>
        <v>1.7483958636591361</v>
      </c>
      <c r="C27">
        <f t="shared" si="2"/>
        <v>1.7483960000000001</v>
      </c>
      <c r="D27" t="str">
        <f t="shared" si="3"/>
        <v>1</v>
      </c>
      <c r="E27" s="9" t="str">
        <f t="shared" si="4"/>
        <v>748396</v>
      </c>
      <c r="F27" s="9" t="str">
        <f t="shared" si="5"/>
        <v>1.748396</v>
      </c>
      <c r="H27" t="str">
        <f t="shared" si="0"/>
        <v>GADJDYN(X,'2042') = 1.748396;</v>
      </c>
    </row>
    <row r="28" spans="1:8" x14ac:dyDescent="0.3">
      <c r="A28">
        <f t="shared" si="1"/>
        <v>2043</v>
      </c>
      <c r="B28" s="90">
        <f>B27*(1+'NI_B_NewSI&amp;GovClos'!$I$121)</f>
        <v>1.7897086177267469</v>
      </c>
      <c r="C28">
        <f t="shared" si="2"/>
        <v>1.789709</v>
      </c>
      <c r="D28" t="str">
        <f t="shared" si="3"/>
        <v>1</v>
      </c>
      <c r="E28" t="str">
        <f t="shared" si="4"/>
        <v>789709</v>
      </c>
      <c r="F28" t="str">
        <f t="shared" si="5"/>
        <v>1.789709</v>
      </c>
      <c r="H28" t="str">
        <f t="shared" si="0"/>
        <v>GADJDYN(X,'2043') = 1.789709;</v>
      </c>
    </row>
    <row r="29" spans="1:8" x14ac:dyDescent="0.3">
      <c r="A29">
        <f t="shared" si="1"/>
        <v>2044</v>
      </c>
      <c r="B29" s="90">
        <f>B28*(1+'NI_B_NewSI&amp;GovClos'!$I$121)</f>
        <v>1.831997548691207</v>
      </c>
      <c r="C29">
        <f t="shared" si="2"/>
        <v>1.831998</v>
      </c>
      <c r="D29" t="str">
        <f t="shared" si="3"/>
        <v>1</v>
      </c>
      <c r="E29" s="9" t="str">
        <f t="shared" si="4"/>
        <v>831998</v>
      </c>
      <c r="F29" s="9" t="str">
        <f t="shared" si="5"/>
        <v>1.831998</v>
      </c>
      <c r="H29" t="str">
        <f t="shared" si="0"/>
        <v>GADJDYN(X,'2044') = 1.831998;</v>
      </c>
    </row>
    <row r="30" spans="1:8" x14ac:dyDescent="0.3">
      <c r="A30">
        <f t="shared" si="1"/>
        <v>2045</v>
      </c>
      <c r="B30" s="90">
        <f>B29*(1+'NI_B_NewSI&amp;GovClos'!$I$121)</f>
        <v>1.8752857225851607</v>
      </c>
      <c r="C30">
        <f t="shared" si="2"/>
        <v>1.875286</v>
      </c>
      <c r="D30" t="str">
        <f t="shared" si="3"/>
        <v>1</v>
      </c>
      <c r="E30" t="str">
        <f t="shared" si="4"/>
        <v>875286</v>
      </c>
      <c r="F30" t="str">
        <f t="shared" si="5"/>
        <v>1.875286</v>
      </c>
      <c r="H30" t="str">
        <f t="shared" si="0"/>
        <v>GADJDYN(X,'2045') = 1.875286;</v>
      </c>
    </row>
    <row r="31" spans="1:8" x14ac:dyDescent="0.3">
      <c r="A31">
        <f t="shared" si="1"/>
        <v>2046</v>
      </c>
      <c r="B31" s="90">
        <f>B30*(1+'NI_B_NewSI&amp;GovClos'!$I$121)</f>
        <v>1.9195967504673261</v>
      </c>
      <c r="C31">
        <f t="shared" si="2"/>
        <v>1.919597</v>
      </c>
      <c r="D31" t="str">
        <f t="shared" si="3"/>
        <v>1</v>
      </c>
      <c r="E31" t="str">
        <f t="shared" si="4"/>
        <v>919597</v>
      </c>
      <c r="F31" t="str">
        <f t="shared" si="5"/>
        <v>1.919597</v>
      </c>
      <c r="H31" t="str">
        <f t="shared" si="0"/>
        <v>GADJDYN(X,'2046') = 1.919597;</v>
      </c>
    </row>
    <row r="32" spans="1:8" x14ac:dyDescent="0.3">
      <c r="A32">
        <f t="shared" si="1"/>
        <v>2047</v>
      </c>
      <c r="B32" s="90">
        <f>B31*(1+'NI_B_NewSI&amp;GovClos'!$I$121)</f>
        <v>1.9649548013008886</v>
      </c>
      <c r="C32">
        <f t="shared" si="2"/>
        <v>1.964955</v>
      </c>
      <c r="D32" t="str">
        <f t="shared" si="3"/>
        <v>1</v>
      </c>
      <c r="E32" t="str">
        <f t="shared" si="4"/>
        <v>964955</v>
      </c>
      <c r="F32" t="str">
        <f t="shared" si="5"/>
        <v>1.964955</v>
      </c>
      <c r="H32" t="str">
        <f t="shared" si="0"/>
        <v>GADJDYN(X,'2047') = 1.964955;</v>
      </c>
    </row>
    <row r="33" spans="1:8" x14ac:dyDescent="0.3">
      <c r="A33">
        <f t="shared" si="1"/>
        <v>2048</v>
      </c>
      <c r="B33" s="90">
        <f>B32*(1+'NI_B_NewSI&amp;GovClos'!$I$121)</f>
        <v>2.0113846151361958</v>
      </c>
      <c r="C33">
        <f t="shared" si="2"/>
        <v>2.0113850000000002</v>
      </c>
      <c r="D33" t="str">
        <f t="shared" si="3"/>
        <v>2</v>
      </c>
      <c r="E33" t="str">
        <f t="shared" si="4"/>
        <v>011385</v>
      </c>
      <c r="F33" t="str">
        <f t="shared" si="5"/>
        <v>2.011385</v>
      </c>
      <c r="H33" t="str">
        <f t="shared" si="0"/>
        <v>GADJDYN(X,'2048') = 2.011385;</v>
      </c>
    </row>
    <row r="34" spans="1:8" x14ac:dyDescent="0.3">
      <c r="A34">
        <f t="shared" si="1"/>
        <v>2049</v>
      </c>
      <c r="B34" s="90">
        <f>B33*(1+'NI_B_NewSI&amp;GovClos'!$I$121)</f>
        <v>2.0589115166049456</v>
      </c>
      <c r="C34">
        <f t="shared" si="2"/>
        <v>2.0589119999999999</v>
      </c>
      <c r="D34" t="str">
        <f t="shared" si="3"/>
        <v>2</v>
      </c>
      <c r="E34" t="str">
        <f t="shared" si="4"/>
        <v>058912</v>
      </c>
      <c r="F34" t="str">
        <f t="shared" si="5"/>
        <v>2.058912</v>
      </c>
      <c r="H34" t="str">
        <f t="shared" si="0"/>
        <v>GADJDYN(X,'2049') = 2.058912;</v>
      </c>
    </row>
    <row r="35" spans="1:8" x14ac:dyDescent="0.3">
      <c r="A35">
        <f t="shared" si="1"/>
        <v>2050</v>
      </c>
      <c r="B35" s="90">
        <f>B34*(1+'NI_B_NewSI&amp;GovClos'!$I$121)</f>
        <v>2.1075614287332294</v>
      </c>
      <c r="C35">
        <f t="shared" si="2"/>
        <v>2.107561</v>
      </c>
      <c r="D35" t="str">
        <f t="shared" si="3"/>
        <v>2</v>
      </c>
      <c r="E35" t="str">
        <f t="shared" si="4"/>
        <v>107561</v>
      </c>
      <c r="F35" t="str">
        <f t="shared" si="5"/>
        <v>2.107561</v>
      </c>
      <c r="H35" t="str">
        <f t="shared" si="0"/>
        <v>GADJDYN(X,'2050') = 2.107561;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399"/>
  <sheetViews>
    <sheetView zoomScale="75" workbookViewId="0">
      <pane xSplit="9" ySplit="4" topLeftCell="N81" activePane="bottomRight" state="frozen"/>
      <selection pane="topRight" activeCell="I1" sqref="I1"/>
      <selection pane="bottomLeft" activeCell="A5" sqref="A5"/>
      <selection pane="bottomRight" activeCell="I121" sqref="I121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7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6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377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377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377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377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377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377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377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377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377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377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379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8" t="s">
        <v>380</v>
      </c>
      <c r="AQ79" s="68"/>
      <c r="AR79" s="68">
        <v>2019</v>
      </c>
      <c r="AS79" s="68">
        <v>2020</v>
      </c>
      <c r="AT79" s="68">
        <v>2021</v>
      </c>
      <c r="AU79" s="68">
        <v>2022</v>
      </c>
      <c r="AV79" s="68">
        <v>2023</v>
      </c>
      <c r="AW79" s="68">
        <v>2024</v>
      </c>
      <c r="AX79" s="68">
        <v>2025</v>
      </c>
      <c r="AY79" s="68">
        <v>2026</v>
      </c>
      <c r="AZ79" s="68">
        <v>2027</v>
      </c>
      <c r="BA79" s="68">
        <v>2028</v>
      </c>
      <c r="BB79" s="68">
        <v>2029</v>
      </c>
      <c r="BC79" s="68">
        <v>2030</v>
      </c>
      <c r="BD79" s="68">
        <v>2031</v>
      </c>
      <c r="BE79" s="68">
        <v>2032</v>
      </c>
      <c r="BF79" s="68">
        <v>2033</v>
      </c>
      <c r="BG79" s="68">
        <v>2034</v>
      </c>
      <c r="BH79" s="68">
        <v>2035</v>
      </c>
      <c r="BI79" s="68">
        <v>2036</v>
      </c>
      <c r="BJ79" s="68">
        <v>2037</v>
      </c>
      <c r="BK79" s="68">
        <v>2038</v>
      </c>
      <c r="BL79" s="68">
        <v>2039</v>
      </c>
      <c r="BM79" s="68">
        <v>2040</v>
      </c>
      <c r="BN79" s="68">
        <v>2041</v>
      </c>
      <c r="BO79" s="68">
        <v>2042</v>
      </c>
      <c r="BP79" s="68">
        <v>2043</v>
      </c>
      <c r="BQ79" s="68">
        <v>2044</v>
      </c>
      <c r="BR79" s="68">
        <v>2045</v>
      </c>
      <c r="BS79" s="68">
        <v>2046</v>
      </c>
      <c r="BT79" s="68">
        <v>2047</v>
      </c>
      <c r="BU79" s="68">
        <v>2048</v>
      </c>
      <c r="BV79" s="68">
        <v>2049</v>
      </c>
      <c r="BW79" s="68">
        <v>2050</v>
      </c>
    </row>
    <row r="80" spans="2:75" x14ac:dyDescent="0.3">
      <c r="B80" s="60">
        <f>INDEX($AR$80:$BW$162,MATCH($H80,$AP$80:$AP$162,0),MATCH(J$4,$AR$79:$BW$79,0))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8" t="s">
        <v>83</v>
      </c>
      <c r="AQ80" s="68" t="s">
        <v>23</v>
      </c>
      <c r="AR80" s="68">
        <v>1.0509999999999999</v>
      </c>
      <c r="AS80" s="68">
        <v>1.056</v>
      </c>
      <c r="AT80" s="68">
        <v>1.0640000000000001</v>
      </c>
      <c r="AU80" s="68">
        <v>1.0649999999999999</v>
      </c>
      <c r="AV80" s="68">
        <v>1.0669999999999999</v>
      </c>
      <c r="AW80" s="68">
        <v>1.0680000000000001</v>
      </c>
      <c r="AX80" s="68">
        <v>1.069</v>
      </c>
      <c r="AY80" s="68">
        <v>1.0720000000000001</v>
      </c>
      <c r="AZ80" s="68">
        <v>1.075</v>
      </c>
      <c r="BA80" s="68">
        <v>1.0980000000000001</v>
      </c>
      <c r="BB80" s="68">
        <v>1.103</v>
      </c>
      <c r="BC80" s="68">
        <v>1.103</v>
      </c>
      <c r="BD80" s="68">
        <v>1.103</v>
      </c>
      <c r="BE80" s="68">
        <v>1.103</v>
      </c>
      <c r="BF80" s="68">
        <v>1.1040000000000001</v>
      </c>
      <c r="BG80" s="68">
        <v>1.1040000000000001</v>
      </c>
      <c r="BH80" s="68">
        <v>1.103</v>
      </c>
      <c r="BI80" s="68">
        <v>1.103</v>
      </c>
      <c r="BJ80" s="68">
        <v>1.105</v>
      </c>
      <c r="BK80" s="68">
        <v>1.1040000000000001</v>
      </c>
      <c r="BL80" s="68">
        <v>1.1020000000000001</v>
      </c>
      <c r="BM80" s="68">
        <v>1.103</v>
      </c>
      <c r="BN80" s="68">
        <v>1.1080000000000001</v>
      </c>
      <c r="BO80" s="68">
        <v>1.109</v>
      </c>
      <c r="BP80" s="68">
        <v>1.1100000000000001</v>
      </c>
      <c r="BQ80" s="68">
        <v>1.109</v>
      </c>
      <c r="BR80" s="68">
        <v>1.109</v>
      </c>
      <c r="BS80" s="68">
        <v>1.107</v>
      </c>
      <c r="BT80" s="68">
        <v>1.101</v>
      </c>
      <c r="BU80" s="68">
        <v>1.0920000000000001</v>
      </c>
      <c r="BV80" s="68">
        <v>1.0860000000000001</v>
      </c>
      <c r="BW80" s="68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8" t="s">
        <v>84</v>
      </c>
      <c r="AQ81" s="68" t="s">
        <v>23</v>
      </c>
      <c r="AR81" s="68">
        <v>1.1020000000000001</v>
      </c>
      <c r="AS81" s="68">
        <v>1.08</v>
      </c>
      <c r="AT81" s="68">
        <v>1.0840000000000001</v>
      </c>
      <c r="AU81" s="68">
        <v>1.0960000000000001</v>
      </c>
      <c r="AV81" s="68">
        <v>1.1000000000000001</v>
      </c>
      <c r="AW81" s="68">
        <v>1.0960000000000001</v>
      </c>
      <c r="AX81" s="68">
        <v>1.093</v>
      </c>
      <c r="AY81" s="68">
        <v>1.091</v>
      </c>
      <c r="AZ81" s="68">
        <v>1.0900000000000001</v>
      </c>
      <c r="BA81" s="68">
        <v>1.1020000000000001</v>
      </c>
      <c r="BB81" s="68">
        <v>1.1000000000000001</v>
      </c>
      <c r="BC81" s="68">
        <v>1.095</v>
      </c>
      <c r="BD81" s="68">
        <v>1.091</v>
      </c>
      <c r="BE81" s="68">
        <v>1.0860000000000001</v>
      </c>
      <c r="BF81" s="68">
        <v>1.0820000000000001</v>
      </c>
      <c r="BG81" s="68">
        <v>1.079</v>
      </c>
      <c r="BH81" s="68">
        <v>1.073</v>
      </c>
      <c r="BI81" s="68">
        <v>1.0669999999999999</v>
      </c>
      <c r="BJ81" s="68">
        <v>1.0649999999999999</v>
      </c>
      <c r="BK81" s="68">
        <v>1.0609999999999999</v>
      </c>
      <c r="BL81" s="68">
        <v>1.0580000000000001</v>
      </c>
      <c r="BM81" s="68">
        <v>1.056</v>
      </c>
      <c r="BN81" s="68">
        <v>1.0589999999999999</v>
      </c>
      <c r="BO81" s="68">
        <v>1.0569999999999999</v>
      </c>
      <c r="BP81" s="68">
        <v>1.0549999999999999</v>
      </c>
      <c r="BQ81" s="68">
        <v>1.054</v>
      </c>
      <c r="BR81" s="68">
        <v>1.052</v>
      </c>
      <c r="BS81" s="68">
        <v>1.0429999999999999</v>
      </c>
      <c r="BT81" s="68">
        <v>1.022</v>
      </c>
      <c r="BU81" s="68">
        <v>1.0049999999999999</v>
      </c>
      <c r="BV81" s="68">
        <v>0.99299999999999999</v>
      </c>
      <c r="BW81" s="68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8" t="s">
        <v>85</v>
      </c>
      <c r="AQ82" s="68" t="s">
        <v>23</v>
      </c>
      <c r="AR82" s="68">
        <v>1.085</v>
      </c>
      <c r="AS82" s="68">
        <v>1.0629999999999999</v>
      </c>
      <c r="AT82" s="68">
        <v>1.0780000000000001</v>
      </c>
      <c r="AU82" s="68">
        <v>1.093</v>
      </c>
      <c r="AV82" s="68">
        <v>1.1020000000000001</v>
      </c>
      <c r="AW82" s="68">
        <v>1.105</v>
      </c>
      <c r="AX82" s="68">
        <v>1.1080000000000001</v>
      </c>
      <c r="AY82" s="68">
        <v>1.111</v>
      </c>
      <c r="AZ82" s="68">
        <v>1.1140000000000001</v>
      </c>
      <c r="BA82" s="68">
        <v>1.1419999999999999</v>
      </c>
      <c r="BB82" s="68">
        <v>1.147</v>
      </c>
      <c r="BC82" s="68">
        <v>1.1459999999999999</v>
      </c>
      <c r="BD82" s="68">
        <v>1.1479999999999999</v>
      </c>
      <c r="BE82" s="68">
        <v>1.1479999999999999</v>
      </c>
      <c r="BF82" s="68">
        <v>1.149</v>
      </c>
      <c r="BG82" s="68">
        <v>1.151</v>
      </c>
      <c r="BH82" s="68">
        <v>1.149</v>
      </c>
      <c r="BI82" s="68">
        <v>1.1479999999999999</v>
      </c>
      <c r="BJ82" s="68">
        <v>1.151</v>
      </c>
      <c r="BK82" s="68">
        <v>1.1499999999999999</v>
      </c>
      <c r="BL82" s="68">
        <v>1.1499999999999999</v>
      </c>
      <c r="BM82" s="68">
        <v>1.1519999999999999</v>
      </c>
      <c r="BN82" s="68">
        <v>1.163</v>
      </c>
      <c r="BO82" s="68">
        <v>1.1659999999999999</v>
      </c>
      <c r="BP82" s="68">
        <v>1.1679999999999999</v>
      </c>
      <c r="BQ82" s="68">
        <v>1.169</v>
      </c>
      <c r="BR82" s="68">
        <v>1.171</v>
      </c>
      <c r="BS82" s="68">
        <v>1.1679999999999999</v>
      </c>
      <c r="BT82" s="68">
        <v>1.153</v>
      </c>
      <c r="BU82" s="68">
        <v>1.1359999999999999</v>
      </c>
      <c r="BV82" s="68">
        <v>1.1240000000000001</v>
      </c>
      <c r="BW82" s="68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8" t="s">
        <v>86</v>
      </c>
      <c r="AQ83" s="68" t="s">
        <v>23</v>
      </c>
      <c r="AR83" s="68">
        <v>1.101</v>
      </c>
      <c r="AS83" s="68">
        <v>1.1180000000000001</v>
      </c>
      <c r="AT83" s="68">
        <v>1.113</v>
      </c>
      <c r="AU83" s="68">
        <v>1.115</v>
      </c>
      <c r="AV83" s="68">
        <v>1.113</v>
      </c>
      <c r="AW83" s="68">
        <v>1.1100000000000001</v>
      </c>
      <c r="AX83" s="68">
        <v>1.109</v>
      </c>
      <c r="AY83" s="68">
        <v>1.1100000000000001</v>
      </c>
      <c r="AZ83" s="68">
        <v>1.1100000000000001</v>
      </c>
      <c r="BA83" s="68">
        <v>1.105</v>
      </c>
      <c r="BB83" s="68">
        <v>1.1060000000000001</v>
      </c>
      <c r="BC83" s="68">
        <v>1.107</v>
      </c>
      <c r="BD83" s="68">
        <v>1.1080000000000001</v>
      </c>
      <c r="BE83" s="68">
        <v>1.1080000000000001</v>
      </c>
      <c r="BF83" s="68">
        <v>1.107</v>
      </c>
      <c r="BG83" s="68">
        <v>1.107</v>
      </c>
      <c r="BH83" s="68">
        <v>1.105</v>
      </c>
      <c r="BI83" s="68">
        <v>1.1040000000000001</v>
      </c>
      <c r="BJ83" s="68">
        <v>1.1040000000000001</v>
      </c>
      <c r="BK83" s="68">
        <v>1.1020000000000001</v>
      </c>
      <c r="BL83" s="68">
        <v>1.101</v>
      </c>
      <c r="BM83" s="68">
        <v>1.099</v>
      </c>
      <c r="BN83" s="68">
        <v>1.0960000000000001</v>
      </c>
      <c r="BO83" s="68">
        <v>1.0940000000000001</v>
      </c>
      <c r="BP83" s="68">
        <v>1.093</v>
      </c>
      <c r="BQ83" s="68">
        <v>1.0920000000000001</v>
      </c>
      <c r="BR83" s="68">
        <v>1.091</v>
      </c>
      <c r="BS83" s="68">
        <v>1.093</v>
      </c>
      <c r="BT83" s="68">
        <v>1.089</v>
      </c>
      <c r="BU83" s="68">
        <v>1.087</v>
      </c>
      <c r="BV83" s="68">
        <v>1.089</v>
      </c>
      <c r="BW83" s="68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8" t="s">
        <v>87</v>
      </c>
      <c r="AQ84" s="68" t="s">
        <v>23</v>
      </c>
      <c r="AR84" s="68">
        <v>1.095</v>
      </c>
      <c r="AS84" s="68">
        <v>1.1060000000000001</v>
      </c>
      <c r="AT84" s="68">
        <v>1.093</v>
      </c>
      <c r="AU84" s="68">
        <v>1.0920000000000001</v>
      </c>
      <c r="AV84" s="68">
        <v>1.0860000000000001</v>
      </c>
      <c r="AW84" s="68">
        <v>1.079</v>
      </c>
      <c r="AX84" s="68">
        <v>1.073</v>
      </c>
      <c r="AY84" s="68">
        <v>1.071</v>
      </c>
      <c r="AZ84" s="68">
        <v>1.0680000000000001</v>
      </c>
      <c r="BA84" s="68">
        <v>1.0489999999999999</v>
      </c>
      <c r="BB84" s="68">
        <v>1.044</v>
      </c>
      <c r="BC84" s="68">
        <v>1.042</v>
      </c>
      <c r="BD84" s="68">
        <v>1.04</v>
      </c>
      <c r="BE84" s="68">
        <v>1.036</v>
      </c>
      <c r="BF84" s="68">
        <v>1.0329999999999999</v>
      </c>
      <c r="BG84" s="68">
        <v>1.03</v>
      </c>
      <c r="BH84" s="68">
        <v>1.0249999999999999</v>
      </c>
      <c r="BI84" s="68">
        <v>1.022</v>
      </c>
      <c r="BJ84" s="68">
        <v>1.0209999999999999</v>
      </c>
      <c r="BK84" s="68">
        <v>1.018</v>
      </c>
      <c r="BL84" s="68">
        <v>1.0149999999999999</v>
      </c>
      <c r="BM84" s="68">
        <v>1.0129999999999999</v>
      </c>
      <c r="BN84" s="68">
        <v>1.0069999999999999</v>
      </c>
      <c r="BO84" s="68">
        <v>1.002</v>
      </c>
      <c r="BP84" s="68">
        <v>0.999</v>
      </c>
      <c r="BQ84" s="68">
        <v>0.997</v>
      </c>
      <c r="BR84" s="68">
        <v>0.99399999999999999</v>
      </c>
      <c r="BS84" s="68">
        <v>0.99399999999999999</v>
      </c>
      <c r="BT84" s="68">
        <v>0.99099999999999999</v>
      </c>
      <c r="BU84" s="68">
        <v>0.99199999999999999</v>
      </c>
      <c r="BV84" s="68">
        <v>0.995</v>
      </c>
      <c r="BW84" s="68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8" t="s">
        <v>88</v>
      </c>
      <c r="AQ85" s="68" t="s">
        <v>23</v>
      </c>
      <c r="AR85" s="68">
        <v>1.0960000000000001</v>
      </c>
      <c r="AS85" s="68">
        <v>1.1379999999999999</v>
      </c>
      <c r="AT85" s="68">
        <v>1.1339999999999999</v>
      </c>
      <c r="AU85" s="68">
        <v>1.1359999999999999</v>
      </c>
      <c r="AV85" s="68">
        <v>1.135</v>
      </c>
      <c r="AW85" s="68">
        <v>1.135</v>
      </c>
      <c r="AX85" s="68">
        <v>1.1359999999999999</v>
      </c>
      <c r="AY85" s="68">
        <v>1.139</v>
      </c>
      <c r="AZ85" s="68">
        <v>1.1379999999999999</v>
      </c>
      <c r="BA85" s="68">
        <v>1.127</v>
      </c>
      <c r="BB85" s="68">
        <v>1.1259999999999999</v>
      </c>
      <c r="BC85" s="68">
        <v>1.127</v>
      </c>
      <c r="BD85" s="68">
        <v>1.1279999999999999</v>
      </c>
      <c r="BE85" s="68">
        <v>1.1279999999999999</v>
      </c>
      <c r="BF85" s="68">
        <v>1.1279999999999999</v>
      </c>
      <c r="BG85" s="68">
        <v>1.129</v>
      </c>
      <c r="BH85" s="68">
        <v>1.1259999999999999</v>
      </c>
      <c r="BI85" s="68">
        <v>1.1259999999999999</v>
      </c>
      <c r="BJ85" s="68">
        <v>1.129</v>
      </c>
      <c r="BK85" s="68">
        <v>1.127</v>
      </c>
      <c r="BL85" s="68">
        <v>1.1259999999999999</v>
      </c>
      <c r="BM85" s="68">
        <v>1.125</v>
      </c>
      <c r="BN85" s="68">
        <v>1.1220000000000001</v>
      </c>
      <c r="BO85" s="68">
        <v>1.1200000000000001</v>
      </c>
      <c r="BP85" s="68">
        <v>1.1180000000000001</v>
      </c>
      <c r="BQ85" s="68">
        <v>1.1160000000000001</v>
      </c>
      <c r="BR85" s="68">
        <v>1.1140000000000001</v>
      </c>
      <c r="BS85" s="68">
        <v>1.1220000000000001</v>
      </c>
      <c r="BT85" s="68">
        <v>1.121</v>
      </c>
      <c r="BU85" s="68">
        <v>1.1240000000000001</v>
      </c>
      <c r="BV85" s="68">
        <v>1.1299999999999999</v>
      </c>
      <c r="BW85" s="68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8" t="s">
        <v>89</v>
      </c>
      <c r="AQ86" s="68" t="s">
        <v>23</v>
      </c>
      <c r="AR86" s="68">
        <v>1.1759999999999999</v>
      </c>
      <c r="AS86" s="68">
        <v>1.1459999999999999</v>
      </c>
      <c r="AT86" s="68">
        <v>1.149</v>
      </c>
      <c r="AU86" s="68">
        <v>1.1619999999999999</v>
      </c>
      <c r="AV86" s="68">
        <v>1.1679999999999999</v>
      </c>
      <c r="AW86" s="68">
        <v>1.1679999999999999</v>
      </c>
      <c r="AX86" s="68">
        <v>1.169</v>
      </c>
      <c r="AY86" s="68">
        <v>1.171</v>
      </c>
      <c r="AZ86" s="68">
        <v>1.173</v>
      </c>
      <c r="BA86" s="68">
        <v>1.1819999999999999</v>
      </c>
      <c r="BB86" s="68">
        <v>1.1859999999999999</v>
      </c>
      <c r="BC86" s="68">
        <v>1.1879999999999999</v>
      </c>
      <c r="BD86" s="68">
        <v>1.1919999999999999</v>
      </c>
      <c r="BE86" s="68">
        <v>1.194</v>
      </c>
      <c r="BF86" s="68">
        <v>1.196</v>
      </c>
      <c r="BG86" s="68">
        <v>1.198</v>
      </c>
      <c r="BH86" s="68">
        <v>1.1970000000000001</v>
      </c>
      <c r="BI86" s="68">
        <v>1.1970000000000001</v>
      </c>
      <c r="BJ86" s="68">
        <v>1.2</v>
      </c>
      <c r="BK86" s="68">
        <v>1.2010000000000001</v>
      </c>
      <c r="BL86" s="68">
        <v>1.202</v>
      </c>
      <c r="BM86" s="68">
        <v>1.2030000000000001</v>
      </c>
      <c r="BN86" s="68">
        <v>1.2070000000000001</v>
      </c>
      <c r="BO86" s="68">
        <v>1.208</v>
      </c>
      <c r="BP86" s="68">
        <v>1.2090000000000001</v>
      </c>
      <c r="BQ86" s="68">
        <v>1.2110000000000001</v>
      </c>
      <c r="BR86" s="68">
        <v>1.2130000000000001</v>
      </c>
      <c r="BS86" s="68">
        <v>1.214</v>
      </c>
      <c r="BT86" s="68">
        <v>1.2</v>
      </c>
      <c r="BU86" s="68">
        <v>1.1879999999999999</v>
      </c>
      <c r="BV86" s="68">
        <v>1.18</v>
      </c>
      <c r="BW86" s="68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8" t="s">
        <v>90</v>
      </c>
      <c r="AQ87" s="68" t="s">
        <v>23</v>
      </c>
      <c r="AR87" s="68">
        <v>1.1080000000000001</v>
      </c>
      <c r="AS87" s="68">
        <v>1.1220000000000001</v>
      </c>
      <c r="AT87" s="68">
        <v>1.119</v>
      </c>
      <c r="AU87" s="68">
        <v>1.123</v>
      </c>
      <c r="AV87" s="68">
        <v>1.123</v>
      </c>
      <c r="AW87" s="68">
        <v>1.121</v>
      </c>
      <c r="AX87" s="68">
        <v>1.1200000000000001</v>
      </c>
      <c r="AY87" s="68">
        <v>1.1200000000000001</v>
      </c>
      <c r="AZ87" s="68">
        <v>1.1200000000000001</v>
      </c>
      <c r="BA87" s="68">
        <v>1.113</v>
      </c>
      <c r="BB87" s="68">
        <v>1.113</v>
      </c>
      <c r="BC87" s="68">
        <v>1.115</v>
      </c>
      <c r="BD87" s="68">
        <v>1.115</v>
      </c>
      <c r="BE87" s="68">
        <v>1.115</v>
      </c>
      <c r="BF87" s="68">
        <v>1.1140000000000001</v>
      </c>
      <c r="BG87" s="68">
        <v>1.113</v>
      </c>
      <c r="BH87" s="68">
        <v>1.1100000000000001</v>
      </c>
      <c r="BI87" s="68">
        <v>1.1080000000000001</v>
      </c>
      <c r="BJ87" s="68">
        <v>1.109</v>
      </c>
      <c r="BK87" s="68">
        <v>1.107</v>
      </c>
      <c r="BL87" s="68">
        <v>1.105</v>
      </c>
      <c r="BM87" s="68">
        <v>1.1040000000000001</v>
      </c>
      <c r="BN87" s="68">
        <v>1.101</v>
      </c>
      <c r="BO87" s="68">
        <v>1.0980000000000001</v>
      </c>
      <c r="BP87" s="68">
        <v>1.097</v>
      </c>
      <c r="BQ87" s="68">
        <v>1.0960000000000001</v>
      </c>
      <c r="BR87" s="68">
        <v>1.095</v>
      </c>
      <c r="BS87" s="68">
        <v>1.0980000000000001</v>
      </c>
      <c r="BT87" s="68">
        <v>1.0960000000000001</v>
      </c>
      <c r="BU87" s="68">
        <v>1.0980000000000001</v>
      </c>
      <c r="BV87" s="68">
        <v>1.1020000000000001</v>
      </c>
      <c r="BW87" s="68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8" t="s">
        <v>91</v>
      </c>
      <c r="AQ88" s="68" t="s">
        <v>23</v>
      </c>
      <c r="AR88" s="68">
        <v>1.056</v>
      </c>
      <c r="AS88" s="68">
        <v>1.06</v>
      </c>
      <c r="AT88" s="68">
        <v>1.0640000000000001</v>
      </c>
      <c r="AU88" s="68">
        <v>1.0649999999999999</v>
      </c>
      <c r="AV88" s="68">
        <v>1.0649999999999999</v>
      </c>
      <c r="AW88" s="68">
        <v>1.0640000000000001</v>
      </c>
      <c r="AX88" s="68">
        <v>1.0629999999999999</v>
      </c>
      <c r="AY88" s="68">
        <v>1.0649999999999999</v>
      </c>
      <c r="AZ88" s="68">
        <v>1.0669999999999999</v>
      </c>
      <c r="BA88" s="68">
        <v>1.0820000000000001</v>
      </c>
      <c r="BB88" s="68">
        <v>1.0860000000000001</v>
      </c>
      <c r="BC88" s="68">
        <v>1.087</v>
      </c>
      <c r="BD88" s="68">
        <v>1.0880000000000001</v>
      </c>
      <c r="BE88" s="68">
        <v>1.0880000000000001</v>
      </c>
      <c r="BF88" s="68">
        <v>1.0880000000000001</v>
      </c>
      <c r="BG88" s="68">
        <v>1.0880000000000001</v>
      </c>
      <c r="BH88" s="68">
        <v>1.087</v>
      </c>
      <c r="BI88" s="68">
        <v>1.087</v>
      </c>
      <c r="BJ88" s="68">
        <v>1.0880000000000001</v>
      </c>
      <c r="BK88" s="68">
        <v>1.0860000000000001</v>
      </c>
      <c r="BL88" s="68">
        <v>1.085</v>
      </c>
      <c r="BM88" s="68">
        <v>1.0840000000000001</v>
      </c>
      <c r="BN88" s="68">
        <v>1.087</v>
      </c>
      <c r="BO88" s="68">
        <v>1.087</v>
      </c>
      <c r="BP88" s="68">
        <v>1.087</v>
      </c>
      <c r="BQ88" s="68">
        <v>1.087</v>
      </c>
      <c r="BR88" s="68">
        <v>1.087</v>
      </c>
      <c r="BS88" s="68">
        <v>1.0860000000000001</v>
      </c>
      <c r="BT88" s="68">
        <v>1.081</v>
      </c>
      <c r="BU88" s="68">
        <v>1.0740000000000001</v>
      </c>
      <c r="BV88" s="68">
        <v>1.07</v>
      </c>
      <c r="BW88" s="68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8" t="s">
        <v>92</v>
      </c>
      <c r="AQ89" s="68" t="s">
        <v>23</v>
      </c>
      <c r="AR89" s="68">
        <v>1.173</v>
      </c>
      <c r="AS89" s="68">
        <v>1.1659999999999999</v>
      </c>
      <c r="AT89" s="68">
        <v>1.151</v>
      </c>
      <c r="AU89" s="68">
        <v>1.147</v>
      </c>
      <c r="AV89" s="68">
        <v>1.1419999999999999</v>
      </c>
      <c r="AW89" s="68">
        <v>1.133</v>
      </c>
      <c r="AX89" s="68">
        <v>1.127</v>
      </c>
      <c r="AY89" s="68">
        <v>1.127</v>
      </c>
      <c r="AZ89" s="68">
        <v>1.127</v>
      </c>
      <c r="BA89" s="68">
        <v>1.127</v>
      </c>
      <c r="BB89" s="68">
        <v>1.127</v>
      </c>
      <c r="BC89" s="68">
        <v>1.125</v>
      </c>
      <c r="BD89" s="68">
        <v>1.1220000000000001</v>
      </c>
      <c r="BE89" s="68">
        <v>1.119</v>
      </c>
      <c r="BF89" s="68">
        <v>1.1160000000000001</v>
      </c>
      <c r="BG89" s="68">
        <v>1.113</v>
      </c>
      <c r="BH89" s="68">
        <v>1.107</v>
      </c>
      <c r="BI89" s="68">
        <v>1.1040000000000001</v>
      </c>
      <c r="BJ89" s="68">
        <v>1.105</v>
      </c>
      <c r="BK89" s="68">
        <v>1.101</v>
      </c>
      <c r="BL89" s="68">
        <v>1.097</v>
      </c>
      <c r="BM89" s="68">
        <v>1.093</v>
      </c>
      <c r="BN89" s="68">
        <v>1.091</v>
      </c>
      <c r="BO89" s="68">
        <v>1.087</v>
      </c>
      <c r="BP89" s="68">
        <v>1.0840000000000001</v>
      </c>
      <c r="BQ89" s="68">
        <v>1.08</v>
      </c>
      <c r="BR89" s="68">
        <v>1.077</v>
      </c>
      <c r="BS89" s="68">
        <v>1.075</v>
      </c>
      <c r="BT89" s="68">
        <v>1.0680000000000001</v>
      </c>
      <c r="BU89" s="68">
        <v>1.0609999999999999</v>
      </c>
      <c r="BV89" s="68">
        <v>1.0569999999999999</v>
      </c>
      <c r="BW89" s="68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8" t="s">
        <v>93</v>
      </c>
      <c r="AQ90" s="68" t="s">
        <v>23</v>
      </c>
      <c r="AR90" s="68">
        <v>1.141</v>
      </c>
      <c r="AS90" s="68">
        <v>1.0920000000000001</v>
      </c>
      <c r="AT90" s="68">
        <v>1.117</v>
      </c>
      <c r="AU90" s="68">
        <v>1.1299999999999999</v>
      </c>
      <c r="AV90" s="68">
        <v>1.145</v>
      </c>
      <c r="AW90" s="68">
        <v>1.161</v>
      </c>
      <c r="AX90" s="68">
        <v>1.179</v>
      </c>
      <c r="AY90" s="68">
        <v>1.198</v>
      </c>
      <c r="AZ90" s="68">
        <v>1.216</v>
      </c>
      <c r="BA90" s="68">
        <v>1.28</v>
      </c>
      <c r="BB90" s="68">
        <v>1.3009999999999999</v>
      </c>
      <c r="BC90" s="68">
        <v>1.31</v>
      </c>
      <c r="BD90" s="68">
        <v>1.3220000000000001</v>
      </c>
      <c r="BE90" s="68">
        <v>1.3360000000000001</v>
      </c>
      <c r="BF90" s="68">
        <v>1.351</v>
      </c>
      <c r="BG90" s="68">
        <v>1.371</v>
      </c>
      <c r="BH90" s="68">
        <v>1.389</v>
      </c>
      <c r="BI90" s="68">
        <v>1.411</v>
      </c>
      <c r="BJ90" s="68">
        <v>1.4390000000000001</v>
      </c>
      <c r="BK90" s="68">
        <v>1.4590000000000001</v>
      </c>
      <c r="BL90" s="68">
        <v>1.4750000000000001</v>
      </c>
      <c r="BM90" s="68">
        <v>1.494</v>
      </c>
      <c r="BN90" s="68">
        <v>1.522</v>
      </c>
      <c r="BO90" s="68">
        <v>1.5389999999999999</v>
      </c>
      <c r="BP90" s="68">
        <v>1.5529999999999999</v>
      </c>
      <c r="BQ90" s="68">
        <v>1.5680000000000001</v>
      </c>
      <c r="BR90" s="68">
        <v>1.5860000000000001</v>
      </c>
      <c r="BS90" s="68">
        <v>1.601</v>
      </c>
      <c r="BT90" s="68">
        <v>1.5720000000000001</v>
      </c>
      <c r="BU90" s="68">
        <v>1.532</v>
      </c>
      <c r="BV90" s="68">
        <v>1.4950000000000001</v>
      </c>
      <c r="BW90" s="68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8" t="s">
        <v>94</v>
      </c>
      <c r="AQ91" s="68" t="s">
        <v>23</v>
      </c>
      <c r="AR91" s="68">
        <v>1.2310000000000001</v>
      </c>
      <c r="AS91" s="68">
        <v>1.1180000000000001</v>
      </c>
      <c r="AT91" s="68">
        <v>1.1619999999999999</v>
      </c>
      <c r="AU91" s="68">
        <v>1.1819999999999999</v>
      </c>
      <c r="AV91" s="68">
        <v>1.1950000000000001</v>
      </c>
      <c r="AW91" s="68">
        <v>1.1970000000000001</v>
      </c>
      <c r="AX91" s="68">
        <v>1.196</v>
      </c>
      <c r="AY91" s="68">
        <v>1.196</v>
      </c>
      <c r="AZ91" s="68">
        <v>1.1970000000000001</v>
      </c>
      <c r="BA91" s="68">
        <v>1.2150000000000001</v>
      </c>
      <c r="BB91" s="68">
        <v>1.2090000000000001</v>
      </c>
      <c r="BC91" s="68">
        <v>1.204</v>
      </c>
      <c r="BD91" s="68">
        <v>1.2050000000000001</v>
      </c>
      <c r="BE91" s="68">
        <v>1.2070000000000001</v>
      </c>
      <c r="BF91" s="68">
        <v>1.2090000000000001</v>
      </c>
      <c r="BG91" s="68">
        <v>1.2090000000000001</v>
      </c>
      <c r="BH91" s="68">
        <v>1.21</v>
      </c>
      <c r="BI91" s="68">
        <v>1.212</v>
      </c>
      <c r="BJ91" s="68">
        <v>1.2150000000000001</v>
      </c>
      <c r="BK91" s="68">
        <v>1.216</v>
      </c>
      <c r="BL91" s="68">
        <v>1.2150000000000001</v>
      </c>
      <c r="BM91" s="68">
        <v>1.214</v>
      </c>
      <c r="BN91" s="68">
        <v>1.2190000000000001</v>
      </c>
      <c r="BO91" s="68">
        <v>1.216</v>
      </c>
      <c r="BP91" s="68">
        <v>1.214</v>
      </c>
      <c r="BQ91" s="68">
        <v>1.2130000000000001</v>
      </c>
      <c r="BR91" s="68">
        <v>1.214</v>
      </c>
      <c r="BS91" s="68">
        <v>1.216</v>
      </c>
      <c r="BT91" s="68">
        <v>1.236</v>
      </c>
      <c r="BU91" s="68">
        <v>1.2470000000000001</v>
      </c>
      <c r="BV91" s="68">
        <v>1.2529999999999999</v>
      </c>
      <c r="BW91" s="68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8" t="s">
        <v>95</v>
      </c>
      <c r="AQ92" s="68" t="s">
        <v>23</v>
      </c>
      <c r="AR92" s="68">
        <v>1.151</v>
      </c>
      <c r="AS92" s="68">
        <v>1.147</v>
      </c>
      <c r="AT92" s="68">
        <v>1.143</v>
      </c>
      <c r="AU92" s="68">
        <v>1.145</v>
      </c>
      <c r="AV92" s="68">
        <v>1.145</v>
      </c>
      <c r="AW92" s="68">
        <v>1.1419999999999999</v>
      </c>
      <c r="AX92" s="68">
        <v>1.1399999999999999</v>
      </c>
      <c r="AY92" s="68">
        <v>1.1419999999999999</v>
      </c>
      <c r="AZ92" s="68">
        <v>1.1439999999999999</v>
      </c>
      <c r="BA92" s="68">
        <v>1.141</v>
      </c>
      <c r="BB92" s="68">
        <v>1.141</v>
      </c>
      <c r="BC92" s="68">
        <v>1.141</v>
      </c>
      <c r="BD92" s="68">
        <v>1.1419999999999999</v>
      </c>
      <c r="BE92" s="68">
        <v>1.141</v>
      </c>
      <c r="BF92" s="68">
        <v>1.141</v>
      </c>
      <c r="BG92" s="68">
        <v>1.1419999999999999</v>
      </c>
      <c r="BH92" s="68">
        <v>1.141</v>
      </c>
      <c r="BI92" s="68">
        <v>1.1419999999999999</v>
      </c>
      <c r="BJ92" s="68">
        <v>1.1439999999999999</v>
      </c>
      <c r="BK92" s="68">
        <v>1.145</v>
      </c>
      <c r="BL92" s="68">
        <v>1.143</v>
      </c>
      <c r="BM92" s="68">
        <v>1.1419999999999999</v>
      </c>
      <c r="BN92" s="68">
        <v>1.1379999999999999</v>
      </c>
      <c r="BO92" s="68">
        <v>1.1359999999999999</v>
      </c>
      <c r="BP92" s="68">
        <v>1.1339999999999999</v>
      </c>
      <c r="BQ92" s="68">
        <v>1.1319999999999999</v>
      </c>
      <c r="BR92" s="68">
        <v>1.1299999999999999</v>
      </c>
      <c r="BS92" s="68">
        <v>1.135</v>
      </c>
      <c r="BT92" s="68">
        <v>1.137</v>
      </c>
      <c r="BU92" s="68">
        <v>1.1399999999999999</v>
      </c>
      <c r="BV92" s="68">
        <v>1.1459999999999999</v>
      </c>
      <c r="BW92" s="68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8" t="s">
        <v>96</v>
      </c>
      <c r="AQ93" s="68" t="s">
        <v>23</v>
      </c>
      <c r="AR93" s="68">
        <v>1.2729999999999999</v>
      </c>
      <c r="AS93" s="68">
        <v>1.1970000000000001</v>
      </c>
      <c r="AT93" s="68">
        <v>1.2010000000000001</v>
      </c>
      <c r="AU93" s="68">
        <v>1.1990000000000001</v>
      </c>
      <c r="AV93" s="68">
        <v>1.2010000000000001</v>
      </c>
      <c r="AW93" s="68">
        <v>1.1990000000000001</v>
      </c>
      <c r="AX93" s="68">
        <v>1.196</v>
      </c>
      <c r="AY93" s="68">
        <v>1.1950000000000001</v>
      </c>
      <c r="AZ93" s="68">
        <v>1.194</v>
      </c>
      <c r="BA93" s="68">
        <v>1.21</v>
      </c>
      <c r="BB93" s="68">
        <v>1.206</v>
      </c>
      <c r="BC93" s="68">
        <v>1.1990000000000001</v>
      </c>
      <c r="BD93" s="68">
        <v>1.196</v>
      </c>
      <c r="BE93" s="68">
        <v>1.194</v>
      </c>
      <c r="BF93" s="68">
        <v>1.194</v>
      </c>
      <c r="BG93" s="68">
        <v>1.1930000000000001</v>
      </c>
      <c r="BH93" s="68">
        <v>1.1930000000000001</v>
      </c>
      <c r="BI93" s="68">
        <v>1.1930000000000001</v>
      </c>
      <c r="BJ93" s="68">
        <v>1.196</v>
      </c>
      <c r="BK93" s="68">
        <v>1.1970000000000001</v>
      </c>
      <c r="BL93" s="68">
        <v>1.1970000000000001</v>
      </c>
      <c r="BM93" s="68">
        <v>1.1990000000000001</v>
      </c>
      <c r="BN93" s="68">
        <v>1.204</v>
      </c>
      <c r="BO93" s="68">
        <v>1.204</v>
      </c>
      <c r="BP93" s="68">
        <v>1.204</v>
      </c>
      <c r="BQ93" s="68">
        <v>1.2030000000000001</v>
      </c>
      <c r="BR93" s="68">
        <v>1.2030000000000001</v>
      </c>
      <c r="BS93" s="68">
        <v>1.2030000000000001</v>
      </c>
      <c r="BT93" s="68">
        <v>1.214</v>
      </c>
      <c r="BU93" s="68">
        <v>1.218</v>
      </c>
      <c r="BV93" s="68">
        <v>1.222</v>
      </c>
      <c r="BW93" s="68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8" t="s">
        <v>97</v>
      </c>
      <c r="AQ94" s="68" t="s">
        <v>23</v>
      </c>
      <c r="AR94" s="68">
        <v>2.1000000000000001E-2</v>
      </c>
      <c r="AS94" s="68">
        <v>2.1000000000000001E-2</v>
      </c>
      <c r="AT94" s="68">
        <v>2.1000000000000001E-2</v>
      </c>
      <c r="AU94" s="68">
        <v>2.1000000000000001E-2</v>
      </c>
      <c r="AV94" s="68">
        <v>2.1000000000000001E-2</v>
      </c>
      <c r="AW94" s="68">
        <v>2.1000000000000001E-2</v>
      </c>
      <c r="AX94" s="68">
        <v>2.1999999999999999E-2</v>
      </c>
      <c r="AY94" s="68">
        <v>2.1999999999999999E-2</v>
      </c>
      <c r="AZ94" s="68">
        <v>2.1999999999999999E-2</v>
      </c>
      <c r="BA94" s="68">
        <v>2.1999999999999999E-2</v>
      </c>
      <c r="BB94" s="68">
        <v>2.3E-2</v>
      </c>
      <c r="BC94" s="68">
        <v>2.3E-2</v>
      </c>
      <c r="BD94" s="68">
        <v>2.3E-2</v>
      </c>
      <c r="BE94" s="68">
        <v>2.3E-2</v>
      </c>
      <c r="BF94" s="68">
        <v>2.3E-2</v>
      </c>
      <c r="BG94" s="68">
        <v>2.3E-2</v>
      </c>
      <c r="BH94" s="68">
        <v>2.3E-2</v>
      </c>
      <c r="BI94" s="68">
        <v>2.3E-2</v>
      </c>
      <c r="BJ94" s="68">
        <v>2.3E-2</v>
      </c>
      <c r="BK94" s="68">
        <v>2.3E-2</v>
      </c>
      <c r="BL94" s="68">
        <v>2.3E-2</v>
      </c>
      <c r="BM94" s="68">
        <v>2.3E-2</v>
      </c>
      <c r="BN94" s="68">
        <v>2.3E-2</v>
      </c>
      <c r="BO94" s="68">
        <v>2.3E-2</v>
      </c>
      <c r="BP94" s="68">
        <v>2.3E-2</v>
      </c>
      <c r="BQ94" s="68">
        <v>2.3E-2</v>
      </c>
      <c r="BR94" s="68">
        <v>2.3E-2</v>
      </c>
      <c r="BS94" s="68">
        <v>2.3E-2</v>
      </c>
      <c r="BT94" s="68">
        <v>2.3E-2</v>
      </c>
      <c r="BU94" s="68">
        <v>2.3E-2</v>
      </c>
      <c r="BV94" s="68">
        <v>2.3E-2</v>
      </c>
      <c r="BW94" s="68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8" t="s">
        <v>98</v>
      </c>
      <c r="AQ95" s="68" t="s">
        <v>23</v>
      </c>
      <c r="AR95" s="68">
        <v>0.04</v>
      </c>
      <c r="AS95" s="68">
        <v>4.1000000000000002E-2</v>
      </c>
      <c r="AT95" s="68">
        <v>4.1000000000000002E-2</v>
      </c>
      <c r="AU95" s="68">
        <v>4.1000000000000002E-2</v>
      </c>
      <c r="AV95" s="68">
        <v>4.1000000000000002E-2</v>
      </c>
      <c r="AW95" s="68">
        <v>4.1000000000000002E-2</v>
      </c>
      <c r="AX95" s="68">
        <v>4.1000000000000002E-2</v>
      </c>
      <c r="AY95" s="68">
        <v>4.2000000000000003E-2</v>
      </c>
      <c r="AZ95" s="68">
        <v>4.2000000000000003E-2</v>
      </c>
      <c r="BA95" s="68">
        <v>4.2999999999999997E-2</v>
      </c>
      <c r="BB95" s="68">
        <v>4.3999999999999997E-2</v>
      </c>
      <c r="BC95" s="68">
        <v>4.3999999999999997E-2</v>
      </c>
      <c r="BD95" s="68">
        <v>4.3999999999999997E-2</v>
      </c>
      <c r="BE95" s="68">
        <v>4.3999999999999997E-2</v>
      </c>
      <c r="BF95" s="68">
        <v>4.3999999999999997E-2</v>
      </c>
      <c r="BG95" s="68">
        <v>4.3999999999999997E-2</v>
      </c>
      <c r="BH95" s="68">
        <v>4.3999999999999997E-2</v>
      </c>
      <c r="BI95" s="68">
        <v>4.3999999999999997E-2</v>
      </c>
      <c r="BJ95" s="68">
        <v>4.3999999999999997E-2</v>
      </c>
      <c r="BK95" s="68">
        <v>4.3999999999999997E-2</v>
      </c>
      <c r="BL95" s="68">
        <v>4.3999999999999997E-2</v>
      </c>
      <c r="BM95" s="68">
        <v>4.3999999999999997E-2</v>
      </c>
      <c r="BN95" s="68">
        <v>4.3999999999999997E-2</v>
      </c>
      <c r="BO95" s="68">
        <v>4.3999999999999997E-2</v>
      </c>
      <c r="BP95" s="68">
        <v>4.3999999999999997E-2</v>
      </c>
      <c r="BQ95" s="68">
        <v>4.3999999999999997E-2</v>
      </c>
      <c r="BR95" s="68">
        <v>4.3999999999999997E-2</v>
      </c>
      <c r="BS95" s="68">
        <v>4.3999999999999997E-2</v>
      </c>
      <c r="BT95" s="68">
        <v>4.3999999999999997E-2</v>
      </c>
      <c r="BU95" s="68">
        <v>4.3999999999999997E-2</v>
      </c>
      <c r="BV95" s="68">
        <v>4.3999999999999997E-2</v>
      </c>
      <c r="BW95" s="68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8" t="s">
        <v>99</v>
      </c>
      <c r="AQ96" s="68" t="s">
        <v>23</v>
      </c>
      <c r="AR96" s="68">
        <v>0.13500000000000001</v>
      </c>
      <c r="AS96" s="68">
        <v>0.13800000000000001</v>
      </c>
      <c r="AT96" s="68">
        <v>0.14000000000000001</v>
      </c>
      <c r="AU96" s="68">
        <v>0.13900000000000001</v>
      </c>
      <c r="AV96" s="68">
        <v>0.14000000000000001</v>
      </c>
      <c r="AW96" s="68">
        <v>0.14000000000000001</v>
      </c>
      <c r="AX96" s="68">
        <v>0.14000000000000001</v>
      </c>
      <c r="AY96" s="68">
        <v>0.14099999999999999</v>
      </c>
      <c r="AZ96" s="68">
        <v>0.14199999999999999</v>
      </c>
      <c r="BA96" s="68">
        <v>0.14699999999999999</v>
      </c>
      <c r="BB96" s="68">
        <v>0.14799999999999999</v>
      </c>
      <c r="BC96" s="68">
        <v>0.14799999999999999</v>
      </c>
      <c r="BD96" s="68">
        <v>0.14799999999999999</v>
      </c>
      <c r="BE96" s="68">
        <v>0.14799999999999999</v>
      </c>
      <c r="BF96" s="68">
        <v>0.14899999999999999</v>
      </c>
      <c r="BG96" s="68">
        <v>0.14899999999999999</v>
      </c>
      <c r="BH96" s="68">
        <v>0.14899999999999999</v>
      </c>
      <c r="BI96" s="68">
        <v>0.14899999999999999</v>
      </c>
      <c r="BJ96" s="68">
        <v>0.15</v>
      </c>
      <c r="BK96" s="68">
        <v>0.15</v>
      </c>
      <c r="BL96" s="68">
        <v>0.14899999999999999</v>
      </c>
      <c r="BM96" s="68">
        <v>0.14899999999999999</v>
      </c>
      <c r="BN96" s="68">
        <v>0.151</v>
      </c>
      <c r="BO96" s="68">
        <v>0.151</v>
      </c>
      <c r="BP96" s="68">
        <v>0.151</v>
      </c>
      <c r="BQ96" s="68">
        <v>0.151</v>
      </c>
      <c r="BR96" s="68">
        <v>0.151</v>
      </c>
      <c r="BS96" s="68">
        <v>0.151</v>
      </c>
      <c r="BT96" s="68">
        <v>0.15</v>
      </c>
      <c r="BU96" s="68">
        <v>0.14899999999999999</v>
      </c>
      <c r="BV96" s="68">
        <v>0.14799999999999999</v>
      </c>
      <c r="BW96" s="68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8" t="s">
        <v>100</v>
      </c>
      <c r="AQ97" s="68" t="s">
        <v>23</v>
      </c>
      <c r="AR97" s="68">
        <v>3.9E-2</v>
      </c>
      <c r="AS97" s="68">
        <v>0.04</v>
      </c>
      <c r="AT97" s="68">
        <v>0.04</v>
      </c>
      <c r="AU97" s="68">
        <v>0.04</v>
      </c>
      <c r="AV97" s="68">
        <v>0.04</v>
      </c>
      <c r="AW97" s="68">
        <v>0.04</v>
      </c>
      <c r="AX97" s="68">
        <v>0.04</v>
      </c>
      <c r="AY97" s="68">
        <v>4.1000000000000002E-2</v>
      </c>
      <c r="AZ97" s="68">
        <v>4.1000000000000002E-2</v>
      </c>
      <c r="BA97" s="68">
        <v>4.2000000000000003E-2</v>
      </c>
      <c r="BB97" s="68">
        <v>4.2999999999999997E-2</v>
      </c>
      <c r="BC97" s="68">
        <v>4.2999999999999997E-2</v>
      </c>
      <c r="BD97" s="68">
        <v>4.2999999999999997E-2</v>
      </c>
      <c r="BE97" s="68">
        <v>4.2999999999999997E-2</v>
      </c>
      <c r="BF97" s="68">
        <v>4.2999999999999997E-2</v>
      </c>
      <c r="BG97" s="68">
        <v>4.2999999999999997E-2</v>
      </c>
      <c r="BH97" s="68">
        <v>4.2999999999999997E-2</v>
      </c>
      <c r="BI97" s="68">
        <v>4.2999999999999997E-2</v>
      </c>
      <c r="BJ97" s="68">
        <v>4.2999999999999997E-2</v>
      </c>
      <c r="BK97" s="68">
        <v>4.2999999999999997E-2</v>
      </c>
      <c r="BL97" s="68">
        <v>4.2999999999999997E-2</v>
      </c>
      <c r="BM97" s="68">
        <v>4.2999999999999997E-2</v>
      </c>
      <c r="BN97" s="68">
        <v>4.2999999999999997E-2</v>
      </c>
      <c r="BO97" s="68">
        <v>4.2999999999999997E-2</v>
      </c>
      <c r="BP97" s="68">
        <v>4.2999999999999997E-2</v>
      </c>
      <c r="BQ97" s="68">
        <v>4.2999999999999997E-2</v>
      </c>
      <c r="BR97" s="68">
        <v>4.2999999999999997E-2</v>
      </c>
      <c r="BS97" s="68">
        <v>4.2999999999999997E-2</v>
      </c>
      <c r="BT97" s="68">
        <v>4.2999999999999997E-2</v>
      </c>
      <c r="BU97" s="68">
        <v>4.2999999999999997E-2</v>
      </c>
      <c r="BV97" s="68">
        <v>4.2999999999999997E-2</v>
      </c>
      <c r="BW97" s="68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8" t="s">
        <v>101</v>
      </c>
      <c r="AQ98" s="68" t="s">
        <v>23</v>
      </c>
      <c r="AR98" s="68">
        <v>1.0009999999999999</v>
      </c>
      <c r="AS98" s="68">
        <v>-1.4650000000000001</v>
      </c>
      <c r="AT98" s="68">
        <v>-0.7</v>
      </c>
      <c r="AU98" s="68">
        <v>0.36099999999999999</v>
      </c>
      <c r="AV98" s="68">
        <v>1.0760000000000001</v>
      </c>
      <c r="AW98" s="68">
        <v>1.466</v>
      </c>
      <c r="AX98" s="68">
        <v>1.5109999999999999</v>
      </c>
      <c r="AY98" s="68">
        <v>0.59699999999999998</v>
      </c>
      <c r="AZ98" s="68">
        <v>0.17299999999999999</v>
      </c>
      <c r="BA98" s="68">
        <v>-0.52700000000000002</v>
      </c>
      <c r="BB98" s="68">
        <v>-0.66300000000000003</v>
      </c>
      <c r="BC98" s="68">
        <v>-0.64900000000000002</v>
      </c>
      <c r="BD98" s="68">
        <v>-0.41599999999999998</v>
      </c>
      <c r="BE98" s="68">
        <v>-0.27400000000000002</v>
      </c>
      <c r="BF98" s="68">
        <v>-0.21</v>
      </c>
      <c r="BG98" s="68">
        <v>-0.20899999999999999</v>
      </c>
      <c r="BH98" s="68">
        <v>-0.113</v>
      </c>
      <c r="BI98" s="68">
        <v>-8.3000000000000004E-2</v>
      </c>
      <c r="BJ98" s="68">
        <v>-0.11600000000000001</v>
      </c>
      <c r="BK98" s="68">
        <v>-7.2999999999999995E-2</v>
      </c>
      <c r="BL98" s="68">
        <v>-2.1000000000000001E-2</v>
      </c>
      <c r="BM98" s="68">
        <v>3.0000000000000001E-3</v>
      </c>
      <c r="BN98" s="68">
        <v>3.1349999999999998</v>
      </c>
      <c r="BO98" s="68">
        <v>4.8890000000000002</v>
      </c>
      <c r="BP98" s="68">
        <v>4.96</v>
      </c>
      <c r="BQ98" s="68">
        <v>4.6669999999999998</v>
      </c>
      <c r="BR98" s="68">
        <v>4.3120000000000003</v>
      </c>
      <c r="BS98" s="68">
        <v>4.1769999999999996</v>
      </c>
      <c r="BT98" s="68">
        <v>7.9669999999999996</v>
      </c>
      <c r="BU98" s="68">
        <v>11.718</v>
      </c>
      <c r="BV98" s="68">
        <v>13.473000000000001</v>
      </c>
      <c r="BW98" s="68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8" t="s">
        <v>102</v>
      </c>
      <c r="AQ99" s="68" t="s">
        <v>23</v>
      </c>
      <c r="AR99" s="68">
        <v>0.96699999999999997</v>
      </c>
      <c r="AS99" s="68">
        <v>0.99099999999999999</v>
      </c>
      <c r="AT99" s="68">
        <v>1.004</v>
      </c>
      <c r="AU99" s="68">
        <v>1.0009999999999999</v>
      </c>
      <c r="AV99" s="68">
        <v>1.002</v>
      </c>
      <c r="AW99" s="68">
        <v>1.004</v>
      </c>
      <c r="AX99" s="68">
        <v>1.008</v>
      </c>
      <c r="AY99" s="68">
        <v>1.014</v>
      </c>
      <c r="AZ99" s="68">
        <v>1.0189999999999999</v>
      </c>
      <c r="BA99" s="68">
        <v>1.0529999999999999</v>
      </c>
      <c r="BB99" s="68">
        <v>1.0620000000000001</v>
      </c>
      <c r="BC99" s="68">
        <v>1.0640000000000001</v>
      </c>
      <c r="BD99" s="68">
        <v>1.0640000000000001</v>
      </c>
      <c r="BE99" s="68">
        <v>1.0649999999999999</v>
      </c>
      <c r="BF99" s="68">
        <v>1.0669999999999999</v>
      </c>
      <c r="BG99" s="68">
        <v>1.069</v>
      </c>
      <c r="BH99" s="68">
        <v>1.069</v>
      </c>
      <c r="BI99" s="68">
        <v>1.071</v>
      </c>
      <c r="BJ99" s="68">
        <v>1.0740000000000001</v>
      </c>
      <c r="BK99" s="68">
        <v>1.0740000000000001</v>
      </c>
      <c r="BL99" s="68">
        <v>1.0720000000000001</v>
      </c>
      <c r="BM99" s="68">
        <v>1.0720000000000001</v>
      </c>
      <c r="BN99" s="68">
        <v>1.08</v>
      </c>
      <c r="BO99" s="68">
        <v>1.083</v>
      </c>
      <c r="BP99" s="68">
        <v>1.0840000000000001</v>
      </c>
      <c r="BQ99" s="68">
        <v>1.0840000000000001</v>
      </c>
      <c r="BR99" s="68">
        <v>1.0840000000000001</v>
      </c>
      <c r="BS99" s="68">
        <v>1.0820000000000001</v>
      </c>
      <c r="BT99" s="68">
        <v>1.079</v>
      </c>
      <c r="BU99" s="68">
        <v>1.069</v>
      </c>
      <c r="BV99" s="68">
        <v>1.0620000000000001</v>
      </c>
      <c r="BW99" s="68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8" t="s">
        <v>103</v>
      </c>
      <c r="AQ100" s="68" t="s">
        <v>23</v>
      </c>
      <c r="AR100" s="68">
        <v>1.026</v>
      </c>
      <c r="AS100" s="68">
        <v>1.032</v>
      </c>
      <c r="AT100" s="68">
        <v>1.03</v>
      </c>
      <c r="AU100" s="68">
        <v>1.0349999999999999</v>
      </c>
      <c r="AV100" s="68">
        <v>1.0349999999999999</v>
      </c>
      <c r="AW100" s="68">
        <v>1.034</v>
      </c>
      <c r="AX100" s="68">
        <v>1.034</v>
      </c>
      <c r="AY100" s="68">
        <v>1.0329999999999999</v>
      </c>
      <c r="AZ100" s="68">
        <v>1.0269999999999999</v>
      </c>
      <c r="BA100" s="68">
        <v>0.999</v>
      </c>
      <c r="BB100" s="68">
        <v>0.98899999999999999</v>
      </c>
      <c r="BC100" s="68">
        <v>0.98899999999999999</v>
      </c>
      <c r="BD100" s="68">
        <v>0.99299999999999999</v>
      </c>
      <c r="BE100" s="68">
        <v>0.996</v>
      </c>
      <c r="BF100" s="68">
        <v>0.999</v>
      </c>
      <c r="BG100" s="68">
        <v>0.999</v>
      </c>
      <c r="BH100" s="68">
        <v>1.0029999999999999</v>
      </c>
      <c r="BI100" s="68">
        <v>1.0089999999999999</v>
      </c>
      <c r="BJ100" s="68">
        <v>1.02</v>
      </c>
      <c r="BK100" s="68">
        <v>1.0249999999999999</v>
      </c>
      <c r="BL100" s="68">
        <v>1.0309999999999999</v>
      </c>
      <c r="BM100" s="68">
        <v>1.034</v>
      </c>
      <c r="BN100" s="68">
        <v>1.026</v>
      </c>
      <c r="BO100" s="68">
        <v>1.0209999999999999</v>
      </c>
      <c r="BP100" s="68">
        <v>1.022</v>
      </c>
      <c r="BQ100" s="68">
        <v>1.0269999999999999</v>
      </c>
      <c r="BR100" s="68">
        <v>1.034</v>
      </c>
      <c r="BS100" s="68">
        <v>1.0469999999999999</v>
      </c>
      <c r="BT100" s="68">
        <v>1.0549999999999999</v>
      </c>
      <c r="BU100" s="68">
        <v>1.0660000000000001</v>
      </c>
      <c r="BV100" s="68">
        <v>1.081</v>
      </c>
      <c r="BW100" s="68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8" t="s">
        <v>104</v>
      </c>
      <c r="AQ101" s="68" t="s">
        <v>23</v>
      </c>
      <c r="AR101" s="68">
        <v>1.294</v>
      </c>
      <c r="AS101" s="68">
        <v>1.25</v>
      </c>
      <c r="AT101" s="68">
        <v>1.254</v>
      </c>
      <c r="AU101" s="68">
        <v>1.26</v>
      </c>
      <c r="AV101" s="68">
        <v>1.2649999999999999</v>
      </c>
      <c r="AW101" s="68">
        <v>1.266</v>
      </c>
      <c r="AX101" s="68">
        <v>1.266</v>
      </c>
      <c r="AY101" s="68">
        <v>1.2669999999999999</v>
      </c>
      <c r="AZ101" s="68">
        <v>1.2669999999999999</v>
      </c>
      <c r="BA101" s="68">
        <v>1.2729999999999999</v>
      </c>
      <c r="BB101" s="68">
        <v>1.2729999999999999</v>
      </c>
      <c r="BC101" s="68">
        <v>1.274</v>
      </c>
      <c r="BD101" s="68">
        <v>1.2769999999999999</v>
      </c>
      <c r="BE101" s="68">
        <v>1.2809999999999999</v>
      </c>
      <c r="BF101" s="68">
        <v>1.2829999999999999</v>
      </c>
      <c r="BG101" s="68">
        <v>1.2849999999999999</v>
      </c>
      <c r="BH101" s="68">
        <v>1.288</v>
      </c>
      <c r="BI101" s="68">
        <v>1.29</v>
      </c>
      <c r="BJ101" s="68">
        <v>1.292</v>
      </c>
      <c r="BK101" s="68">
        <v>1.2929999999999999</v>
      </c>
      <c r="BL101" s="68">
        <v>1.2929999999999999</v>
      </c>
      <c r="BM101" s="68">
        <v>1.2929999999999999</v>
      </c>
      <c r="BN101" s="68">
        <v>1.294</v>
      </c>
      <c r="BO101" s="68">
        <v>1.294</v>
      </c>
      <c r="BP101" s="68">
        <v>1.2949999999999999</v>
      </c>
      <c r="BQ101" s="68">
        <v>1.296</v>
      </c>
      <c r="BR101" s="68">
        <v>1.2989999999999999</v>
      </c>
      <c r="BS101" s="68">
        <v>1.302</v>
      </c>
      <c r="BT101" s="68">
        <v>1.3089999999999999</v>
      </c>
      <c r="BU101" s="68">
        <v>1.3140000000000001</v>
      </c>
      <c r="BV101" s="68">
        <v>1.32</v>
      </c>
      <c r="BW101" s="68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8" t="s">
        <v>105</v>
      </c>
      <c r="AQ102" s="68" t="s">
        <v>23</v>
      </c>
      <c r="AR102" s="68">
        <v>1.2669999999999999</v>
      </c>
      <c r="AS102" s="68">
        <v>1.254</v>
      </c>
      <c r="AT102" s="68">
        <v>1.246</v>
      </c>
      <c r="AU102" s="68">
        <v>1.2430000000000001</v>
      </c>
      <c r="AV102" s="68">
        <v>1.2410000000000001</v>
      </c>
      <c r="AW102" s="68">
        <v>1.2390000000000001</v>
      </c>
      <c r="AX102" s="68">
        <v>1.238</v>
      </c>
      <c r="AY102" s="68">
        <v>1.238</v>
      </c>
      <c r="AZ102" s="68">
        <v>1.2370000000000001</v>
      </c>
      <c r="BA102" s="68">
        <v>1.236</v>
      </c>
      <c r="BB102" s="68">
        <v>1.2350000000000001</v>
      </c>
      <c r="BC102" s="68">
        <v>1.234</v>
      </c>
      <c r="BD102" s="68">
        <v>1.236</v>
      </c>
      <c r="BE102" s="68">
        <v>1.2370000000000001</v>
      </c>
      <c r="BF102" s="68">
        <v>1.2390000000000001</v>
      </c>
      <c r="BG102" s="68">
        <v>1.24</v>
      </c>
      <c r="BH102" s="68">
        <v>1.2430000000000001</v>
      </c>
      <c r="BI102" s="68">
        <v>1.2450000000000001</v>
      </c>
      <c r="BJ102" s="68">
        <v>1.246</v>
      </c>
      <c r="BK102" s="68">
        <v>1.2470000000000001</v>
      </c>
      <c r="BL102" s="68">
        <v>1.2470000000000001</v>
      </c>
      <c r="BM102" s="68">
        <v>1.248</v>
      </c>
      <c r="BN102" s="68">
        <v>1.2470000000000001</v>
      </c>
      <c r="BO102" s="68">
        <v>1.246</v>
      </c>
      <c r="BP102" s="68">
        <v>1.2470000000000001</v>
      </c>
      <c r="BQ102" s="68">
        <v>1.2490000000000001</v>
      </c>
      <c r="BR102" s="68">
        <v>1.25</v>
      </c>
      <c r="BS102" s="68">
        <v>1.252</v>
      </c>
      <c r="BT102" s="68">
        <v>1.2490000000000001</v>
      </c>
      <c r="BU102" s="68">
        <v>1.248</v>
      </c>
      <c r="BV102" s="68">
        <v>1.2490000000000001</v>
      </c>
      <c r="BW102" s="68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8" t="s">
        <v>106</v>
      </c>
      <c r="AQ103" s="68" t="s">
        <v>23</v>
      </c>
      <c r="AR103" s="68">
        <v>1.2370000000000001</v>
      </c>
      <c r="AS103" s="68">
        <v>1.232</v>
      </c>
      <c r="AT103" s="68">
        <v>1.228</v>
      </c>
      <c r="AU103" s="68">
        <v>1.228</v>
      </c>
      <c r="AV103" s="68">
        <v>1.2270000000000001</v>
      </c>
      <c r="AW103" s="68">
        <v>1.226</v>
      </c>
      <c r="AX103" s="68">
        <v>1.2250000000000001</v>
      </c>
      <c r="AY103" s="68">
        <v>1.2250000000000001</v>
      </c>
      <c r="AZ103" s="68">
        <v>1.2250000000000001</v>
      </c>
      <c r="BA103" s="68">
        <v>1.218</v>
      </c>
      <c r="BB103" s="68">
        <v>1.2170000000000001</v>
      </c>
      <c r="BC103" s="68">
        <v>1.218</v>
      </c>
      <c r="BD103" s="68">
        <v>1.22</v>
      </c>
      <c r="BE103" s="68">
        <v>1.222</v>
      </c>
      <c r="BF103" s="68">
        <v>1.224</v>
      </c>
      <c r="BG103" s="68">
        <v>1.226</v>
      </c>
      <c r="BH103" s="68">
        <v>1.228</v>
      </c>
      <c r="BI103" s="68">
        <v>1.23</v>
      </c>
      <c r="BJ103" s="68">
        <v>1.2310000000000001</v>
      </c>
      <c r="BK103" s="68">
        <v>1.2310000000000001</v>
      </c>
      <c r="BL103" s="68">
        <v>1.2310000000000001</v>
      </c>
      <c r="BM103" s="68">
        <v>1.2310000000000001</v>
      </c>
      <c r="BN103" s="68">
        <v>1.2270000000000001</v>
      </c>
      <c r="BO103" s="68">
        <v>1.2250000000000001</v>
      </c>
      <c r="BP103" s="68">
        <v>1.226</v>
      </c>
      <c r="BQ103" s="68">
        <v>1.2270000000000001</v>
      </c>
      <c r="BR103" s="68">
        <v>1.2290000000000001</v>
      </c>
      <c r="BS103" s="68">
        <v>1.2310000000000001</v>
      </c>
      <c r="BT103" s="68">
        <v>1.2290000000000001</v>
      </c>
      <c r="BU103" s="68">
        <v>1.228</v>
      </c>
      <c r="BV103" s="68">
        <v>1.2310000000000001</v>
      </c>
      <c r="BW103" s="68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8" t="s">
        <v>107</v>
      </c>
      <c r="AQ104" s="68" t="s">
        <v>23</v>
      </c>
      <c r="AR104" s="68">
        <v>1.401</v>
      </c>
      <c r="AS104" s="68">
        <v>1.4039999999999999</v>
      </c>
      <c r="AT104" s="68">
        <v>1.4059999999999999</v>
      </c>
      <c r="AU104" s="68">
        <v>1.403</v>
      </c>
      <c r="AV104" s="68">
        <v>1.4019999999999999</v>
      </c>
      <c r="AW104" s="68">
        <v>1.401</v>
      </c>
      <c r="AX104" s="68">
        <v>1.4</v>
      </c>
      <c r="AY104" s="68">
        <v>1.403</v>
      </c>
      <c r="AZ104" s="68">
        <v>1.405</v>
      </c>
      <c r="BA104" s="68">
        <v>1.421</v>
      </c>
      <c r="BB104" s="68">
        <v>1.4239999999999999</v>
      </c>
      <c r="BC104" s="68">
        <v>1.423</v>
      </c>
      <c r="BD104" s="68">
        <v>1.423</v>
      </c>
      <c r="BE104" s="68">
        <v>1.4219999999999999</v>
      </c>
      <c r="BF104" s="68">
        <v>1.423</v>
      </c>
      <c r="BG104" s="68">
        <v>1.4239999999999999</v>
      </c>
      <c r="BH104" s="68">
        <v>1.425</v>
      </c>
      <c r="BI104" s="68">
        <v>1.4259999999999999</v>
      </c>
      <c r="BJ104" s="68">
        <v>1.429</v>
      </c>
      <c r="BK104" s="68">
        <v>1.4279999999999999</v>
      </c>
      <c r="BL104" s="68">
        <v>1.427</v>
      </c>
      <c r="BM104" s="68">
        <v>1.427</v>
      </c>
      <c r="BN104" s="68">
        <v>1.4279999999999999</v>
      </c>
      <c r="BO104" s="68">
        <v>1.427</v>
      </c>
      <c r="BP104" s="68">
        <v>1.4259999999999999</v>
      </c>
      <c r="BQ104" s="68">
        <v>1.4259999999999999</v>
      </c>
      <c r="BR104" s="68">
        <v>1.425</v>
      </c>
      <c r="BS104" s="68">
        <v>1.4239999999999999</v>
      </c>
      <c r="BT104" s="68">
        <v>1.419</v>
      </c>
      <c r="BU104" s="68">
        <v>1.4119999999999999</v>
      </c>
      <c r="BV104" s="68">
        <v>1.407</v>
      </c>
      <c r="BW104" s="68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8" t="s">
        <v>108</v>
      </c>
      <c r="AQ105" s="68" t="s">
        <v>23</v>
      </c>
      <c r="AR105" s="68">
        <v>1.5469999999999999</v>
      </c>
      <c r="AS105" s="68">
        <v>1.5169999999999999</v>
      </c>
      <c r="AT105" s="68">
        <v>1.518</v>
      </c>
      <c r="AU105" s="68">
        <v>1.524</v>
      </c>
      <c r="AV105" s="68">
        <v>1.524</v>
      </c>
      <c r="AW105" s="68">
        <v>1.524</v>
      </c>
      <c r="AX105" s="68">
        <v>1.5229999999999999</v>
      </c>
      <c r="AY105" s="68">
        <v>1.524</v>
      </c>
      <c r="AZ105" s="68">
        <v>1.524</v>
      </c>
      <c r="BA105" s="68">
        <v>1.51</v>
      </c>
      <c r="BB105" s="68">
        <v>1.51</v>
      </c>
      <c r="BC105" s="68">
        <v>1.5129999999999999</v>
      </c>
      <c r="BD105" s="68">
        <v>1.518</v>
      </c>
      <c r="BE105" s="68">
        <v>1.522</v>
      </c>
      <c r="BF105" s="68">
        <v>1.5249999999999999</v>
      </c>
      <c r="BG105" s="68">
        <v>1.5289999999999999</v>
      </c>
      <c r="BH105" s="68">
        <v>1.5329999999999999</v>
      </c>
      <c r="BI105" s="68">
        <v>1.536</v>
      </c>
      <c r="BJ105" s="68">
        <v>1.538</v>
      </c>
      <c r="BK105" s="68">
        <v>1.538</v>
      </c>
      <c r="BL105" s="68">
        <v>1.538</v>
      </c>
      <c r="BM105" s="68">
        <v>1.538</v>
      </c>
      <c r="BN105" s="68">
        <v>1.5309999999999999</v>
      </c>
      <c r="BO105" s="68">
        <v>1.5269999999999999</v>
      </c>
      <c r="BP105" s="68">
        <v>1.528</v>
      </c>
      <c r="BQ105" s="68">
        <v>1.53</v>
      </c>
      <c r="BR105" s="68">
        <v>1.532</v>
      </c>
      <c r="BS105" s="68">
        <v>1.5369999999999999</v>
      </c>
      <c r="BT105" s="68">
        <v>1.5369999999999999</v>
      </c>
      <c r="BU105" s="68">
        <v>1.5389999999999999</v>
      </c>
      <c r="BV105" s="68">
        <v>1.5429999999999999</v>
      </c>
      <c r="BW105" s="68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8" t="s">
        <v>109</v>
      </c>
      <c r="AQ106" s="68" t="s">
        <v>23</v>
      </c>
      <c r="AR106" s="68">
        <v>1.367</v>
      </c>
      <c r="AS106" s="68">
        <v>1.3560000000000001</v>
      </c>
      <c r="AT106" s="68">
        <v>1.351</v>
      </c>
      <c r="AU106" s="68">
        <v>1.357</v>
      </c>
      <c r="AV106" s="68">
        <v>1.355</v>
      </c>
      <c r="AW106" s="68">
        <v>1.351</v>
      </c>
      <c r="AX106" s="68">
        <v>1.3480000000000001</v>
      </c>
      <c r="AY106" s="68">
        <v>1.3460000000000001</v>
      </c>
      <c r="AZ106" s="68">
        <v>1.3440000000000001</v>
      </c>
      <c r="BA106" s="68">
        <v>1.3380000000000001</v>
      </c>
      <c r="BB106" s="68">
        <v>1.337</v>
      </c>
      <c r="BC106" s="68">
        <v>1.337</v>
      </c>
      <c r="BD106" s="68">
        <v>1.3380000000000001</v>
      </c>
      <c r="BE106" s="68">
        <v>1.3380000000000001</v>
      </c>
      <c r="BF106" s="68">
        <v>1.337</v>
      </c>
      <c r="BG106" s="68">
        <v>1.3380000000000001</v>
      </c>
      <c r="BH106" s="68">
        <v>1.337</v>
      </c>
      <c r="BI106" s="68">
        <v>1.335</v>
      </c>
      <c r="BJ106" s="68">
        <v>1.3340000000000001</v>
      </c>
      <c r="BK106" s="68">
        <v>1.333</v>
      </c>
      <c r="BL106" s="68">
        <v>1.3320000000000001</v>
      </c>
      <c r="BM106" s="68">
        <v>1.331</v>
      </c>
      <c r="BN106" s="68">
        <v>1.3280000000000001</v>
      </c>
      <c r="BO106" s="68">
        <v>1.325</v>
      </c>
      <c r="BP106" s="68">
        <v>1.3260000000000001</v>
      </c>
      <c r="BQ106" s="68">
        <v>1.327</v>
      </c>
      <c r="BR106" s="68">
        <v>1.3280000000000001</v>
      </c>
      <c r="BS106" s="68">
        <v>1.331</v>
      </c>
      <c r="BT106" s="68">
        <v>1.325</v>
      </c>
      <c r="BU106" s="68">
        <v>1.325</v>
      </c>
      <c r="BV106" s="68">
        <v>1.33</v>
      </c>
      <c r="BW106" s="68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8" t="s">
        <v>110</v>
      </c>
      <c r="AQ107" s="68" t="s">
        <v>23</v>
      </c>
      <c r="AR107" s="68">
        <v>1.2190000000000001</v>
      </c>
      <c r="AS107" s="68">
        <v>1.206</v>
      </c>
      <c r="AT107" s="68">
        <v>1.1930000000000001</v>
      </c>
      <c r="AU107" s="68">
        <v>1.196</v>
      </c>
      <c r="AV107" s="68">
        <v>1.1930000000000001</v>
      </c>
      <c r="AW107" s="68">
        <v>1.1859999999999999</v>
      </c>
      <c r="AX107" s="68">
        <v>1.179</v>
      </c>
      <c r="AY107" s="68">
        <v>1.1719999999999999</v>
      </c>
      <c r="AZ107" s="68">
        <v>1.167</v>
      </c>
      <c r="BA107" s="68">
        <v>1.161</v>
      </c>
      <c r="BB107" s="68">
        <v>1.1559999999999999</v>
      </c>
      <c r="BC107" s="68">
        <v>1.1519999999999999</v>
      </c>
      <c r="BD107" s="68">
        <v>1.151</v>
      </c>
      <c r="BE107" s="68">
        <v>1.1479999999999999</v>
      </c>
      <c r="BF107" s="68">
        <v>1.1459999999999999</v>
      </c>
      <c r="BG107" s="68">
        <v>1.145</v>
      </c>
      <c r="BH107" s="68">
        <v>1.1419999999999999</v>
      </c>
      <c r="BI107" s="68">
        <v>1.139</v>
      </c>
      <c r="BJ107" s="68">
        <v>1.1359999999999999</v>
      </c>
      <c r="BK107" s="68">
        <v>1.135</v>
      </c>
      <c r="BL107" s="68">
        <v>1.135</v>
      </c>
      <c r="BM107" s="68">
        <v>1.1339999999999999</v>
      </c>
      <c r="BN107" s="68">
        <v>1.1319999999999999</v>
      </c>
      <c r="BO107" s="68">
        <v>1.131</v>
      </c>
      <c r="BP107" s="68">
        <v>1.1319999999999999</v>
      </c>
      <c r="BQ107" s="68">
        <v>1.133</v>
      </c>
      <c r="BR107" s="68">
        <v>1.1339999999999999</v>
      </c>
      <c r="BS107" s="68">
        <v>1.1519999999999999</v>
      </c>
      <c r="BT107" s="68">
        <v>1.1639999999999999</v>
      </c>
      <c r="BU107" s="68">
        <v>1.1859999999999999</v>
      </c>
      <c r="BV107" s="68">
        <v>1.216</v>
      </c>
      <c r="BW107" s="68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8" t="s">
        <v>111</v>
      </c>
      <c r="AQ108" s="68" t="s">
        <v>23</v>
      </c>
      <c r="AR108" s="68">
        <v>2.1080000000000001</v>
      </c>
      <c r="AS108" s="68">
        <v>2.0099999999999998</v>
      </c>
      <c r="AT108" s="68">
        <v>2.0529999999999999</v>
      </c>
      <c r="AU108" s="68">
        <v>2.0680000000000001</v>
      </c>
      <c r="AV108" s="68">
        <v>2.0739999999999998</v>
      </c>
      <c r="AW108" s="68">
        <v>2.0750000000000002</v>
      </c>
      <c r="AX108" s="68">
        <v>2.0720000000000001</v>
      </c>
      <c r="AY108" s="68">
        <v>2.0720000000000001</v>
      </c>
      <c r="AZ108" s="68">
        <v>2.0750000000000002</v>
      </c>
      <c r="BA108" s="68">
        <v>2.0670000000000002</v>
      </c>
      <c r="BB108" s="68">
        <v>2.0680000000000001</v>
      </c>
      <c r="BC108" s="68">
        <v>2.073</v>
      </c>
      <c r="BD108" s="68">
        <v>2.08</v>
      </c>
      <c r="BE108" s="68">
        <v>2.0870000000000002</v>
      </c>
      <c r="BF108" s="68">
        <v>2.0920000000000001</v>
      </c>
      <c r="BG108" s="68">
        <v>2.0960000000000001</v>
      </c>
      <c r="BH108" s="68">
        <v>2.1030000000000002</v>
      </c>
      <c r="BI108" s="68">
        <v>2.1070000000000002</v>
      </c>
      <c r="BJ108" s="68">
        <v>2.109</v>
      </c>
      <c r="BK108" s="68">
        <v>2.11</v>
      </c>
      <c r="BL108" s="68">
        <v>2.11</v>
      </c>
      <c r="BM108" s="68">
        <v>2.109</v>
      </c>
      <c r="BN108" s="68">
        <v>2.1040000000000001</v>
      </c>
      <c r="BO108" s="68">
        <v>2.0990000000000002</v>
      </c>
      <c r="BP108" s="68">
        <v>2.0979999999999999</v>
      </c>
      <c r="BQ108" s="68">
        <v>2.0979999999999999</v>
      </c>
      <c r="BR108" s="68">
        <v>2.1</v>
      </c>
      <c r="BS108" s="68">
        <v>2.101</v>
      </c>
      <c r="BT108" s="68">
        <v>2.113</v>
      </c>
      <c r="BU108" s="68">
        <v>2.1150000000000002</v>
      </c>
      <c r="BV108" s="68">
        <v>2.11</v>
      </c>
      <c r="BW108" s="68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8" t="s">
        <v>112</v>
      </c>
      <c r="AQ109" s="68" t="s">
        <v>23</v>
      </c>
      <c r="AR109" s="68">
        <v>1.2070000000000001</v>
      </c>
      <c r="AS109" s="68">
        <v>1.2090000000000001</v>
      </c>
      <c r="AT109" s="68">
        <v>1.2050000000000001</v>
      </c>
      <c r="AU109" s="68">
        <v>1.2070000000000001</v>
      </c>
      <c r="AV109" s="68">
        <v>1.206</v>
      </c>
      <c r="AW109" s="68">
        <v>1.204</v>
      </c>
      <c r="AX109" s="68">
        <v>1.204</v>
      </c>
      <c r="AY109" s="68">
        <v>1.204</v>
      </c>
      <c r="AZ109" s="68">
        <v>1.204</v>
      </c>
      <c r="BA109" s="68">
        <v>1.198</v>
      </c>
      <c r="BB109" s="68">
        <v>1.1990000000000001</v>
      </c>
      <c r="BC109" s="68">
        <v>1.2010000000000001</v>
      </c>
      <c r="BD109" s="68">
        <v>1.2030000000000001</v>
      </c>
      <c r="BE109" s="68">
        <v>1.2050000000000001</v>
      </c>
      <c r="BF109" s="68">
        <v>1.206</v>
      </c>
      <c r="BG109" s="68">
        <v>1.208</v>
      </c>
      <c r="BH109" s="68">
        <v>1.21</v>
      </c>
      <c r="BI109" s="68">
        <v>1.212</v>
      </c>
      <c r="BJ109" s="68">
        <v>1.212</v>
      </c>
      <c r="BK109" s="68">
        <v>1.212</v>
      </c>
      <c r="BL109" s="68">
        <v>1.212</v>
      </c>
      <c r="BM109" s="68">
        <v>1.2110000000000001</v>
      </c>
      <c r="BN109" s="68">
        <v>1.2070000000000001</v>
      </c>
      <c r="BO109" s="68">
        <v>1.2050000000000001</v>
      </c>
      <c r="BP109" s="68">
        <v>1.206</v>
      </c>
      <c r="BQ109" s="68">
        <v>1.2070000000000001</v>
      </c>
      <c r="BR109" s="68">
        <v>1.2090000000000001</v>
      </c>
      <c r="BS109" s="68">
        <v>1.2150000000000001</v>
      </c>
      <c r="BT109" s="68">
        <v>1.2130000000000001</v>
      </c>
      <c r="BU109" s="68">
        <v>1.2150000000000001</v>
      </c>
      <c r="BV109" s="68">
        <v>1.2210000000000001</v>
      </c>
      <c r="BW109" s="68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8" t="s">
        <v>113</v>
      </c>
      <c r="AQ110" s="68" t="s">
        <v>23</v>
      </c>
      <c r="AR110" s="68">
        <v>1.4970000000000001</v>
      </c>
      <c r="AS110" s="68">
        <v>1.498</v>
      </c>
      <c r="AT110" s="68">
        <v>1.486</v>
      </c>
      <c r="AU110" s="68">
        <v>1.4870000000000001</v>
      </c>
      <c r="AV110" s="68">
        <v>1.482</v>
      </c>
      <c r="AW110" s="68">
        <v>1.4770000000000001</v>
      </c>
      <c r="AX110" s="68">
        <v>1.474</v>
      </c>
      <c r="AY110" s="68">
        <v>1.474</v>
      </c>
      <c r="AZ110" s="68">
        <v>1.474</v>
      </c>
      <c r="BA110" s="68">
        <v>1.462</v>
      </c>
      <c r="BB110" s="68">
        <v>1.4630000000000001</v>
      </c>
      <c r="BC110" s="68">
        <v>1.466</v>
      </c>
      <c r="BD110" s="68">
        <v>1.4690000000000001</v>
      </c>
      <c r="BE110" s="68">
        <v>1.47</v>
      </c>
      <c r="BF110" s="68">
        <v>1.4710000000000001</v>
      </c>
      <c r="BG110" s="68">
        <v>1.4710000000000001</v>
      </c>
      <c r="BH110" s="68">
        <v>1.4710000000000001</v>
      </c>
      <c r="BI110" s="68">
        <v>1.472</v>
      </c>
      <c r="BJ110" s="68">
        <v>1.472</v>
      </c>
      <c r="BK110" s="68">
        <v>1.47</v>
      </c>
      <c r="BL110" s="68">
        <v>1.4690000000000001</v>
      </c>
      <c r="BM110" s="68">
        <v>1.4670000000000001</v>
      </c>
      <c r="BN110" s="68">
        <v>1.4590000000000001</v>
      </c>
      <c r="BO110" s="68">
        <v>1.4550000000000001</v>
      </c>
      <c r="BP110" s="68">
        <v>1.454</v>
      </c>
      <c r="BQ110" s="68">
        <v>1.454</v>
      </c>
      <c r="BR110" s="68">
        <v>1.4550000000000001</v>
      </c>
      <c r="BS110" s="68">
        <v>1.452</v>
      </c>
      <c r="BT110" s="68">
        <v>1.4370000000000001</v>
      </c>
      <c r="BU110" s="68">
        <v>1.425</v>
      </c>
      <c r="BV110" s="68">
        <v>1.42</v>
      </c>
      <c r="BW110" s="68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8" t="s">
        <v>114</v>
      </c>
      <c r="AQ111" s="68" t="s">
        <v>23</v>
      </c>
      <c r="AR111" s="68">
        <v>1.3380000000000001</v>
      </c>
      <c r="AS111" s="68">
        <v>1.3180000000000001</v>
      </c>
      <c r="AT111" s="68">
        <v>1.3240000000000001</v>
      </c>
      <c r="AU111" s="68">
        <v>1.327</v>
      </c>
      <c r="AV111" s="68">
        <v>1.327</v>
      </c>
      <c r="AW111" s="68">
        <v>1.327</v>
      </c>
      <c r="AX111" s="68">
        <v>1.3280000000000001</v>
      </c>
      <c r="AY111" s="68">
        <v>1.33</v>
      </c>
      <c r="AZ111" s="68">
        <v>1.3320000000000001</v>
      </c>
      <c r="BA111" s="68">
        <v>1.3280000000000001</v>
      </c>
      <c r="BB111" s="68">
        <v>1.33</v>
      </c>
      <c r="BC111" s="68">
        <v>1.333</v>
      </c>
      <c r="BD111" s="68">
        <v>1.3380000000000001</v>
      </c>
      <c r="BE111" s="68">
        <v>1.341</v>
      </c>
      <c r="BF111" s="68">
        <v>1.345</v>
      </c>
      <c r="BG111" s="68">
        <v>1.3480000000000001</v>
      </c>
      <c r="BH111" s="68">
        <v>1.351</v>
      </c>
      <c r="BI111" s="68">
        <v>1.3540000000000001</v>
      </c>
      <c r="BJ111" s="68">
        <v>1.355</v>
      </c>
      <c r="BK111" s="68">
        <v>1.355</v>
      </c>
      <c r="BL111" s="68">
        <v>1.355</v>
      </c>
      <c r="BM111" s="68">
        <v>1.355</v>
      </c>
      <c r="BN111" s="68">
        <v>1.351</v>
      </c>
      <c r="BO111" s="68">
        <v>1.3480000000000001</v>
      </c>
      <c r="BP111" s="68">
        <v>1.349</v>
      </c>
      <c r="BQ111" s="68">
        <v>1.35</v>
      </c>
      <c r="BR111" s="68">
        <v>1.3520000000000001</v>
      </c>
      <c r="BS111" s="68">
        <v>1.3540000000000001</v>
      </c>
      <c r="BT111" s="68">
        <v>1.35</v>
      </c>
      <c r="BU111" s="68">
        <v>1.347</v>
      </c>
      <c r="BV111" s="68">
        <v>1.345</v>
      </c>
      <c r="BW111" s="68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8" t="s">
        <v>115</v>
      </c>
      <c r="AQ112" s="68" t="s">
        <v>23</v>
      </c>
      <c r="AR112" s="68">
        <v>1.4359999999999999</v>
      </c>
      <c r="AS112" s="68">
        <v>1.3919999999999999</v>
      </c>
      <c r="AT112" s="68">
        <v>1.3919999999999999</v>
      </c>
      <c r="AU112" s="68">
        <v>1.39</v>
      </c>
      <c r="AV112" s="68">
        <v>1.3919999999999999</v>
      </c>
      <c r="AW112" s="68">
        <v>1.393</v>
      </c>
      <c r="AX112" s="68">
        <v>1.393</v>
      </c>
      <c r="AY112" s="68">
        <v>1.393</v>
      </c>
      <c r="AZ112" s="68">
        <v>1.391</v>
      </c>
      <c r="BA112" s="68">
        <v>1.4019999999999999</v>
      </c>
      <c r="BB112" s="68">
        <v>1.4</v>
      </c>
      <c r="BC112" s="68">
        <v>1.397</v>
      </c>
      <c r="BD112" s="68">
        <v>1.3979999999999999</v>
      </c>
      <c r="BE112" s="68">
        <v>1.4019999999999999</v>
      </c>
      <c r="BF112" s="68">
        <v>1.4039999999999999</v>
      </c>
      <c r="BG112" s="68">
        <v>1.4039999999999999</v>
      </c>
      <c r="BH112" s="68">
        <v>1.4039999999999999</v>
      </c>
      <c r="BI112" s="68">
        <v>1.407</v>
      </c>
      <c r="BJ112" s="68">
        <v>1.4079999999999999</v>
      </c>
      <c r="BK112" s="68">
        <v>1.405</v>
      </c>
      <c r="BL112" s="68">
        <v>1.401</v>
      </c>
      <c r="BM112" s="68">
        <v>1.4</v>
      </c>
      <c r="BN112" s="68">
        <v>1.401</v>
      </c>
      <c r="BO112" s="68">
        <v>1.4</v>
      </c>
      <c r="BP112" s="68">
        <v>1.3979999999999999</v>
      </c>
      <c r="BQ112" s="68">
        <v>1.3979999999999999</v>
      </c>
      <c r="BR112" s="68">
        <v>1.4</v>
      </c>
      <c r="BS112" s="68">
        <v>1.4019999999999999</v>
      </c>
      <c r="BT112" s="68">
        <v>1.409</v>
      </c>
      <c r="BU112" s="68">
        <v>1.4119999999999999</v>
      </c>
      <c r="BV112" s="68">
        <v>1.4159999999999999</v>
      </c>
      <c r="BW112" s="68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8" t="s">
        <v>116</v>
      </c>
      <c r="AQ113" s="68" t="s">
        <v>23</v>
      </c>
      <c r="AR113" s="68">
        <v>1.4930000000000001</v>
      </c>
      <c r="AS113" s="68">
        <v>1.474</v>
      </c>
      <c r="AT113" s="68">
        <v>1.4730000000000001</v>
      </c>
      <c r="AU113" s="68">
        <v>1.4750000000000001</v>
      </c>
      <c r="AV113" s="68">
        <v>1.4750000000000001</v>
      </c>
      <c r="AW113" s="68">
        <v>1.474</v>
      </c>
      <c r="AX113" s="68">
        <v>1.4730000000000001</v>
      </c>
      <c r="AY113" s="68">
        <v>1.474</v>
      </c>
      <c r="AZ113" s="68">
        <v>1.4750000000000001</v>
      </c>
      <c r="BA113" s="68">
        <v>1.4670000000000001</v>
      </c>
      <c r="BB113" s="68">
        <v>1.4670000000000001</v>
      </c>
      <c r="BC113" s="68">
        <v>1.4690000000000001</v>
      </c>
      <c r="BD113" s="68">
        <v>1.472</v>
      </c>
      <c r="BE113" s="68">
        <v>1.476</v>
      </c>
      <c r="BF113" s="68">
        <v>1.4790000000000001</v>
      </c>
      <c r="BG113" s="68">
        <v>1.4810000000000001</v>
      </c>
      <c r="BH113" s="68">
        <v>1.4850000000000001</v>
      </c>
      <c r="BI113" s="68">
        <v>1.488</v>
      </c>
      <c r="BJ113" s="68">
        <v>1.49</v>
      </c>
      <c r="BK113" s="68">
        <v>1.4890000000000001</v>
      </c>
      <c r="BL113" s="68">
        <v>1.488</v>
      </c>
      <c r="BM113" s="68">
        <v>1.488</v>
      </c>
      <c r="BN113" s="68">
        <v>1.4830000000000001</v>
      </c>
      <c r="BO113" s="68">
        <v>1.4790000000000001</v>
      </c>
      <c r="BP113" s="68">
        <v>1.4790000000000001</v>
      </c>
      <c r="BQ113" s="68">
        <v>1.4810000000000001</v>
      </c>
      <c r="BR113" s="68">
        <v>1.4830000000000001</v>
      </c>
      <c r="BS113" s="68">
        <v>1.484</v>
      </c>
      <c r="BT113" s="68">
        <v>1.48</v>
      </c>
      <c r="BU113" s="68">
        <v>1.476</v>
      </c>
      <c r="BV113" s="68">
        <v>1.4750000000000001</v>
      </c>
      <c r="BW113" s="68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8" t="s">
        <v>117</v>
      </c>
      <c r="AQ114" s="68" t="s">
        <v>23</v>
      </c>
      <c r="AR114" s="68">
        <v>2.202</v>
      </c>
      <c r="AS114" s="68">
        <v>2.1459999999999999</v>
      </c>
      <c r="AT114" s="68">
        <v>2.1110000000000002</v>
      </c>
      <c r="AU114" s="68">
        <v>2.101</v>
      </c>
      <c r="AV114" s="68">
        <v>2.0979999999999999</v>
      </c>
      <c r="AW114" s="68">
        <v>2.0950000000000002</v>
      </c>
      <c r="AX114" s="68">
        <v>2.093</v>
      </c>
      <c r="AY114" s="68">
        <v>2.0950000000000002</v>
      </c>
      <c r="AZ114" s="68">
        <v>2.0979999999999999</v>
      </c>
      <c r="BA114" s="68">
        <v>2.0750000000000002</v>
      </c>
      <c r="BB114" s="68">
        <v>2.0760000000000001</v>
      </c>
      <c r="BC114" s="68">
        <v>2.0830000000000002</v>
      </c>
      <c r="BD114" s="68">
        <v>2.0920000000000001</v>
      </c>
      <c r="BE114" s="68">
        <v>2.0990000000000002</v>
      </c>
      <c r="BF114" s="68">
        <v>2.1059999999999999</v>
      </c>
      <c r="BG114" s="68">
        <v>2.1139999999999999</v>
      </c>
      <c r="BH114" s="68">
        <v>2.1240000000000001</v>
      </c>
      <c r="BI114" s="68">
        <v>2.1309999999999998</v>
      </c>
      <c r="BJ114" s="68">
        <v>2.1360000000000001</v>
      </c>
      <c r="BK114" s="68">
        <v>2.141</v>
      </c>
      <c r="BL114" s="68">
        <v>2.1469999999999998</v>
      </c>
      <c r="BM114" s="68">
        <v>2.1520000000000001</v>
      </c>
      <c r="BN114" s="68">
        <v>2.1459999999999999</v>
      </c>
      <c r="BO114" s="68">
        <v>2.145</v>
      </c>
      <c r="BP114" s="68">
        <v>2.149</v>
      </c>
      <c r="BQ114" s="68">
        <v>2.1549999999999998</v>
      </c>
      <c r="BR114" s="68">
        <v>2.1619999999999999</v>
      </c>
      <c r="BS114" s="68">
        <v>2.1680000000000001</v>
      </c>
      <c r="BT114" s="68">
        <v>2.16</v>
      </c>
      <c r="BU114" s="68">
        <v>2.1560000000000001</v>
      </c>
      <c r="BV114" s="68">
        <v>2.157</v>
      </c>
      <c r="BW114" s="68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8" t="s">
        <v>62</v>
      </c>
      <c r="AQ115" s="68" t="s">
        <v>23</v>
      </c>
      <c r="AR115" s="68">
        <v>1.37</v>
      </c>
      <c r="AS115" s="68">
        <v>1.397</v>
      </c>
      <c r="AT115" s="68">
        <v>1.41</v>
      </c>
      <c r="AU115" s="68">
        <v>1.4139999999999999</v>
      </c>
      <c r="AV115" s="68">
        <v>1.4159999999999999</v>
      </c>
      <c r="AW115" s="68">
        <v>1.4179999999999999</v>
      </c>
      <c r="AX115" s="68">
        <v>1.42</v>
      </c>
      <c r="AY115" s="68">
        <v>1.4239999999999999</v>
      </c>
      <c r="AZ115" s="68">
        <v>1.4259999999999999</v>
      </c>
      <c r="BA115" s="68">
        <v>1.429</v>
      </c>
      <c r="BB115" s="68">
        <v>1.4330000000000001</v>
      </c>
      <c r="BC115" s="68">
        <v>1.4379999999999999</v>
      </c>
      <c r="BD115" s="68">
        <v>1.4419999999999999</v>
      </c>
      <c r="BE115" s="68">
        <v>1.446</v>
      </c>
      <c r="BF115" s="68">
        <v>1.45</v>
      </c>
      <c r="BG115" s="68">
        <v>1.454</v>
      </c>
      <c r="BH115" s="68">
        <v>1.4570000000000001</v>
      </c>
      <c r="BI115" s="68">
        <v>1.46</v>
      </c>
      <c r="BJ115" s="68">
        <v>1.4630000000000001</v>
      </c>
      <c r="BK115" s="68">
        <v>1.4650000000000001</v>
      </c>
      <c r="BL115" s="68">
        <v>1.466</v>
      </c>
      <c r="BM115" s="68">
        <v>1.468</v>
      </c>
      <c r="BN115" s="68">
        <v>1.4670000000000001</v>
      </c>
      <c r="BO115" s="68">
        <v>1.468</v>
      </c>
      <c r="BP115" s="68">
        <v>1.47</v>
      </c>
      <c r="BQ115" s="68">
        <v>1.472</v>
      </c>
      <c r="BR115" s="68">
        <v>1.474</v>
      </c>
      <c r="BS115" s="68">
        <v>1.474</v>
      </c>
      <c r="BT115" s="68">
        <v>1.4650000000000001</v>
      </c>
      <c r="BU115" s="68">
        <v>1.4570000000000001</v>
      </c>
      <c r="BV115" s="68">
        <v>1.452</v>
      </c>
      <c r="BW115" s="68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x14ac:dyDescent="0.3">
      <c r="D116" s="23" t="s">
        <v>158</v>
      </c>
      <c r="E116" s="23" t="s">
        <v>159</v>
      </c>
      <c r="F116" s="66" t="s">
        <v>378</v>
      </c>
      <c r="G116" s="29" t="s">
        <v>22</v>
      </c>
      <c r="H116" s="29" t="s">
        <v>157</v>
      </c>
      <c r="I116" s="29" t="s">
        <v>22</v>
      </c>
      <c r="J116">
        <v>1</v>
      </c>
      <c r="K116">
        <v>0.90820100000000004</v>
      </c>
      <c r="L116">
        <v>0.93589299999999997</v>
      </c>
      <c r="M116">
        <v>0.95515300000000003</v>
      </c>
      <c r="N116">
        <v>0.97293200000000002</v>
      </c>
      <c r="O116">
        <v>0.993205</v>
      </c>
      <c r="P116">
        <v>1.0176970000000001</v>
      </c>
      <c r="Q116">
        <v>1.0455220000000001</v>
      </c>
      <c r="R116">
        <v>1.074783</v>
      </c>
      <c r="S116">
        <v>1.1115269999999999</v>
      </c>
      <c r="T116">
        <v>1.1452629999999999</v>
      </c>
      <c r="U116">
        <v>1.1773009999999999</v>
      </c>
      <c r="V116">
        <v>1.2145429999999999</v>
      </c>
      <c r="W116">
        <v>1.253287</v>
      </c>
      <c r="X116">
        <v>1.294349</v>
      </c>
      <c r="Y116">
        <v>1.3418570000000001</v>
      </c>
      <c r="Z116">
        <v>1.391133</v>
      </c>
      <c r="AA116">
        <v>1.4397180000000001</v>
      </c>
      <c r="AB116">
        <v>1.4843660000000001</v>
      </c>
      <c r="AC116">
        <v>1.5298970000000001</v>
      </c>
      <c r="AD116">
        <v>1.5780989999999999</v>
      </c>
      <c r="AE116">
        <v>1.6248849999999999</v>
      </c>
      <c r="AF116">
        <v>1.665786</v>
      </c>
      <c r="AG116">
        <v>1.7073449999999999</v>
      </c>
      <c r="AH116">
        <v>1.756273</v>
      </c>
      <c r="AI116">
        <v>1.809358</v>
      </c>
      <c r="AJ116">
        <v>1.865248</v>
      </c>
      <c r="AK116">
        <v>1.920113</v>
      </c>
      <c r="AL116">
        <v>1.9131359999999999</v>
      </c>
      <c r="AM116">
        <v>1.899</v>
      </c>
      <c r="AN116">
        <v>1.89134</v>
      </c>
      <c r="AO116">
        <v>1.8802270000000001</v>
      </c>
      <c r="AP116" s="68" t="s">
        <v>118</v>
      </c>
      <c r="AQ116" s="68" t="s">
        <v>23</v>
      </c>
      <c r="AR116" s="68">
        <v>1.333</v>
      </c>
      <c r="AS116" s="68">
        <v>1.37</v>
      </c>
      <c r="AT116" s="68">
        <v>1.3720000000000001</v>
      </c>
      <c r="AU116" s="68">
        <v>1.37</v>
      </c>
      <c r="AV116" s="68">
        <v>1.369</v>
      </c>
      <c r="AW116" s="68">
        <v>1.37</v>
      </c>
      <c r="AX116" s="68">
        <v>1.3720000000000001</v>
      </c>
      <c r="AY116" s="68">
        <v>1.3759999999999999</v>
      </c>
      <c r="AZ116" s="68">
        <v>1.38</v>
      </c>
      <c r="BA116" s="68">
        <v>1.387</v>
      </c>
      <c r="BB116" s="68">
        <v>1.393</v>
      </c>
      <c r="BC116" s="68">
        <v>1.397</v>
      </c>
      <c r="BD116" s="68">
        <v>1.401</v>
      </c>
      <c r="BE116" s="68">
        <v>1.4039999999999999</v>
      </c>
      <c r="BF116" s="68">
        <v>1.4079999999999999</v>
      </c>
      <c r="BG116" s="68">
        <v>1.411</v>
      </c>
      <c r="BH116" s="68">
        <v>1.415</v>
      </c>
      <c r="BI116" s="68">
        <v>1.4179999999999999</v>
      </c>
      <c r="BJ116" s="68">
        <v>1.421</v>
      </c>
      <c r="BK116" s="68">
        <v>1.4219999999999999</v>
      </c>
      <c r="BL116" s="68">
        <v>1.4219999999999999</v>
      </c>
      <c r="BM116" s="68">
        <v>1.4239999999999999</v>
      </c>
      <c r="BN116" s="68">
        <v>1.423</v>
      </c>
      <c r="BO116" s="68">
        <v>1.4239999999999999</v>
      </c>
      <c r="BP116" s="68">
        <v>1.4259999999999999</v>
      </c>
      <c r="BQ116" s="68">
        <v>1.4279999999999999</v>
      </c>
      <c r="BR116" s="68">
        <v>1.43</v>
      </c>
      <c r="BS116" s="68">
        <v>1.43</v>
      </c>
      <c r="BT116" s="68">
        <v>1.423</v>
      </c>
      <c r="BU116" s="68">
        <v>1.415</v>
      </c>
      <c r="BV116" s="68">
        <v>1.41</v>
      </c>
      <c r="BW116" s="68">
        <v>1.4059999999999999</v>
      </c>
      <c r="BX116" t="s">
        <v>157</v>
      </c>
      <c r="BY116" t="s">
        <v>23</v>
      </c>
      <c r="BZ116">
        <v>2050</v>
      </c>
      <c r="CA116">
        <v>1</v>
      </c>
      <c r="CB116">
        <v>0.90820100000000004</v>
      </c>
      <c r="CC116">
        <v>0.93589299999999997</v>
      </c>
      <c r="CD116">
        <v>0.95515300000000003</v>
      </c>
      <c r="CE116">
        <v>0.97293200000000002</v>
      </c>
      <c r="CF116">
        <v>0.993205</v>
      </c>
      <c r="CG116">
        <v>1.0176970000000001</v>
      </c>
      <c r="CH116">
        <v>1.0455220000000001</v>
      </c>
      <c r="CI116">
        <v>1.074783</v>
      </c>
      <c r="CJ116">
        <v>1.1115269999999999</v>
      </c>
      <c r="CK116">
        <v>1.1452629999999999</v>
      </c>
      <c r="CL116">
        <v>1.1773009999999999</v>
      </c>
      <c r="CM116">
        <v>1.2145429999999999</v>
      </c>
      <c r="CN116">
        <v>1.253287</v>
      </c>
      <c r="CO116">
        <v>1.294349</v>
      </c>
      <c r="CP116">
        <v>1.3418570000000001</v>
      </c>
      <c r="CQ116">
        <v>1.391133</v>
      </c>
      <c r="CR116">
        <v>1.4397180000000001</v>
      </c>
      <c r="CS116">
        <v>1.4843660000000001</v>
      </c>
      <c r="CT116">
        <v>1.5298970000000001</v>
      </c>
      <c r="CU116">
        <v>1.5780989999999999</v>
      </c>
      <c r="CV116">
        <v>1.6248849999999999</v>
      </c>
      <c r="CW116">
        <v>1.665786</v>
      </c>
      <c r="CX116">
        <v>1.7073449999999999</v>
      </c>
      <c r="CY116">
        <v>1.756273</v>
      </c>
      <c r="CZ116">
        <v>1.809358</v>
      </c>
      <c r="DA116">
        <v>1.865248</v>
      </c>
      <c r="DB116">
        <v>1.920113</v>
      </c>
      <c r="DC116">
        <v>1.9131359999999999</v>
      </c>
      <c r="DD116">
        <v>1.899</v>
      </c>
      <c r="DE116">
        <v>1.89134</v>
      </c>
      <c r="DF116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8" t="s">
        <v>63</v>
      </c>
      <c r="AQ117" s="68" t="s">
        <v>23</v>
      </c>
      <c r="AR117" s="68">
        <v>1.163</v>
      </c>
      <c r="AS117" s="68">
        <v>1.1599999999999999</v>
      </c>
      <c r="AT117" s="68">
        <v>1.1659999999999999</v>
      </c>
      <c r="AU117" s="68">
        <v>1.163</v>
      </c>
      <c r="AV117" s="68">
        <v>1.1639999999999999</v>
      </c>
      <c r="AW117" s="68">
        <v>1.165</v>
      </c>
      <c r="AX117" s="68">
        <v>1.1659999999999999</v>
      </c>
      <c r="AY117" s="68">
        <v>1.1679999999999999</v>
      </c>
      <c r="AZ117" s="68">
        <v>1.17</v>
      </c>
      <c r="BA117" s="68">
        <v>1.1870000000000001</v>
      </c>
      <c r="BB117" s="68">
        <v>1.1850000000000001</v>
      </c>
      <c r="BC117" s="68">
        <v>1.181</v>
      </c>
      <c r="BD117" s="68">
        <v>1.177</v>
      </c>
      <c r="BE117" s="68">
        <v>1.1759999999999999</v>
      </c>
      <c r="BF117" s="68">
        <v>1.1759999999999999</v>
      </c>
      <c r="BG117" s="68">
        <v>1.1759999999999999</v>
      </c>
      <c r="BH117" s="68">
        <v>1.177</v>
      </c>
      <c r="BI117" s="68">
        <v>1.1779999999999999</v>
      </c>
      <c r="BJ117" s="68">
        <v>1.181</v>
      </c>
      <c r="BK117" s="68">
        <v>1.179</v>
      </c>
      <c r="BL117" s="68">
        <v>1.177</v>
      </c>
      <c r="BM117" s="68">
        <v>1.177</v>
      </c>
      <c r="BN117" s="68">
        <v>1.1779999999999999</v>
      </c>
      <c r="BO117" s="68">
        <v>1.1779999999999999</v>
      </c>
      <c r="BP117" s="68">
        <v>1.1779999999999999</v>
      </c>
      <c r="BQ117" s="68">
        <v>1.1779999999999999</v>
      </c>
      <c r="BR117" s="68">
        <v>1.179</v>
      </c>
      <c r="BS117" s="68">
        <v>1.18</v>
      </c>
      <c r="BT117" s="68">
        <v>1.181</v>
      </c>
      <c r="BU117" s="68">
        <v>1.1779999999999999</v>
      </c>
      <c r="BV117" s="68">
        <v>1.177</v>
      </c>
      <c r="BW117" s="68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6" t="s">
        <v>188</v>
      </c>
      <c r="E118" s="66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9" t="s">
        <v>119</v>
      </c>
      <c r="AQ118" s="69" t="s">
        <v>23</v>
      </c>
      <c r="AR118" s="69">
        <v>1.2070000000000001</v>
      </c>
      <c r="AS118" s="69">
        <v>1.224</v>
      </c>
      <c r="AT118" s="69">
        <v>1.2330000000000001</v>
      </c>
      <c r="AU118" s="69">
        <v>1.2310000000000001</v>
      </c>
      <c r="AV118" s="69">
        <v>1.2310000000000001</v>
      </c>
      <c r="AW118" s="69">
        <v>1.2330000000000001</v>
      </c>
      <c r="AX118" s="69">
        <v>1.236</v>
      </c>
      <c r="AY118" s="69">
        <v>1.2410000000000001</v>
      </c>
      <c r="AZ118" s="69">
        <v>1.2450000000000001</v>
      </c>
      <c r="BA118" s="69">
        <v>1.268</v>
      </c>
      <c r="BB118" s="69">
        <v>1.2749999999999999</v>
      </c>
      <c r="BC118" s="69">
        <v>1.278</v>
      </c>
      <c r="BD118" s="69">
        <v>1.28</v>
      </c>
      <c r="BE118" s="69">
        <v>1.282</v>
      </c>
      <c r="BF118" s="69">
        <v>1.2849999999999999</v>
      </c>
      <c r="BG118" s="69">
        <v>1.2869999999999999</v>
      </c>
      <c r="BH118" s="69">
        <v>1.2889999999999999</v>
      </c>
      <c r="BI118" s="69">
        <v>1.292</v>
      </c>
      <c r="BJ118" s="69">
        <v>1.2949999999999999</v>
      </c>
      <c r="BK118" s="69">
        <v>1.2949999999999999</v>
      </c>
      <c r="BL118" s="69">
        <v>1.294</v>
      </c>
      <c r="BM118" s="69">
        <v>1.296</v>
      </c>
      <c r="BN118" s="69">
        <v>1.3</v>
      </c>
      <c r="BO118" s="69">
        <v>1.302</v>
      </c>
      <c r="BP118" s="69">
        <v>1.3029999999999999</v>
      </c>
      <c r="BQ118" s="69">
        <v>1.304</v>
      </c>
      <c r="BR118" s="69">
        <v>1.3049999999999999</v>
      </c>
      <c r="BS118" s="69">
        <v>1.3049999999999999</v>
      </c>
      <c r="BT118" s="69">
        <v>1.3</v>
      </c>
      <c r="BU118" s="69">
        <v>1.292</v>
      </c>
      <c r="BV118" s="69">
        <v>1.286</v>
      </c>
      <c r="BW118" s="69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x14ac:dyDescent="0.3">
      <c r="D119" s="23" t="s">
        <v>162</v>
      </c>
      <c r="E119" s="23" t="s">
        <v>163</v>
      </c>
      <c r="F119" s="23" t="s">
        <v>381</v>
      </c>
      <c r="G119" s="21" t="s">
        <v>22</v>
      </c>
      <c r="H119" s="21" t="s">
        <v>22</v>
      </c>
      <c r="I119" s="19" t="s">
        <v>22</v>
      </c>
      <c r="J119">
        <v>1</v>
      </c>
      <c r="K119">
        <v>1.0236289474977101</v>
      </c>
      <c r="L119">
        <v>1.04781622215526</v>
      </c>
      <c r="M119">
        <v>1.0725750166558199</v>
      </c>
      <c r="N119">
        <v>1.09791883541173</v>
      </c>
      <c r="O119">
        <v>1.1238615019304199</v>
      </c>
      <c r="P119">
        <v>1.15041716635423</v>
      </c>
      <c r="Q119">
        <v>1.17760031317847</v>
      </c>
      <c r="R119">
        <v>1.20542576915185</v>
      </c>
      <c r="S119">
        <v>1.2339087113635201</v>
      </c>
      <c r="T119">
        <v>1.2630646755213</v>
      </c>
      <c r="U119">
        <v>1.2929095644254001</v>
      </c>
      <c r="V119">
        <v>1.3234596566424901</v>
      </c>
      <c r="W119">
        <v>1.3547316153846301</v>
      </c>
      <c r="X119">
        <v>1.38674249759804</v>
      </c>
      <c r="Y119">
        <v>1.41950976326662</v>
      </c>
      <c r="Z119">
        <v>1.4530512849353301</v>
      </c>
      <c r="AA119">
        <v>1.4873853574585501</v>
      </c>
      <c r="AB119">
        <v>1.52253070797879</v>
      </c>
      <c r="AC119">
        <v>1.55850650614127</v>
      </c>
      <c r="AD119">
        <v>1.5953323745497201</v>
      </c>
      <c r="AE119">
        <v>1.63302839946935</v>
      </c>
      <c r="AF119">
        <v>1.6716151417826799</v>
      </c>
      <c r="AG119">
        <v>1.71111364820423</v>
      </c>
      <c r="AH119">
        <v>1.75154546276026</v>
      </c>
      <c r="AI119">
        <v>1.79293263853967</v>
      </c>
      <c r="AJ119">
        <v>1.8352977497226499</v>
      </c>
      <c r="AK119">
        <v>1.87866390389351</v>
      </c>
      <c r="AL119">
        <v>1.9230547546444501</v>
      </c>
      <c r="AM119">
        <v>1.96849451447716</v>
      </c>
      <c r="AN119">
        <v>2.0150079680092601</v>
      </c>
      <c r="AO119">
        <v>2.0626204854928201</v>
      </c>
      <c r="AP119" s="68" t="s">
        <v>120</v>
      </c>
      <c r="AQ119" s="68" t="s">
        <v>23</v>
      </c>
      <c r="AR119" s="68">
        <v>1.2110000000000001</v>
      </c>
      <c r="AS119" s="68">
        <v>1.2310000000000001</v>
      </c>
      <c r="AT119" s="68">
        <v>1.2310000000000001</v>
      </c>
      <c r="AU119" s="68">
        <v>1.234</v>
      </c>
      <c r="AV119" s="68">
        <v>1.2330000000000001</v>
      </c>
      <c r="AW119" s="68">
        <v>1.2330000000000001</v>
      </c>
      <c r="AX119" s="68">
        <v>1.2330000000000001</v>
      </c>
      <c r="AY119" s="68">
        <v>1.234</v>
      </c>
      <c r="AZ119" s="68">
        <v>1.234</v>
      </c>
      <c r="BA119" s="68">
        <v>1.2230000000000001</v>
      </c>
      <c r="BB119" s="68">
        <v>1.222</v>
      </c>
      <c r="BC119" s="68">
        <v>1.2230000000000001</v>
      </c>
      <c r="BD119" s="68">
        <v>1.226</v>
      </c>
      <c r="BE119" s="68">
        <v>1.228</v>
      </c>
      <c r="BF119" s="68">
        <v>1.23</v>
      </c>
      <c r="BG119" s="68">
        <v>1.2330000000000001</v>
      </c>
      <c r="BH119" s="68">
        <v>1.2350000000000001</v>
      </c>
      <c r="BI119" s="68">
        <v>1.2370000000000001</v>
      </c>
      <c r="BJ119" s="68">
        <v>1.24</v>
      </c>
      <c r="BK119" s="68">
        <v>1.24</v>
      </c>
      <c r="BL119" s="68">
        <v>1.24</v>
      </c>
      <c r="BM119" s="68">
        <v>1.2390000000000001</v>
      </c>
      <c r="BN119" s="68">
        <v>1.232</v>
      </c>
      <c r="BO119" s="68">
        <v>1.228</v>
      </c>
      <c r="BP119" s="68">
        <v>1.228</v>
      </c>
      <c r="BQ119" s="68">
        <v>1.23</v>
      </c>
      <c r="BR119" s="68">
        <v>1.2310000000000001</v>
      </c>
      <c r="BS119" s="68">
        <v>1.2330000000000001</v>
      </c>
      <c r="BT119" s="68">
        <v>1.2290000000000001</v>
      </c>
      <c r="BU119" s="68">
        <v>1.226</v>
      </c>
      <c r="BV119" s="68">
        <v>1.2270000000000001</v>
      </c>
      <c r="BW119" s="68">
        <v>1.23</v>
      </c>
      <c r="BZ119">
        <v>2019</v>
      </c>
      <c r="CA119">
        <v>2020</v>
      </c>
      <c r="CB119">
        <v>2021</v>
      </c>
      <c r="CC119">
        <v>2022</v>
      </c>
      <c r="CD119">
        <v>2023</v>
      </c>
      <c r="CE119">
        <v>2024</v>
      </c>
      <c r="CF119">
        <v>2025</v>
      </c>
      <c r="CG119">
        <v>2026</v>
      </c>
      <c r="CH119">
        <v>2027</v>
      </c>
      <c r="CI119">
        <v>2028</v>
      </c>
      <c r="CJ119">
        <v>2029</v>
      </c>
      <c r="CK119">
        <v>2030</v>
      </c>
      <c r="CL119">
        <v>2031</v>
      </c>
      <c r="CM119">
        <v>2032</v>
      </c>
      <c r="CN119">
        <v>2033</v>
      </c>
      <c r="CO119">
        <v>2034</v>
      </c>
      <c r="CP119">
        <v>2035</v>
      </c>
      <c r="CQ119">
        <v>2036</v>
      </c>
      <c r="CR119">
        <v>2037</v>
      </c>
      <c r="CS119">
        <v>2038</v>
      </c>
      <c r="CT119">
        <v>2039</v>
      </c>
      <c r="CU119">
        <v>2040</v>
      </c>
      <c r="CV119">
        <v>2041</v>
      </c>
      <c r="CW119">
        <v>2042</v>
      </c>
      <c r="CX119">
        <v>2043</v>
      </c>
      <c r="CY119">
        <v>2044</v>
      </c>
      <c r="CZ119">
        <v>2045</v>
      </c>
      <c r="DA119">
        <v>2046</v>
      </c>
      <c r="DB119">
        <v>2047</v>
      </c>
      <c r="DC119">
        <v>2048</v>
      </c>
      <c r="DD119">
        <v>2049</v>
      </c>
      <c r="DE119">
        <v>2050</v>
      </c>
    </row>
    <row r="120" spans="3:111" x14ac:dyDescent="0.3">
      <c r="D120" s="66" t="s">
        <v>189</v>
      </c>
      <c r="E120" s="66" t="s">
        <v>190</v>
      </c>
      <c r="F120" s="7" t="s">
        <v>369</v>
      </c>
      <c r="G120" s="1" t="s">
        <v>22</v>
      </c>
      <c r="H120" s="21" t="s">
        <v>22</v>
      </c>
      <c r="I120" s="19" t="s">
        <v>22</v>
      </c>
      <c r="J120" s="15">
        <v>0.21230066660829899</v>
      </c>
      <c r="K120" s="15">
        <v>0.230160958018957</v>
      </c>
      <c r="L120" s="15">
        <v>0.22780670236001399</v>
      </c>
      <c r="M120" s="15">
        <v>0.22759739947067101</v>
      </c>
      <c r="N120" s="15">
        <v>0.227879120393428</v>
      </c>
      <c r="O120" s="15">
        <v>0.22832024258129799</v>
      </c>
      <c r="P120" s="15">
        <v>0.22862419612368701</v>
      </c>
      <c r="Q120" s="15">
        <v>0.228954080116025</v>
      </c>
      <c r="R120" s="15">
        <v>0.22882760440149899</v>
      </c>
      <c r="S120" s="15">
        <v>0.22688606432578801</v>
      </c>
      <c r="T120" s="15">
        <v>0.22595355582815099</v>
      </c>
      <c r="U120" s="15">
        <v>0.225334931470075</v>
      </c>
      <c r="V120" s="15">
        <v>0.224166914532583</v>
      </c>
      <c r="W120" s="15">
        <v>0.222883176404577</v>
      </c>
      <c r="X120" s="15">
        <v>0.22146071521746799</v>
      </c>
      <c r="Y120" s="15">
        <v>0.21963245447191601</v>
      </c>
      <c r="Z120" s="15">
        <v>0.218286837641884</v>
      </c>
      <c r="AA120" s="15">
        <v>0.216779236577399</v>
      </c>
      <c r="AB120" s="15">
        <v>0.215106616310066</v>
      </c>
      <c r="AC120" s="15">
        <v>0.21364435065300999</v>
      </c>
      <c r="AD120" s="15">
        <v>0.212078971097696</v>
      </c>
      <c r="AE120" s="15">
        <v>0.210854641888156</v>
      </c>
      <c r="AF120" s="15">
        <v>0.20869019056973001</v>
      </c>
      <c r="AG120" s="15">
        <v>0.20729695480988999</v>
      </c>
      <c r="AH120" s="15">
        <v>0.206426628039556</v>
      </c>
      <c r="AI120" s="15">
        <v>0.20559839883848799</v>
      </c>
      <c r="AJ120" s="15">
        <v>0.20477608079809301</v>
      </c>
      <c r="AK120" s="15">
        <v>0.20373733088885501</v>
      </c>
      <c r="AL120" s="15">
        <v>0.204317744135951</v>
      </c>
      <c r="AM120" s="15">
        <v>0.20600166895111399</v>
      </c>
      <c r="AN120" s="15">
        <v>0.20853894314999899</v>
      </c>
      <c r="AO120" s="15">
        <v>0.211723890362048</v>
      </c>
      <c r="AP120" s="68" t="s">
        <v>121</v>
      </c>
      <c r="AQ120" s="68" t="s">
        <v>23</v>
      </c>
      <c r="AR120" s="68">
        <v>1.3180000000000001</v>
      </c>
      <c r="AS120" s="68">
        <v>1.3169999999999999</v>
      </c>
      <c r="AT120" s="68">
        <v>1.3080000000000001</v>
      </c>
      <c r="AU120" s="68">
        <v>1.3029999999999999</v>
      </c>
      <c r="AV120" s="68">
        <v>1.3029999999999999</v>
      </c>
      <c r="AW120" s="68">
        <v>1.2929999999999999</v>
      </c>
      <c r="AX120" s="68">
        <v>1.2909999999999999</v>
      </c>
      <c r="AY120" s="68">
        <v>1.3080000000000001</v>
      </c>
      <c r="AZ120" s="68">
        <v>1.3089999999999999</v>
      </c>
      <c r="BA120" s="68">
        <v>1.2989999999999999</v>
      </c>
      <c r="BB120" s="68">
        <v>1.3009999999999999</v>
      </c>
      <c r="BC120" s="68">
        <v>1.304</v>
      </c>
      <c r="BD120" s="68">
        <v>1.2809999999999999</v>
      </c>
      <c r="BE120" s="68">
        <v>1.2829999999999999</v>
      </c>
      <c r="BF120" s="68">
        <v>1.2849999999999999</v>
      </c>
      <c r="BG120" s="68">
        <v>1.2869999999999999</v>
      </c>
      <c r="BH120" s="68">
        <v>1.29</v>
      </c>
      <c r="BI120" s="68">
        <v>1.292</v>
      </c>
      <c r="BJ120" s="68">
        <v>1.2929999999999999</v>
      </c>
      <c r="BK120" s="68">
        <v>1.294</v>
      </c>
      <c r="BL120" s="68">
        <v>1.2929999999999999</v>
      </c>
      <c r="BM120" s="68">
        <v>1.2929999999999999</v>
      </c>
      <c r="BN120" s="68">
        <v>1.286</v>
      </c>
      <c r="BO120" s="68">
        <v>1.284</v>
      </c>
      <c r="BP120" s="68">
        <v>1.284</v>
      </c>
      <c r="BQ120" s="68">
        <v>1.286</v>
      </c>
      <c r="BR120" s="68">
        <v>1.2869999999999999</v>
      </c>
      <c r="BS120" s="68">
        <v>1.2869999999999999</v>
      </c>
      <c r="BT120" s="68">
        <v>1.2789999999999999</v>
      </c>
      <c r="BU120" s="68">
        <v>1.2709999999999999</v>
      </c>
      <c r="BV120" s="68">
        <v>1.266</v>
      </c>
      <c r="BW120" s="68">
        <v>1.2629999999999999</v>
      </c>
      <c r="BX120" t="s">
        <v>23</v>
      </c>
      <c r="BY120">
        <v>2050</v>
      </c>
      <c r="BZ120">
        <v>1</v>
      </c>
      <c r="CA120">
        <v>1.0236289474977101</v>
      </c>
      <c r="CB120">
        <v>1.04781622215526</v>
      </c>
      <c r="CC120">
        <v>1.0725750166558199</v>
      </c>
      <c r="CD120">
        <v>1.09791883541173</v>
      </c>
      <c r="CE120">
        <v>1.1238615019304199</v>
      </c>
      <c r="CF120">
        <v>1.15041716635423</v>
      </c>
      <c r="CG120">
        <v>1.17760031317847</v>
      </c>
      <c r="CH120">
        <v>1.20542576915185</v>
      </c>
      <c r="CI120">
        <v>1.2339087113635201</v>
      </c>
      <c r="CJ120">
        <v>1.2630646755213</v>
      </c>
      <c r="CK120">
        <v>1.2929095644254001</v>
      </c>
      <c r="CL120">
        <v>1.3234596566424901</v>
      </c>
      <c r="CM120">
        <v>1.3547316153846301</v>
      </c>
      <c r="CN120">
        <v>1.38674249759804</v>
      </c>
      <c r="CO120">
        <v>1.41950976326662</v>
      </c>
      <c r="CP120">
        <v>1.4530512849353301</v>
      </c>
      <c r="CQ120">
        <v>1.4873853574585501</v>
      </c>
      <c r="CR120">
        <v>1.52253070797879</v>
      </c>
      <c r="CS120">
        <v>1.55850650614127</v>
      </c>
      <c r="CT120">
        <v>1.5953323745497201</v>
      </c>
      <c r="CU120">
        <v>1.63302839946935</v>
      </c>
      <c r="CV120">
        <v>1.6716151417826799</v>
      </c>
      <c r="CW120">
        <v>1.71111364820423</v>
      </c>
      <c r="CX120">
        <v>1.75154546276026</v>
      </c>
      <c r="CY120">
        <v>1.79293263853967</v>
      </c>
      <c r="CZ120">
        <v>1.8352977497226499</v>
      </c>
      <c r="DA120">
        <v>1.87866390389351</v>
      </c>
      <c r="DB120">
        <v>1.9230547546444501</v>
      </c>
      <c r="DC120">
        <v>1.96849451447716</v>
      </c>
      <c r="DD120">
        <v>2.0150079680092601</v>
      </c>
      <c r="DE120">
        <v>2.0626204854928201</v>
      </c>
    </row>
    <row r="121" spans="3:111" x14ac:dyDescent="0.3">
      <c r="D121" s="23" t="s">
        <v>156</v>
      </c>
      <c r="E121" t="s">
        <v>167</v>
      </c>
      <c r="F121" t="s">
        <v>266</v>
      </c>
      <c r="G121" s="29" t="s">
        <v>22</v>
      </c>
      <c r="H121" s="29" t="s">
        <v>22</v>
      </c>
      <c r="I121" s="29">
        <v>2.3628947497707602E-2</v>
      </c>
      <c r="J121" s="1"/>
      <c r="K121">
        <v>2.3628947497707602E-2</v>
      </c>
      <c r="L121">
        <v>2.3628947497707602E-2</v>
      </c>
      <c r="M121">
        <v>2.3628947497707602E-2</v>
      </c>
      <c r="N121">
        <v>2.3628947497707602E-2</v>
      </c>
      <c r="O121">
        <v>2.3628947497707602E-2</v>
      </c>
      <c r="P121">
        <v>2.3628947497707602E-2</v>
      </c>
      <c r="Q121">
        <v>2.3628947497707602E-2</v>
      </c>
      <c r="R121">
        <v>2.3628947497707602E-2</v>
      </c>
      <c r="S121">
        <v>2.3628947497707602E-2</v>
      </c>
      <c r="T121">
        <v>2.3628947497707602E-2</v>
      </c>
      <c r="U121">
        <v>2.3628947497707602E-2</v>
      </c>
      <c r="V121">
        <v>2.3628947497707602E-2</v>
      </c>
      <c r="W121">
        <v>2.3628947497707602E-2</v>
      </c>
      <c r="X121">
        <v>2.3628947497707602E-2</v>
      </c>
      <c r="Y121">
        <v>2.3628947497707602E-2</v>
      </c>
      <c r="Z121">
        <v>2.3628947497707602E-2</v>
      </c>
      <c r="AA121">
        <v>2.3628947497707602E-2</v>
      </c>
      <c r="AB121">
        <v>2.3628947497707602E-2</v>
      </c>
      <c r="AC121">
        <v>2.3628947497707602E-2</v>
      </c>
      <c r="AD121">
        <v>2.3628947497707602E-2</v>
      </c>
      <c r="AE121">
        <v>2.3628947497707602E-2</v>
      </c>
      <c r="AF121">
        <v>2.3628947497707602E-2</v>
      </c>
      <c r="AG121">
        <v>2.3628947497707602E-2</v>
      </c>
      <c r="AH121">
        <v>2.3628947497707602E-2</v>
      </c>
      <c r="AI121">
        <v>2.3628947497707602E-2</v>
      </c>
      <c r="AJ121">
        <v>2.3628947497707602E-2</v>
      </c>
      <c r="AK121">
        <v>2.3628947497707602E-2</v>
      </c>
      <c r="AL121">
        <v>2.3628947497707602E-2</v>
      </c>
      <c r="AM121">
        <v>2.3628947497707602E-2</v>
      </c>
      <c r="AN121">
        <v>2.3628947497707602E-2</v>
      </c>
      <c r="AO121">
        <v>2.3628947497707602E-2</v>
      </c>
      <c r="AP121" s="68" t="s">
        <v>64</v>
      </c>
      <c r="AQ121" s="68" t="s">
        <v>23</v>
      </c>
      <c r="AR121" s="68">
        <v>1.423</v>
      </c>
      <c r="AS121" s="68">
        <v>1.452</v>
      </c>
      <c r="AT121" s="68">
        <v>1.4510000000000001</v>
      </c>
      <c r="AU121" s="68">
        <v>1.45</v>
      </c>
      <c r="AV121" s="68">
        <v>1.448</v>
      </c>
      <c r="AW121" s="68">
        <v>1.446</v>
      </c>
      <c r="AX121" s="68">
        <v>1.4470000000000001</v>
      </c>
      <c r="AY121" s="68">
        <v>1.454</v>
      </c>
      <c r="AZ121" s="68">
        <v>1.456</v>
      </c>
      <c r="BA121" s="68">
        <v>1.4450000000000001</v>
      </c>
      <c r="BB121" s="68">
        <v>1.448</v>
      </c>
      <c r="BC121" s="68">
        <v>1.4530000000000001</v>
      </c>
      <c r="BD121" s="68">
        <v>1.452</v>
      </c>
      <c r="BE121" s="68">
        <v>1.456</v>
      </c>
      <c r="BF121" s="68">
        <v>1.4590000000000001</v>
      </c>
      <c r="BG121" s="68">
        <v>1.4630000000000001</v>
      </c>
      <c r="BH121" s="68">
        <v>1.468</v>
      </c>
      <c r="BI121" s="68">
        <v>1.47</v>
      </c>
      <c r="BJ121" s="68">
        <v>1.472</v>
      </c>
      <c r="BK121" s="68">
        <v>1.472</v>
      </c>
      <c r="BL121" s="68">
        <v>1.4710000000000001</v>
      </c>
      <c r="BM121" s="68">
        <v>1.4710000000000001</v>
      </c>
      <c r="BN121" s="68">
        <v>1.464</v>
      </c>
      <c r="BO121" s="68">
        <v>1.4610000000000001</v>
      </c>
      <c r="BP121" s="68">
        <v>1.462</v>
      </c>
      <c r="BQ121" s="68">
        <v>1.464</v>
      </c>
      <c r="BR121" s="68">
        <v>1.4650000000000001</v>
      </c>
      <c r="BS121" s="68">
        <v>1.466</v>
      </c>
      <c r="BT121" s="68">
        <v>1.4530000000000001</v>
      </c>
      <c r="BU121" s="68">
        <v>1.4410000000000001</v>
      </c>
      <c r="BV121" s="68">
        <v>1.4350000000000001</v>
      </c>
      <c r="BW121" s="68">
        <v>1.43</v>
      </c>
      <c r="BZ121">
        <v>2019</v>
      </c>
      <c r="CA121">
        <v>2020</v>
      </c>
      <c r="CB121">
        <v>2021</v>
      </c>
      <c r="CC121">
        <v>2022</v>
      </c>
      <c r="CD121">
        <v>2023</v>
      </c>
      <c r="CE121">
        <v>2024</v>
      </c>
      <c r="CF121">
        <v>2025</v>
      </c>
      <c r="CG121">
        <v>2026</v>
      </c>
      <c r="CH121">
        <v>2027</v>
      </c>
      <c r="CI121">
        <v>2028</v>
      </c>
      <c r="CJ121">
        <v>2029</v>
      </c>
      <c r="CK121">
        <v>2030</v>
      </c>
      <c r="CL121">
        <v>2031</v>
      </c>
      <c r="CM121">
        <v>2032</v>
      </c>
      <c r="CN121">
        <v>2033</v>
      </c>
      <c r="CO121">
        <v>2034</v>
      </c>
      <c r="CP121">
        <v>2035</v>
      </c>
      <c r="CQ121">
        <v>2036</v>
      </c>
      <c r="CR121">
        <v>2037</v>
      </c>
      <c r="CS121">
        <v>2038</v>
      </c>
      <c r="CT121">
        <v>2039</v>
      </c>
      <c r="CU121">
        <v>2040</v>
      </c>
      <c r="CV121">
        <v>2041</v>
      </c>
      <c r="CW121">
        <v>2042</v>
      </c>
      <c r="CX121">
        <v>2043</v>
      </c>
      <c r="CY121">
        <v>2044</v>
      </c>
      <c r="CZ121">
        <v>2045</v>
      </c>
      <c r="DA121">
        <v>2046</v>
      </c>
      <c r="DB121">
        <v>2047</v>
      </c>
      <c r="DC121">
        <v>2048</v>
      </c>
      <c r="DD121">
        <v>2049</v>
      </c>
      <c r="DE121">
        <v>2050</v>
      </c>
    </row>
    <row r="122" spans="3:11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68" t="s">
        <v>122</v>
      </c>
      <c r="AQ122" s="68" t="s">
        <v>23</v>
      </c>
      <c r="AR122" s="68">
        <v>0.497</v>
      </c>
      <c r="AS122" s="68">
        <v>0.50800000000000001</v>
      </c>
      <c r="AT122" s="68">
        <v>0.51300000000000001</v>
      </c>
      <c r="AU122" s="68">
        <v>0.51</v>
      </c>
      <c r="AV122" s="68">
        <v>0.51100000000000001</v>
      </c>
      <c r="AW122" s="68">
        <v>0.51200000000000001</v>
      </c>
      <c r="AX122" s="68">
        <v>0.51400000000000001</v>
      </c>
      <c r="AY122" s="68">
        <v>0.51700000000000002</v>
      </c>
      <c r="AZ122" s="68">
        <v>0.52100000000000002</v>
      </c>
      <c r="BA122" s="68">
        <v>0.54300000000000004</v>
      </c>
      <c r="BB122" s="68">
        <v>0.54800000000000004</v>
      </c>
      <c r="BC122" s="68">
        <v>0.54900000000000004</v>
      </c>
      <c r="BD122" s="68">
        <v>0.54900000000000004</v>
      </c>
      <c r="BE122" s="68">
        <v>0.55000000000000004</v>
      </c>
      <c r="BF122" s="68">
        <v>0.55100000000000005</v>
      </c>
      <c r="BG122" s="68">
        <v>0.55200000000000005</v>
      </c>
      <c r="BH122" s="68">
        <v>0.55300000000000005</v>
      </c>
      <c r="BI122" s="68">
        <v>0.55400000000000005</v>
      </c>
      <c r="BJ122" s="68">
        <v>0.55600000000000005</v>
      </c>
      <c r="BK122" s="68">
        <v>0.55600000000000005</v>
      </c>
      <c r="BL122" s="68">
        <v>0.55600000000000005</v>
      </c>
      <c r="BM122" s="68">
        <v>0.55700000000000005</v>
      </c>
      <c r="BN122" s="68">
        <v>0.56200000000000006</v>
      </c>
      <c r="BO122" s="68">
        <v>0.56499999999999995</v>
      </c>
      <c r="BP122" s="68">
        <v>0.56599999999999995</v>
      </c>
      <c r="BQ122" s="68">
        <v>0.56599999999999995</v>
      </c>
      <c r="BR122" s="68">
        <v>0.56599999999999995</v>
      </c>
      <c r="BS122" s="68">
        <v>0.56599999999999995</v>
      </c>
      <c r="BT122" s="68">
        <v>0.56499999999999995</v>
      </c>
      <c r="BU122" s="68">
        <v>0.56000000000000005</v>
      </c>
      <c r="BV122" s="68">
        <v>0.55600000000000005</v>
      </c>
      <c r="BW122" s="68">
        <v>0.55200000000000005</v>
      </c>
      <c r="BX122" t="s">
        <v>23</v>
      </c>
      <c r="BY122">
        <v>2050</v>
      </c>
      <c r="BZ122">
        <v>0.21230066660829899</v>
      </c>
      <c r="CA122">
        <v>0.230160958018957</v>
      </c>
      <c r="CB122">
        <v>0.22780670236001399</v>
      </c>
      <c r="CC122">
        <v>0.22759739947067101</v>
      </c>
      <c r="CD122">
        <v>0.227879120393428</v>
      </c>
      <c r="CE122">
        <v>0.22832024258129799</v>
      </c>
      <c r="CF122">
        <v>0.22862419612368701</v>
      </c>
      <c r="CG122">
        <v>0.228954080116025</v>
      </c>
      <c r="CH122">
        <v>0.22882760440149899</v>
      </c>
      <c r="CI122">
        <v>0.22688606432578801</v>
      </c>
      <c r="CJ122">
        <v>0.22595355582815099</v>
      </c>
      <c r="CK122">
        <v>0.225334931470075</v>
      </c>
      <c r="CL122">
        <v>0.224166914532583</v>
      </c>
      <c r="CM122">
        <v>0.222883176404577</v>
      </c>
      <c r="CN122">
        <v>0.22146071521746799</v>
      </c>
      <c r="CO122">
        <v>0.21963245447191601</v>
      </c>
      <c r="CP122">
        <v>0.218286837641884</v>
      </c>
      <c r="CQ122">
        <v>0.216779236577399</v>
      </c>
      <c r="CR122">
        <v>0.215106616310066</v>
      </c>
      <c r="CS122">
        <v>0.21364435065300999</v>
      </c>
      <c r="CT122">
        <v>0.212078971097696</v>
      </c>
      <c r="CU122">
        <v>0.210854641888156</v>
      </c>
      <c r="CV122">
        <v>0.20869019056973001</v>
      </c>
      <c r="CW122">
        <v>0.20729695480988999</v>
      </c>
      <c r="CX122">
        <v>0.206426628039556</v>
      </c>
      <c r="CY122">
        <v>0.20559839883848799</v>
      </c>
      <c r="CZ122">
        <v>0.20477608079809301</v>
      </c>
      <c r="DA122">
        <v>0.20373733088885501</v>
      </c>
      <c r="DB122">
        <v>0.204317744135951</v>
      </c>
      <c r="DC122">
        <v>0.20600166895111399</v>
      </c>
      <c r="DD122">
        <v>0.20853894314999899</v>
      </c>
      <c r="DE122">
        <v>0.211723890362048</v>
      </c>
    </row>
    <row r="123" spans="3:11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>
        <v>0.17500865483092801</v>
      </c>
      <c r="K123">
        <v>0.17500865483092801</v>
      </c>
      <c r="L123">
        <v>0.17500865483092801</v>
      </c>
      <c r="M123">
        <v>0.17500865483092801</v>
      </c>
      <c r="N123">
        <v>0.17500865483092801</v>
      </c>
      <c r="O123">
        <v>0.17500865483092801</v>
      </c>
      <c r="P123">
        <v>0.17500865483092801</v>
      </c>
      <c r="Q123">
        <v>0.17500865483092801</v>
      </c>
      <c r="R123">
        <v>0.17500865483092801</v>
      </c>
      <c r="S123">
        <v>0.17500865483092801</v>
      </c>
      <c r="T123">
        <v>0.17500865483092801</v>
      </c>
      <c r="U123">
        <v>0.17500865483092801</v>
      </c>
      <c r="V123">
        <v>0.17500865483092801</v>
      </c>
      <c r="W123">
        <v>0.17500865483092801</v>
      </c>
      <c r="X123">
        <v>0.17500865483092801</v>
      </c>
      <c r="Y123">
        <v>0.17500865483092801</v>
      </c>
      <c r="Z123">
        <v>0.17500865483092801</v>
      </c>
      <c r="AA123">
        <v>0.17500865483092801</v>
      </c>
      <c r="AB123">
        <v>0.17500865483092801</v>
      </c>
      <c r="AC123">
        <v>0.17500865483092801</v>
      </c>
      <c r="AD123">
        <v>0.17500865483092801</v>
      </c>
      <c r="AE123">
        <v>0.17500865483092801</v>
      </c>
      <c r="AF123">
        <v>0.17500865483092801</v>
      </c>
      <c r="AG123">
        <v>0.17500865483092801</v>
      </c>
      <c r="AH123">
        <v>0.17500865483092801</v>
      </c>
      <c r="AI123">
        <v>0.17500865483092801</v>
      </c>
      <c r="AJ123">
        <v>0.17500865483092801</v>
      </c>
      <c r="AK123">
        <v>0.17500865483092801</v>
      </c>
      <c r="AL123">
        <v>0.17500865483092801</v>
      </c>
      <c r="AM123">
        <v>0.17500865483092801</v>
      </c>
      <c r="AN123">
        <v>0.17500865483092801</v>
      </c>
      <c r="AO123">
        <v>0.17500865483092801</v>
      </c>
      <c r="AP123" s="68" t="s">
        <v>123</v>
      </c>
      <c r="AQ123" s="68" t="s">
        <v>23</v>
      </c>
      <c r="AR123" s="68">
        <v>0.41699999999999998</v>
      </c>
      <c r="AS123" s="68">
        <v>0.42399999999999999</v>
      </c>
      <c r="AT123" s="68">
        <v>0.42699999999999999</v>
      </c>
      <c r="AU123" s="68">
        <v>0.42499999999999999</v>
      </c>
      <c r="AV123" s="68">
        <v>0.42499999999999999</v>
      </c>
      <c r="AW123" s="68">
        <v>0.42599999999999999</v>
      </c>
      <c r="AX123" s="68">
        <v>0.42699999999999999</v>
      </c>
      <c r="AY123" s="68">
        <v>0.43</v>
      </c>
      <c r="AZ123" s="68">
        <v>0.432</v>
      </c>
      <c r="BA123" s="68">
        <v>0.44400000000000001</v>
      </c>
      <c r="BB123" s="68">
        <v>0.44800000000000001</v>
      </c>
      <c r="BC123" s="68">
        <v>0.45</v>
      </c>
      <c r="BD123" s="68">
        <v>0.45</v>
      </c>
      <c r="BE123" s="68">
        <v>0.45100000000000001</v>
      </c>
      <c r="BF123" s="68">
        <v>0.45200000000000001</v>
      </c>
      <c r="BG123" s="68">
        <v>0.45300000000000001</v>
      </c>
      <c r="BH123" s="68">
        <v>0.45400000000000001</v>
      </c>
      <c r="BI123" s="68">
        <v>0.45500000000000002</v>
      </c>
      <c r="BJ123" s="68">
        <v>0.45600000000000002</v>
      </c>
      <c r="BK123" s="68">
        <v>0.45600000000000002</v>
      </c>
      <c r="BL123" s="68">
        <v>0.45600000000000002</v>
      </c>
      <c r="BM123" s="68">
        <v>0.45700000000000002</v>
      </c>
      <c r="BN123" s="68">
        <v>0.46</v>
      </c>
      <c r="BO123" s="68">
        <v>0.46100000000000002</v>
      </c>
      <c r="BP123" s="68">
        <v>0.46200000000000002</v>
      </c>
      <c r="BQ123" s="68">
        <v>0.46200000000000002</v>
      </c>
      <c r="BR123" s="68">
        <v>0.46200000000000002</v>
      </c>
      <c r="BS123" s="68">
        <v>0.46200000000000002</v>
      </c>
      <c r="BT123" s="68">
        <v>0.46100000000000002</v>
      </c>
      <c r="BU123" s="68">
        <v>0.45700000000000002</v>
      </c>
      <c r="BV123" s="68">
        <v>0.45400000000000001</v>
      </c>
      <c r="BW123" s="68">
        <v>0.45100000000000001</v>
      </c>
      <c r="BY123">
        <v>2020</v>
      </c>
      <c r="BZ123">
        <v>2021</v>
      </c>
      <c r="CA123">
        <v>2022</v>
      </c>
      <c r="CB123">
        <v>2023</v>
      </c>
      <c r="CC123">
        <v>2024</v>
      </c>
      <c r="CD123">
        <v>2025</v>
      </c>
      <c r="CE123">
        <v>2026</v>
      </c>
      <c r="CF123">
        <v>2027</v>
      </c>
      <c r="CG123">
        <v>2028</v>
      </c>
      <c r="CH123">
        <v>2029</v>
      </c>
      <c r="CI123">
        <v>2030</v>
      </c>
      <c r="CJ123">
        <v>2031</v>
      </c>
      <c r="CK123">
        <v>2032</v>
      </c>
      <c r="CL123">
        <v>2033</v>
      </c>
      <c r="CM123">
        <v>2034</v>
      </c>
      <c r="CN123">
        <v>2035</v>
      </c>
      <c r="CO123">
        <v>2036</v>
      </c>
      <c r="CP123">
        <v>2037</v>
      </c>
      <c r="CQ123">
        <v>2038</v>
      </c>
      <c r="CR123">
        <v>2039</v>
      </c>
      <c r="CS123">
        <v>2040</v>
      </c>
      <c r="CT123">
        <v>2041</v>
      </c>
      <c r="CU123">
        <v>2042</v>
      </c>
      <c r="CV123">
        <v>2043</v>
      </c>
      <c r="CW123">
        <v>2044</v>
      </c>
      <c r="CX123">
        <v>2045</v>
      </c>
      <c r="CY123">
        <v>2046</v>
      </c>
      <c r="CZ123">
        <v>2047</v>
      </c>
      <c r="DA123">
        <v>2048</v>
      </c>
      <c r="DB123">
        <v>2049</v>
      </c>
      <c r="DC123">
        <v>2050</v>
      </c>
    </row>
    <row r="124" spans="3:11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>
        <v>0.380715540865597</v>
      </c>
      <c r="K124">
        <v>0.380715540865597</v>
      </c>
      <c r="L124">
        <v>0.380715540865597</v>
      </c>
      <c r="M124">
        <v>0.380715540865597</v>
      </c>
      <c r="N124">
        <v>0.380715540865597</v>
      </c>
      <c r="O124">
        <v>0.380715540865597</v>
      </c>
      <c r="P124">
        <v>0.380715540865597</v>
      </c>
      <c r="Q124">
        <v>0.380715540865597</v>
      </c>
      <c r="R124">
        <v>0.380715540865597</v>
      </c>
      <c r="S124">
        <v>0.380715540865597</v>
      </c>
      <c r="T124">
        <v>0.380715540865597</v>
      </c>
      <c r="U124">
        <v>0.380715540865597</v>
      </c>
      <c r="V124">
        <v>0.380715540865597</v>
      </c>
      <c r="W124">
        <v>0.380715540865597</v>
      </c>
      <c r="X124">
        <v>0.380715540865597</v>
      </c>
      <c r="Y124">
        <v>0.380715540865597</v>
      </c>
      <c r="Z124">
        <v>0.380715540865597</v>
      </c>
      <c r="AA124">
        <v>0.380715540865597</v>
      </c>
      <c r="AB124">
        <v>0.380715540865597</v>
      </c>
      <c r="AC124">
        <v>0.380715540865597</v>
      </c>
      <c r="AD124">
        <v>0.380715540865597</v>
      </c>
      <c r="AE124">
        <v>0.380715540865597</v>
      </c>
      <c r="AF124">
        <v>0.380715540865597</v>
      </c>
      <c r="AG124">
        <v>0.380715540865597</v>
      </c>
      <c r="AH124">
        <v>0.380715540865597</v>
      </c>
      <c r="AI124">
        <v>0.380715540865597</v>
      </c>
      <c r="AJ124">
        <v>0.380715540865597</v>
      </c>
      <c r="AK124">
        <v>0.380715540865597</v>
      </c>
      <c r="AL124">
        <v>0.380715540865597</v>
      </c>
      <c r="AM124">
        <v>0.380715540865597</v>
      </c>
      <c r="AN124">
        <v>0.380715540865597</v>
      </c>
      <c r="AO124">
        <v>0.380715540865597</v>
      </c>
      <c r="AP124" s="68" t="s">
        <v>124</v>
      </c>
      <c r="AQ124" s="68" t="s">
        <v>23</v>
      </c>
      <c r="AR124" s="68">
        <v>8.3000000000000004E-2</v>
      </c>
      <c r="AS124" s="68">
        <v>8.5000000000000006E-2</v>
      </c>
      <c r="AT124" s="68">
        <v>8.6999999999999994E-2</v>
      </c>
      <c r="AU124" s="68">
        <v>8.5999999999999993E-2</v>
      </c>
      <c r="AV124" s="68">
        <v>8.5999999999999993E-2</v>
      </c>
      <c r="AW124" s="68">
        <v>8.6999999999999994E-2</v>
      </c>
      <c r="AX124" s="68">
        <v>8.6999999999999994E-2</v>
      </c>
      <c r="AY124" s="68">
        <v>8.6999999999999994E-2</v>
      </c>
      <c r="AZ124" s="68">
        <v>8.7999999999999995E-2</v>
      </c>
      <c r="BA124" s="68">
        <v>9.0999999999999998E-2</v>
      </c>
      <c r="BB124" s="68">
        <v>9.1999999999999998E-2</v>
      </c>
      <c r="BC124" s="68">
        <v>9.1999999999999998E-2</v>
      </c>
      <c r="BD124" s="68">
        <v>9.1999999999999998E-2</v>
      </c>
      <c r="BE124" s="68">
        <v>9.1999999999999998E-2</v>
      </c>
      <c r="BF124" s="68">
        <v>9.1999999999999998E-2</v>
      </c>
      <c r="BG124" s="68">
        <v>9.1999999999999998E-2</v>
      </c>
      <c r="BH124" s="68">
        <v>9.1999999999999998E-2</v>
      </c>
      <c r="BI124" s="68">
        <v>9.1999999999999998E-2</v>
      </c>
      <c r="BJ124" s="68">
        <v>9.2999999999999999E-2</v>
      </c>
      <c r="BK124" s="68">
        <v>9.2999999999999999E-2</v>
      </c>
      <c r="BL124" s="68">
        <v>9.1999999999999998E-2</v>
      </c>
      <c r="BM124" s="68">
        <v>9.2999999999999999E-2</v>
      </c>
      <c r="BN124" s="68">
        <v>9.2999999999999999E-2</v>
      </c>
      <c r="BO124" s="68">
        <v>9.2999999999999999E-2</v>
      </c>
      <c r="BP124" s="68">
        <v>9.4E-2</v>
      </c>
      <c r="BQ124" s="68">
        <v>9.2999999999999999E-2</v>
      </c>
      <c r="BR124" s="68">
        <v>9.2999999999999999E-2</v>
      </c>
      <c r="BS124" s="68">
        <v>9.2999999999999999E-2</v>
      </c>
      <c r="BT124" s="68">
        <v>9.2999999999999999E-2</v>
      </c>
      <c r="BU124" s="68">
        <v>9.1999999999999998E-2</v>
      </c>
      <c r="BV124" s="68">
        <v>9.1999999999999998E-2</v>
      </c>
      <c r="BW124" s="68">
        <v>9.0999999999999998E-2</v>
      </c>
      <c r="BX124" t="s">
        <v>23</v>
      </c>
      <c r="BY124">
        <v>2.3628947497707602E-2</v>
      </c>
      <c r="BZ124">
        <v>2.3628947497707602E-2</v>
      </c>
      <c r="CA124">
        <v>2.3628947497707602E-2</v>
      </c>
      <c r="CB124">
        <v>2.3628947497707602E-2</v>
      </c>
      <c r="CC124">
        <v>2.3628947497707602E-2</v>
      </c>
      <c r="CD124">
        <v>2.3628947497707602E-2</v>
      </c>
      <c r="CE124">
        <v>2.3628947497707602E-2</v>
      </c>
      <c r="CF124">
        <v>2.3628947497707602E-2</v>
      </c>
      <c r="CG124">
        <v>2.3628947497707602E-2</v>
      </c>
      <c r="CH124">
        <v>2.3628947497707602E-2</v>
      </c>
      <c r="CI124">
        <v>2.3628947497707602E-2</v>
      </c>
      <c r="CJ124">
        <v>2.3628947497707602E-2</v>
      </c>
      <c r="CK124">
        <v>2.3628947497707602E-2</v>
      </c>
      <c r="CL124">
        <v>2.3628947497707602E-2</v>
      </c>
      <c r="CM124">
        <v>2.3628947497707602E-2</v>
      </c>
      <c r="CN124">
        <v>2.3628947497707602E-2</v>
      </c>
      <c r="CO124">
        <v>2.3628947497707602E-2</v>
      </c>
      <c r="CP124">
        <v>2.3628947497707602E-2</v>
      </c>
      <c r="CQ124">
        <v>2.3628947497707602E-2</v>
      </c>
      <c r="CR124">
        <v>2.3628947497707602E-2</v>
      </c>
      <c r="CS124">
        <v>2.3628947497707602E-2</v>
      </c>
      <c r="CT124">
        <v>2.3628947497707602E-2</v>
      </c>
      <c r="CU124">
        <v>2.3628947497707602E-2</v>
      </c>
      <c r="CV124">
        <v>2.3628947497707602E-2</v>
      </c>
      <c r="CW124">
        <v>2.3628947497707602E-2</v>
      </c>
      <c r="CX124">
        <v>2.3628947497707602E-2</v>
      </c>
      <c r="CY124">
        <v>2.3628947497707602E-2</v>
      </c>
      <c r="CZ124">
        <v>2.3628947497707602E-2</v>
      </c>
      <c r="DA124">
        <v>2.3628947497707602E-2</v>
      </c>
      <c r="DB124">
        <v>2.3628947497707602E-2</v>
      </c>
      <c r="DC124">
        <v>2.3628947497707602E-2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>
        <v>0.64988851510712997</v>
      </c>
      <c r="K125">
        <v>0.64988851510712997</v>
      </c>
      <c r="L125">
        <v>0.64988851510712997</v>
      </c>
      <c r="M125">
        <v>0.64988851510712997</v>
      </c>
      <c r="N125">
        <v>0.64988851510712997</v>
      </c>
      <c r="O125">
        <v>0.64988851510712997</v>
      </c>
      <c r="P125">
        <v>0.64988851510712997</v>
      </c>
      <c r="Q125">
        <v>0.64988851510712997</v>
      </c>
      <c r="R125">
        <v>0.64988851510712997</v>
      </c>
      <c r="S125">
        <v>0.64988851510712997</v>
      </c>
      <c r="T125">
        <v>0.64988851510712997</v>
      </c>
      <c r="U125">
        <v>0.64988851510712997</v>
      </c>
      <c r="V125">
        <v>0.64988851510712997</v>
      </c>
      <c r="W125">
        <v>0.64988851510712997</v>
      </c>
      <c r="X125">
        <v>0.64988851510712997</v>
      </c>
      <c r="Y125">
        <v>0.64988851510712997</v>
      </c>
      <c r="Z125">
        <v>0.64988851510712997</v>
      </c>
      <c r="AA125">
        <v>0.64988851510712997</v>
      </c>
      <c r="AB125">
        <v>0.64988851510712997</v>
      </c>
      <c r="AC125">
        <v>0.64988851510712997</v>
      </c>
      <c r="AD125">
        <v>0.64988851510712997</v>
      </c>
      <c r="AE125">
        <v>0.64988851510712997</v>
      </c>
      <c r="AF125">
        <v>0.64988851510712997</v>
      </c>
      <c r="AG125">
        <v>0.64988851510712997</v>
      </c>
      <c r="AH125">
        <v>0.64988851510712997</v>
      </c>
      <c r="AI125">
        <v>0.64988851510712997</v>
      </c>
      <c r="AJ125">
        <v>0.64988851510712997</v>
      </c>
      <c r="AK125">
        <v>0.64988851510712997</v>
      </c>
      <c r="AL125">
        <v>0.64988851510712997</v>
      </c>
      <c r="AM125">
        <v>0.64988851510712997</v>
      </c>
      <c r="AN125">
        <v>0.64988851510712997</v>
      </c>
      <c r="AO125">
        <v>0.64988851510712997</v>
      </c>
      <c r="AP125" s="68" t="s">
        <v>125</v>
      </c>
      <c r="AQ125" s="68" t="s">
        <v>23</v>
      </c>
      <c r="AR125" s="68">
        <v>0.25600000000000001</v>
      </c>
      <c r="AS125" s="68">
        <v>0.26500000000000001</v>
      </c>
      <c r="AT125" s="68">
        <v>0.26900000000000002</v>
      </c>
      <c r="AU125" s="68">
        <v>0.26500000000000001</v>
      </c>
      <c r="AV125" s="68">
        <v>0.26600000000000001</v>
      </c>
      <c r="AW125" s="68">
        <v>0.26800000000000002</v>
      </c>
      <c r="AX125" s="68">
        <v>0.27</v>
      </c>
      <c r="AY125" s="68">
        <v>0.27300000000000002</v>
      </c>
      <c r="AZ125" s="68">
        <v>0.27600000000000002</v>
      </c>
      <c r="BA125" s="68">
        <v>0.3</v>
      </c>
      <c r="BB125" s="68">
        <v>0.30399999999999999</v>
      </c>
      <c r="BC125" s="68">
        <v>0.30399999999999999</v>
      </c>
      <c r="BD125" s="68">
        <v>0.30299999999999999</v>
      </c>
      <c r="BE125" s="68">
        <v>0.30299999999999999</v>
      </c>
      <c r="BF125" s="68">
        <v>0.30399999999999999</v>
      </c>
      <c r="BG125" s="68">
        <v>0.30399999999999999</v>
      </c>
      <c r="BH125" s="68">
        <v>0.30399999999999999</v>
      </c>
      <c r="BI125" s="68">
        <v>0.30499999999999999</v>
      </c>
      <c r="BJ125" s="68">
        <v>0.30599999999999999</v>
      </c>
      <c r="BK125" s="68">
        <v>0.307</v>
      </c>
      <c r="BL125" s="68">
        <v>0.307</v>
      </c>
      <c r="BM125" s="68">
        <v>0.308</v>
      </c>
      <c r="BN125" s="68">
        <v>0.315</v>
      </c>
      <c r="BO125" s="68">
        <v>0.31900000000000001</v>
      </c>
      <c r="BP125" s="68">
        <v>0.31900000000000001</v>
      </c>
      <c r="BQ125" s="68">
        <v>0.31900000000000001</v>
      </c>
      <c r="BR125" s="68">
        <v>0.31900000000000001</v>
      </c>
      <c r="BS125" s="68">
        <v>0.31900000000000001</v>
      </c>
      <c r="BT125" s="68">
        <v>0.31900000000000001</v>
      </c>
      <c r="BU125" s="68">
        <v>0.316</v>
      </c>
      <c r="BV125" s="68">
        <v>0.314</v>
      </c>
      <c r="BW125" s="68">
        <v>0.311</v>
      </c>
      <c r="CB125">
        <v>2019</v>
      </c>
      <c r="CC125">
        <v>2020</v>
      </c>
      <c r="CD125">
        <v>2021</v>
      </c>
      <c r="CE125">
        <v>2022</v>
      </c>
      <c r="CF125">
        <v>2023</v>
      </c>
      <c r="CG125">
        <v>2024</v>
      </c>
      <c r="CH125">
        <v>2025</v>
      </c>
      <c r="CI125">
        <v>2026</v>
      </c>
      <c r="CJ125">
        <v>2027</v>
      </c>
      <c r="CK125">
        <v>2028</v>
      </c>
      <c r="CL125">
        <v>2029</v>
      </c>
      <c r="CM125">
        <v>2030</v>
      </c>
      <c r="CN125">
        <v>2031</v>
      </c>
      <c r="CO125">
        <v>2032</v>
      </c>
      <c r="CP125">
        <v>2033</v>
      </c>
      <c r="CQ125">
        <v>2034</v>
      </c>
      <c r="CR125">
        <v>2035</v>
      </c>
      <c r="CS125">
        <v>2036</v>
      </c>
      <c r="CT125">
        <v>2037</v>
      </c>
      <c r="CU125">
        <v>2038</v>
      </c>
      <c r="CV125">
        <v>2039</v>
      </c>
      <c r="CW125">
        <v>2040</v>
      </c>
      <c r="CX125">
        <v>2041</v>
      </c>
      <c r="CY125">
        <v>2042</v>
      </c>
      <c r="CZ125">
        <v>2043</v>
      </c>
      <c r="DA125">
        <v>2044</v>
      </c>
      <c r="DB125">
        <v>2045</v>
      </c>
      <c r="DC125">
        <v>2046</v>
      </c>
      <c r="DD125">
        <v>2047</v>
      </c>
      <c r="DE125">
        <v>2048</v>
      </c>
      <c r="DF125">
        <v>2049</v>
      </c>
      <c r="DG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>
        <v>1.1105229029091801</v>
      </c>
      <c r="K126">
        <v>1.1105229029091801</v>
      </c>
      <c r="L126">
        <v>1.1105229029091801</v>
      </c>
      <c r="M126">
        <v>1.1105229029091801</v>
      </c>
      <c r="N126">
        <v>1.1105229029091801</v>
      </c>
      <c r="O126">
        <v>1.1105229029091801</v>
      </c>
      <c r="P126">
        <v>1.1105229029091801</v>
      </c>
      <c r="Q126">
        <v>1.1105229029091801</v>
      </c>
      <c r="R126">
        <v>1.1105229029091801</v>
      </c>
      <c r="S126">
        <v>1.1105229029091801</v>
      </c>
      <c r="T126">
        <v>1.1105229029091801</v>
      </c>
      <c r="U126">
        <v>1.1105229029091801</v>
      </c>
      <c r="V126">
        <v>1.1105229029091801</v>
      </c>
      <c r="W126">
        <v>1.1105229029091801</v>
      </c>
      <c r="X126">
        <v>1.1105229029091801</v>
      </c>
      <c r="Y126">
        <v>1.1105229029091801</v>
      </c>
      <c r="Z126">
        <v>1.1105229029091801</v>
      </c>
      <c r="AA126">
        <v>1.1105229029091801</v>
      </c>
      <c r="AB126">
        <v>1.1105229029091801</v>
      </c>
      <c r="AC126">
        <v>1.1105229029091801</v>
      </c>
      <c r="AD126">
        <v>1.1105229029091801</v>
      </c>
      <c r="AE126">
        <v>1.1105229029091801</v>
      </c>
      <c r="AF126">
        <v>1.1105229029091801</v>
      </c>
      <c r="AG126">
        <v>1.1105229029091801</v>
      </c>
      <c r="AH126">
        <v>1.1105229029091801</v>
      </c>
      <c r="AI126">
        <v>1.1105229029091801</v>
      </c>
      <c r="AJ126">
        <v>1.1105229029091801</v>
      </c>
      <c r="AK126">
        <v>1.1105229029091801</v>
      </c>
      <c r="AL126">
        <v>1.1105229029091801</v>
      </c>
      <c r="AM126">
        <v>1.1105229029091801</v>
      </c>
      <c r="AN126">
        <v>1.1105229029091801</v>
      </c>
      <c r="AO126">
        <v>1.1105229029091801</v>
      </c>
      <c r="AP126" s="68" t="s">
        <v>126</v>
      </c>
      <c r="AQ126" s="68" t="s">
        <v>23</v>
      </c>
      <c r="AR126" s="68">
        <v>0.97299999999999998</v>
      </c>
      <c r="AS126" s="68">
        <v>0.99099999999999999</v>
      </c>
      <c r="AT126" s="68">
        <v>0.999</v>
      </c>
      <c r="AU126" s="68">
        <v>0.99299999999999999</v>
      </c>
      <c r="AV126" s="68">
        <v>0.995</v>
      </c>
      <c r="AW126" s="68">
        <v>0.997</v>
      </c>
      <c r="AX126" s="68">
        <v>1.0009999999999999</v>
      </c>
      <c r="AY126" s="68">
        <v>1.0069999999999999</v>
      </c>
      <c r="AZ126" s="68">
        <v>1.0129999999999999</v>
      </c>
      <c r="BA126" s="68">
        <v>1.0489999999999999</v>
      </c>
      <c r="BB126" s="68">
        <v>1.0589999999999999</v>
      </c>
      <c r="BC126" s="68">
        <v>1.0620000000000001</v>
      </c>
      <c r="BD126" s="68">
        <v>1.0629999999999999</v>
      </c>
      <c r="BE126" s="68">
        <v>1.0649999999999999</v>
      </c>
      <c r="BF126" s="68">
        <v>1.0669999999999999</v>
      </c>
      <c r="BG126" s="68">
        <v>1.07</v>
      </c>
      <c r="BH126" s="68">
        <v>1.071</v>
      </c>
      <c r="BI126" s="68">
        <v>1.073</v>
      </c>
      <c r="BJ126" s="68">
        <v>1.077</v>
      </c>
      <c r="BK126" s="68">
        <v>1.0780000000000001</v>
      </c>
      <c r="BL126" s="68">
        <v>1.077</v>
      </c>
      <c r="BM126" s="68">
        <v>1.079</v>
      </c>
      <c r="BN126" s="68">
        <v>1.0880000000000001</v>
      </c>
      <c r="BO126" s="68">
        <v>1.093</v>
      </c>
      <c r="BP126" s="68">
        <v>1.095</v>
      </c>
      <c r="BQ126" s="68">
        <v>1.095</v>
      </c>
      <c r="BR126" s="68">
        <v>1.095</v>
      </c>
      <c r="BS126" s="68">
        <v>1.095</v>
      </c>
      <c r="BT126" s="68">
        <v>1.0920000000000001</v>
      </c>
      <c r="BU126" s="68">
        <v>1.083</v>
      </c>
      <c r="BV126" s="68">
        <v>1.0760000000000001</v>
      </c>
      <c r="BW126" s="68">
        <v>1.069</v>
      </c>
      <c r="BX126" t="s">
        <v>172</v>
      </c>
      <c r="BY126" t="s">
        <v>173</v>
      </c>
      <c r="BZ126">
        <f>IF(BX126=H123,1,FALSE)</f>
        <v>1</v>
      </c>
      <c r="CA126">
        <f t="shared" ref="CA126:CA153" si="18">IF(BY126=I123,1,FALSE)</f>
        <v>1</v>
      </c>
      <c r="CB126">
        <v>0.17500865483092801</v>
      </c>
      <c r="CC126">
        <v>0.17500865483092801</v>
      </c>
      <c r="CD126">
        <v>0.17500865483092801</v>
      </c>
      <c r="CE126">
        <v>0.17500865483092801</v>
      </c>
      <c r="CF126">
        <v>0.17500865483092801</v>
      </c>
      <c r="CG126">
        <v>0.17500865483092801</v>
      </c>
      <c r="CH126">
        <v>0.17500865483092801</v>
      </c>
      <c r="CI126">
        <v>0.17500865483092801</v>
      </c>
      <c r="CJ126">
        <v>0.17500865483092801</v>
      </c>
      <c r="CK126">
        <v>0.17500865483092801</v>
      </c>
      <c r="CL126">
        <v>0.17500865483092801</v>
      </c>
      <c r="CM126">
        <v>0.17500865483092801</v>
      </c>
      <c r="CN126">
        <v>0.17500865483092801</v>
      </c>
      <c r="CO126">
        <v>0.17500865483092801</v>
      </c>
      <c r="CP126">
        <v>0.17500865483092801</v>
      </c>
      <c r="CQ126">
        <v>0.17500865483092801</v>
      </c>
      <c r="CR126">
        <v>0.17500865483092801</v>
      </c>
      <c r="CS126">
        <v>0.17500865483092801</v>
      </c>
      <c r="CT126">
        <v>0.17500865483092801</v>
      </c>
      <c r="CU126">
        <v>0.17500865483092801</v>
      </c>
      <c r="CV126">
        <v>0.17500865483092801</v>
      </c>
      <c r="CW126">
        <v>0.17500865483092801</v>
      </c>
      <c r="CX126">
        <v>0.17500865483092801</v>
      </c>
      <c r="CY126">
        <v>0.17500865483092801</v>
      </c>
      <c r="CZ126">
        <v>0.17500865483092801</v>
      </c>
      <c r="DA126">
        <v>0.17500865483092801</v>
      </c>
      <c r="DB126">
        <v>0.17500865483092801</v>
      </c>
      <c r="DC126">
        <v>0.17500865483092801</v>
      </c>
      <c r="DD126">
        <v>0.17500865483092801</v>
      </c>
      <c r="DE126">
        <v>0.17500865483092801</v>
      </c>
      <c r="DF126">
        <v>0.17500865483092801</v>
      </c>
      <c r="DG126">
        <v>0.17500865483092801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>
        <v>96.238337738223393</v>
      </c>
      <c r="K127">
        <v>96.238337738223393</v>
      </c>
      <c r="L127">
        <v>96.238337738223393</v>
      </c>
      <c r="M127">
        <v>96.238337738223393</v>
      </c>
      <c r="N127">
        <v>96.238337738223393</v>
      </c>
      <c r="O127">
        <v>96.238337738223393</v>
      </c>
      <c r="P127">
        <v>96.238337738223393</v>
      </c>
      <c r="Q127">
        <v>96.238337738223393</v>
      </c>
      <c r="R127">
        <v>96.238337738223393</v>
      </c>
      <c r="S127">
        <v>96.238337738223393</v>
      </c>
      <c r="T127">
        <v>96.238337738223393</v>
      </c>
      <c r="U127">
        <v>96.238337738223393</v>
      </c>
      <c r="V127">
        <v>96.238337738223393</v>
      </c>
      <c r="W127">
        <v>96.238337738223393</v>
      </c>
      <c r="X127">
        <v>96.238337738223393</v>
      </c>
      <c r="Y127">
        <v>96.238337738223393</v>
      </c>
      <c r="Z127">
        <v>96.238337738223393</v>
      </c>
      <c r="AA127">
        <v>96.238337738223393</v>
      </c>
      <c r="AB127">
        <v>96.238337738223393</v>
      </c>
      <c r="AC127">
        <v>96.238337738223393</v>
      </c>
      <c r="AD127">
        <v>96.238337738223393</v>
      </c>
      <c r="AE127">
        <v>96.238337738223393</v>
      </c>
      <c r="AF127">
        <v>96.238337738223393</v>
      </c>
      <c r="AG127">
        <v>96.238337738223393</v>
      </c>
      <c r="AH127">
        <v>96.238337738223393</v>
      </c>
      <c r="AI127">
        <v>96.238337738223393</v>
      </c>
      <c r="AJ127">
        <v>96.238337738223393</v>
      </c>
      <c r="AK127">
        <v>96.238337738223393</v>
      </c>
      <c r="AL127">
        <v>96.238337738223393</v>
      </c>
      <c r="AM127">
        <v>96.238337738223393</v>
      </c>
      <c r="AN127">
        <v>96.238337738223393</v>
      </c>
      <c r="AO127">
        <v>96.238337738223393</v>
      </c>
      <c r="AP127" s="68" t="s">
        <v>127</v>
      </c>
      <c r="AQ127" s="68" t="s">
        <v>23</v>
      </c>
      <c r="AR127" s="68">
        <v>0.90500000000000003</v>
      </c>
      <c r="AS127" s="68">
        <v>0.92700000000000005</v>
      </c>
      <c r="AT127" s="68">
        <v>0.94</v>
      </c>
      <c r="AU127" s="68">
        <v>0.93700000000000006</v>
      </c>
      <c r="AV127" s="68">
        <v>0.93799999999999994</v>
      </c>
      <c r="AW127" s="68">
        <v>0.94</v>
      </c>
      <c r="AX127" s="68">
        <v>0.94299999999999995</v>
      </c>
      <c r="AY127" s="68">
        <v>0.94899999999999995</v>
      </c>
      <c r="AZ127" s="68">
        <v>0.95399999999999996</v>
      </c>
      <c r="BA127" s="68">
        <v>0.98599999999999999</v>
      </c>
      <c r="BB127" s="68">
        <v>0.99399999999999999</v>
      </c>
      <c r="BC127" s="68">
        <v>0.996</v>
      </c>
      <c r="BD127" s="68">
        <v>0.996</v>
      </c>
      <c r="BE127" s="68">
        <v>0.997</v>
      </c>
      <c r="BF127" s="68">
        <v>0.999</v>
      </c>
      <c r="BG127" s="68">
        <v>1.0009999999999999</v>
      </c>
      <c r="BH127" s="68">
        <v>1.0009999999999999</v>
      </c>
      <c r="BI127" s="68">
        <v>1.002</v>
      </c>
      <c r="BJ127" s="68">
        <v>1.0049999999999999</v>
      </c>
      <c r="BK127" s="68">
        <v>1.0049999999999999</v>
      </c>
      <c r="BL127" s="68">
        <v>1.0029999999999999</v>
      </c>
      <c r="BM127" s="68">
        <v>1.004</v>
      </c>
      <c r="BN127" s="68">
        <v>1.0109999999999999</v>
      </c>
      <c r="BO127" s="68">
        <v>1.014</v>
      </c>
      <c r="BP127" s="68">
        <v>1.0149999999999999</v>
      </c>
      <c r="BQ127" s="68">
        <v>1.0149999999999999</v>
      </c>
      <c r="BR127" s="68">
        <v>1.014</v>
      </c>
      <c r="BS127" s="68">
        <v>1.0129999999999999</v>
      </c>
      <c r="BT127" s="68">
        <v>1.01</v>
      </c>
      <c r="BU127" s="68">
        <v>1.0009999999999999</v>
      </c>
      <c r="BV127" s="68">
        <v>0.99399999999999999</v>
      </c>
      <c r="BW127" s="68">
        <v>0.98799999999999999</v>
      </c>
      <c r="BX127" t="s">
        <v>174</v>
      </c>
      <c r="BY127" t="s">
        <v>173</v>
      </c>
      <c r="BZ127">
        <f t="shared" ref="BZ127:BZ153" si="19">IF(BX127=H124,1,FALSE)</f>
        <v>1</v>
      </c>
      <c r="CA127">
        <f t="shared" si="18"/>
        <v>1</v>
      </c>
      <c r="CB127">
        <v>0.380715540865597</v>
      </c>
      <c r="CC127">
        <v>0.380715540865597</v>
      </c>
      <c r="CD127">
        <v>0.380715540865597</v>
      </c>
      <c r="CE127">
        <v>0.380715540865597</v>
      </c>
      <c r="CF127">
        <v>0.380715540865597</v>
      </c>
      <c r="CG127">
        <v>0.380715540865597</v>
      </c>
      <c r="CH127">
        <v>0.380715540865597</v>
      </c>
      <c r="CI127">
        <v>0.380715540865597</v>
      </c>
      <c r="CJ127">
        <v>0.380715540865597</v>
      </c>
      <c r="CK127">
        <v>0.380715540865597</v>
      </c>
      <c r="CL127">
        <v>0.380715540865597</v>
      </c>
      <c r="CM127">
        <v>0.380715540865597</v>
      </c>
      <c r="CN127">
        <v>0.380715540865597</v>
      </c>
      <c r="CO127">
        <v>0.380715540865597</v>
      </c>
      <c r="CP127">
        <v>0.380715540865597</v>
      </c>
      <c r="CQ127">
        <v>0.380715540865597</v>
      </c>
      <c r="CR127">
        <v>0.380715540865597</v>
      </c>
      <c r="CS127">
        <v>0.380715540865597</v>
      </c>
      <c r="CT127">
        <v>0.380715540865597</v>
      </c>
      <c r="CU127">
        <v>0.380715540865597</v>
      </c>
      <c r="CV127">
        <v>0.380715540865597</v>
      </c>
      <c r="CW127">
        <v>0.380715540865597</v>
      </c>
      <c r="CX127">
        <v>0.380715540865597</v>
      </c>
      <c r="CY127">
        <v>0.380715540865597</v>
      </c>
      <c r="CZ127">
        <v>0.380715540865597</v>
      </c>
      <c r="DA127">
        <v>0.380715540865597</v>
      </c>
      <c r="DB127">
        <v>0.380715540865597</v>
      </c>
      <c r="DC127">
        <v>0.380715540865597</v>
      </c>
      <c r="DD127">
        <v>0.380715540865597</v>
      </c>
      <c r="DE127">
        <v>0.380715540865597</v>
      </c>
      <c r="DF127">
        <v>0.380715540865597</v>
      </c>
      <c r="DG127">
        <v>0.380715540865597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>
        <v>182.306313741493</v>
      </c>
      <c r="K128">
        <v>182.306313741493</v>
      </c>
      <c r="L128">
        <v>182.306313741493</v>
      </c>
      <c r="M128">
        <v>182.306313741493</v>
      </c>
      <c r="N128">
        <v>182.306313741493</v>
      </c>
      <c r="O128">
        <v>182.306313741493</v>
      </c>
      <c r="P128">
        <v>182.306313741493</v>
      </c>
      <c r="Q128">
        <v>182.306313741493</v>
      </c>
      <c r="R128">
        <v>182.306313741493</v>
      </c>
      <c r="S128">
        <v>182.306313741493</v>
      </c>
      <c r="T128">
        <v>182.306313741493</v>
      </c>
      <c r="U128">
        <v>182.306313741493</v>
      </c>
      <c r="V128">
        <v>182.306313741493</v>
      </c>
      <c r="W128">
        <v>182.306313741493</v>
      </c>
      <c r="X128">
        <v>182.306313741493</v>
      </c>
      <c r="Y128">
        <v>182.306313741493</v>
      </c>
      <c r="Z128">
        <v>182.306313741493</v>
      </c>
      <c r="AA128">
        <v>182.306313741493</v>
      </c>
      <c r="AB128">
        <v>182.306313741493</v>
      </c>
      <c r="AC128">
        <v>182.306313741493</v>
      </c>
      <c r="AD128">
        <v>182.306313741493</v>
      </c>
      <c r="AE128">
        <v>182.306313741493</v>
      </c>
      <c r="AF128">
        <v>182.306313741493</v>
      </c>
      <c r="AG128">
        <v>182.306313741493</v>
      </c>
      <c r="AH128">
        <v>182.306313741493</v>
      </c>
      <c r="AI128">
        <v>182.306313741493</v>
      </c>
      <c r="AJ128">
        <v>182.306313741493</v>
      </c>
      <c r="AK128">
        <v>182.306313741493</v>
      </c>
      <c r="AL128">
        <v>182.306313741493</v>
      </c>
      <c r="AM128">
        <v>182.306313741493</v>
      </c>
      <c r="AN128">
        <v>182.306313741493</v>
      </c>
      <c r="AO128">
        <v>182.306313741493</v>
      </c>
      <c r="AP128" s="68" t="s">
        <v>128</v>
      </c>
      <c r="AQ128" s="68" t="s">
        <v>23</v>
      </c>
      <c r="AR128" s="68">
        <v>1.19</v>
      </c>
      <c r="AS128" s="68">
        <v>0.78300000000000003</v>
      </c>
      <c r="AT128" s="68">
        <v>0.78300000000000003</v>
      </c>
      <c r="AU128" s="68">
        <v>0.78400000000000003</v>
      </c>
      <c r="AV128" s="68">
        <v>0.78200000000000003</v>
      </c>
      <c r="AW128" s="68">
        <v>0.78</v>
      </c>
      <c r="AX128" s="68">
        <v>0.77900000000000003</v>
      </c>
      <c r="AY128" s="68">
        <v>0.77900000000000003</v>
      </c>
      <c r="AZ128" s="68">
        <v>0.77900000000000003</v>
      </c>
      <c r="BA128" s="68">
        <v>0.76700000000000002</v>
      </c>
      <c r="BB128" s="68">
        <v>0.76600000000000001</v>
      </c>
      <c r="BC128" s="68">
        <v>0.76700000000000002</v>
      </c>
      <c r="BD128" s="68">
        <v>0.76600000000000001</v>
      </c>
      <c r="BE128" s="68">
        <v>0.76500000000000001</v>
      </c>
      <c r="BF128" s="68">
        <v>0.76500000000000001</v>
      </c>
      <c r="BG128" s="68">
        <v>0.76500000000000001</v>
      </c>
      <c r="BH128" s="68">
        <v>0.76400000000000001</v>
      </c>
      <c r="BI128" s="68">
        <v>0.76300000000000001</v>
      </c>
      <c r="BJ128" s="68">
        <v>0.76200000000000001</v>
      </c>
      <c r="BK128" s="68">
        <v>0.88500000000000001</v>
      </c>
      <c r="BL128" s="68">
        <v>1.0129999999999999</v>
      </c>
      <c r="BM128" s="68">
        <v>1.1479999999999999</v>
      </c>
      <c r="BN128" s="68">
        <v>1.1739999999999999</v>
      </c>
      <c r="BO128" s="68">
        <v>1.2030000000000001</v>
      </c>
      <c r="BP128" s="68">
        <v>1.2330000000000001</v>
      </c>
      <c r="BQ128" s="68">
        <v>1.264</v>
      </c>
      <c r="BR128" s="68">
        <v>1.294</v>
      </c>
      <c r="BS128" s="68">
        <v>1.325</v>
      </c>
      <c r="BT128" s="68">
        <v>1.349</v>
      </c>
      <c r="BU128" s="68">
        <v>1.371</v>
      </c>
      <c r="BV128" s="68">
        <v>1.3959999999999999</v>
      </c>
      <c r="BW128" s="68">
        <v>1.4219999999999999</v>
      </c>
      <c r="BX128" t="s">
        <v>175</v>
      </c>
      <c r="BY128" t="s">
        <v>173</v>
      </c>
      <c r="BZ128">
        <f t="shared" si="19"/>
        <v>1</v>
      </c>
      <c r="CA128">
        <f t="shared" si="18"/>
        <v>1</v>
      </c>
      <c r="CB128">
        <v>0.64988851510712997</v>
      </c>
      <c r="CC128">
        <v>0.64988851510712997</v>
      </c>
      <c r="CD128">
        <v>0.64988851510712997</v>
      </c>
      <c r="CE128">
        <v>0.64988851510712997</v>
      </c>
      <c r="CF128">
        <v>0.64988851510712997</v>
      </c>
      <c r="CG128">
        <v>0.64988851510712997</v>
      </c>
      <c r="CH128">
        <v>0.64988851510712997</v>
      </c>
      <c r="CI128">
        <v>0.64988851510712997</v>
      </c>
      <c r="CJ128">
        <v>0.64988851510712997</v>
      </c>
      <c r="CK128">
        <v>0.64988851510712997</v>
      </c>
      <c r="CL128">
        <v>0.64988851510712997</v>
      </c>
      <c r="CM128">
        <v>0.64988851510712997</v>
      </c>
      <c r="CN128">
        <v>0.64988851510712997</v>
      </c>
      <c r="CO128">
        <v>0.64988851510712997</v>
      </c>
      <c r="CP128">
        <v>0.64988851510712997</v>
      </c>
      <c r="CQ128">
        <v>0.64988851510712997</v>
      </c>
      <c r="CR128">
        <v>0.64988851510712997</v>
      </c>
      <c r="CS128">
        <v>0.64988851510712997</v>
      </c>
      <c r="CT128">
        <v>0.64988851510712997</v>
      </c>
      <c r="CU128">
        <v>0.64988851510712997</v>
      </c>
      <c r="CV128">
        <v>0.64988851510712997</v>
      </c>
      <c r="CW128">
        <v>0.64988851510712997</v>
      </c>
      <c r="CX128">
        <v>0.64988851510712997</v>
      </c>
      <c r="CY128">
        <v>0.64988851510712997</v>
      </c>
      <c r="CZ128">
        <v>0.64988851510712997</v>
      </c>
      <c r="DA128">
        <v>0.64988851510712997</v>
      </c>
      <c r="DB128">
        <v>0.64988851510712997</v>
      </c>
      <c r="DC128">
        <v>0.64988851510712997</v>
      </c>
      <c r="DD128">
        <v>0.64988851510712997</v>
      </c>
      <c r="DE128">
        <v>0.64988851510712997</v>
      </c>
      <c r="DF128">
        <v>0.64988851510712997</v>
      </c>
      <c r="DG128">
        <v>0.64988851510712997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>
        <v>42.273558357640603</v>
      </c>
      <c r="K129">
        <v>42.273558357640603</v>
      </c>
      <c r="L129">
        <v>40.803347527440302</v>
      </c>
      <c r="M129">
        <v>42.2630209691795</v>
      </c>
      <c r="N129">
        <v>43.461062742988801</v>
      </c>
      <c r="O129">
        <v>44.541079257369603</v>
      </c>
      <c r="P129">
        <v>45.782473759627102</v>
      </c>
      <c r="Q129">
        <v>47.163722954355599</v>
      </c>
      <c r="R129">
        <v>48.581690949275597</v>
      </c>
      <c r="S129">
        <v>50.100191147319499</v>
      </c>
      <c r="T129">
        <v>51.752453349501998</v>
      </c>
      <c r="U129">
        <v>53.551104344213201</v>
      </c>
      <c r="V129">
        <v>55.347918874061797</v>
      </c>
      <c r="W129">
        <v>57.427687535877702</v>
      </c>
      <c r="X129">
        <v>59.549536042185103</v>
      </c>
      <c r="Y129">
        <v>61.768914236138599</v>
      </c>
      <c r="Z129">
        <v>64.264444040660806</v>
      </c>
      <c r="AA129">
        <v>66.736934178716695</v>
      </c>
      <c r="AB129">
        <v>69.298030689135103</v>
      </c>
      <c r="AC129">
        <v>71.967848069486607</v>
      </c>
      <c r="AD129">
        <v>74.519973771631101</v>
      </c>
      <c r="AE129">
        <v>77.216961980809501</v>
      </c>
      <c r="AF129">
        <v>79.888810252983106</v>
      </c>
      <c r="AG129">
        <v>82.787054228768</v>
      </c>
      <c r="AH129">
        <v>85.577296648219004</v>
      </c>
      <c r="AI129">
        <v>88.455521347129903</v>
      </c>
      <c r="AJ129">
        <v>91.454745369000804</v>
      </c>
      <c r="AK129">
        <v>94.577166776938299</v>
      </c>
      <c r="AL129">
        <v>97.678571237853703</v>
      </c>
      <c r="AM129">
        <v>98.676802069829506</v>
      </c>
      <c r="AN129">
        <v>99.3968298764851</v>
      </c>
      <c r="AO129">
        <v>100.157123675837</v>
      </c>
      <c r="AP129" s="68" t="s">
        <v>129</v>
      </c>
      <c r="AQ129" s="68" t="s">
        <v>23</v>
      </c>
      <c r="AR129" s="68">
        <v>1.19</v>
      </c>
      <c r="AS129" s="68">
        <v>1.2190000000000001</v>
      </c>
      <c r="AT129" s="68">
        <v>1.236</v>
      </c>
      <c r="AU129" s="68">
        <v>1.2310000000000001</v>
      </c>
      <c r="AV129" s="68">
        <v>1.2330000000000001</v>
      </c>
      <c r="AW129" s="68">
        <v>1.236</v>
      </c>
      <c r="AX129" s="68">
        <v>1.24</v>
      </c>
      <c r="AY129" s="68">
        <v>1.2470000000000001</v>
      </c>
      <c r="AZ129" s="68">
        <v>1.2529999999999999</v>
      </c>
      <c r="BA129" s="68">
        <v>1.294</v>
      </c>
      <c r="BB129" s="68">
        <v>1.3049999999999999</v>
      </c>
      <c r="BC129" s="68">
        <v>1.3069999999999999</v>
      </c>
      <c r="BD129" s="68">
        <v>1.3080000000000001</v>
      </c>
      <c r="BE129" s="68">
        <v>1.3089999999999999</v>
      </c>
      <c r="BF129" s="68">
        <v>1.3120000000000001</v>
      </c>
      <c r="BG129" s="68">
        <v>1.3140000000000001</v>
      </c>
      <c r="BH129" s="68">
        <v>1.3140000000000001</v>
      </c>
      <c r="BI129" s="68">
        <v>1.3160000000000001</v>
      </c>
      <c r="BJ129" s="68">
        <v>1.32</v>
      </c>
      <c r="BK129" s="68">
        <v>1.32</v>
      </c>
      <c r="BL129" s="68">
        <v>1.3169999999999999</v>
      </c>
      <c r="BM129" s="68">
        <v>1.3180000000000001</v>
      </c>
      <c r="BN129" s="68">
        <v>1.327</v>
      </c>
      <c r="BO129" s="68">
        <v>1.331</v>
      </c>
      <c r="BP129" s="68">
        <v>1.3320000000000001</v>
      </c>
      <c r="BQ129" s="68">
        <v>1.3320000000000001</v>
      </c>
      <c r="BR129" s="68">
        <v>1.3320000000000001</v>
      </c>
      <c r="BS129" s="68">
        <v>1.33</v>
      </c>
      <c r="BT129" s="68">
        <v>1.3260000000000001</v>
      </c>
      <c r="BU129" s="68">
        <v>1.3140000000000001</v>
      </c>
      <c r="BV129" s="68">
        <v>1.3049999999999999</v>
      </c>
      <c r="BW129" s="68">
        <v>1.2969999999999999</v>
      </c>
      <c r="BX129" t="s">
        <v>176</v>
      </c>
      <c r="BY129" t="s">
        <v>173</v>
      </c>
      <c r="BZ129">
        <f t="shared" si="19"/>
        <v>1</v>
      </c>
      <c r="CA129">
        <f t="shared" si="18"/>
        <v>1</v>
      </c>
      <c r="CB129">
        <v>1.1105229029091801</v>
      </c>
      <c r="CC129">
        <v>1.1105229029091801</v>
      </c>
      <c r="CD129">
        <v>1.1105229029091801</v>
      </c>
      <c r="CE129">
        <v>1.1105229029091801</v>
      </c>
      <c r="CF129">
        <v>1.1105229029091801</v>
      </c>
      <c r="CG129">
        <v>1.1105229029091801</v>
      </c>
      <c r="CH129">
        <v>1.1105229029091801</v>
      </c>
      <c r="CI129">
        <v>1.1105229029091801</v>
      </c>
      <c r="CJ129">
        <v>1.1105229029091801</v>
      </c>
      <c r="CK129">
        <v>1.1105229029091801</v>
      </c>
      <c r="CL129">
        <v>1.1105229029091801</v>
      </c>
      <c r="CM129">
        <v>1.1105229029091801</v>
      </c>
      <c r="CN129">
        <v>1.1105229029091801</v>
      </c>
      <c r="CO129">
        <v>1.1105229029091801</v>
      </c>
      <c r="CP129">
        <v>1.1105229029091801</v>
      </c>
      <c r="CQ129">
        <v>1.1105229029091801</v>
      </c>
      <c r="CR129">
        <v>1.1105229029091801</v>
      </c>
      <c r="CS129">
        <v>1.1105229029091801</v>
      </c>
      <c r="CT129">
        <v>1.1105229029091801</v>
      </c>
      <c r="CU129">
        <v>1.1105229029091801</v>
      </c>
      <c r="CV129">
        <v>1.1105229029091801</v>
      </c>
      <c r="CW129">
        <v>1.1105229029091801</v>
      </c>
      <c r="CX129">
        <v>1.1105229029091801</v>
      </c>
      <c r="CY129">
        <v>1.1105229029091801</v>
      </c>
      <c r="CZ129">
        <v>1.1105229029091801</v>
      </c>
      <c r="DA129">
        <v>1.1105229029091801</v>
      </c>
      <c r="DB129">
        <v>1.1105229029091801</v>
      </c>
      <c r="DC129">
        <v>1.1105229029091801</v>
      </c>
      <c r="DD129">
        <v>1.1105229029091801</v>
      </c>
      <c r="DE129">
        <v>1.1105229029091801</v>
      </c>
      <c r="DF129">
        <v>1.1105229029091801</v>
      </c>
      <c r="DG129">
        <v>1.1105229029091801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>
        <v>53.474000035044902</v>
      </c>
      <c r="K130">
        <v>53.474000035044902</v>
      </c>
      <c r="L130">
        <v>51.614254675533502</v>
      </c>
      <c r="M130">
        <v>53.460670749959199</v>
      </c>
      <c r="N130">
        <v>54.976135459900902</v>
      </c>
      <c r="O130">
        <v>56.342303943737697</v>
      </c>
      <c r="P130">
        <v>57.9126077515132</v>
      </c>
      <c r="Q130">
        <v>59.659820958938198</v>
      </c>
      <c r="R130">
        <v>61.453481666857698</v>
      </c>
      <c r="S130">
        <v>63.374310733491903</v>
      </c>
      <c r="T130">
        <v>65.464342244677596</v>
      </c>
      <c r="U130">
        <v>67.739548475023994</v>
      </c>
      <c r="V130">
        <v>70.012431666432093</v>
      </c>
      <c r="W130">
        <v>72.643238104677707</v>
      </c>
      <c r="X130">
        <v>75.327273504317304</v>
      </c>
      <c r="Y130">
        <v>78.134679226286806</v>
      </c>
      <c r="Z130">
        <v>81.291403335610696</v>
      </c>
      <c r="AA130">
        <v>84.418983384834405</v>
      </c>
      <c r="AB130">
        <v>87.658646195550006</v>
      </c>
      <c r="AC130">
        <v>91.035835631146099</v>
      </c>
      <c r="AD130">
        <v>94.264150804696001</v>
      </c>
      <c r="AE130">
        <v>97.675710020317496</v>
      </c>
      <c r="AF130">
        <v>101.05546843552099</v>
      </c>
      <c r="AG130">
        <v>104.72160643014</v>
      </c>
      <c r="AH130">
        <v>108.251127696678</v>
      </c>
      <c r="AI130">
        <v>111.891942277469</v>
      </c>
      <c r="AJ130">
        <v>115.685815130419</v>
      </c>
      <c r="AK130">
        <v>119.63552669869701</v>
      </c>
      <c r="AL130">
        <v>123.55865284882201</v>
      </c>
      <c r="AM130">
        <v>124.821366412995</v>
      </c>
      <c r="AN130">
        <v>125.732166649696</v>
      </c>
      <c r="AO130">
        <v>126.693901413286</v>
      </c>
      <c r="AP130" s="68" t="s">
        <v>130</v>
      </c>
      <c r="AQ130" s="68" t="s">
        <v>23</v>
      </c>
      <c r="AR130" s="68">
        <v>1.302</v>
      </c>
      <c r="AS130" s="68">
        <v>1.33</v>
      </c>
      <c r="AT130" s="68">
        <v>1.3460000000000001</v>
      </c>
      <c r="AU130" s="68">
        <v>1.34</v>
      </c>
      <c r="AV130" s="68">
        <v>1.3420000000000001</v>
      </c>
      <c r="AW130" s="68">
        <v>1.345</v>
      </c>
      <c r="AX130" s="68">
        <v>1.349</v>
      </c>
      <c r="AY130" s="68">
        <v>1.357</v>
      </c>
      <c r="AZ130" s="68">
        <v>1.3640000000000001</v>
      </c>
      <c r="BA130" s="68">
        <v>1.4079999999999999</v>
      </c>
      <c r="BB130" s="68">
        <v>1.419</v>
      </c>
      <c r="BC130" s="68">
        <v>1.423</v>
      </c>
      <c r="BD130" s="68">
        <v>1.4239999999999999</v>
      </c>
      <c r="BE130" s="68">
        <v>1.425</v>
      </c>
      <c r="BF130" s="68">
        <v>1.4279999999999999</v>
      </c>
      <c r="BG130" s="68">
        <v>1.431</v>
      </c>
      <c r="BH130" s="68">
        <v>1.4319999999999999</v>
      </c>
      <c r="BI130" s="68">
        <v>1.4339999999999999</v>
      </c>
      <c r="BJ130" s="68">
        <v>1.4390000000000001</v>
      </c>
      <c r="BK130" s="68">
        <v>1.4390000000000001</v>
      </c>
      <c r="BL130" s="68">
        <v>1.4370000000000001</v>
      </c>
      <c r="BM130" s="68">
        <v>1.4379999999999999</v>
      </c>
      <c r="BN130" s="68">
        <v>1.448</v>
      </c>
      <c r="BO130" s="68">
        <v>1.452</v>
      </c>
      <c r="BP130" s="68">
        <v>1.454</v>
      </c>
      <c r="BQ130" s="68">
        <v>1.454</v>
      </c>
      <c r="BR130" s="68">
        <v>1.454</v>
      </c>
      <c r="BS130" s="68">
        <v>1.4530000000000001</v>
      </c>
      <c r="BT130" s="68">
        <v>1.448</v>
      </c>
      <c r="BU130" s="68">
        <v>1.4350000000000001</v>
      </c>
      <c r="BV130" s="68">
        <v>1.4259999999999999</v>
      </c>
      <c r="BW130" s="68">
        <v>1.417</v>
      </c>
      <c r="BX130" t="s">
        <v>177</v>
      </c>
      <c r="BY130" t="s">
        <v>173</v>
      </c>
      <c r="BZ130">
        <f t="shared" si="19"/>
        <v>1</v>
      </c>
      <c r="CA130">
        <f t="shared" si="18"/>
        <v>1</v>
      </c>
      <c r="CB130">
        <v>96.238337738223393</v>
      </c>
      <c r="CC130">
        <v>96.238337738223393</v>
      </c>
      <c r="CD130">
        <v>96.238337738223393</v>
      </c>
      <c r="CE130">
        <v>96.238337738223393</v>
      </c>
      <c r="CF130">
        <v>96.238337738223393</v>
      </c>
      <c r="CG130">
        <v>96.238337738223393</v>
      </c>
      <c r="CH130">
        <v>96.238337738223393</v>
      </c>
      <c r="CI130">
        <v>96.238337738223393</v>
      </c>
      <c r="CJ130">
        <v>96.238337738223393</v>
      </c>
      <c r="CK130">
        <v>96.238337738223393</v>
      </c>
      <c r="CL130">
        <v>96.238337738223393</v>
      </c>
      <c r="CM130">
        <v>96.238337738223393</v>
      </c>
      <c r="CN130">
        <v>96.238337738223393</v>
      </c>
      <c r="CO130">
        <v>96.238337738223393</v>
      </c>
      <c r="CP130">
        <v>96.238337738223393</v>
      </c>
      <c r="CQ130">
        <v>96.238337738223393</v>
      </c>
      <c r="CR130">
        <v>96.238337738223393</v>
      </c>
      <c r="CS130">
        <v>96.238337738223393</v>
      </c>
      <c r="CT130">
        <v>96.238337738223393</v>
      </c>
      <c r="CU130">
        <v>96.238337738223393</v>
      </c>
      <c r="CV130">
        <v>96.238337738223393</v>
      </c>
      <c r="CW130">
        <v>96.238337738223393</v>
      </c>
      <c r="CX130">
        <v>96.238337738223393</v>
      </c>
      <c r="CY130">
        <v>96.238337738223393</v>
      </c>
      <c r="CZ130">
        <v>96.238337738223393</v>
      </c>
      <c r="DA130">
        <v>96.238337738223393</v>
      </c>
      <c r="DB130">
        <v>96.238337738223393</v>
      </c>
      <c r="DC130">
        <v>96.238337738223393</v>
      </c>
      <c r="DD130">
        <v>96.238337738223393</v>
      </c>
      <c r="DE130">
        <v>96.238337738223393</v>
      </c>
      <c r="DF130">
        <v>96.238337738223393</v>
      </c>
      <c r="DG130">
        <v>96.238337738223393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>
        <v>58.0983201113118</v>
      </c>
      <c r="K131">
        <v>58.0983201113118</v>
      </c>
      <c r="L131">
        <v>56.077747849060799</v>
      </c>
      <c r="M131">
        <v>58.083838137431798</v>
      </c>
      <c r="N131">
        <v>59.7303570770639</v>
      </c>
      <c r="O131">
        <v>61.214668964110402</v>
      </c>
      <c r="P131">
        <v>62.920769372465102</v>
      </c>
      <c r="Q131">
        <v>64.819077936648796</v>
      </c>
      <c r="R131">
        <v>66.767850684367303</v>
      </c>
      <c r="S131">
        <v>68.854789045426699</v>
      </c>
      <c r="T131">
        <v>71.125562125802404</v>
      </c>
      <c r="U131">
        <v>73.597523449123898</v>
      </c>
      <c r="V131">
        <v>76.066960841941096</v>
      </c>
      <c r="W131">
        <v>78.925273938023693</v>
      </c>
      <c r="X131">
        <v>81.841419125145705</v>
      </c>
      <c r="Y131">
        <v>84.8916034429528</v>
      </c>
      <c r="Z131">
        <v>88.321314474227805</v>
      </c>
      <c r="AA131">
        <v>91.719361127825195</v>
      </c>
      <c r="AB131">
        <v>95.239183226533299</v>
      </c>
      <c r="AC131">
        <v>98.908424966018202</v>
      </c>
      <c r="AD131">
        <v>102.41591810754799</v>
      </c>
      <c r="AE131">
        <v>106.122501854004</v>
      </c>
      <c r="AF131">
        <v>109.794534733099</v>
      </c>
      <c r="AG131">
        <v>113.777712700785</v>
      </c>
      <c r="AH131">
        <v>117.612459610472</v>
      </c>
      <c r="AI131">
        <v>121.56812424827901</v>
      </c>
      <c r="AJ131">
        <v>125.690083318628</v>
      </c>
      <c r="AK131">
        <v>129.98135771161901</v>
      </c>
      <c r="AL131">
        <v>134.24374763490201</v>
      </c>
      <c r="AM131">
        <v>135.61565803644601</v>
      </c>
      <c r="AN131">
        <v>136.60522237939</v>
      </c>
      <c r="AO131">
        <v>137.65012596095499</v>
      </c>
      <c r="AP131" s="68" t="s">
        <v>65</v>
      </c>
      <c r="AQ131" s="68" t="s">
        <v>23</v>
      </c>
      <c r="AR131" s="68">
        <v>1.27</v>
      </c>
      <c r="AS131" s="68">
        <v>1.278</v>
      </c>
      <c r="AT131" s="68">
        <v>1.2849999999999999</v>
      </c>
      <c r="AU131" s="68">
        <v>1.2829999999999999</v>
      </c>
      <c r="AV131" s="68">
        <v>1.2829999999999999</v>
      </c>
      <c r="AW131" s="68">
        <v>1.2849999999999999</v>
      </c>
      <c r="AX131" s="68">
        <v>1.2869999999999999</v>
      </c>
      <c r="AY131" s="68">
        <v>1.292</v>
      </c>
      <c r="AZ131" s="68">
        <v>1.296</v>
      </c>
      <c r="BA131" s="68">
        <v>1.3120000000000001</v>
      </c>
      <c r="BB131" s="68">
        <v>1.319</v>
      </c>
      <c r="BC131" s="68">
        <v>1.3220000000000001</v>
      </c>
      <c r="BD131" s="68">
        <v>1.325</v>
      </c>
      <c r="BE131" s="68">
        <v>1.327</v>
      </c>
      <c r="BF131" s="68">
        <v>1.33</v>
      </c>
      <c r="BG131" s="68">
        <v>1.333</v>
      </c>
      <c r="BH131" s="68">
        <v>1.335</v>
      </c>
      <c r="BI131" s="68">
        <v>1.3380000000000001</v>
      </c>
      <c r="BJ131" s="68">
        <v>1.3420000000000001</v>
      </c>
      <c r="BK131" s="68">
        <v>1.3440000000000001</v>
      </c>
      <c r="BL131" s="68">
        <v>1.345</v>
      </c>
      <c r="BM131" s="68">
        <v>1.3480000000000001</v>
      </c>
      <c r="BN131" s="68">
        <v>1.35</v>
      </c>
      <c r="BO131" s="68">
        <v>1.3520000000000001</v>
      </c>
      <c r="BP131" s="68">
        <v>1.3540000000000001</v>
      </c>
      <c r="BQ131" s="68">
        <v>1.3560000000000001</v>
      </c>
      <c r="BR131" s="68">
        <v>1.357</v>
      </c>
      <c r="BS131" s="68">
        <v>1.357</v>
      </c>
      <c r="BT131" s="68">
        <v>1.35</v>
      </c>
      <c r="BU131" s="68">
        <v>1.339</v>
      </c>
      <c r="BV131" s="68">
        <v>1.3320000000000001</v>
      </c>
      <c r="BW131" s="68">
        <v>1.327</v>
      </c>
      <c r="BX131" t="s">
        <v>178</v>
      </c>
      <c r="BY131" t="s">
        <v>30</v>
      </c>
      <c r="BZ131">
        <f t="shared" si="19"/>
        <v>1</v>
      </c>
      <c r="CA131">
        <f t="shared" si="18"/>
        <v>1</v>
      </c>
      <c r="CB131">
        <v>182.306313741493</v>
      </c>
      <c r="CC131">
        <v>182.306313741493</v>
      </c>
      <c r="CD131">
        <v>182.306313741493</v>
      </c>
      <c r="CE131">
        <v>182.306313741493</v>
      </c>
      <c r="CF131">
        <v>182.306313741493</v>
      </c>
      <c r="CG131">
        <v>182.306313741493</v>
      </c>
      <c r="CH131">
        <v>182.306313741493</v>
      </c>
      <c r="CI131">
        <v>182.306313741493</v>
      </c>
      <c r="CJ131">
        <v>182.306313741493</v>
      </c>
      <c r="CK131">
        <v>182.306313741493</v>
      </c>
      <c r="CL131">
        <v>182.306313741493</v>
      </c>
      <c r="CM131">
        <v>182.306313741493</v>
      </c>
      <c r="CN131">
        <v>182.306313741493</v>
      </c>
      <c r="CO131">
        <v>182.306313741493</v>
      </c>
      <c r="CP131">
        <v>182.306313741493</v>
      </c>
      <c r="CQ131">
        <v>182.306313741493</v>
      </c>
      <c r="CR131">
        <v>182.306313741493</v>
      </c>
      <c r="CS131">
        <v>182.306313741493</v>
      </c>
      <c r="CT131">
        <v>182.306313741493</v>
      </c>
      <c r="CU131">
        <v>182.306313741493</v>
      </c>
      <c r="CV131">
        <v>182.306313741493</v>
      </c>
      <c r="CW131">
        <v>182.306313741493</v>
      </c>
      <c r="CX131">
        <v>182.306313741493</v>
      </c>
      <c r="CY131">
        <v>182.306313741493</v>
      </c>
      <c r="CZ131">
        <v>182.306313741493</v>
      </c>
      <c r="DA131">
        <v>182.306313741493</v>
      </c>
      <c r="DB131">
        <v>182.306313741493</v>
      </c>
      <c r="DC131">
        <v>182.306313741493</v>
      </c>
      <c r="DD131">
        <v>182.306313741493</v>
      </c>
      <c r="DE131">
        <v>182.306313741493</v>
      </c>
      <c r="DF131">
        <v>182.306313741493</v>
      </c>
      <c r="DG131">
        <v>182.306313741493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>
        <v>61.808786157081002</v>
      </c>
      <c r="K132">
        <v>61.808786157081002</v>
      </c>
      <c r="L132">
        <v>59.659169461914601</v>
      </c>
      <c r="M132">
        <v>61.793379287743498</v>
      </c>
      <c r="N132">
        <v>63.545053636473803</v>
      </c>
      <c r="O132">
        <v>65.124161532211403</v>
      </c>
      <c r="P132">
        <v>66.939222537425906</v>
      </c>
      <c r="Q132">
        <v>68.958767128026594</v>
      </c>
      <c r="R132">
        <v>71.031998811863602</v>
      </c>
      <c r="S132">
        <v>73.252220095965995</v>
      </c>
      <c r="T132">
        <v>75.668016756993296</v>
      </c>
      <c r="U132">
        <v>78.297850606388906</v>
      </c>
      <c r="V132">
        <v>80.924999333727399</v>
      </c>
      <c r="W132">
        <v>83.965859423782803</v>
      </c>
      <c r="X132">
        <v>87.0682450681266</v>
      </c>
      <c r="Y132">
        <v>90.313230291069701</v>
      </c>
      <c r="Z132">
        <v>93.961980810990298</v>
      </c>
      <c r="AA132">
        <v>97.577044698579201</v>
      </c>
      <c r="AB132">
        <v>101.32166125536099</v>
      </c>
      <c r="AC132">
        <v>105.22524018156599</v>
      </c>
      <c r="AD132">
        <v>108.956740388748</v>
      </c>
      <c r="AE132">
        <v>112.90004618001799</v>
      </c>
      <c r="AF132">
        <v>116.806594502773</v>
      </c>
      <c r="AG132">
        <v>121.044159285345</v>
      </c>
      <c r="AH132">
        <v>125.123813417397</v>
      </c>
      <c r="AI132">
        <v>129.33210772330699</v>
      </c>
      <c r="AJ132">
        <v>133.71731690387</v>
      </c>
      <c r="AK132">
        <v>138.282654779209</v>
      </c>
      <c r="AL132">
        <v>142.81726346981401</v>
      </c>
      <c r="AM132">
        <v>144.27679132661299</v>
      </c>
      <c r="AN132">
        <v>145.32955448301001</v>
      </c>
      <c r="AO132">
        <v>146.44119113453399</v>
      </c>
      <c r="AP132" s="68" t="s">
        <v>66</v>
      </c>
      <c r="AQ132" s="68" t="s">
        <v>23</v>
      </c>
      <c r="AR132" s="68">
        <v>1.496</v>
      </c>
      <c r="AS132" s="68">
        <v>1.514</v>
      </c>
      <c r="AT132" s="68">
        <v>1.52</v>
      </c>
      <c r="AU132" s="68">
        <v>1.5189999999999999</v>
      </c>
      <c r="AV132" s="68">
        <v>1.516</v>
      </c>
      <c r="AW132" s="68">
        <v>1.516</v>
      </c>
      <c r="AX132" s="68">
        <v>1.518</v>
      </c>
      <c r="AY132" s="68">
        <v>1.5229999999999999</v>
      </c>
      <c r="AZ132" s="68">
        <v>1.5269999999999999</v>
      </c>
      <c r="BA132" s="68">
        <v>1.5249999999999999</v>
      </c>
      <c r="BB132" s="68">
        <v>1.5309999999999999</v>
      </c>
      <c r="BC132" s="68">
        <v>1.536</v>
      </c>
      <c r="BD132" s="68">
        <v>1.5389999999999999</v>
      </c>
      <c r="BE132" s="68">
        <v>1.5429999999999999</v>
      </c>
      <c r="BF132" s="68">
        <v>1.546</v>
      </c>
      <c r="BG132" s="68">
        <v>1.55</v>
      </c>
      <c r="BH132" s="68">
        <v>1.5529999999999999</v>
      </c>
      <c r="BI132" s="68">
        <v>1.556</v>
      </c>
      <c r="BJ132" s="68">
        <v>1.5589999999999999</v>
      </c>
      <c r="BK132" s="68">
        <v>1.56</v>
      </c>
      <c r="BL132" s="68">
        <v>1.5609999999999999</v>
      </c>
      <c r="BM132" s="68">
        <v>1.5629999999999999</v>
      </c>
      <c r="BN132" s="68">
        <v>1.5589999999999999</v>
      </c>
      <c r="BO132" s="68">
        <v>1.5569999999999999</v>
      </c>
      <c r="BP132" s="68">
        <v>1.5589999999999999</v>
      </c>
      <c r="BQ132" s="68">
        <v>1.5609999999999999</v>
      </c>
      <c r="BR132" s="68">
        <v>1.5629999999999999</v>
      </c>
      <c r="BS132" s="68">
        <v>1.5620000000000001</v>
      </c>
      <c r="BT132" s="68">
        <v>1.55</v>
      </c>
      <c r="BU132" s="68">
        <v>1.5369999999999999</v>
      </c>
      <c r="BV132" s="68">
        <v>1.5289999999999999</v>
      </c>
      <c r="BW132" s="68">
        <v>1.5229999999999999</v>
      </c>
      <c r="BX132" t="s">
        <v>178</v>
      </c>
      <c r="BY132" t="s">
        <v>32</v>
      </c>
      <c r="BZ132">
        <f t="shared" si="19"/>
        <v>1</v>
      </c>
      <c r="CA132">
        <f t="shared" si="18"/>
        <v>1</v>
      </c>
      <c r="CB132">
        <v>42.273558357640603</v>
      </c>
      <c r="CC132">
        <v>42.273558357640603</v>
      </c>
      <c r="CD132">
        <v>40.803347527440302</v>
      </c>
      <c r="CE132">
        <v>42.2630209691795</v>
      </c>
      <c r="CF132">
        <v>43.461062742988801</v>
      </c>
      <c r="CG132">
        <v>44.541079257369603</v>
      </c>
      <c r="CH132">
        <v>45.782473759627102</v>
      </c>
      <c r="CI132">
        <v>47.163722954355599</v>
      </c>
      <c r="CJ132">
        <v>48.581690949275597</v>
      </c>
      <c r="CK132">
        <v>50.100191147319499</v>
      </c>
      <c r="CL132">
        <v>51.752453349501998</v>
      </c>
      <c r="CM132">
        <v>53.551104344213201</v>
      </c>
      <c r="CN132">
        <v>55.347918874061797</v>
      </c>
      <c r="CO132">
        <v>57.427687535877702</v>
      </c>
      <c r="CP132">
        <v>59.549536042185103</v>
      </c>
      <c r="CQ132">
        <v>61.768914236138599</v>
      </c>
      <c r="CR132">
        <v>64.264444040660806</v>
      </c>
      <c r="CS132">
        <v>66.736934178716695</v>
      </c>
      <c r="CT132">
        <v>69.298030689135103</v>
      </c>
      <c r="CU132">
        <v>71.967848069486607</v>
      </c>
      <c r="CV132">
        <v>74.519973771631101</v>
      </c>
      <c r="CW132">
        <v>77.216961980809501</v>
      </c>
      <c r="CX132">
        <v>79.888810252983106</v>
      </c>
      <c r="CY132">
        <v>82.787054228768</v>
      </c>
      <c r="CZ132">
        <v>85.577296648219004</v>
      </c>
      <c r="DA132">
        <v>88.455521347129903</v>
      </c>
      <c r="DB132">
        <v>91.454745369000804</v>
      </c>
      <c r="DC132">
        <v>94.577166776938299</v>
      </c>
      <c r="DD132">
        <v>97.678571237853703</v>
      </c>
      <c r="DE132">
        <v>98.676802069829506</v>
      </c>
      <c r="DF132">
        <v>99.3968298764851</v>
      </c>
      <c r="DG132">
        <v>100.157123675837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>
        <v>54.277256646940998</v>
      </c>
      <c r="K133">
        <v>54.277256646940998</v>
      </c>
      <c r="L133">
        <v>52.389575229616597</v>
      </c>
      <c r="M133">
        <v>54.263727136767002</v>
      </c>
      <c r="N133">
        <v>55.801956312571697</v>
      </c>
      <c r="O133">
        <v>57.188646617609301</v>
      </c>
      <c r="P133">
        <v>58.782538653597598</v>
      </c>
      <c r="Q133">
        <v>60.555997523593803</v>
      </c>
      <c r="R133">
        <v>62.3766016025384</v>
      </c>
      <c r="S133">
        <v>64.326284292374197</v>
      </c>
      <c r="T133">
        <v>66.447711091537798</v>
      </c>
      <c r="U133">
        <v>68.7570942012416</v>
      </c>
      <c r="V133">
        <v>71.064119376611401</v>
      </c>
      <c r="W133">
        <v>73.7344443222579</v>
      </c>
      <c r="X133">
        <v>76.4587978050765</v>
      </c>
      <c r="Y133">
        <v>79.308374810416694</v>
      </c>
      <c r="Z133">
        <v>82.512517469149401</v>
      </c>
      <c r="AA133">
        <v>85.687078281961504</v>
      </c>
      <c r="AB133">
        <v>88.975405501012304</v>
      </c>
      <c r="AC133">
        <v>92.403325193218905</v>
      </c>
      <c r="AD133">
        <v>95.680134317225694</v>
      </c>
      <c r="AE133">
        <v>99.142940073129097</v>
      </c>
      <c r="AF133">
        <v>102.57346733472301</v>
      </c>
      <c r="AG133">
        <v>106.294676010091</v>
      </c>
      <c r="AH133">
        <v>109.877215777064</v>
      </c>
      <c r="AI133">
        <v>113.572720644402</v>
      </c>
      <c r="AJ133">
        <v>117.42358293991801</v>
      </c>
      <c r="AK133">
        <v>121.432624873051</v>
      </c>
      <c r="AL133">
        <v>125.414682036703</v>
      </c>
      <c r="AM133">
        <v>126.696363379959</v>
      </c>
      <c r="AN133">
        <v>127.62084514996199</v>
      </c>
      <c r="AO133">
        <v>128.59702655691501</v>
      </c>
      <c r="AP133" s="68" t="s">
        <v>67</v>
      </c>
      <c r="AQ133" s="68" t="s">
        <v>23</v>
      </c>
      <c r="AR133" s="68">
        <v>1.4039999999999999</v>
      </c>
      <c r="AS133" s="68">
        <v>1.4279999999999999</v>
      </c>
      <c r="AT133" s="68">
        <v>1.427</v>
      </c>
      <c r="AU133" s="68">
        <v>1.4259999999999999</v>
      </c>
      <c r="AV133" s="68">
        <v>1.421</v>
      </c>
      <c r="AW133" s="68">
        <v>1.419</v>
      </c>
      <c r="AX133" s="68">
        <v>1.4179999999999999</v>
      </c>
      <c r="AY133" s="68">
        <v>1.419</v>
      </c>
      <c r="AZ133" s="68">
        <v>1.417</v>
      </c>
      <c r="BA133" s="68">
        <v>1.4039999999999999</v>
      </c>
      <c r="BB133" s="68">
        <v>1.4019999999999999</v>
      </c>
      <c r="BC133" s="68">
        <v>1.4039999999999999</v>
      </c>
      <c r="BD133" s="68">
        <v>1.4079999999999999</v>
      </c>
      <c r="BE133" s="68">
        <v>1.411</v>
      </c>
      <c r="BF133" s="68">
        <v>1.4139999999999999</v>
      </c>
      <c r="BG133" s="68">
        <v>1.417</v>
      </c>
      <c r="BH133" s="68">
        <v>1.42</v>
      </c>
      <c r="BI133" s="68">
        <v>1.423</v>
      </c>
      <c r="BJ133" s="68">
        <v>1.427</v>
      </c>
      <c r="BK133" s="68">
        <v>1.4279999999999999</v>
      </c>
      <c r="BL133" s="68">
        <v>1.4279999999999999</v>
      </c>
      <c r="BM133" s="68">
        <v>1.429</v>
      </c>
      <c r="BN133" s="68">
        <v>1.421</v>
      </c>
      <c r="BO133" s="68">
        <v>1.4179999999999999</v>
      </c>
      <c r="BP133" s="68">
        <v>1.419</v>
      </c>
      <c r="BQ133" s="68">
        <v>1.421</v>
      </c>
      <c r="BR133" s="68">
        <v>1.425</v>
      </c>
      <c r="BS133" s="68">
        <v>1.4339999999999999</v>
      </c>
      <c r="BT133" s="68">
        <v>1.4339999999999999</v>
      </c>
      <c r="BU133" s="68">
        <v>1.4350000000000001</v>
      </c>
      <c r="BV133" s="68">
        <v>1.44</v>
      </c>
      <c r="BW133" s="68">
        <v>1.448</v>
      </c>
      <c r="BX133" t="s">
        <v>178</v>
      </c>
      <c r="BY133" t="s">
        <v>33</v>
      </c>
      <c r="BZ133">
        <f t="shared" si="19"/>
        <v>1</v>
      </c>
      <c r="CA133">
        <f t="shared" si="18"/>
        <v>1</v>
      </c>
      <c r="CB133">
        <v>53.474000035044902</v>
      </c>
      <c r="CC133">
        <v>53.474000035044902</v>
      </c>
      <c r="CD133">
        <v>51.614254675533502</v>
      </c>
      <c r="CE133">
        <v>53.460670749959199</v>
      </c>
      <c r="CF133">
        <v>54.976135459900902</v>
      </c>
      <c r="CG133">
        <v>56.342303943737697</v>
      </c>
      <c r="CH133">
        <v>57.9126077515132</v>
      </c>
      <c r="CI133">
        <v>59.659820958938198</v>
      </c>
      <c r="CJ133">
        <v>61.453481666857698</v>
      </c>
      <c r="CK133">
        <v>63.374310733491903</v>
      </c>
      <c r="CL133">
        <v>65.464342244677596</v>
      </c>
      <c r="CM133">
        <v>67.739548475023994</v>
      </c>
      <c r="CN133">
        <v>70.012431666432093</v>
      </c>
      <c r="CO133">
        <v>72.643238104677707</v>
      </c>
      <c r="CP133">
        <v>75.327273504317304</v>
      </c>
      <c r="CQ133">
        <v>78.134679226286806</v>
      </c>
      <c r="CR133">
        <v>81.291403335610696</v>
      </c>
      <c r="CS133">
        <v>84.418983384834405</v>
      </c>
      <c r="CT133">
        <v>87.658646195550006</v>
      </c>
      <c r="CU133">
        <v>91.035835631146099</v>
      </c>
      <c r="CV133">
        <v>94.264150804696001</v>
      </c>
      <c r="CW133">
        <v>97.675710020317496</v>
      </c>
      <c r="CX133">
        <v>101.05546843552099</v>
      </c>
      <c r="CY133">
        <v>104.72160643014</v>
      </c>
      <c r="CZ133">
        <v>108.251127696678</v>
      </c>
      <c r="DA133">
        <v>111.891942277469</v>
      </c>
      <c r="DB133">
        <v>115.685815130419</v>
      </c>
      <c r="DC133">
        <v>119.63552669869701</v>
      </c>
      <c r="DD133">
        <v>123.55865284882201</v>
      </c>
      <c r="DE133">
        <v>124.821366412995</v>
      </c>
      <c r="DF133">
        <v>125.732166649696</v>
      </c>
      <c r="DG133">
        <v>126.693901413286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>
        <v>51.448840412463099</v>
      </c>
      <c r="K134">
        <v>51.448840412463099</v>
      </c>
      <c r="L134">
        <v>49.659527061178203</v>
      </c>
      <c r="M134">
        <v>51.436015932141203</v>
      </c>
      <c r="N134">
        <v>52.894087180998802</v>
      </c>
      <c r="O134">
        <v>54.208516328909802</v>
      </c>
      <c r="P134">
        <v>55.719349817191599</v>
      </c>
      <c r="Q134">
        <v>57.400392817835602</v>
      </c>
      <c r="R134">
        <v>59.126124265929697</v>
      </c>
      <c r="S134">
        <v>60.9742079709848</v>
      </c>
      <c r="T134">
        <v>62.985086109996999</v>
      </c>
      <c r="U134">
        <v>65.174126057893602</v>
      </c>
      <c r="V134">
        <v>67.360930944647706</v>
      </c>
      <c r="W134">
        <v>69.8921038606194</v>
      </c>
      <c r="X134">
        <v>72.474489858430701</v>
      </c>
      <c r="Y134">
        <v>75.175573915504899</v>
      </c>
      <c r="Z134">
        <v>78.212747024311895</v>
      </c>
      <c r="AA134">
        <v>81.221879812662394</v>
      </c>
      <c r="AB134">
        <v>84.338850580315196</v>
      </c>
      <c r="AC134">
        <v>87.5881395843315</v>
      </c>
      <c r="AD134">
        <v>90.694192470897804</v>
      </c>
      <c r="AE134">
        <v>93.976549607583905</v>
      </c>
      <c r="AF134">
        <v>97.228310299182496</v>
      </c>
      <c r="AG134">
        <v>100.755604844038</v>
      </c>
      <c r="AH134">
        <v>104.151456589849</v>
      </c>
      <c r="AI134">
        <v>107.654386765555</v>
      </c>
      <c r="AJ134">
        <v>111.304578612596</v>
      </c>
      <c r="AK134">
        <v>115.104707273599</v>
      </c>
      <c r="AL134">
        <v>118.87925735557199</v>
      </c>
      <c r="AM134">
        <v>120.094149613627</v>
      </c>
      <c r="AN134">
        <v>120.970456155029</v>
      </c>
      <c r="AO134">
        <v>121.895768238259</v>
      </c>
      <c r="AP134" s="68" t="s">
        <v>131</v>
      </c>
      <c r="AQ134" s="68" t="s">
        <v>23</v>
      </c>
      <c r="AR134" s="68">
        <v>1.2190000000000001</v>
      </c>
      <c r="AS134" s="68">
        <v>1.343</v>
      </c>
      <c r="AT134" s="68">
        <v>1.367</v>
      </c>
      <c r="AU134" s="68">
        <v>1.39</v>
      </c>
      <c r="AV134" s="68">
        <v>1.399</v>
      </c>
      <c r="AW134" s="68">
        <v>1.403</v>
      </c>
      <c r="AX134" s="68">
        <v>1.3959999999999999</v>
      </c>
      <c r="AY134" s="68">
        <v>1.385</v>
      </c>
      <c r="AZ134" s="68">
        <v>1.375</v>
      </c>
      <c r="BA134" s="68">
        <v>1.337</v>
      </c>
      <c r="BB134" s="68">
        <v>1.331</v>
      </c>
      <c r="BC134" s="68">
        <v>1.3340000000000001</v>
      </c>
      <c r="BD134" s="68">
        <v>1.3380000000000001</v>
      </c>
      <c r="BE134" s="68">
        <v>1.339</v>
      </c>
      <c r="BF134" s="68">
        <v>1.3420000000000001</v>
      </c>
      <c r="BG134" s="68">
        <v>1.3420000000000001</v>
      </c>
      <c r="BH134" s="68">
        <v>1.2849999999999999</v>
      </c>
      <c r="BI134" s="68">
        <v>1.282</v>
      </c>
      <c r="BJ134" s="68">
        <v>1.375</v>
      </c>
      <c r="BK134" s="68">
        <v>1.3740000000000001</v>
      </c>
      <c r="BL134" s="68">
        <v>1.373</v>
      </c>
      <c r="BM134" s="68">
        <v>1.37</v>
      </c>
      <c r="BN134" s="68">
        <v>1.377</v>
      </c>
      <c r="BO134" s="68">
        <v>1.3839999999999999</v>
      </c>
      <c r="BP134" s="68">
        <v>1.385</v>
      </c>
      <c r="BQ134" s="68">
        <v>1.385</v>
      </c>
      <c r="BR134" s="68">
        <v>1.383</v>
      </c>
      <c r="BS134" s="68">
        <v>1.389</v>
      </c>
      <c r="BT134" s="68">
        <v>1.4059999999999999</v>
      </c>
      <c r="BU134" s="68">
        <v>1.427</v>
      </c>
      <c r="BV134" s="68">
        <v>1.4410000000000001</v>
      </c>
      <c r="BW134" s="68">
        <v>1.456</v>
      </c>
      <c r="BX134" t="s">
        <v>178</v>
      </c>
      <c r="BY134" t="s">
        <v>34</v>
      </c>
      <c r="BZ134">
        <f t="shared" si="19"/>
        <v>1</v>
      </c>
      <c r="CA134">
        <f t="shared" si="18"/>
        <v>1</v>
      </c>
      <c r="CB134">
        <v>58.0983201113118</v>
      </c>
      <c r="CC134">
        <v>58.0983201113118</v>
      </c>
      <c r="CD134">
        <v>56.077747849060799</v>
      </c>
      <c r="CE134">
        <v>58.083838137431798</v>
      </c>
      <c r="CF134">
        <v>59.7303570770639</v>
      </c>
      <c r="CG134">
        <v>61.214668964110402</v>
      </c>
      <c r="CH134">
        <v>62.920769372465102</v>
      </c>
      <c r="CI134">
        <v>64.819077936648796</v>
      </c>
      <c r="CJ134">
        <v>66.767850684367303</v>
      </c>
      <c r="CK134">
        <v>68.854789045426699</v>
      </c>
      <c r="CL134">
        <v>71.125562125802404</v>
      </c>
      <c r="CM134">
        <v>73.597523449123898</v>
      </c>
      <c r="CN134">
        <v>76.066960841941096</v>
      </c>
      <c r="CO134">
        <v>78.925273938023693</v>
      </c>
      <c r="CP134">
        <v>81.841419125145705</v>
      </c>
      <c r="CQ134">
        <v>84.8916034429528</v>
      </c>
      <c r="CR134">
        <v>88.321314474227805</v>
      </c>
      <c r="CS134">
        <v>91.719361127825195</v>
      </c>
      <c r="CT134">
        <v>95.239183226533299</v>
      </c>
      <c r="CU134">
        <v>98.908424966018202</v>
      </c>
      <c r="CV134">
        <v>102.41591810754799</v>
      </c>
      <c r="CW134">
        <v>106.122501854004</v>
      </c>
      <c r="CX134">
        <v>109.794534733099</v>
      </c>
      <c r="CY134">
        <v>113.777712700785</v>
      </c>
      <c r="CZ134">
        <v>117.612459610472</v>
      </c>
      <c r="DA134">
        <v>121.56812424827901</v>
      </c>
      <c r="DB134">
        <v>125.690083318628</v>
      </c>
      <c r="DC134">
        <v>129.98135771161901</v>
      </c>
      <c r="DD134">
        <v>134.24374763490201</v>
      </c>
      <c r="DE134">
        <v>135.61565803644601</v>
      </c>
      <c r="DF134">
        <v>136.60522237939</v>
      </c>
      <c r="DG134">
        <v>137.65012596095499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>
        <v>33.304564377838098</v>
      </c>
      <c r="K135">
        <v>33.304564377838098</v>
      </c>
      <c r="L135">
        <v>32.146281679486698</v>
      </c>
      <c r="M135">
        <v>33.2962626604996</v>
      </c>
      <c r="N135">
        <v>34.240121207859403</v>
      </c>
      <c r="O135">
        <v>35.090995393278497</v>
      </c>
      <c r="P135">
        <v>36.069008712359697</v>
      </c>
      <c r="Q135">
        <v>37.157204372126301</v>
      </c>
      <c r="R135">
        <v>38.274328366586303</v>
      </c>
      <c r="S135">
        <v>39.470655091099403</v>
      </c>
      <c r="T135">
        <v>40.772364126712503</v>
      </c>
      <c r="U135">
        <v>42.1894032919474</v>
      </c>
      <c r="V135">
        <v>43.604995626950398</v>
      </c>
      <c r="W135">
        <v>45.243508966718501</v>
      </c>
      <c r="X135">
        <v>46.915174256412698</v>
      </c>
      <c r="Y135">
        <v>48.663676791116899</v>
      </c>
      <c r="Z135">
        <v>50.629741070077699</v>
      </c>
      <c r="AA135">
        <v>52.577653906744999</v>
      </c>
      <c r="AB135">
        <v>54.595373893491001</v>
      </c>
      <c r="AC135">
        <v>56.698747923865596</v>
      </c>
      <c r="AD135">
        <v>58.709400399068102</v>
      </c>
      <c r="AE135">
        <v>60.834180543643299</v>
      </c>
      <c r="AF135">
        <v>62.939154580500897</v>
      </c>
      <c r="AG135">
        <v>65.222490945459697</v>
      </c>
      <c r="AH135">
        <v>67.420739966802998</v>
      </c>
      <c r="AI135">
        <v>69.688304456354302</v>
      </c>
      <c r="AJ135">
        <v>72.051196377467093</v>
      </c>
      <c r="AK135">
        <v>74.5111474399164</v>
      </c>
      <c r="AL135">
        <v>76.954540628074795</v>
      </c>
      <c r="AM135">
        <v>77.740981237739504</v>
      </c>
      <c r="AN135">
        <v>78.308243927994198</v>
      </c>
      <c r="AO135">
        <v>78.907229553295906</v>
      </c>
      <c r="AP135" s="68" t="s">
        <v>68</v>
      </c>
      <c r="AQ135" s="68" t="s">
        <v>23</v>
      </c>
      <c r="AR135" s="68">
        <v>1.2470000000000001</v>
      </c>
      <c r="AS135" s="68">
        <v>1.29</v>
      </c>
      <c r="AT135" s="68">
        <v>1.349</v>
      </c>
      <c r="AU135" s="68">
        <v>1.4079999999999999</v>
      </c>
      <c r="AV135" s="68">
        <v>1.444</v>
      </c>
      <c r="AW135" s="68">
        <v>1.466</v>
      </c>
      <c r="AX135" s="68">
        <v>1.4670000000000001</v>
      </c>
      <c r="AY135" s="68">
        <v>1.4259999999999999</v>
      </c>
      <c r="AZ135" s="68">
        <v>1.401</v>
      </c>
      <c r="BA135" s="68">
        <v>1.339</v>
      </c>
      <c r="BB135" s="68">
        <v>1.3160000000000001</v>
      </c>
      <c r="BC135" s="68">
        <v>1.3120000000000001</v>
      </c>
      <c r="BD135" s="68">
        <v>1.3129999999999999</v>
      </c>
      <c r="BE135" s="68">
        <v>1.3129999999999999</v>
      </c>
      <c r="BF135" s="68">
        <v>1.3140000000000001</v>
      </c>
      <c r="BG135" s="68">
        <v>1.31</v>
      </c>
      <c r="BH135" s="68">
        <v>1.2809999999999999</v>
      </c>
      <c r="BI135" s="68">
        <v>1.2629999999999999</v>
      </c>
      <c r="BJ135" s="68">
        <v>1.276</v>
      </c>
      <c r="BK135" s="68">
        <v>1.274</v>
      </c>
      <c r="BL135" s="68">
        <v>1.2749999999999999</v>
      </c>
      <c r="BM135" s="68">
        <v>1.2729999999999999</v>
      </c>
      <c r="BN135" s="68">
        <v>1.393</v>
      </c>
      <c r="BO135" s="68">
        <v>1.464</v>
      </c>
      <c r="BP135" s="68">
        <v>1.4730000000000001</v>
      </c>
      <c r="BQ135" s="68">
        <v>1.468</v>
      </c>
      <c r="BR135" s="68">
        <v>1.4590000000000001</v>
      </c>
      <c r="BS135" s="68">
        <v>1.46</v>
      </c>
      <c r="BT135" s="68">
        <v>1.59</v>
      </c>
      <c r="BU135" s="68">
        <v>1.71</v>
      </c>
      <c r="BV135" s="68">
        <v>1.7629999999999999</v>
      </c>
      <c r="BW135" s="68">
        <v>1.8029999999999999</v>
      </c>
      <c r="BX135" t="s">
        <v>178</v>
      </c>
      <c r="BY135" t="s">
        <v>35</v>
      </c>
      <c r="BZ135">
        <f t="shared" si="19"/>
        <v>1</v>
      </c>
      <c r="CA135">
        <f t="shared" si="18"/>
        <v>1</v>
      </c>
      <c r="CB135">
        <v>61.808786157081002</v>
      </c>
      <c r="CC135">
        <v>61.808786157081002</v>
      </c>
      <c r="CD135">
        <v>59.659169461914601</v>
      </c>
      <c r="CE135">
        <v>61.793379287743498</v>
      </c>
      <c r="CF135">
        <v>63.545053636473803</v>
      </c>
      <c r="CG135">
        <v>65.124161532211403</v>
      </c>
      <c r="CH135">
        <v>66.939222537425906</v>
      </c>
      <c r="CI135">
        <v>68.958767128026594</v>
      </c>
      <c r="CJ135">
        <v>71.031998811863602</v>
      </c>
      <c r="CK135">
        <v>73.252220095965995</v>
      </c>
      <c r="CL135">
        <v>75.668016756993296</v>
      </c>
      <c r="CM135">
        <v>78.297850606388906</v>
      </c>
      <c r="CN135">
        <v>80.924999333727399</v>
      </c>
      <c r="CO135">
        <v>83.965859423782803</v>
      </c>
      <c r="CP135">
        <v>87.0682450681266</v>
      </c>
      <c r="CQ135">
        <v>90.313230291069701</v>
      </c>
      <c r="CR135">
        <v>93.961980810990298</v>
      </c>
      <c r="CS135">
        <v>97.577044698579201</v>
      </c>
      <c r="CT135">
        <v>101.32166125536099</v>
      </c>
      <c r="CU135">
        <v>105.22524018156599</v>
      </c>
      <c r="CV135">
        <v>108.956740388748</v>
      </c>
      <c r="CW135">
        <v>112.90004618001799</v>
      </c>
      <c r="CX135">
        <v>116.806594502773</v>
      </c>
      <c r="CY135">
        <v>121.044159285345</v>
      </c>
      <c r="CZ135">
        <v>125.123813417397</v>
      </c>
      <c r="DA135">
        <v>129.33210772330699</v>
      </c>
      <c r="DB135">
        <v>133.71731690387</v>
      </c>
      <c r="DC135">
        <v>138.282654779209</v>
      </c>
      <c r="DD135">
        <v>142.81726346981401</v>
      </c>
      <c r="DE135">
        <v>144.27679132661299</v>
      </c>
      <c r="DF135">
        <v>145.32955448301001</v>
      </c>
      <c r="DG135">
        <v>146.44119113453399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>
        <v>17.1658864276604</v>
      </c>
      <c r="K136">
        <v>17.1658864276604</v>
      </c>
      <c r="L136">
        <v>16.568882694915199</v>
      </c>
      <c r="M136">
        <v>17.1616075445809</v>
      </c>
      <c r="N136">
        <v>17.648092473311401</v>
      </c>
      <c r="O136">
        <v>18.086651268599301</v>
      </c>
      <c r="P136">
        <v>18.5907402988482</v>
      </c>
      <c r="Q136">
        <v>19.151619669456601</v>
      </c>
      <c r="R136">
        <v>19.7274093239003</v>
      </c>
      <c r="S136">
        <v>20.3440217632761</v>
      </c>
      <c r="T136">
        <v>21.014950504865201</v>
      </c>
      <c r="U136">
        <v>21.7453228675842</v>
      </c>
      <c r="V136">
        <v>22.474949502986</v>
      </c>
      <c r="W136">
        <v>23.3194744029839</v>
      </c>
      <c r="X136">
        <v>24.181086528649399</v>
      </c>
      <c r="Y136">
        <v>25.082302217546999</v>
      </c>
      <c r="Z136">
        <v>26.0956538932885</v>
      </c>
      <c r="AA136">
        <v>27.099649926560801</v>
      </c>
      <c r="AB136">
        <v>28.1396260614341</v>
      </c>
      <c r="AC136">
        <v>29.223750126552599</v>
      </c>
      <c r="AD136">
        <v>30.260083514470601</v>
      </c>
      <c r="AE136">
        <v>31.355240749729202</v>
      </c>
      <c r="AF136">
        <v>32.440189492488301</v>
      </c>
      <c r="AG136">
        <v>33.6170700026898</v>
      </c>
      <c r="AH136">
        <v>34.750094671981202</v>
      </c>
      <c r="AI136">
        <v>35.918846019497202</v>
      </c>
      <c r="AJ136">
        <v>37.136731168766701</v>
      </c>
      <c r="AK136">
        <v>38.404642680130202</v>
      </c>
      <c r="AL136">
        <v>39.6640199081343</v>
      </c>
      <c r="AM136">
        <v>40.069368257220901</v>
      </c>
      <c r="AN136">
        <v>40.361747608143801</v>
      </c>
      <c r="AO136">
        <v>40.670477639832001</v>
      </c>
      <c r="AP136" s="68" t="s">
        <v>69</v>
      </c>
      <c r="AQ136" s="68" t="s">
        <v>23</v>
      </c>
      <c r="AR136" s="68">
        <v>1.268</v>
      </c>
      <c r="AS136" s="68">
        <v>1.3540000000000001</v>
      </c>
      <c r="AT136" s="68">
        <v>1.365</v>
      </c>
      <c r="AU136" s="68">
        <v>1.375</v>
      </c>
      <c r="AV136" s="68">
        <v>1.3779999999999999</v>
      </c>
      <c r="AW136" s="68">
        <v>1.3819999999999999</v>
      </c>
      <c r="AX136" s="68">
        <v>1.3819999999999999</v>
      </c>
      <c r="AY136" s="68">
        <v>1.3779999999999999</v>
      </c>
      <c r="AZ136" s="68">
        <v>1.375</v>
      </c>
      <c r="BA136" s="68">
        <v>1.3580000000000001</v>
      </c>
      <c r="BB136" s="68">
        <v>1.357</v>
      </c>
      <c r="BC136" s="68">
        <v>1.36</v>
      </c>
      <c r="BD136" s="68">
        <v>1.365</v>
      </c>
      <c r="BE136" s="68">
        <v>1.3680000000000001</v>
      </c>
      <c r="BF136" s="68">
        <v>1.37</v>
      </c>
      <c r="BG136" s="68">
        <v>1.373</v>
      </c>
      <c r="BH136" s="68">
        <v>1.36</v>
      </c>
      <c r="BI136" s="68">
        <v>1.359</v>
      </c>
      <c r="BJ136" s="68">
        <v>1.383</v>
      </c>
      <c r="BK136" s="68">
        <v>1.3819999999999999</v>
      </c>
      <c r="BL136" s="68">
        <v>1.381</v>
      </c>
      <c r="BM136" s="68">
        <v>1.38</v>
      </c>
      <c r="BN136" s="68">
        <v>1.39</v>
      </c>
      <c r="BO136" s="68">
        <v>1.397</v>
      </c>
      <c r="BP136" s="68">
        <v>1.399</v>
      </c>
      <c r="BQ136" s="68">
        <v>1.4</v>
      </c>
      <c r="BR136" s="68">
        <v>1.399</v>
      </c>
      <c r="BS136" s="68">
        <v>1.403</v>
      </c>
      <c r="BT136" s="68">
        <v>1.4119999999999999</v>
      </c>
      <c r="BU136" s="68">
        <v>1.4219999999999999</v>
      </c>
      <c r="BV136" s="68">
        <v>1.4279999999999999</v>
      </c>
      <c r="BW136" s="68">
        <v>1.4339999999999999</v>
      </c>
      <c r="BX136" t="s">
        <v>178</v>
      </c>
      <c r="BY136" t="s">
        <v>36</v>
      </c>
      <c r="BZ136">
        <f t="shared" si="19"/>
        <v>1</v>
      </c>
      <c r="CA136">
        <f t="shared" si="18"/>
        <v>1</v>
      </c>
      <c r="CB136">
        <v>54.277256646940998</v>
      </c>
      <c r="CC136">
        <v>54.277256646940998</v>
      </c>
      <c r="CD136">
        <v>52.389575229616597</v>
      </c>
      <c r="CE136">
        <v>54.263727136767002</v>
      </c>
      <c r="CF136">
        <v>55.801956312571697</v>
      </c>
      <c r="CG136">
        <v>57.188646617609301</v>
      </c>
      <c r="CH136">
        <v>58.782538653597598</v>
      </c>
      <c r="CI136">
        <v>60.555997523593803</v>
      </c>
      <c r="CJ136">
        <v>62.3766016025384</v>
      </c>
      <c r="CK136">
        <v>64.326284292374197</v>
      </c>
      <c r="CL136">
        <v>66.447711091537798</v>
      </c>
      <c r="CM136">
        <v>68.7570942012416</v>
      </c>
      <c r="CN136">
        <v>71.064119376611401</v>
      </c>
      <c r="CO136">
        <v>73.7344443222579</v>
      </c>
      <c r="CP136">
        <v>76.4587978050765</v>
      </c>
      <c r="CQ136">
        <v>79.308374810416694</v>
      </c>
      <c r="CR136">
        <v>82.512517469149401</v>
      </c>
      <c r="CS136">
        <v>85.687078281961504</v>
      </c>
      <c r="CT136">
        <v>88.975405501012304</v>
      </c>
      <c r="CU136">
        <v>92.403325193218905</v>
      </c>
      <c r="CV136">
        <v>95.680134317225694</v>
      </c>
      <c r="CW136">
        <v>99.142940073129097</v>
      </c>
      <c r="CX136">
        <v>102.57346733472301</v>
      </c>
      <c r="CY136">
        <v>106.294676010091</v>
      </c>
      <c r="CZ136">
        <v>109.877215777064</v>
      </c>
      <c r="DA136">
        <v>113.572720644402</v>
      </c>
      <c r="DB136">
        <v>117.42358293991801</v>
      </c>
      <c r="DC136">
        <v>121.432624873051</v>
      </c>
      <c r="DD136">
        <v>125.414682036703</v>
      </c>
      <c r="DE136">
        <v>126.696363379959</v>
      </c>
      <c r="DF136">
        <v>127.62084514996199</v>
      </c>
      <c r="DG136">
        <v>128.59702655691501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>
        <v>-31.5393310233951</v>
      </c>
      <c r="K137">
        <v>-31.5393310233951</v>
      </c>
      <c r="L137">
        <v>-30.442440488286199</v>
      </c>
      <c r="M137">
        <v>-31.5314693198691</v>
      </c>
      <c r="N137">
        <v>-32.425300772720902</v>
      </c>
      <c r="O137">
        <v>-33.231076290116697</v>
      </c>
      <c r="P137">
        <v>-34.157252218011998</v>
      </c>
      <c r="Q137">
        <v>-35.187770520015</v>
      </c>
      <c r="R137">
        <v>-36.2456838755459</v>
      </c>
      <c r="S137">
        <v>-37.378601998974602</v>
      </c>
      <c r="T137">
        <v>-38.611316881672998</v>
      </c>
      <c r="U137">
        <v>-39.953249080467899</v>
      </c>
      <c r="V137">
        <v>-41.293811135005598</v>
      </c>
      <c r="W137">
        <v>-42.845478768994603</v>
      </c>
      <c r="X137">
        <v>-44.428541208540402</v>
      </c>
      <c r="Y137">
        <v>-46.0843683081428</v>
      </c>
      <c r="Z137">
        <v>-47.946225782209602</v>
      </c>
      <c r="AA137">
        <v>-49.790893890261898</v>
      </c>
      <c r="AB137">
        <v>-51.701669177773198</v>
      </c>
      <c r="AC137">
        <v>-53.693558609425402</v>
      </c>
      <c r="AD137">
        <v>-55.597640982909901</v>
      </c>
      <c r="AE137">
        <v>-57.609801945936503</v>
      </c>
      <c r="AF137">
        <v>-59.6032065793352</v>
      </c>
      <c r="AG137">
        <v>-61.765519847726502</v>
      </c>
      <c r="AH137">
        <v>-63.847255635333198</v>
      </c>
      <c r="AI137">
        <v>-65.994632981017602</v>
      </c>
      <c r="AJ137">
        <v>-68.232285142655599</v>
      </c>
      <c r="AK137">
        <v>-70.561852044649697</v>
      </c>
      <c r="AL137">
        <v>-72.8757386851522</v>
      </c>
      <c r="AM137">
        <v>-73.620495783220093</v>
      </c>
      <c r="AN137">
        <v>-74.157691993390898</v>
      </c>
      <c r="AO137">
        <v>-74.724929735951406</v>
      </c>
      <c r="AP137" s="68" t="s">
        <v>70</v>
      </c>
      <c r="AQ137" s="68" t="s">
        <v>23</v>
      </c>
      <c r="AR137" s="68">
        <v>1.129</v>
      </c>
      <c r="AS137" s="68">
        <v>1.1719999999999999</v>
      </c>
      <c r="AT137" s="68">
        <v>1.1850000000000001</v>
      </c>
      <c r="AU137" s="68">
        <v>1.1910000000000001</v>
      </c>
      <c r="AV137" s="68">
        <v>1.1950000000000001</v>
      </c>
      <c r="AW137" s="68">
        <v>1.1990000000000001</v>
      </c>
      <c r="AX137" s="68">
        <v>1.2010000000000001</v>
      </c>
      <c r="AY137" s="68">
        <v>1.198</v>
      </c>
      <c r="AZ137" s="68">
        <v>1.198</v>
      </c>
      <c r="BA137" s="68">
        <v>1.202</v>
      </c>
      <c r="BB137" s="68">
        <v>1.206</v>
      </c>
      <c r="BC137" s="68">
        <v>1.208</v>
      </c>
      <c r="BD137" s="68">
        <v>1.212</v>
      </c>
      <c r="BE137" s="68">
        <v>1.2150000000000001</v>
      </c>
      <c r="BF137" s="68">
        <v>1.218</v>
      </c>
      <c r="BG137" s="68">
        <v>1.2210000000000001</v>
      </c>
      <c r="BH137" s="68">
        <v>1.218</v>
      </c>
      <c r="BI137" s="68">
        <v>1.2190000000000001</v>
      </c>
      <c r="BJ137" s="68">
        <v>1.23</v>
      </c>
      <c r="BK137" s="68">
        <v>1.23</v>
      </c>
      <c r="BL137" s="68">
        <v>1.2290000000000001</v>
      </c>
      <c r="BM137" s="68">
        <v>1.2290000000000001</v>
      </c>
      <c r="BN137" s="68">
        <v>1.25</v>
      </c>
      <c r="BO137" s="68">
        <v>1.2629999999999999</v>
      </c>
      <c r="BP137" s="68">
        <v>1.2649999999999999</v>
      </c>
      <c r="BQ137" s="68">
        <v>1.264</v>
      </c>
      <c r="BR137" s="68">
        <v>1.2629999999999999</v>
      </c>
      <c r="BS137" s="68">
        <v>1.264</v>
      </c>
      <c r="BT137" s="68">
        <v>1.282</v>
      </c>
      <c r="BU137" s="68">
        <v>1.2989999999999999</v>
      </c>
      <c r="BV137" s="68">
        <v>1.306</v>
      </c>
      <c r="BW137" s="68">
        <v>1.3120000000000001</v>
      </c>
      <c r="BX137" t="s">
        <v>178</v>
      </c>
      <c r="BY137" t="s">
        <v>37</v>
      </c>
      <c r="BZ137">
        <f t="shared" si="19"/>
        <v>1</v>
      </c>
      <c r="CA137">
        <f t="shared" si="18"/>
        <v>1</v>
      </c>
      <c r="CB137">
        <v>51.448840412463099</v>
      </c>
      <c r="CC137">
        <v>51.448840412463099</v>
      </c>
      <c r="CD137">
        <v>49.659527061178203</v>
      </c>
      <c r="CE137">
        <v>51.436015932141203</v>
      </c>
      <c r="CF137">
        <v>52.894087180998802</v>
      </c>
      <c r="CG137">
        <v>54.208516328909802</v>
      </c>
      <c r="CH137">
        <v>55.719349817191599</v>
      </c>
      <c r="CI137">
        <v>57.400392817835602</v>
      </c>
      <c r="CJ137">
        <v>59.126124265929697</v>
      </c>
      <c r="CK137">
        <v>60.9742079709848</v>
      </c>
      <c r="CL137">
        <v>62.985086109996999</v>
      </c>
      <c r="CM137">
        <v>65.174126057893602</v>
      </c>
      <c r="CN137">
        <v>67.360930944647706</v>
      </c>
      <c r="CO137">
        <v>69.8921038606194</v>
      </c>
      <c r="CP137">
        <v>72.474489858430701</v>
      </c>
      <c r="CQ137">
        <v>75.175573915504899</v>
      </c>
      <c r="CR137">
        <v>78.212747024311895</v>
      </c>
      <c r="CS137">
        <v>81.221879812662394</v>
      </c>
      <c r="CT137">
        <v>84.338850580315196</v>
      </c>
      <c r="CU137">
        <v>87.5881395843315</v>
      </c>
      <c r="CV137">
        <v>90.694192470897804</v>
      </c>
      <c r="CW137">
        <v>93.976549607583905</v>
      </c>
      <c r="CX137">
        <v>97.228310299182496</v>
      </c>
      <c r="CY137">
        <v>100.755604844038</v>
      </c>
      <c r="CZ137">
        <v>104.151456589849</v>
      </c>
      <c r="DA137">
        <v>107.654386765555</v>
      </c>
      <c r="DB137">
        <v>111.304578612596</v>
      </c>
      <c r="DC137">
        <v>115.104707273599</v>
      </c>
      <c r="DD137">
        <v>118.87925735557199</v>
      </c>
      <c r="DE137">
        <v>120.094149613627</v>
      </c>
      <c r="DF137">
        <v>120.970456155029</v>
      </c>
      <c r="DG137">
        <v>121.895768238259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>
        <v>-164.453474595279</v>
      </c>
      <c r="K138">
        <v>-164.453474595279</v>
      </c>
      <c r="L138">
        <v>-158.734029892552</v>
      </c>
      <c r="M138">
        <v>-164.41248182786401</v>
      </c>
      <c r="N138">
        <v>-169.07312881543001</v>
      </c>
      <c r="O138">
        <v>-173.27463148779901</v>
      </c>
      <c r="P138">
        <v>-178.10393015985801</v>
      </c>
      <c r="Q138">
        <v>-183.47729446085401</v>
      </c>
      <c r="R138">
        <v>-188.99350300087499</v>
      </c>
      <c r="S138">
        <v>-194.90080400518701</v>
      </c>
      <c r="T138">
        <v>-201.32846873576301</v>
      </c>
      <c r="U138">
        <v>-208.32561818701299</v>
      </c>
      <c r="V138">
        <v>-215.31562338451599</v>
      </c>
      <c r="W138">
        <v>-223.406382622156</v>
      </c>
      <c r="X138">
        <v>-231.66084174468699</v>
      </c>
      <c r="Y138">
        <v>-240.29471288344499</v>
      </c>
      <c r="Z138">
        <v>-250.002874752331</v>
      </c>
      <c r="AA138">
        <v>-259.62140723227702</v>
      </c>
      <c r="AB138">
        <v>-269.58463806202798</v>
      </c>
      <c r="AC138">
        <v>-279.97081707774203</v>
      </c>
      <c r="AD138">
        <v>-289.899149482854</v>
      </c>
      <c r="AE138">
        <v>-300.39102902111301</v>
      </c>
      <c r="AF138">
        <v>-310.78510865436698</v>
      </c>
      <c r="AG138">
        <v>-322.05991755524798</v>
      </c>
      <c r="AH138">
        <v>-332.91457655886899</v>
      </c>
      <c r="AI138">
        <v>-344.11150605312599</v>
      </c>
      <c r="AJ138">
        <v>-355.77914962629001</v>
      </c>
      <c r="AK138">
        <v>-367.926058229104</v>
      </c>
      <c r="AL138">
        <v>-379.99120626816602</v>
      </c>
      <c r="AM138">
        <v>-383.87454458044402</v>
      </c>
      <c r="AN138">
        <v>-386.67561170632803</v>
      </c>
      <c r="AO138">
        <v>-389.63332243318098</v>
      </c>
      <c r="AP138" s="68" t="s">
        <v>132</v>
      </c>
      <c r="AQ138" s="68" t="s">
        <v>23</v>
      </c>
      <c r="AR138" s="68">
        <v>1</v>
      </c>
      <c r="AS138" s="68">
        <v>1.0249999999999999</v>
      </c>
      <c r="AT138" s="68">
        <v>1.0389999999999999</v>
      </c>
      <c r="AU138" s="68">
        <v>1.0349999999999999</v>
      </c>
      <c r="AV138" s="68">
        <v>1.036</v>
      </c>
      <c r="AW138" s="68">
        <v>1.0389999999999999</v>
      </c>
      <c r="AX138" s="68">
        <v>1.042</v>
      </c>
      <c r="AY138" s="68">
        <v>1.048</v>
      </c>
      <c r="AZ138" s="68">
        <v>1.0529999999999999</v>
      </c>
      <c r="BA138" s="68">
        <v>1.089</v>
      </c>
      <c r="BB138" s="68">
        <v>1.0980000000000001</v>
      </c>
      <c r="BC138" s="68">
        <v>1.1000000000000001</v>
      </c>
      <c r="BD138" s="68">
        <v>1.1000000000000001</v>
      </c>
      <c r="BE138" s="68">
        <v>1.101</v>
      </c>
      <c r="BF138" s="68">
        <v>1.103</v>
      </c>
      <c r="BG138" s="68">
        <v>1.105</v>
      </c>
      <c r="BH138" s="68">
        <v>1.1060000000000001</v>
      </c>
      <c r="BI138" s="68">
        <v>1.107</v>
      </c>
      <c r="BJ138" s="68">
        <v>1.111</v>
      </c>
      <c r="BK138" s="68">
        <v>1.1100000000000001</v>
      </c>
      <c r="BL138" s="68">
        <v>1.1080000000000001</v>
      </c>
      <c r="BM138" s="68">
        <v>1.109</v>
      </c>
      <c r="BN138" s="68">
        <v>1.117</v>
      </c>
      <c r="BO138" s="68">
        <v>1.1200000000000001</v>
      </c>
      <c r="BP138" s="68">
        <v>1.121</v>
      </c>
      <c r="BQ138" s="68">
        <v>1.121</v>
      </c>
      <c r="BR138" s="68">
        <v>1.121</v>
      </c>
      <c r="BS138" s="68">
        <v>1.119</v>
      </c>
      <c r="BT138" s="68">
        <v>1.1160000000000001</v>
      </c>
      <c r="BU138" s="68">
        <v>1.1060000000000001</v>
      </c>
      <c r="BV138" s="68">
        <v>1.0980000000000001</v>
      </c>
      <c r="BW138" s="68">
        <v>1.091</v>
      </c>
      <c r="BX138" t="s">
        <v>178</v>
      </c>
      <c r="BY138" t="s">
        <v>38</v>
      </c>
      <c r="BZ138">
        <f t="shared" si="19"/>
        <v>1</v>
      </c>
      <c r="CA138">
        <f t="shared" si="18"/>
        <v>1</v>
      </c>
      <c r="CB138">
        <v>33.304564377838098</v>
      </c>
      <c r="CC138">
        <v>33.304564377838098</v>
      </c>
      <c r="CD138">
        <v>32.146281679486698</v>
      </c>
      <c r="CE138">
        <v>33.2962626604996</v>
      </c>
      <c r="CF138">
        <v>34.240121207859403</v>
      </c>
      <c r="CG138">
        <v>35.090995393278497</v>
      </c>
      <c r="CH138">
        <v>36.069008712359697</v>
      </c>
      <c r="CI138">
        <v>37.157204372126301</v>
      </c>
      <c r="CJ138">
        <v>38.274328366586303</v>
      </c>
      <c r="CK138">
        <v>39.470655091099403</v>
      </c>
      <c r="CL138">
        <v>40.772364126712503</v>
      </c>
      <c r="CM138">
        <v>42.1894032919474</v>
      </c>
      <c r="CN138">
        <v>43.604995626950398</v>
      </c>
      <c r="CO138">
        <v>45.243508966718501</v>
      </c>
      <c r="CP138">
        <v>46.915174256412698</v>
      </c>
      <c r="CQ138">
        <v>48.663676791116899</v>
      </c>
      <c r="CR138">
        <v>50.629741070077699</v>
      </c>
      <c r="CS138">
        <v>52.577653906744999</v>
      </c>
      <c r="CT138">
        <v>54.595373893491001</v>
      </c>
      <c r="CU138">
        <v>56.698747923865596</v>
      </c>
      <c r="CV138">
        <v>58.709400399068102</v>
      </c>
      <c r="CW138">
        <v>60.834180543643299</v>
      </c>
      <c r="CX138">
        <v>62.939154580500897</v>
      </c>
      <c r="CY138">
        <v>65.222490945459697</v>
      </c>
      <c r="CZ138">
        <v>67.420739966802998</v>
      </c>
      <c r="DA138">
        <v>69.688304456354302</v>
      </c>
      <c r="DB138">
        <v>72.051196377467093</v>
      </c>
      <c r="DC138">
        <v>74.5111474399164</v>
      </c>
      <c r="DD138">
        <v>76.954540628074795</v>
      </c>
      <c r="DE138">
        <v>77.740981237739504</v>
      </c>
      <c r="DF138">
        <v>78.308243927994198</v>
      </c>
      <c r="DG138">
        <v>78.907229553295906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>
        <v>-32.416327613782698</v>
      </c>
      <c r="K139">
        <v>-32.416327613782698</v>
      </c>
      <c r="L139">
        <v>-32.416327613782698</v>
      </c>
      <c r="M139">
        <v>-32.416327613782698</v>
      </c>
      <c r="N139">
        <v>-32.416327613782698</v>
      </c>
      <c r="O139">
        <v>-32.416327613782698</v>
      </c>
      <c r="P139">
        <v>-32.416327613782698</v>
      </c>
      <c r="Q139">
        <v>-32.416327613782698</v>
      </c>
      <c r="R139">
        <v>-32.416327613782698</v>
      </c>
      <c r="S139">
        <v>-32.416327613782698</v>
      </c>
      <c r="T139">
        <v>-32.416327613782698</v>
      </c>
      <c r="U139">
        <v>-32.416327613782698</v>
      </c>
      <c r="V139">
        <v>-32.416327613782698</v>
      </c>
      <c r="W139">
        <v>-32.416327613782698</v>
      </c>
      <c r="X139">
        <v>-32.416327613782698</v>
      </c>
      <c r="Y139">
        <v>-32.416327613782698</v>
      </c>
      <c r="Z139">
        <v>-32.416327613782698</v>
      </c>
      <c r="AA139">
        <v>-32.416327613782698</v>
      </c>
      <c r="AB139">
        <v>-32.416327613782698</v>
      </c>
      <c r="AC139">
        <v>-32.416327613782698</v>
      </c>
      <c r="AD139">
        <v>-32.416327613782698</v>
      </c>
      <c r="AE139">
        <v>-32.416327613782698</v>
      </c>
      <c r="AF139">
        <v>-32.416327613782698</v>
      </c>
      <c r="AG139">
        <v>-32.416327613782698</v>
      </c>
      <c r="AH139">
        <v>-32.416327613782698</v>
      </c>
      <c r="AI139">
        <v>-32.416327613782698</v>
      </c>
      <c r="AJ139">
        <v>-32.416327613782698</v>
      </c>
      <c r="AK139">
        <v>-32.416327613782698</v>
      </c>
      <c r="AL139">
        <v>-32.416327613782698</v>
      </c>
      <c r="AM139">
        <v>-32.416327613782698</v>
      </c>
      <c r="AN139">
        <v>-32.416327613782698</v>
      </c>
      <c r="AO139">
        <v>-32.416327613782698</v>
      </c>
      <c r="AP139" s="68" t="s">
        <v>133</v>
      </c>
      <c r="AQ139" s="68" t="s">
        <v>23</v>
      </c>
      <c r="AR139" s="68">
        <v>1</v>
      </c>
      <c r="AS139" s="68">
        <v>1.0249999999999999</v>
      </c>
      <c r="AT139" s="68">
        <v>1.0389999999999999</v>
      </c>
      <c r="AU139" s="68">
        <v>1.0349999999999999</v>
      </c>
      <c r="AV139" s="68">
        <v>1.036</v>
      </c>
      <c r="AW139" s="68">
        <v>1.0389999999999999</v>
      </c>
      <c r="AX139" s="68">
        <v>1.042</v>
      </c>
      <c r="AY139" s="68">
        <v>1.048</v>
      </c>
      <c r="AZ139" s="68">
        <v>1.0529999999999999</v>
      </c>
      <c r="BA139" s="68">
        <v>1.089</v>
      </c>
      <c r="BB139" s="68">
        <v>1.0980000000000001</v>
      </c>
      <c r="BC139" s="68">
        <v>1.1000000000000001</v>
      </c>
      <c r="BD139" s="68">
        <v>1.1000000000000001</v>
      </c>
      <c r="BE139" s="68">
        <v>1.101</v>
      </c>
      <c r="BF139" s="68">
        <v>1.103</v>
      </c>
      <c r="BG139" s="68">
        <v>1.105</v>
      </c>
      <c r="BH139" s="68">
        <v>1.1060000000000001</v>
      </c>
      <c r="BI139" s="68">
        <v>1.107</v>
      </c>
      <c r="BJ139" s="68">
        <v>1.111</v>
      </c>
      <c r="BK139" s="68">
        <v>1.1100000000000001</v>
      </c>
      <c r="BL139" s="68">
        <v>1.1080000000000001</v>
      </c>
      <c r="BM139" s="68">
        <v>1.109</v>
      </c>
      <c r="BN139" s="68">
        <v>1.117</v>
      </c>
      <c r="BO139" s="68">
        <v>1.1200000000000001</v>
      </c>
      <c r="BP139" s="68">
        <v>1.121</v>
      </c>
      <c r="BQ139" s="68">
        <v>1.121</v>
      </c>
      <c r="BR139" s="68">
        <v>1.121</v>
      </c>
      <c r="BS139" s="68">
        <v>1.119</v>
      </c>
      <c r="BT139" s="68">
        <v>1.1160000000000001</v>
      </c>
      <c r="BU139" s="68">
        <v>1.1060000000000001</v>
      </c>
      <c r="BV139" s="68">
        <v>1.0980000000000001</v>
      </c>
      <c r="BW139" s="68">
        <v>1.091</v>
      </c>
      <c r="BX139" t="s">
        <v>178</v>
      </c>
      <c r="BY139" t="s">
        <v>39</v>
      </c>
      <c r="BZ139">
        <f t="shared" si="19"/>
        <v>1</v>
      </c>
      <c r="CA139">
        <f t="shared" si="18"/>
        <v>1</v>
      </c>
      <c r="CB139">
        <v>17.1658864276604</v>
      </c>
      <c r="CC139">
        <v>17.1658864276604</v>
      </c>
      <c r="CD139">
        <v>16.568882694915199</v>
      </c>
      <c r="CE139">
        <v>17.1616075445809</v>
      </c>
      <c r="CF139">
        <v>17.648092473311401</v>
      </c>
      <c r="CG139">
        <v>18.086651268599301</v>
      </c>
      <c r="CH139">
        <v>18.5907402988482</v>
      </c>
      <c r="CI139">
        <v>19.151619669456601</v>
      </c>
      <c r="CJ139">
        <v>19.7274093239003</v>
      </c>
      <c r="CK139">
        <v>20.3440217632761</v>
      </c>
      <c r="CL139">
        <v>21.014950504865201</v>
      </c>
      <c r="CM139">
        <v>21.7453228675842</v>
      </c>
      <c r="CN139">
        <v>22.474949502986</v>
      </c>
      <c r="CO139">
        <v>23.3194744029839</v>
      </c>
      <c r="CP139">
        <v>24.181086528649399</v>
      </c>
      <c r="CQ139">
        <v>25.082302217546999</v>
      </c>
      <c r="CR139">
        <v>26.0956538932885</v>
      </c>
      <c r="CS139">
        <v>27.099649926560801</v>
      </c>
      <c r="CT139">
        <v>28.1396260614341</v>
      </c>
      <c r="CU139">
        <v>29.223750126552599</v>
      </c>
      <c r="CV139">
        <v>30.260083514470601</v>
      </c>
      <c r="CW139">
        <v>31.355240749729202</v>
      </c>
      <c r="CX139">
        <v>32.440189492488301</v>
      </c>
      <c r="CY139">
        <v>33.6170700026898</v>
      </c>
      <c r="CZ139">
        <v>34.750094671981202</v>
      </c>
      <c r="DA139">
        <v>35.918846019497202</v>
      </c>
      <c r="DB139">
        <v>37.136731168766701</v>
      </c>
      <c r="DC139">
        <v>38.404642680130202</v>
      </c>
      <c r="DD139">
        <v>39.6640199081343</v>
      </c>
      <c r="DE139">
        <v>40.069368257220901</v>
      </c>
      <c r="DF139">
        <v>40.361747608143801</v>
      </c>
      <c r="DG139">
        <v>40.670477639832001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>
        <v>2.9558537024277999E-2</v>
      </c>
      <c r="K140">
        <v>2.9558537024277999E-2</v>
      </c>
      <c r="L140">
        <v>2.9558537024277999E-2</v>
      </c>
      <c r="M140">
        <v>2.9558537024277999E-2</v>
      </c>
      <c r="N140">
        <v>2.9558537024277999E-2</v>
      </c>
      <c r="O140">
        <v>2.9558537024277999E-2</v>
      </c>
      <c r="P140">
        <v>2.9558537024277999E-2</v>
      </c>
      <c r="Q140">
        <v>2.9558537024277999E-2</v>
      </c>
      <c r="R140">
        <v>2.9558537024277999E-2</v>
      </c>
      <c r="S140">
        <v>2.9558537024277999E-2</v>
      </c>
      <c r="T140">
        <v>2.9558537024277999E-2</v>
      </c>
      <c r="U140">
        <v>2.9558537024277999E-2</v>
      </c>
      <c r="V140">
        <v>2.9558537024277999E-2</v>
      </c>
      <c r="W140">
        <v>2.9558537024277999E-2</v>
      </c>
      <c r="X140">
        <v>2.9558537024277999E-2</v>
      </c>
      <c r="Y140">
        <v>2.9558537024277999E-2</v>
      </c>
      <c r="Z140">
        <v>2.9558537024277999E-2</v>
      </c>
      <c r="AA140">
        <v>2.9558537024277999E-2</v>
      </c>
      <c r="AB140">
        <v>2.9558537024277999E-2</v>
      </c>
      <c r="AC140">
        <v>2.9558537024277999E-2</v>
      </c>
      <c r="AD140">
        <v>2.9558537024277999E-2</v>
      </c>
      <c r="AE140">
        <v>2.9558537024277999E-2</v>
      </c>
      <c r="AF140">
        <v>2.9558537024277999E-2</v>
      </c>
      <c r="AG140">
        <v>2.9558537024277999E-2</v>
      </c>
      <c r="AH140">
        <v>2.9558537024277999E-2</v>
      </c>
      <c r="AI140">
        <v>2.9558537024277999E-2</v>
      </c>
      <c r="AJ140">
        <v>2.9558537024277999E-2</v>
      </c>
      <c r="AK140">
        <v>2.9558537024277999E-2</v>
      </c>
      <c r="AL140">
        <v>2.9558537024277999E-2</v>
      </c>
      <c r="AM140">
        <v>2.9558537024277999E-2</v>
      </c>
      <c r="AN140">
        <v>2.9558537024277999E-2</v>
      </c>
      <c r="AO140">
        <v>2.9558537024277999E-2</v>
      </c>
      <c r="AP140" s="68" t="s">
        <v>71</v>
      </c>
      <c r="AQ140" s="68" t="s">
        <v>23</v>
      </c>
      <c r="AR140" s="68">
        <v>1.2490000000000001</v>
      </c>
      <c r="AS140" s="68">
        <v>1.2769999999999999</v>
      </c>
      <c r="AT140" s="68">
        <v>1.2929999999999999</v>
      </c>
      <c r="AU140" s="68">
        <v>1.302</v>
      </c>
      <c r="AV140" s="68">
        <v>1.3080000000000001</v>
      </c>
      <c r="AW140" s="68">
        <v>1.3129999999999999</v>
      </c>
      <c r="AX140" s="68">
        <v>1.3149999999999999</v>
      </c>
      <c r="AY140" s="68">
        <v>1.3120000000000001</v>
      </c>
      <c r="AZ140" s="68">
        <v>1.3109999999999999</v>
      </c>
      <c r="BA140" s="68">
        <v>1.3129999999999999</v>
      </c>
      <c r="BB140" s="68">
        <v>1.3169999999999999</v>
      </c>
      <c r="BC140" s="68">
        <v>1.32</v>
      </c>
      <c r="BD140" s="68">
        <v>1.3240000000000001</v>
      </c>
      <c r="BE140" s="68">
        <v>1.327</v>
      </c>
      <c r="BF140" s="68">
        <v>1.33</v>
      </c>
      <c r="BG140" s="68">
        <v>1.3320000000000001</v>
      </c>
      <c r="BH140" s="68">
        <v>1.329</v>
      </c>
      <c r="BI140" s="68">
        <v>1.33</v>
      </c>
      <c r="BJ140" s="68">
        <v>1.337</v>
      </c>
      <c r="BK140" s="68">
        <v>1.337</v>
      </c>
      <c r="BL140" s="68">
        <v>1.337</v>
      </c>
      <c r="BM140" s="68">
        <v>1.337</v>
      </c>
      <c r="BN140" s="68">
        <v>1.3640000000000001</v>
      </c>
      <c r="BO140" s="68">
        <v>1.379</v>
      </c>
      <c r="BP140" s="68">
        <v>1.3819999999999999</v>
      </c>
      <c r="BQ140" s="68">
        <v>1.38</v>
      </c>
      <c r="BR140" s="68">
        <v>1.3779999999999999</v>
      </c>
      <c r="BS140" s="68">
        <v>1.375</v>
      </c>
      <c r="BT140" s="68">
        <v>1.397</v>
      </c>
      <c r="BU140" s="68">
        <v>1.4139999999999999</v>
      </c>
      <c r="BV140" s="68">
        <v>1.419</v>
      </c>
      <c r="BW140" s="68">
        <v>1.4239999999999999</v>
      </c>
      <c r="BX140" t="s">
        <v>178</v>
      </c>
      <c r="BY140" t="s">
        <v>40</v>
      </c>
      <c r="BZ140">
        <f t="shared" si="19"/>
        <v>1</v>
      </c>
      <c r="CA140">
        <f t="shared" si="18"/>
        <v>1</v>
      </c>
      <c r="CB140">
        <v>-31.5393310233951</v>
      </c>
      <c r="CC140">
        <v>-31.5393310233951</v>
      </c>
      <c r="CD140">
        <v>-30.442440488286199</v>
      </c>
      <c r="CE140">
        <v>-31.5314693198691</v>
      </c>
      <c r="CF140">
        <v>-32.425300772720902</v>
      </c>
      <c r="CG140">
        <v>-33.231076290116697</v>
      </c>
      <c r="CH140">
        <v>-34.157252218011998</v>
      </c>
      <c r="CI140">
        <v>-35.187770520015</v>
      </c>
      <c r="CJ140">
        <v>-36.2456838755459</v>
      </c>
      <c r="CK140">
        <v>-37.378601998974602</v>
      </c>
      <c r="CL140">
        <v>-38.611316881672998</v>
      </c>
      <c r="CM140">
        <v>-39.953249080467899</v>
      </c>
      <c r="CN140">
        <v>-41.293811135005598</v>
      </c>
      <c r="CO140">
        <v>-42.845478768994603</v>
      </c>
      <c r="CP140">
        <v>-44.428541208540402</v>
      </c>
      <c r="CQ140">
        <v>-46.0843683081428</v>
      </c>
      <c r="CR140">
        <v>-47.946225782209602</v>
      </c>
      <c r="CS140">
        <v>-49.790893890261898</v>
      </c>
      <c r="CT140">
        <v>-51.701669177773198</v>
      </c>
      <c r="CU140">
        <v>-53.693558609425402</v>
      </c>
      <c r="CV140">
        <v>-55.597640982909901</v>
      </c>
      <c r="CW140">
        <v>-57.609801945936503</v>
      </c>
      <c r="CX140">
        <v>-59.6032065793352</v>
      </c>
      <c r="CY140">
        <v>-61.765519847726502</v>
      </c>
      <c r="CZ140">
        <v>-63.847255635333198</v>
      </c>
      <c r="DA140">
        <v>-65.994632981017602</v>
      </c>
      <c r="DB140">
        <v>-68.232285142655599</v>
      </c>
      <c r="DC140">
        <v>-70.561852044649697</v>
      </c>
      <c r="DD140">
        <v>-72.8757386851522</v>
      </c>
      <c r="DE140">
        <v>-73.620495783220093</v>
      </c>
      <c r="DF140">
        <v>-74.157691993390898</v>
      </c>
      <c r="DG140">
        <v>-74.724929735951406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>
        <v>6.0737858203831901E-2</v>
      </c>
      <c r="K141">
        <v>6.0737858203831901E-2</v>
      </c>
      <c r="L141">
        <v>6.0737858203831901E-2</v>
      </c>
      <c r="M141">
        <v>6.0737858203831901E-2</v>
      </c>
      <c r="N141">
        <v>6.0737858203831901E-2</v>
      </c>
      <c r="O141">
        <v>6.0737858203831901E-2</v>
      </c>
      <c r="P141">
        <v>6.0737858203831901E-2</v>
      </c>
      <c r="Q141">
        <v>6.0737858203831901E-2</v>
      </c>
      <c r="R141">
        <v>6.0737858203831901E-2</v>
      </c>
      <c r="S141">
        <v>6.0737858203831901E-2</v>
      </c>
      <c r="T141">
        <v>6.0737858203831901E-2</v>
      </c>
      <c r="U141">
        <v>6.0737858203831901E-2</v>
      </c>
      <c r="V141">
        <v>6.0737858203831901E-2</v>
      </c>
      <c r="W141">
        <v>6.0737858203831901E-2</v>
      </c>
      <c r="X141">
        <v>6.0737858203831901E-2</v>
      </c>
      <c r="Y141">
        <v>6.0737858203831901E-2</v>
      </c>
      <c r="Z141">
        <v>6.0737858203831901E-2</v>
      </c>
      <c r="AA141">
        <v>6.0737858203831901E-2</v>
      </c>
      <c r="AB141">
        <v>6.0737858203831901E-2</v>
      </c>
      <c r="AC141">
        <v>6.0737858203831901E-2</v>
      </c>
      <c r="AD141">
        <v>6.0737858203831901E-2</v>
      </c>
      <c r="AE141">
        <v>6.0737858203831901E-2</v>
      </c>
      <c r="AF141">
        <v>6.0737858203831901E-2</v>
      </c>
      <c r="AG141">
        <v>6.0737858203831901E-2</v>
      </c>
      <c r="AH141">
        <v>6.0737858203831901E-2</v>
      </c>
      <c r="AI141">
        <v>6.0737858203831901E-2</v>
      </c>
      <c r="AJ141">
        <v>6.0737858203831901E-2</v>
      </c>
      <c r="AK141">
        <v>6.0737858203831901E-2</v>
      </c>
      <c r="AL141">
        <v>6.0737858203831901E-2</v>
      </c>
      <c r="AM141">
        <v>6.0737858203831901E-2</v>
      </c>
      <c r="AN141">
        <v>6.0737858203831901E-2</v>
      </c>
      <c r="AO141">
        <v>6.0737858203831901E-2</v>
      </c>
      <c r="AP141" s="68" t="s">
        <v>72</v>
      </c>
      <c r="AQ141" s="68" t="s">
        <v>23</v>
      </c>
      <c r="AR141" s="68">
        <v>1.1539999999999999</v>
      </c>
      <c r="AS141" s="68">
        <v>1.167</v>
      </c>
      <c r="AT141" s="68">
        <v>1.181</v>
      </c>
      <c r="AU141" s="68">
        <v>1.1830000000000001</v>
      </c>
      <c r="AV141" s="68">
        <v>1.1870000000000001</v>
      </c>
      <c r="AW141" s="68">
        <v>1.1910000000000001</v>
      </c>
      <c r="AX141" s="68">
        <v>1.194</v>
      </c>
      <c r="AY141" s="68">
        <v>1.1950000000000001</v>
      </c>
      <c r="AZ141" s="68">
        <v>1.1970000000000001</v>
      </c>
      <c r="BA141" s="68">
        <v>1.216</v>
      </c>
      <c r="BB141" s="68">
        <v>1.222</v>
      </c>
      <c r="BC141" s="68">
        <v>1.2250000000000001</v>
      </c>
      <c r="BD141" s="68">
        <v>1.228</v>
      </c>
      <c r="BE141" s="68">
        <v>1.2310000000000001</v>
      </c>
      <c r="BF141" s="68">
        <v>1.234</v>
      </c>
      <c r="BG141" s="68">
        <v>1.2370000000000001</v>
      </c>
      <c r="BH141" s="68">
        <v>1.238</v>
      </c>
      <c r="BI141" s="68">
        <v>1.2410000000000001</v>
      </c>
      <c r="BJ141" s="68">
        <v>1.244</v>
      </c>
      <c r="BK141" s="68">
        <v>1.244</v>
      </c>
      <c r="BL141" s="68">
        <v>1.2430000000000001</v>
      </c>
      <c r="BM141" s="68">
        <v>1.244</v>
      </c>
      <c r="BN141" s="68">
        <v>1.2649999999999999</v>
      </c>
      <c r="BO141" s="68">
        <v>1.2769999999999999</v>
      </c>
      <c r="BP141" s="68">
        <v>1.2789999999999999</v>
      </c>
      <c r="BQ141" s="68">
        <v>1.2789999999999999</v>
      </c>
      <c r="BR141" s="68">
        <v>1.2769999999999999</v>
      </c>
      <c r="BS141" s="68">
        <v>1.276</v>
      </c>
      <c r="BT141" s="68">
        <v>1.2909999999999999</v>
      </c>
      <c r="BU141" s="68">
        <v>1.3009999999999999</v>
      </c>
      <c r="BV141" s="68">
        <v>1.304</v>
      </c>
      <c r="BW141" s="68">
        <v>1.304</v>
      </c>
      <c r="BX141" t="s">
        <v>178</v>
      </c>
      <c r="BY141" t="s">
        <v>41</v>
      </c>
      <c r="BZ141">
        <f t="shared" si="19"/>
        <v>1</v>
      </c>
      <c r="CA141">
        <f t="shared" si="18"/>
        <v>1</v>
      </c>
      <c r="CB141">
        <v>-164.453474595279</v>
      </c>
      <c r="CC141">
        <v>-164.453474595279</v>
      </c>
      <c r="CD141">
        <v>-158.734029892552</v>
      </c>
      <c r="CE141">
        <v>-164.41248182786401</v>
      </c>
      <c r="CF141">
        <v>-169.07312881543001</v>
      </c>
      <c r="CG141">
        <v>-173.27463148779901</v>
      </c>
      <c r="CH141">
        <v>-178.10393015985801</v>
      </c>
      <c r="CI141">
        <v>-183.47729446085401</v>
      </c>
      <c r="CJ141">
        <v>-188.99350300087499</v>
      </c>
      <c r="CK141">
        <v>-194.90080400518701</v>
      </c>
      <c r="CL141">
        <v>-201.32846873576301</v>
      </c>
      <c r="CM141">
        <v>-208.32561818701299</v>
      </c>
      <c r="CN141">
        <v>-215.31562338451599</v>
      </c>
      <c r="CO141">
        <v>-223.406382622156</v>
      </c>
      <c r="CP141">
        <v>-231.66084174468699</v>
      </c>
      <c r="CQ141">
        <v>-240.29471288344499</v>
      </c>
      <c r="CR141">
        <v>-250.002874752331</v>
      </c>
      <c r="CS141">
        <v>-259.62140723227702</v>
      </c>
      <c r="CT141">
        <v>-269.58463806202798</v>
      </c>
      <c r="CU141">
        <v>-279.97081707774203</v>
      </c>
      <c r="CV141">
        <v>-289.899149482854</v>
      </c>
      <c r="CW141">
        <v>-300.39102902111301</v>
      </c>
      <c r="CX141">
        <v>-310.78510865436698</v>
      </c>
      <c r="CY141">
        <v>-322.05991755524798</v>
      </c>
      <c r="CZ141">
        <v>-332.91457655886899</v>
      </c>
      <c r="DA141">
        <v>-344.11150605312599</v>
      </c>
      <c r="DB141">
        <v>-355.77914962629001</v>
      </c>
      <c r="DC141">
        <v>-367.926058229104</v>
      </c>
      <c r="DD141">
        <v>-379.99120626816602</v>
      </c>
      <c r="DE141">
        <v>-383.87454458044402</v>
      </c>
      <c r="DF141">
        <v>-386.67561170632803</v>
      </c>
      <c r="DG141">
        <v>-389.63332243318098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>
        <v>0.132672966576039</v>
      </c>
      <c r="K142">
        <v>0.132672966576039</v>
      </c>
      <c r="L142">
        <v>0.132672966576039</v>
      </c>
      <c r="M142">
        <v>0.132672966576039</v>
      </c>
      <c r="N142">
        <v>0.132672966576039</v>
      </c>
      <c r="O142">
        <v>0.132672966576039</v>
      </c>
      <c r="P142">
        <v>0.132672966576039</v>
      </c>
      <c r="Q142">
        <v>0.132672966576039</v>
      </c>
      <c r="R142">
        <v>0.132672966576039</v>
      </c>
      <c r="S142">
        <v>0.132672966576039</v>
      </c>
      <c r="T142">
        <v>0.132672966576039</v>
      </c>
      <c r="U142">
        <v>0.132672966576039</v>
      </c>
      <c r="V142">
        <v>0.132672966576039</v>
      </c>
      <c r="W142">
        <v>0.132672966576039</v>
      </c>
      <c r="X142">
        <v>0.132672966576039</v>
      </c>
      <c r="Y142">
        <v>0.132672966576039</v>
      </c>
      <c r="Z142">
        <v>0.132672966576039</v>
      </c>
      <c r="AA142">
        <v>0.132672966576039</v>
      </c>
      <c r="AB142">
        <v>0.132672966576039</v>
      </c>
      <c r="AC142">
        <v>0.132672966576039</v>
      </c>
      <c r="AD142">
        <v>0.132672966576039</v>
      </c>
      <c r="AE142">
        <v>0.132672966576039</v>
      </c>
      <c r="AF142">
        <v>0.132672966576039</v>
      </c>
      <c r="AG142">
        <v>0.132672966576039</v>
      </c>
      <c r="AH142">
        <v>0.132672966576039</v>
      </c>
      <c r="AI142">
        <v>0.132672966576039</v>
      </c>
      <c r="AJ142">
        <v>0.132672966576039</v>
      </c>
      <c r="AK142">
        <v>0.132672966576039</v>
      </c>
      <c r="AL142">
        <v>0.132672966576039</v>
      </c>
      <c r="AM142">
        <v>0.132672966576039</v>
      </c>
      <c r="AN142">
        <v>0.132672966576039</v>
      </c>
      <c r="AO142">
        <v>0.132672966576039</v>
      </c>
      <c r="AP142" s="68" t="s">
        <v>73</v>
      </c>
      <c r="AQ142" s="68" t="s">
        <v>23</v>
      </c>
      <c r="AR142" s="68">
        <v>1.27</v>
      </c>
      <c r="AS142" s="68">
        <v>1.2909999999999999</v>
      </c>
      <c r="AT142" s="68">
        <v>1.3069999999999999</v>
      </c>
      <c r="AU142" s="68">
        <v>1.3180000000000001</v>
      </c>
      <c r="AV142" s="68">
        <v>1.325</v>
      </c>
      <c r="AW142" s="68">
        <v>1.331</v>
      </c>
      <c r="AX142" s="68">
        <v>1.333</v>
      </c>
      <c r="AY142" s="68">
        <v>1.327</v>
      </c>
      <c r="AZ142" s="68">
        <v>1.325</v>
      </c>
      <c r="BA142" s="68">
        <v>1.3220000000000001</v>
      </c>
      <c r="BB142" s="68">
        <v>1.325</v>
      </c>
      <c r="BC142" s="68">
        <v>1.33</v>
      </c>
      <c r="BD142" s="68">
        <v>1.335</v>
      </c>
      <c r="BE142" s="68">
        <v>1.339</v>
      </c>
      <c r="BF142" s="68">
        <v>1.343</v>
      </c>
      <c r="BG142" s="68">
        <v>1.3460000000000001</v>
      </c>
      <c r="BH142" s="68">
        <v>1.345</v>
      </c>
      <c r="BI142" s="68">
        <v>1.3460000000000001</v>
      </c>
      <c r="BJ142" s="68">
        <v>1.3540000000000001</v>
      </c>
      <c r="BK142" s="68">
        <v>1.38</v>
      </c>
      <c r="BL142" s="68">
        <v>1.407</v>
      </c>
      <c r="BM142" s="68">
        <v>1.4339999999999999</v>
      </c>
      <c r="BN142" s="68">
        <v>1.4730000000000001</v>
      </c>
      <c r="BO142" s="68">
        <v>1.4990000000000001</v>
      </c>
      <c r="BP142" s="68">
        <v>1.506</v>
      </c>
      <c r="BQ142" s="68">
        <v>1.508</v>
      </c>
      <c r="BR142" s="68">
        <v>1.508</v>
      </c>
      <c r="BS142" s="68">
        <v>1.504</v>
      </c>
      <c r="BT142" s="68">
        <v>1.534</v>
      </c>
      <c r="BU142" s="68">
        <v>1.5640000000000001</v>
      </c>
      <c r="BV142" s="68">
        <v>1.579</v>
      </c>
      <c r="BW142" s="68">
        <v>1.589</v>
      </c>
      <c r="BX142" t="s">
        <v>173</v>
      </c>
      <c r="BY142" t="s">
        <v>31</v>
      </c>
      <c r="BZ142">
        <f t="shared" si="19"/>
        <v>1</v>
      </c>
      <c r="CA142">
        <f t="shared" si="18"/>
        <v>1</v>
      </c>
      <c r="CB142">
        <v>-32.416327613782698</v>
      </c>
      <c r="CC142">
        <v>-32.416327613782698</v>
      </c>
      <c r="CD142">
        <v>-32.416327613782698</v>
      </c>
      <c r="CE142">
        <v>-32.416327613782698</v>
      </c>
      <c r="CF142">
        <v>-32.416327613782698</v>
      </c>
      <c r="CG142">
        <v>-32.416327613782698</v>
      </c>
      <c r="CH142">
        <v>-32.416327613782698</v>
      </c>
      <c r="CI142">
        <v>-32.416327613782698</v>
      </c>
      <c r="CJ142">
        <v>-32.416327613782698</v>
      </c>
      <c r="CK142">
        <v>-32.416327613782698</v>
      </c>
      <c r="CL142">
        <v>-32.416327613782698</v>
      </c>
      <c r="CM142">
        <v>-32.416327613782698</v>
      </c>
      <c r="CN142">
        <v>-32.416327613782698</v>
      </c>
      <c r="CO142">
        <v>-32.416327613782698</v>
      </c>
      <c r="CP142">
        <v>-32.416327613782698</v>
      </c>
      <c r="CQ142">
        <v>-32.416327613782698</v>
      </c>
      <c r="CR142">
        <v>-32.416327613782698</v>
      </c>
      <c r="CS142">
        <v>-32.416327613782698</v>
      </c>
      <c r="CT142">
        <v>-32.416327613782698</v>
      </c>
      <c r="CU142">
        <v>-32.416327613782698</v>
      </c>
      <c r="CV142">
        <v>-32.416327613782698</v>
      </c>
      <c r="CW142">
        <v>-32.416327613782698</v>
      </c>
      <c r="CX142">
        <v>-32.416327613782698</v>
      </c>
      <c r="CY142">
        <v>-32.416327613782698</v>
      </c>
      <c r="CZ142">
        <v>-32.416327613782698</v>
      </c>
      <c r="DA142">
        <v>-32.416327613782698</v>
      </c>
      <c r="DB142">
        <v>-32.416327613782698</v>
      </c>
      <c r="DC142">
        <v>-32.416327613782698</v>
      </c>
      <c r="DD142">
        <v>-32.416327613782698</v>
      </c>
      <c r="DE142">
        <v>-32.416327613782698</v>
      </c>
      <c r="DF142">
        <v>-32.416327613782698</v>
      </c>
      <c r="DG142">
        <v>-32.416327613782698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>
        <v>0.206152741521125</v>
      </c>
      <c r="K143">
        <v>0.206152741521125</v>
      </c>
      <c r="L143">
        <v>0.206152741521125</v>
      </c>
      <c r="M143">
        <v>0.206152741521125</v>
      </c>
      <c r="N143">
        <v>0.206152741521125</v>
      </c>
      <c r="O143">
        <v>0.206152741521125</v>
      </c>
      <c r="P143">
        <v>0.206152741521125</v>
      </c>
      <c r="Q143">
        <v>0.206152741521125</v>
      </c>
      <c r="R143">
        <v>0.206152741521125</v>
      </c>
      <c r="S143">
        <v>0.206152741521125</v>
      </c>
      <c r="T143">
        <v>0.206152741521125</v>
      </c>
      <c r="U143">
        <v>0.206152741521125</v>
      </c>
      <c r="V143">
        <v>0.206152741521125</v>
      </c>
      <c r="W143">
        <v>0.206152741521125</v>
      </c>
      <c r="X143">
        <v>0.206152741521125</v>
      </c>
      <c r="Y143">
        <v>0.206152741521125</v>
      </c>
      <c r="Z143">
        <v>0.206152741521125</v>
      </c>
      <c r="AA143">
        <v>0.206152741521125</v>
      </c>
      <c r="AB143">
        <v>0.206152741521125</v>
      </c>
      <c r="AC143">
        <v>0.206152741521125</v>
      </c>
      <c r="AD143">
        <v>0.206152741521125</v>
      </c>
      <c r="AE143">
        <v>0.206152741521125</v>
      </c>
      <c r="AF143">
        <v>0.206152741521125</v>
      </c>
      <c r="AG143">
        <v>0.206152741521125</v>
      </c>
      <c r="AH143">
        <v>0.206152741521125</v>
      </c>
      <c r="AI143">
        <v>0.206152741521125</v>
      </c>
      <c r="AJ143">
        <v>0.206152741521125</v>
      </c>
      <c r="AK143">
        <v>0.206152741521125</v>
      </c>
      <c r="AL143">
        <v>0.206152741521125</v>
      </c>
      <c r="AM143">
        <v>0.206152741521125</v>
      </c>
      <c r="AN143">
        <v>0.206152741521125</v>
      </c>
      <c r="AO143">
        <v>0.206152741521125</v>
      </c>
      <c r="AP143" s="68" t="s">
        <v>74</v>
      </c>
      <c r="AQ143" s="68" t="s">
        <v>23</v>
      </c>
      <c r="AR143" s="68">
        <v>1.085</v>
      </c>
      <c r="AS143" s="68">
        <v>1.1359999999999999</v>
      </c>
      <c r="AT143" s="68">
        <v>1.1459999999999999</v>
      </c>
      <c r="AU143" s="68">
        <v>1.1579999999999999</v>
      </c>
      <c r="AV143" s="68">
        <v>1.165</v>
      </c>
      <c r="AW143" s="68">
        <v>1.171</v>
      </c>
      <c r="AX143" s="68">
        <v>1.173</v>
      </c>
      <c r="AY143" s="68">
        <v>1.1639999999999999</v>
      </c>
      <c r="AZ143" s="68">
        <v>1.1599999999999999</v>
      </c>
      <c r="BA143" s="68">
        <v>1.1419999999999999</v>
      </c>
      <c r="BB143" s="68">
        <v>1.1399999999999999</v>
      </c>
      <c r="BC143" s="68">
        <v>1.1419999999999999</v>
      </c>
      <c r="BD143" s="68">
        <v>1.149</v>
      </c>
      <c r="BE143" s="68">
        <v>1.153</v>
      </c>
      <c r="BF143" s="68">
        <v>1.157</v>
      </c>
      <c r="BG143" s="68">
        <v>1.1599999999999999</v>
      </c>
      <c r="BH143" s="68">
        <v>1.159</v>
      </c>
      <c r="BI143" s="68">
        <v>1.161</v>
      </c>
      <c r="BJ143" s="68">
        <v>1.171</v>
      </c>
      <c r="BK143" s="68">
        <v>1.1739999999999999</v>
      </c>
      <c r="BL143" s="68">
        <v>1.177</v>
      </c>
      <c r="BM143" s="68">
        <v>1.18</v>
      </c>
      <c r="BN143" s="68">
        <v>1.218</v>
      </c>
      <c r="BO143" s="68">
        <v>1.2410000000000001</v>
      </c>
      <c r="BP143" s="68">
        <v>1.244</v>
      </c>
      <c r="BQ143" s="68">
        <v>1.2430000000000001</v>
      </c>
      <c r="BR143" s="68">
        <v>1.2410000000000001</v>
      </c>
      <c r="BS143" s="68">
        <v>1.2430000000000001</v>
      </c>
      <c r="BT143" s="68">
        <v>1.2809999999999999</v>
      </c>
      <c r="BU143" s="68">
        <v>1.319</v>
      </c>
      <c r="BV143" s="68">
        <v>1.3360000000000001</v>
      </c>
      <c r="BW143" s="68">
        <v>1.35</v>
      </c>
      <c r="BX143" t="s">
        <v>173</v>
      </c>
      <c r="BY143" t="s">
        <v>32</v>
      </c>
      <c r="BZ143">
        <f t="shared" si="19"/>
        <v>1</v>
      </c>
      <c r="CA143">
        <f t="shared" si="18"/>
        <v>1</v>
      </c>
      <c r="CB143">
        <v>2.9558537024277999E-2</v>
      </c>
      <c r="CC143">
        <v>2.9558537024277999E-2</v>
      </c>
      <c r="CD143">
        <v>2.9558537024277999E-2</v>
      </c>
      <c r="CE143">
        <v>2.9558537024277999E-2</v>
      </c>
      <c r="CF143">
        <v>2.9558537024277999E-2</v>
      </c>
      <c r="CG143">
        <v>2.9558537024277999E-2</v>
      </c>
      <c r="CH143">
        <v>2.9558537024277999E-2</v>
      </c>
      <c r="CI143">
        <v>2.9558537024277999E-2</v>
      </c>
      <c r="CJ143">
        <v>2.9558537024277999E-2</v>
      </c>
      <c r="CK143">
        <v>2.9558537024277999E-2</v>
      </c>
      <c r="CL143">
        <v>2.9558537024277999E-2</v>
      </c>
      <c r="CM143">
        <v>2.9558537024277999E-2</v>
      </c>
      <c r="CN143">
        <v>2.9558537024277999E-2</v>
      </c>
      <c r="CO143">
        <v>2.9558537024277999E-2</v>
      </c>
      <c r="CP143">
        <v>2.9558537024277999E-2</v>
      </c>
      <c r="CQ143">
        <v>2.9558537024277999E-2</v>
      </c>
      <c r="CR143">
        <v>2.9558537024277999E-2</v>
      </c>
      <c r="CS143">
        <v>2.9558537024277999E-2</v>
      </c>
      <c r="CT143">
        <v>2.9558537024277999E-2</v>
      </c>
      <c r="CU143">
        <v>2.9558537024277999E-2</v>
      </c>
      <c r="CV143">
        <v>2.9558537024277999E-2</v>
      </c>
      <c r="CW143">
        <v>2.9558537024277999E-2</v>
      </c>
      <c r="CX143">
        <v>2.9558537024277999E-2</v>
      </c>
      <c r="CY143">
        <v>2.9558537024277999E-2</v>
      </c>
      <c r="CZ143">
        <v>2.9558537024277999E-2</v>
      </c>
      <c r="DA143">
        <v>2.9558537024277999E-2</v>
      </c>
      <c r="DB143">
        <v>2.9558537024277999E-2</v>
      </c>
      <c r="DC143">
        <v>2.9558537024277999E-2</v>
      </c>
      <c r="DD143">
        <v>2.9558537024277999E-2</v>
      </c>
      <c r="DE143">
        <v>2.9558537024277999E-2</v>
      </c>
      <c r="DF143">
        <v>2.9558537024277999E-2</v>
      </c>
      <c r="DG143">
        <v>2.9558537024277999E-2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>
        <v>0.20943764483930299</v>
      </c>
      <c r="K144">
        <v>0.20943764483930299</v>
      </c>
      <c r="L144">
        <v>0.20943764483930299</v>
      </c>
      <c r="M144">
        <v>0.20943764483930299</v>
      </c>
      <c r="N144">
        <v>0.20943764483930299</v>
      </c>
      <c r="O144">
        <v>0.20943764483930299</v>
      </c>
      <c r="P144">
        <v>0.20943764483930299</v>
      </c>
      <c r="Q144">
        <v>0.20943764483930299</v>
      </c>
      <c r="R144">
        <v>0.20943764483930299</v>
      </c>
      <c r="S144">
        <v>0.20943764483930299</v>
      </c>
      <c r="T144">
        <v>0.20943764483930299</v>
      </c>
      <c r="U144">
        <v>0.20943764483930299</v>
      </c>
      <c r="V144">
        <v>0.20943764483930299</v>
      </c>
      <c r="W144">
        <v>0.20943764483930299</v>
      </c>
      <c r="X144">
        <v>0.20943764483930299</v>
      </c>
      <c r="Y144">
        <v>0.20943764483930299</v>
      </c>
      <c r="Z144">
        <v>0.20943764483930299</v>
      </c>
      <c r="AA144">
        <v>0.20943764483930299</v>
      </c>
      <c r="AB144">
        <v>0.20943764483930299</v>
      </c>
      <c r="AC144">
        <v>0.20943764483930299</v>
      </c>
      <c r="AD144">
        <v>0.20943764483930299</v>
      </c>
      <c r="AE144">
        <v>0.20943764483930299</v>
      </c>
      <c r="AF144">
        <v>0.20943764483930299</v>
      </c>
      <c r="AG144">
        <v>0.20943764483930299</v>
      </c>
      <c r="AH144">
        <v>0.20943764483930299</v>
      </c>
      <c r="AI144">
        <v>0.20943764483930299</v>
      </c>
      <c r="AJ144">
        <v>0.20943764483930299</v>
      </c>
      <c r="AK144">
        <v>0.20943764483930299</v>
      </c>
      <c r="AL144">
        <v>0.20943764483930299</v>
      </c>
      <c r="AM144">
        <v>0.20943764483930299</v>
      </c>
      <c r="AN144">
        <v>0.20943764483930299</v>
      </c>
      <c r="AO144">
        <v>0.20943764483930299</v>
      </c>
      <c r="AP144" s="68" t="s">
        <v>75</v>
      </c>
      <c r="AQ144" s="68" t="s">
        <v>23</v>
      </c>
      <c r="AR144" s="68">
        <v>1.3149999999999999</v>
      </c>
      <c r="AS144" s="68">
        <v>1.3680000000000001</v>
      </c>
      <c r="AT144" s="68">
        <v>1.367</v>
      </c>
      <c r="AU144" s="68">
        <v>1.3680000000000001</v>
      </c>
      <c r="AV144" s="68">
        <v>1.3660000000000001</v>
      </c>
      <c r="AW144" s="68">
        <v>1.367</v>
      </c>
      <c r="AX144" s="68">
        <v>1.3680000000000001</v>
      </c>
      <c r="AY144" s="68">
        <v>1.37</v>
      </c>
      <c r="AZ144" s="68">
        <v>1.371</v>
      </c>
      <c r="BA144" s="68">
        <v>1.3640000000000001</v>
      </c>
      <c r="BB144" s="68">
        <v>1.3660000000000001</v>
      </c>
      <c r="BC144" s="68">
        <v>1.37</v>
      </c>
      <c r="BD144" s="68">
        <v>1.3740000000000001</v>
      </c>
      <c r="BE144" s="68">
        <v>1.3759999999999999</v>
      </c>
      <c r="BF144" s="68">
        <v>1.379</v>
      </c>
      <c r="BG144" s="68">
        <v>1.3819999999999999</v>
      </c>
      <c r="BH144" s="68">
        <v>1.383</v>
      </c>
      <c r="BI144" s="68">
        <v>1.385</v>
      </c>
      <c r="BJ144" s="68">
        <v>1.39</v>
      </c>
      <c r="BK144" s="68">
        <v>1.391</v>
      </c>
      <c r="BL144" s="68">
        <v>1.39</v>
      </c>
      <c r="BM144" s="68">
        <v>1.39</v>
      </c>
      <c r="BN144" s="68">
        <v>1.3879999999999999</v>
      </c>
      <c r="BO144" s="68">
        <v>1.387</v>
      </c>
      <c r="BP144" s="68">
        <v>1.3879999999999999</v>
      </c>
      <c r="BQ144" s="68">
        <v>1.39</v>
      </c>
      <c r="BR144" s="68">
        <v>1.391</v>
      </c>
      <c r="BS144" s="68">
        <v>1.393</v>
      </c>
      <c r="BT144" s="68">
        <v>1.387</v>
      </c>
      <c r="BU144" s="68">
        <v>1.383</v>
      </c>
      <c r="BV144" s="68">
        <v>1.3819999999999999</v>
      </c>
      <c r="BW144" s="68">
        <v>1.3819999999999999</v>
      </c>
      <c r="BX144" t="s">
        <v>173</v>
      </c>
      <c r="BY144" t="s">
        <v>33</v>
      </c>
      <c r="BZ144">
        <f t="shared" si="19"/>
        <v>1</v>
      </c>
      <c r="CA144">
        <f t="shared" si="18"/>
        <v>1</v>
      </c>
      <c r="CB144">
        <v>6.0737858203831901E-2</v>
      </c>
      <c r="CC144">
        <v>6.0737858203831901E-2</v>
      </c>
      <c r="CD144">
        <v>6.0737858203831901E-2</v>
      </c>
      <c r="CE144">
        <v>6.0737858203831901E-2</v>
      </c>
      <c r="CF144">
        <v>6.0737858203831901E-2</v>
      </c>
      <c r="CG144">
        <v>6.0737858203831901E-2</v>
      </c>
      <c r="CH144">
        <v>6.0737858203831901E-2</v>
      </c>
      <c r="CI144">
        <v>6.0737858203831901E-2</v>
      </c>
      <c r="CJ144">
        <v>6.0737858203831901E-2</v>
      </c>
      <c r="CK144">
        <v>6.0737858203831901E-2</v>
      </c>
      <c r="CL144">
        <v>6.0737858203831901E-2</v>
      </c>
      <c r="CM144">
        <v>6.0737858203831901E-2</v>
      </c>
      <c r="CN144">
        <v>6.0737858203831901E-2</v>
      </c>
      <c r="CO144">
        <v>6.0737858203831901E-2</v>
      </c>
      <c r="CP144">
        <v>6.0737858203831901E-2</v>
      </c>
      <c r="CQ144">
        <v>6.0737858203831901E-2</v>
      </c>
      <c r="CR144">
        <v>6.0737858203831901E-2</v>
      </c>
      <c r="CS144">
        <v>6.0737858203831901E-2</v>
      </c>
      <c r="CT144">
        <v>6.0737858203831901E-2</v>
      </c>
      <c r="CU144">
        <v>6.0737858203831901E-2</v>
      </c>
      <c r="CV144">
        <v>6.0737858203831901E-2</v>
      </c>
      <c r="CW144">
        <v>6.0737858203831901E-2</v>
      </c>
      <c r="CX144">
        <v>6.0737858203831901E-2</v>
      </c>
      <c r="CY144">
        <v>6.0737858203831901E-2</v>
      </c>
      <c r="CZ144">
        <v>6.0737858203831901E-2</v>
      </c>
      <c r="DA144">
        <v>6.0737858203831901E-2</v>
      </c>
      <c r="DB144">
        <v>6.0737858203831901E-2</v>
      </c>
      <c r="DC144">
        <v>6.0737858203831901E-2</v>
      </c>
      <c r="DD144">
        <v>6.0737858203831901E-2</v>
      </c>
      <c r="DE144">
        <v>6.0737858203831901E-2</v>
      </c>
      <c r="DF144">
        <v>6.0737858203831901E-2</v>
      </c>
      <c r="DG144">
        <v>6.0737858203831901E-2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>
        <v>0.29828284698503399</v>
      </c>
      <c r="K145">
        <v>0.29828284698503399</v>
      </c>
      <c r="L145">
        <v>0.29828284698503399</v>
      </c>
      <c r="M145">
        <v>0.29828284698503399</v>
      </c>
      <c r="N145">
        <v>0.29828284698503399</v>
      </c>
      <c r="O145">
        <v>0.29828284698503399</v>
      </c>
      <c r="P145">
        <v>0.29828284698503399</v>
      </c>
      <c r="Q145">
        <v>0.29828284698503399</v>
      </c>
      <c r="R145">
        <v>0.29828284698503399</v>
      </c>
      <c r="S145">
        <v>0.29828284698503399</v>
      </c>
      <c r="T145">
        <v>0.29828284698503399</v>
      </c>
      <c r="U145">
        <v>0.29828284698503399</v>
      </c>
      <c r="V145">
        <v>0.29828284698503399</v>
      </c>
      <c r="W145">
        <v>0.29828284698503399</v>
      </c>
      <c r="X145">
        <v>0.29828284698503399</v>
      </c>
      <c r="Y145">
        <v>0.29828284698503399</v>
      </c>
      <c r="Z145">
        <v>0.29828284698503399</v>
      </c>
      <c r="AA145">
        <v>0.29828284698503399</v>
      </c>
      <c r="AB145">
        <v>0.29828284698503399</v>
      </c>
      <c r="AC145">
        <v>0.29828284698503399</v>
      </c>
      <c r="AD145">
        <v>0.29828284698503399</v>
      </c>
      <c r="AE145">
        <v>0.29828284698503399</v>
      </c>
      <c r="AF145">
        <v>0.29828284698503399</v>
      </c>
      <c r="AG145">
        <v>0.29828284698503399</v>
      </c>
      <c r="AH145">
        <v>0.29828284698503399</v>
      </c>
      <c r="AI145">
        <v>0.29828284698503399</v>
      </c>
      <c r="AJ145">
        <v>0.29828284698503399</v>
      </c>
      <c r="AK145">
        <v>0.29828284698503399</v>
      </c>
      <c r="AL145">
        <v>0.29828284698503399</v>
      </c>
      <c r="AM145">
        <v>0.29828284698503399</v>
      </c>
      <c r="AN145">
        <v>0.29828284698503399</v>
      </c>
      <c r="AO145">
        <v>0.29828284698503399</v>
      </c>
      <c r="AP145" s="68" t="s">
        <v>76</v>
      </c>
      <c r="AQ145" s="68" t="s">
        <v>23</v>
      </c>
      <c r="AR145" s="68">
        <v>1.204</v>
      </c>
      <c r="AS145" s="68">
        <v>1.254</v>
      </c>
      <c r="AT145" s="68">
        <v>1.2490000000000001</v>
      </c>
      <c r="AU145" s="68">
        <v>1.2410000000000001</v>
      </c>
      <c r="AV145" s="68">
        <v>1.2390000000000001</v>
      </c>
      <c r="AW145" s="68">
        <v>1.238</v>
      </c>
      <c r="AX145" s="68">
        <v>1.2370000000000001</v>
      </c>
      <c r="AY145" s="68">
        <v>1.2370000000000001</v>
      </c>
      <c r="AZ145" s="68">
        <v>1.2350000000000001</v>
      </c>
      <c r="BA145" s="68">
        <v>1.2509999999999999</v>
      </c>
      <c r="BB145" s="68">
        <v>1.246</v>
      </c>
      <c r="BC145" s="68">
        <v>1.2390000000000001</v>
      </c>
      <c r="BD145" s="68">
        <v>1.2350000000000001</v>
      </c>
      <c r="BE145" s="68">
        <v>1.2330000000000001</v>
      </c>
      <c r="BF145" s="68">
        <v>1.232</v>
      </c>
      <c r="BG145" s="68">
        <v>1.2310000000000001</v>
      </c>
      <c r="BH145" s="68">
        <v>1.23</v>
      </c>
      <c r="BI145" s="68">
        <v>1.232</v>
      </c>
      <c r="BJ145" s="68">
        <v>1.234</v>
      </c>
      <c r="BK145" s="68">
        <v>1.234</v>
      </c>
      <c r="BL145" s="68">
        <v>1.2330000000000001</v>
      </c>
      <c r="BM145" s="68">
        <v>1.2350000000000001</v>
      </c>
      <c r="BN145" s="68">
        <v>1.238</v>
      </c>
      <c r="BO145" s="68">
        <v>1.242</v>
      </c>
      <c r="BP145" s="68">
        <v>1.2450000000000001</v>
      </c>
      <c r="BQ145" s="68">
        <v>1.248</v>
      </c>
      <c r="BR145" s="68">
        <v>1.2509999999999999</v>
      </c>
      <c r="BS145" s="68">
        <v>1.254</v>
      </c>
      <c r="BT145" s="68">
        <v>1.2609999999999999</v>
      </c>
      <c r="BU145" s="68">
        <v>1.2669999999999999</v>
      </c>
      <c r="BV145" s="68">
        <v>1.274</v>
      </c>
      <c r="BW145" s="68">
        <v>1.2809999999999999</v>
      </c>
      <c r="BX145" t="s">
        <v>173</v>
      </c>
      <c r="BY145" t="s">
        <v>34</v>
      </c>
      <c r="BZ145">
        <f t="shared" si="19"/>
        <v>1</v>
      </c>
      <c r="CA145">
        <f t="shared" si="18"/>
        <v>1</v>
      </c>
      <c r="CB145">
        <v>0.132672966576039</v>
      </c>
      <c r="CC145">
        <v>0.132672966576039</v>
      </c>
      <c r="CD145">
        <v>0.132672966576039</v>
      </c>
      <c r="CE145">
        <v>0.132672966576039</v>
      </c>
      <c r="CF145">
        <v>0.132672966576039</v>
      </c>
      <c r="CG145">
        <v>0.132672966576039</v>
      </c>
      <c r="CH145">
        <v>0.132672966576039</v>
      </c>
      <c r="CI145">
        <v>0.132672966576039</v>
      </c>
      <c r="CJ145">
        <v>0.132672966576039</v>
      </c>
      <c r="CK145">
        <v>0.132672966576039</v>
      </c>
      <c r="CL145">
        <v>0.132672966576039</v>
      </c>
      <c r="CM145">
        <v>0.132672966576039</v>
      </c>
      <c r="CN145">
        <v>0.132672966576039</v>
      </c>
      <c r="CO145">
        <v>0.132672966576039</v>
      </c>
      <c r="CP145">
        <v>0.132672966576039</v>
      </c>
      <c r="CQ145">
        <v>0.132672966576039</v>
      </c>
      <c r="CR145">
        <v>0.132672966576039</v>
      </c>
      <c r="CS145">
        <v>0.132672966576039</v>
      </c>
      <c r="CT145">
        <v>0.132672966576039</v>
      </c>
      <c r="CU145">
        <v>0.132672966576039</v>
      </c>
      <c r="CV145">
        <v>0.132672966576039</v>
      </c>
      <c r="CW145">
        <v>0.132672966576039</v>
      </c>
      <c r="CX145">
        <v>0.132672966576039</v>
      </c>
      <c r="CY145">
        <v>0.132672966576039</v>
      </c>
      <c r="CZ145">
        <v>0.132672966576039</v>
      </c>
      <c r="DA145">
        <v>0.132672966576039</v>
      </c>
      <c r="DB145">
        <v>0.132672966576039</v>
      </c>
      <c r="DC145">
        <v>0.132672966576039</v>
      </c>
      <c r="DD145">
        <v>0.132672966576039</v>
      </c>
      <c r="DE145">
        <v>0.132672966576039</v>
      </c>
      <c r="DF145">
        <v>0.132672966576039</v>
      </c>
      <c r="DG145">
        <v>0.132672966576039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>
        <v>0.55915071720831799</v>
      </c>
      <c r="K146">
        <v>0.55915071720831799</v>
      </c>
      <c r="L146">
        <v>0.55915071720831799</v>
      </c>
      <c r="M146">
        <v>0.55915071720831799</v>
      </c>
      <c r="N146">
        <v>0.55915071720831799</v>
      </c>
      <c r="O146">
        <v>0.55915071720831799</v>
      </c>
      <c r="P146">
        <v>0.55915071720831799</v>
      </c>
      <c r="Q146">
        <v>0.55915071720831799</v>
      </c>
      <c r="R146">
        <v>0.55915071720831799</v>
      </c>
      <c r="S146">
        <v>0.55915071720831799</v>
      </c>
      <c r="T146">
        <v>0.55915071720831799</v>
      </c>
      <c r="U146">
        <v>0.55915071720831799</v>
      </c>
      <c r="V146">
        <v>0.55915071720831799</v>
      </c>
      <c r="W146">
        <v>0.55915071720831799</v>
      </c>
      <c r="X146">
        <v>0.55915071720831799</v>
      </c>
      <c r="Y146">
        <v>0.55915071720831799</v>
      </c>
      <c r="Z146">
        <v>0.55915071720831799</v>
      </c>
      <c r="AA146">
        <v>0.55915071720831799</v>
      </c>
      <c r="AB146">
        <v>0.55915071720831799</v>
      </c>
      <c r="AC146">
        <v>0.55915071720831799</v>
      </c>
      <c r="AD146">
        <v>0.55915071720831799</v>
      </c>
      <c r="AE146">
        <v>0.55915071720831799</v>
      </c>
      <c r="AF146">
        <v>0.55915071720831799</v>
      </c>
      <c r="AG146">
        <v>0.55915071720831799</v>
      </c>
      <c r="AH146">
        <v>0.55915071720831799</v>
      </c>
      <c r="AI146">
        <v>0.55915071720831799</v>
      </c>
      <c r="AJ146">
        <v>0.55915071720831799</v>
      </c>
      <c r="AK146">
        <v>0.55915071720831799</v>
      </c>
      <c r="AL146">
        <v>0.55915071720831799</v>
      </c>
      <c r="AM146">
        <v>0.55915071720831799</v>
      </c>
      <c r="AN146">
        <v>0.55915071720831799</v>
      </c>
      <c r="AO146">
        <v>0.55915071720831799</v>
      </c>
      <c r="AP146" s="68" t="s">
        <v>134</v>
      </c>
      <c r="AQ146" s="68" t="s">
        <v>23</v>
      </c>
      <c r="AR146" s="68">
        <v>0.35499999999999998</v>
      </c>
      <c r="AS146" s="68">
        <v>0.36099999999999999</v>
      </c>
      <c r="AT146" s="68">
        <v>0.33300000000000002</v>
      </c>
      <c r="AU146" s="68">
        <v>0.33200000000000002</v>
      </c>
      <c r="AV146" s="68">
        <v>0.33600000000000002</v>
      </c>
      <c r="AW146" s="68">
        <v>0.34100000000000003</v>
      </c>
      <c r="AX146" s="68">
        <v>0.34399999999999997</v>
      </c>
      <c r="AY146" s="68">
        <v>0.34</v>
      </c>
      <c r="AZ146" s="68">
        <v>0.33400000000000002</v>
      </c>
      <c r="BA146" s="68">
        <v>0.33300000000000002</v>
      </c>
      <c r="BB146" s="68">
        <v>0.33200000000000002</v>
      </c>
      <c r="BC146" s="68">
        <v>0.33500000000000002</v>
      </c>
      <c r="BD146" s="68">
        <v>0.34</v>
      </c>
      <c r="BE146" s="68">
        <v>0.34200000000000003</v>
      </c>
      <c r="BF146" s="68">
        <v>0.34399999999999997</v>
      </c>
      <c r="BG146" s="68">
        <v>0.34499999999999997</v>
      </c>
      <c r="BH146" s="68">
        <v>0.34499999999999997</v>
      </c>
      <c r="BI146" s="68">
        <v>0.34599999999999997</v>
      </c>
      <c r="BJ146" s="68">
        <v>0.34300000000000003</v>
      </c>
      <c r="BK146" s="68">
        <v>0.34499999999999997</v>
      </c>
      <c r="BL146" s="68">
        <v>0.34599999999999997</v>
      </c>
      <c r="BM146" s="68">
        <v>0.34799999999999998</v>
      </c>
      <c r="BN146" s="68">
        <v>0.35</v>
      </c>
      <c r="BO146" s="68">
        <v>0.35399999999999998</v>
      </c>
      <c r="BP146" s="68">
        <v>0.35699999999999998</v>
      </c>
      <c r="BQ146" s="68">
        <v>0.36</v>
      </c>
      <c r="BR146" s="68">
        <v>0.36299999999999999</v>
      </c>
      <c r="BS146" s="68">
        <v>0.38200000000000001</v>
      </c>
      <c r="BT146" s="68">
        <v>0.39700000000000002</v>
      </c>
      <c r="BU146" s="68">
        <v>0.42</v>
      </c>
      <c r="BV146" s="68">
        <v>0.441</v>
      </c>
      <c r="BW146" s="68">
        <v>0.45800000000000002</v>
      </c>
      <c r="BX146" t="s">
        <v>173</v>
      </c>
      <c r="BY146" t="s">
        <v>35</v>
      </c>
      <c r="BZ146">
        <f t="shared" si="19"/>
        <v>1</v>
      </c>
      <c r="CA146">
        <f t="shared" si="18"/>
        <v>1</v>
      </c>
      <c r="CB146">
        <v>0.206152741521125</v>
      </c>
      <c r="CC146">
        <v>0.206152741521125</v>
      </c>
      <c r="CD146">
        <v>0.206152741521125</v>
      </c>
      <c r="CE146">
        <v>0.206152741521125</v>
      </c>
      <c r="CF146">
        <v>0.206152741521125</v>
      </c>
      <c r="CG146">
        <v>0.206152741521125</v>
      </c>
      <c r="CH146">
        <v>0.206152741521125</v>
      </c>
      <c r="CI146">
        <v>0.206152741521125</v>
      </c>
      <c r="CJ146">
        <v>0.206152741521125</v>
      </c>
      <c r="CK146">
        <v>0.206152741521125</v>
      </c>
      <c r="CL146">
        <v>0.206152741521125</v>
      </c>
      <c r="CM146">
        <v>0.206152741521125</v>
      </c>
      <c r="CN146">
        <v>0.206152741521125</v>
      </c>
      <c r="CO146">
        <v>0.206152741521125</v>
      </c>
      <c r="CP146">
        <v>0.206152741521125</v>
      </c>
      <c r="CQ146">
        <v>0.206152741521125</v>
      </c>
      <c r="CR146">
        <v>0.206152741521125</v>
      </c>
      <c r="CS146">
        <v>0.206152741521125</v>
      </c>
      <c r="CT146">
        <v>0.206152741521125</v>
      </c>
      <c r="CU146">
        <v>0.206152741521125</v>
      </c>
      <c r="CV146">
        <v>0.206152741521125</v>
      </c>
      <c r="CW146">
        <v>0.206152741521125</v>
      </c>
      <c r="CX146">
        <v>0.206152741521125</v>
      </c>
      <c r="CY146">
        <v>0.206152741521125</v>
      </c>
      <c r="CZ146">
        <v>0.206152741521125</v>
      </c>
      <c r="DA146">
        <v>0.206152741521125</v>
      </c>
      <c r="DB146">
        <v>0.206152741521125</v>
      </c>
      <c r="DC146">
        <v>0.206152741521125</v>
      </c>
      <c r="DD146">
        <v>0.206152741521125</v>
      </c>
      <c r="DE146">
        <v>0.206152741521125</v>
      </c>
      <c r="DF146">
        <v>0.206152741521125</v>
      </c>
      <c r="DG146">
        <v>0.206152741521125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>
        <v>0.68306578145445995</v>
      </c>
      <c r="K147">
        <v>0.68306578145445995</v>
      </c>
      <c r="L147">
        <v>0.68306578145445995</v>
      </c>
      <c r="M147">
        <v>0.68306578145445995</v>
      </c>
      <c r="N147">
        <v>0.68306578145445995</v>
      </c>
      <c r="O147">
        <v>0.68306578145445995</v>
      </c>
      <c r="P147">
        <v>0.68306578145445995</v>
      </c>
      <c r="Q147">
        <v>0.68306578145445995</v>
      </c>
      <c r="R147">
        <v>0.68306578145445995</v>
      </c>
      <c r="S147">
        <v>0.68306578145445995</v>
      </c>
      <c r="T147">
        <v>0.68306578145445995</v>
      </c>
      <c r="U147">
        <v>0.68306578145445995</v>
      </c>
      <c r="V147">
        <v>0.68306578145445995</v>
      </c>
      <c r="W147">
        <v>0.68306578145445995</v>
      </c>
      <c r="X147">
        <v>0.68306578145445995</v>
      </c>
      <c r="Y147">
        <v>0.68306578145445995</v>
      </c>
      <c r="Z147">
        <v>0.68306578145445995</v>
      </c>
      <c r="AA147">
        <v>0.68306578145445995</v>
      </c>
      <c r="AB147">
        <v>0.68306578145445995</v>
      </c>
      <c r="AC147">
        <v>0.68306578145445995</v>
      </c>
      <c r="AD147">
        <v>0.68306578145445995</v>
      </c>
      <c r="AE147">
        <v>0.68306578145445995</v>
      </c>
      <c r="AF147">
        <v>0.68306578145445995</v>
      </c>
      <c r="AG147">
        <v>0.68306578145445995</v>
      </c>
      <c r="AH147">
        <v>0.68306578145445995</v>
      </c>
      <c r="AI147">
        <v>0.68306578145445995</v>
      </c>
      <c r="AJ147">
        <v>0.68306578145445995</v>
      </c>
      <c r="AK147">
        <v>0.68306578145445995</v>
      </c>
      <c r="AL147">
        <v>0.68306578145445995</v>
      </c>
      <c r="AM147">
        <v>0.68306578145445995</v>
      </c>
      <c r="AN147">
        <v>0.68306578145445995</v>
      </c>
      <c r="AO147">
        <v>0.68306578145445995</v>
      </c>
      <c r="AP147" s="68" t="s">
        <v>135</v>
      </c>
      <c r="AQ147" s="68" t="s">
        <v>23</v>
      </c>
      <c r="AR147" s="68">
        <v>1.048</v>
      </c>
      <c r="AS147" s="68">
        <v>0.93600000000000005</v>
      </c>
      <c r="AT147" s="68">
        <v>0.95299999999999996</v>
      </c>
      <c r="AU147" s="68">
        <v>0.96399999999999997</v>
      </c>
      <c r="AV147" s="68">
        <v>0.97299999999999998</v>
      </c>
      <c r="AW147" s="68">
        <v>0.98</v>
      </c>
      <c r="AX147" s="68">
        <v>0.98299999999999998</v>
      </c>
      <c r="AY147" s="68">
        <v>0.98199999999999998</v>
      </c>
      <c r="AZ147" s="68">
        <v>0.98</v>
      </c>
      <c r="BA147" s="68">
        <v>0.97799999999999998</v>
      </c>
      <c r="BB147" s="68">
        <v>0.98</v>
      </c>
      <c r="BC147" s="68">
        <v>0.98299999999999998</v>
      </c>
      <c r="BD147" s="68">
        <v>0.99</v>
      </c>
      <c r="BE147" s="68">
        <v>0.997</v>
      </c>
      <c r="BF147" s="68">
        <v>1.0009999999999999</v>
      </c>
      <c r="BG147" s="68">
        <v>1</v>
      </c>
      <c r="BH147" s="68">
        <v>1.0029999999999999</v>
      </c>
      <c r="BI147" s="68">
        <v>1.006</v>
      </c>
      <c r="BJ147" s="68">
        <v>1.0069999999999999</v>
      </c>
      <c r="BK147" s="68">
        <v>1.006</v>
      </c>
      <c r="BL147" s="68">
        <v>1.006</v>
      </c>
      <c r="BM147" s="68">
        <v>1.006</v>
      </c>
      <c r="BN147" s="68">
        <v>1.012</v>
      </c>
      <c r="BO147" s="68">
        <v>1.016</v>
      </c>
      <c r="BP147" s="68">
        <v>1.02</v>
      </c>
      <c r="BQ147" s="68">
        <v>1.0229999999999999</v>
      </c>
      <c r="BR147" s="68">
        <v>1.0269999999999999</v>
      </c>
      <c r="BS147" s="68">
        <v>1.0289999999999999</v>
      </c>
      <c r="BT147" s="68">
        <v>1.0429999999999999</v>
      </c>
      <c r="BU147" s="68">
        <v>1.054</v>
      </c>
      <c r="BV147" s="68">
        <v>1.0609999999999999</v>
      </c>
      <c r="BW147" s="68">
        <v>1.0660000000000001</v>
      </c>
      <c r="BX147" t="s">
        <v>173</v>
      </c>
      <c r="BY147" t="s">
        <v>36</v>
      </c>
      <c r="BZ147">
        <f t="shared" si="19"/>
        <v>1</v>
      </c>
      <c r="CA147">
        <f t="shared" si="18"/>
        <v>1</v>
      </c>
      <c r="CB147">
        <v>0.20943764483930299</v>
      </c>
      <c r="CC147">
        <v>0.20943764483930299</v>
      </c>
      <c r="CD147">
        <v>0.20943764483930299</v>
      </c>
      <c r="CE147">
        <v>0.20943764483930299</v>
      </c>
      <c r="CF147">
        <v>0.20943764483930299</v>
      </c>
      <c r="CG147">
        <v>0.20943764483930299</v>
      </c>
      <c r="CH147">
        <v>0.20943764483930299</v>
      </c>
      <c r="CI147">
        <v>0.20943764483930299</v>
      </c>
      <c r="CJ147">
        <v>0.20943764483930299</v>
      </c>
      <c r="CK147">
        <v>0.20943764483930299</v>
      </c>
      <c r="CL147">
        <v>0.20943764483930299</v>
      </c>
      <c r="CM147">
        <v>0.20943764483930299</v>
      </c>
      <c r="CN147">
        <v>0.20943764483930299</v>
      </c>
      <c r="CO147">
        <v>0.20943764483930299</v>
      </c>
      <c r="CP147">
        <v>0.20943764483930299</v>
      </c>
      <c r="CQ147">
        <v>0.20943764483930299</v>
      </c>
      <c r="CR147">
        <v>0.20943764483930299</v>
      </c>
      <c r="CS147">
        <v>0.20943764483930299</v>
      </c>
      <c r="CT147">
        <v>0.20943764483930299</v>
      </c>
      <c r="CU147">
        <v>0.20943764483930299</v>
      </c>
      <c r="CV147">
        <v>0.20943764483930299</v>
      </c>
      <c r="CW147">
        <v>0.20943764483930299</v>
      </c>
      <c r="CX147">
        <v>0.20943764483930299</v>
      </c>
      <c r="CY147">
        <v>0.20943764483930299</v>
      </c>
      <c r="CZ147">
        <v>0.20943764483930299</v>
      </c>
      <c r="DA147">
        <v>0.20943764483930299</v>
      </c>
      <c r="DB147">
        <v>0.20943764483930299</v>
      </c>
      <c r="DC147">
        <v>0.20943764483930299</v>
      </c>
      <c r="DD147">
        <v>0.20943764483930299</v>
      </c>
      <c r="DE147">
        <v>0.20943764483930299</v>
      </c>
      <c r="DF147">
        <v>0.20943764483930299</v>
      </c>
      <c r="DG147">
        <v>0.20943764483930299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>
        <v>2.3350091454819899</v>
      </c>
      <c r="K148">
        <v>2.3350091454819899</v>
      </c>
      <c r="L148">
        <v>2.3350091454819899</v>
      </c>
      <c r="M148">
        <v>2.3350091454819899</v>
      </c>
      <c r="N148">
        <v>2.3350091454819899</v>
      </c>
      <c r="O148">
        <v>2.3350091454819899</v>
      </c>
      <c r="P148">
        <v>2.3350091454819899</v>
      </c>
      <c r="Q148">
        <v>2.3350091454819899</v>
      </c>
      <c r="R148">
        <v>2.3350091454819899</v>
      </c>
      <c r="S148">
        <v>2.3350091454819899</v>
      </c>
      <c r="T148">
        <v>2.3350091454819899</v>
      </c>
      <c r="U148">
        <v>2.3350091454819899</v>
      </c>
      <c r="V148">
        <v>2.3350091454819899</v>
      </c>
      <c r="W148">
        <v>2.3350091454819899</v>
      </c>
      <c r="X148">
        <v>2.3350091454819899</v>
      </c>
      <c r="Y148">
        <v>2.3350091454819899</v>
      </c>
      <c r="Z148">
        <v>2.3350091454819899</v>
      </c>
      <c r="AA148">
        <v>2.3350091454819899</v>
      </c>
      <c r="AB148">
        <v>2.3350091454819899</v>
      </c>
      <c r="AC148">
        <v>2.3350091454819899</v>
      </c>
      <c r="AD148">
        <v>2.3350091454819899</v>
      </c>
      <c r="AE148">
        <v>2.3350091454819899</v>
      </c>
      <c r="AF148">
        <v>2.3350091454819899</v>
      </c>
      <c r="AG148">
        <v>2.3350091454819899</v>
      </c>
      <c r="AH148">
        <v>2.3350091454819899</v>
      </c>
      <c r="AI148">
        <v>2.3350091454819899</v>
      </c>
      <c r="AJ148">
        <v>2.3350091454819899</v>
      </c>
      <c r="AK148">
        <v>2.3350091454819899</v>
      </c>
      <c r="AL148">
        <v>2.3350091454819899</v>
      </c>
      <c r="AM148">
        <v>2.3350091454819899</v>
      </c>
      <c r="AN148">
        <v>2.3350091454819899</v>
      </c>
      <c r="AO148">
        <v>2.3350091454819899</v>
      </c>
      <c r="AP148" s="68" t="s">
        <v>77</v>
      </c>
      <c r="AQ148" s="68" t="s">
        <v>23</v>
      </c>
      <c r="AR148" s="68">
        <v>1.0069999999999999</v>
      </c>
      <c r="AS148" s="68">
        <v>1.0649999999999999</v>
      </c>
      <c r="AT148" s="68">
        <v>1.0569999999999999</v>
      </c>
      <c r="AU148" s="68">
        <v>1.0549999999999999</v>
      </c>
      <c r="AV148" s="68">
        <v>1.052</v>
      </c>
      <c r="AW148" s="68">
        <v>1.0509999999999999</v>
      </c>
      <c r="AX148" s="68">
        <v>1.0509999999999999</v>
      </c>
      <c r="AY148" s="68">
        <v>1.0509999999999999</v>
      </c>
      <c r="AZ148" s="68">
        <v>1.0509999999999999</v>
      </c>
      <c r="BA148" s="68">
        <v>1.0449999999999999</v>
      </c>
      <c r="BB148" s="68">
        <v>1.0449999999999999</v>
      </c>
      <c r="BC148" s="68">
        <v>1.0469999999999999</v>
      </c>
      <c r="BD148" s="68">
        <v>1.05</v>
      </c>
      <c r="BE148" s="68">
        <v>1.052</v>
      </c>
      <c r="BF148" s="68">
        <v>1.0549999999999999</v>
      </c>
      <c r="BG148" s="68">
        <v>1.0569999999999999</v>
      </c>
      <c r="BH148" s="68">
        <v>1.0569999999999999</v>
      </c>
      <c r="BI148" s="68">
        <v>1.0580000000000001</v>
      </c>
      <c r="BJ148" s="68">
        <v>1.0640000000000001</v>
      </c>
      <c r="BK148" s="68">
        <v>1.0640000000000001</v>
      </c>
      <c r="BL148" s="68">
        <v>1.0640000000000001</v>
      </c>
      <c r="BM148" s="68">
        <v>1.0640000000000001</v>
      </c>
      <c r="BN148" s="68">
        <v>1.06</v>
      </c>
      <c r="BO148" s="68">
        <v>1.06</v>
      </c>
      <c r="BP148" s="68">
        <v>1.0609999999999999</v>
      </c>
      <c r="BQ148" s="68">
        <v>1.0640000000000001</v>
      </c>
      <c r="BR148" s="68">
        <v>1.0649999999999999</v>
      </c>
      <c r="BS148" s="68">
        <v>1.0669999999999999</v>
      </c>
      <c r="BT148" s="68">
        <v>1.0660000000000001</v>
      </c>
      <c r="BU148" s="68">
        <v>1.0660000000000001</v>
      </c>
      <c r="BV148" s="68">
        <v>1.0669999999999999</v>
      </c>
      <c r="BW148" s="68">
        <v>1.069</v>
      </c>
      <c r="BX148" t="s">
        <v>173</v>
      </c>
      <c r="BY148" t="s">
        <v>37</v>
      </c>
      <c r="BZ148">
        <f t="shared" si="19"/>
        <v>1</v>
      </c>
      <c r="CA148">
        <f t="shared" si="18"/>
        <v>1</v>
      </c>
      <c r="CB148">
        <v>0.29828284698503399</v>
      </c>
      <c r="CC148">
        <v>0.29828284698503399</v>
      </c>
      <c r="CD148">
        <v>0.29828284698503399</v>
      </c>
      <c r="CE148">
        <v>0.29828284698503399</v>
      </c>
      <c r="CF148">
        <v>0.29828284698503399</v>
      </c>
      <c r="CG148">
        <v>0.29828284698503399</v>
      </c>
      <c r="CH148">
        <v>0.29828284698503399</v>
      </c>
      <c r="CI148">
        <v>0.29828284698503399</v>
      </c>
      <c r="CJ148">
        <v>0.29828284698503399</v>
      </c>
      <c r="CK148">
        <v>0.29828284698503399</v>
      </c>
      <c r="CL148">
        <v>0.29828284698503399</v>
      </c>
      <c r="CM148">
        <v>0.29828284698503399</v>
      </c>
      <c r="CN148">
        <v>0.29828284698503399</v>
      </c>
      <c r="CO148">
        <v>0.29828284698503399</v>
      </c>
      <c r="CP148">
        <v>0.29828284698503399</v>
      </c>
      <c r="CQ148">
        <v>0.29828284698503399</v>
      </c>
      <c r="CR148">
        <v>0.29828284698503399</v>
      </c>
      <c r="CS148">
        <v>0.29828284698503399</v>
      </c>
      <c r="CT148">
        <v>0.29828284698503399</v>
      </c>
      <c r="CU148">
        <v>0.29828284698503399</v>
      </c>
      <c r="CV148">
        <v>0.29828284698503399</v>
      </c>
      <c r="CW148">
        <v>0.29828284698503399</v>
      </c>
      <c r="CX148">
        <v>0.29828284698503399</v>
      </c>
      <c r="CY148">
        <v>0.29828284698503399</v>
      </c>
      <c r="CZ148">
        <v>0.29828284698503399</v>
      </c>
      <c r="DA148">
        <v>0.29828284698503399</v>
      </c>
      <c r="DB148">
        <v>0.29828284698503399</v>
      </c>
      <c r="DC148">
        <v>0.29828284698503399</v>
      </c>
      <c r="DD148">
        <v>0.29828284698503399</v>
      </c>
      <c r="DE148">
        <v>0.29828284698503399</v>
      </c>
      <c r="DF148">
        <v>0.29828284698503399</v>
      </c>
      <c r="DG148">
        <v>0.29828284698503399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>
        <v>8.8179239513541408</v>
      </c>
      <c r="K149">
        <v>8.8179239513541408</v>
      </c>
      <c r="L149">
        <v>8.8179239513541408</v>
      </c>
      <c r="M149">
        <v>8.8179239513541408</v>
      </c>
      <c r="N149">
        <v>8.8179239513541408</v>
      </c>
      <c r="O149">
        <v>8.8179239513541408</v>
      </c>
      <c r="P149">
        <v>8.8179239513541408</v>
      </c>
      <c r="Q149">
        <v>8.8179239513541408</v>
      </c>
      <c r="R149">
        <v>8.8179239513541408</v>
      </c>
      <c r="S149">
        <v>8.8179239513541408</v>
      </c>
      <c r="T149">
        <v>8.8179239513541408</v>
      </c>
      <c r="U149">
        <v>8.8179239513541408</v>
      </c>
      <c r="V149">
        <v>8.8179239513541408</v>
      </c>
      <c r="W149">
        <v>8.8179239513541408</v>
      </c>
      <c r="X149">
        <v>8.8179239513541408</v>
      </c>
      <c r="Y149">
        <v>8.8179239513541408</v>
      </c>
      <c r="Z149">
        <v>8.8179239513541408</v>
      </c>
      <c r="AA149">
        <v>8.8179239513541408</v>
      </c>
      <c r="AB149">
        <v>8.8179239513541408</v>
      </c>
      <c r="AC149">
        <v>8.8179239513541408</v>
      </c>
      <c r="AD149">
        <v>8.8179239513541408</v>
      </c>
      <c r="AE149">
        <v>8.8179239513541408</v>
      </c>
      <c r="AF149">
        <v>8.8179239513541408</v>
      </c>
      <c r="AG149">
        <v>8.8179239513541408</v>
      </c>
      <c r="AH149">
        <v>8.8179239513541408</v>
      </c>
      <c r="AI149">
        <v>8.8179239513541408</v>
      </c>
      <c r="AJ149">
        <v>8.8179239513541408</v>
      </c>
      <c r="AK149">
        <v>8.8179239513541408</v>
      </c>
      <c r="AL149">
        <v>8.8179239513541408</v>
      </c>
      <c r="AM149">
        <v>8.8179239513541408</v>
      </c>
      <c r="AN149">
        <v>8.8179239513541408</v>
      </c>
      <c r="AO149">
        <v>8.8179239513541408</v>
      </c>
      <c r="AP149" s="68" t="s">
        <v>136</v>
      </c>
      <c r="AQ149" s="68" t="s">
        <v>23</v>
      </c>
      <c r="AR149" s="68">
        <v>1.0009999999999999</v>
      </c>
      <c r="AS149" s="68">
        <v>1.008</v>
      </c>
      <c r="AT149" s="68">
        <v>1.0109999999999999</v>
      </c>
      <c r="AU149" s="68">
        <v>1.016</v>
      </c>
      <c r="AV149" s="68">
        <v>1.012</v>
      </c>
      <c r="AW149" s="68">
        <v>1.0109999999999999</v>
      </c>
      <c r="AX149" s="68">
        <v>1.012</v>
      </c>
      <c r="AY149" s="68">
        <v>1.0129999999999999</v>
      </c>
      <c r="AZ149" s="68">
        <v>1.014</v>
      </c>
      <c r="BA149" s="68">
        <v>0.98699999999999999</v>
      </c>
      <c r="BB149" s="68">
        <v>0.99099999999999999</v>
      </c>
      <c r="BC149" s="68">
        <v>1</v>
      </c>
      <c r="BD149" s="68">
        <v>1.0069999999999999</v>
      </c>
      <c r="BE149" s="68">
        <v>1.0129999999999999</v>
      </c>
      <c r="BF149" s="68">
        <v>1.0169999999999999</v>
      </c>
      <c r="BG149" s="68">
        <v>1.0209999999999999</v>
      </c>
      <c r="BH149" s="68">
        <v>1.026</v>
      </c>
      <c r="BI149" s="68">
        <v>1.0289999999999999</v>
      </c>
      <c r="BJ149" s="68">
        <v>1.03</v>
      </c>
      <c r="BK149" s="68">
        <v>1.03</v>
      </c>
      <c r="BL149" s="68">
        <v>1.0289999999999999</v>
      </c>
      <c r="BM149" s="68">
        <v>1.0289999999999999</v>
      </c>
      <c r="BN149" s="68">
        <v>1.018</v>
      </c>
      <c r="BO149" s="68">
        <v>1.014</v>
      </c>
      <c r="BP149" s="68">
        <v>1.016</v>
      </c>
      <c r="BQ149" s="68">
        <v>1.0189999999999999</v>
      </c>
      <c r="BR149" s="68">
        <v>1.022</v>
      </c>
      <c r="BS149" s="68">
        <v>1.022</v>
      </c>
      <c r="BT149" s="68">
        <v>1.012</v>
      </c>
      <c r="BU149" s="68">
        <v>1.004</v>
      </c>
      <c r="BV149" s="68">
        <v>1</v>
      </c>
      <c r="BW149" s="68">
        <v>0.997</v>
      </c>
      <c r="BX149" t="s">
        <v>173</v>
      </c>
      <c r="BY149" t="s">
        <v>38</v>
      </c>
      <c r="BZ149">
        <f t="shared" si="19"/>
        <v>1</v>
      </c>
      <c r="CA149">
        <f t="shared" si="18"/>
        <v>1</v>
      </c>
      <c r="CB149">
        <v>0.55915071720831799</v>
      </c>
      <c r="CC149">
        <v>0.55915071720831799</v>
      </c>
      <c r="CD149">
        <v>0.55915071720831799</v>
      </c>
      <c r="CE149">
        <v>0.55915071720831799</v>
      </c>
      <c r="CF149">
        <v>0.55915071720831799</v>
      </c>
      <c r="CG149">
        <v>0.55915071720831799</v>
      </c>
      <c r="CH149">
        <v>0.55915071720831799</v>
      </c>
      <c r="CI149">
        <v>0.55915071720831799</v>
      </c>
      <c r="CJ149">
        <v>0.55915071720831799</v>
      </c>
      <c r="CK149">
        <v>0.55915071720831799</v>
      </c>
      <c r="CL149">
        <v>0.55915071720831799</v>
      </c>
      <c r="CM149">
        <v>0.55915071720831799</v>
      </c>
      <c r="CN149">
        <v>0.55915071720831799</v>
      </c>
      <c r="CO149">
        <v>0.55915071720831799</v>
      </c>
      <c r="CP149">
        <v>0.55915071720831799</v>
      </c>
      <c r="CQ149">
        <v>0.55915071720831799</v>
      </c>
      <c r="CR149">
        <v>0.55915071720831799</v>
      </c>
      <c r="CS149">
        <v>0.55915071720831799</v>
      </c>
      <c r="CT149">
        <v>0.55915071720831799</v>
      </c>
      <c r="CU149">
        <v>0.55915071720831799</v>
      </c>
      <c r="CV149">
        <v>0.55915071720831799</v>
      </c>
      <c r="CW149">
        <v>0.55915071720831799</v>
      </c>
      <c r="CX149">
        <v>0.55915071720831799</v>
      </c>
      <c r="CY149">
        <v>0.55915071720831799</v>
      </c>
      <c r="CZ149">
        <v>0.55915071720831799</v>
      </c>
      <c r="DA149">
        <v>0.55915071720831799</v>
      </c>
      <c r="DB149">
        <v>0.55915071720831799</v>
      </c>
      <c r="DC149">
        <v>0.55915071720831799</v>
      </c>
      <c r="DD149">
        <v>0.55915071720831799</v>
      </c>
      <c r="DE149">
        <v>0.55915071720831799</v>
      </c>
      <c r="DF149">
        <v>0.55915071720831799</v>
      </c>
      <c r="DG149">
        <v>0.55915071720831799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>
        <v>-48.311760195367</v>
      </c>
      <c r="K150">
        <v>-48.311760195367</v>
      </c>
      <c r="L150">
        <v>-48.311760195367</v>
      </c>
      <c r="M150">
        <v>-48.311760195367</v>
      </c>
      <c r="N150">
        <v>-48.311760195367</v>
      </c>
      <c r="O150">
        <v>-48.311760195367</v>
      </c>
      <c r="P150">
        <v>-48.311760195367</v>
      </c>
      <c r="Q150">
        <v>-48.311760195367</v>
      </c>
      <c r="R150">
        <v>-48.311760195367</v>
      </c>
      <c r="S150">
        <v>-48.311760195367</v>
      </c>
      <c r="T150">
        <v>-48.311760195367</v>
      </c>
      <c r="U150">
        <v>-48.311760195367</v>
      </c>
      <c r="V150">
        <v>-48.311760195367</v>
      </c>
      <c r="W150">
        <v>-48.311760195367</v>
      </c>
      <c r="X150">
        <v>-48.311760195367</v>
      </c>
      <c r="Y150">
        <v>-48.311760195367</v>
      </c>
      <c r="Z150">
        <v>-48.311760195367</v>
      </c>
      <c r="AA150">
        <v>-48.311760195367</v>
      </c>
      <c r="AB150">
        <v>-48.311760195367</v>
      </c>
      <c r="AC150">
        <v>-48.311760195367</v>
      </c>
      <c r="AD150">
        <v>-48.311760195367</v>
      </c>
      <c r="AE150">
        <v>-48.311760195367</v>
      </c>
      <c r="AF150">
        <v>-48.311760195367</v>
      </c>
      <c r="AG150">
        <v>-48.311760195367</v>
      </c>
      <c r="AH150">
        <v>-48.311760195367</v>
      </c>
      <c r="AI150">
        <v>-48.311760195367</v>
      </c>
      <c r="AJ150">
        <v>-48.311760195367</v>
      </c>
      <c r="AK150">
        <v>-48.311760195367</v>
      </c>
      <c r="AL150">
        <v>-48.311760195367</v>
      </c>
      <c r="AM150">
        <v>-48.311760195367</v>
      </c>
      <c r="AN150">
        <v>-48.311760195367</v>
      </c>
      <c r="AO150">
        <v>-48.311760195367</v>
      </c>
      <c r="AP150" s="68" t="s">
        <v>137</v>
      </c>
      <c r="AQ150" s="68" t="s">
        <v>23</v>
      </c>
      <c r="AR150" s="68">
        <v>1.0760000000000001</v>
      </c>
      <c r="AS150" s="68">
        <v>1.0820000000000001</v>
      </c>
      <c r="AT150" s="68">
        <v>1.08</v>
      </c>
      <c r="AU150" s="68">
        <v>1.077</v>
      </c>
      <c r="AV150" s="68">
        <v>1.0760000000000001</v>
      </c>
      <c r="AW150" s="68">
        <v>1.0760000000000001</v>
      </c>
      <c r="AX150" s="68">
        <v>1.077</v>
      </c>
      <c r="AY150" s="68">
        <v>1.0780000000000001</v>
      </c>
      <c r="AZ150" s="68">
        <v>1.079</v>
      </c>
      <c r="BA150" s="68">
        <v>1.0820000000000001</v>
      </c>
      <c r="BB150" s="68">
        <v>1.083</v>
      </c>
      <c r="BC150" s="68">
        <v>1.085</v>
      </c>
      <c r="BD150" s="68">
        <v>1.0880000000000001</v>
      </c>
      <c r="BE150" s="68">
        <v>1.091</v>
      </c>
      <c r="BF150" s="68">
        <v>1.0940000000000001</v>
      </c>
      <c r="BG150" s="68">
        <v>1.0960000000000001</v>
      </c>
      <c r="BH150" s="68">
        <v>1.1000000000000001</v>
      </c>
      <c r="BI150" s="68">
        <v>1.103</v>
      </c>
      <c r="BJ150" s="68">
        <v>1.1060000000000001</v>
      </c>
      <c r="BK150" s="68">
        <v>1.107</v>
      </c>
      <c r="BL150" s="68">
        <v>1.1080000000000001</v>
      </c>
      <c r="BM150" s="68">
        <v>1.109</v>
      </c>
      <c r="BN150" s="68">
        <v>1.109</v>
      </c>
      <c r="BO150" s="68">
        <v>1.1080000000000001</v>
      </c>
      <c r="BP150" s="68">
        <v>1.109</v>
      </c>
      <c r="BQ150" s="68">
        <v>1.1100000000000001</v>
      </c>
      <c r="BR150" s="68">
        <v>1.1120000000000001</v>
      </c>
      <c r="BS150" s="68">
        <v>1.113</v>
      </c>
      <c r="BT150" s="68">
        <v>1.1120000000000001</v>
      </c>
      <c r="BU150" s="68">
        <v>1.109</v>
      </c>
      <c r="BV150" s="68">
        <v>1.107</v>
      </c>
      <c r="BW150" s="68">
        <v>1.1040000000000001</v>
      </c>
      <c r="BX150" t="s">
        <v>173</v>
      </c>
      <c r="BY150" t="s">
        <v>39</v>
      </c>
      <c r="BZ150">
        <f t="shared" si="19"/>
        <v>1</v>
      </c>
      <c r="CA150">
        <f t="shared" si="18"/>
        <v>1</v>
      </c>
      <c r="CB150">
        <v>0.68306578145445995</v>
      </c>
      <c r="CC150">
        <v>0.68306578145445995</v>
      </c>
      <c r="CD150">
        <v>0.68306578145445995</v>
      </c>
      <c r="CE150">
        <v>0.68306578145445995</v>
      </c>
      <c r="CF150">
        <v>0.68306578145445995</v>
      </c>
      <c r="CG150">
        <v>0.68306578145445995</v>
      </c>
      <c r="CH150">
        <v>0.68306578145445995</v>
      </c>
      <c r="CI150">
        <v>0.68306578145445995</v>
      </c>
      <c r="CJ150">
        <v>0.68306578145445995</v>
      </c>
      <c r="CK150">
        <v>0.68306578145445995</v>
      </c>
      <c r="CL150">
        <v>0.68306578145445995</v>
      </c>
      <c r="CM150">
        <v>0.68306578145445995</v>
      </c>
      <c r="CN150">
        <v>0.68306578145445995</v>
      </c>
      <c r="CO150">
        <v>0.68306578145445995</v>
      </c>
      <c r="CP150">
        <v>0.68306578145445995</v>
      </c>
      <c r="CQ150">
        <v>0.68306578145445995</v>
      </c>
      <c r="CR150">
        <v>0.68306578145445995</v>
      </c>
      <c r="CS150">
        <v>0.68306578145445995</v>
      </c>
      <c r="CT150">
        <v>0.68306578145445995</v>
      </c>
      <c r="CU150">
        <v>0.68306578145445995</v>
      </c>
      <c r="CV150">
        <v>0.68306578145445995</v>
      </c>
      <c r="CW150">
        <v>0.68306578145445995</v>
      </c>
      <c r="CX150">
        <v>0.68306578145445995</v>
      </c>
      <c r="CY150">
        <v>0.68306578145445995</v>
      </c>
      <c r="CZ150">
        <v>0.68306578145445995</v>
      </c>
      <c r="DA150">
        <v>0.68306578145445995</v>
      </c>
      <c r="DB150">
        <v>0.68306578145445995</v>
      </c>
      <c r="DC150">
        <v>0.68306578145445995</v>
      </c>
      <c r="DD150">
        <v>0.68306578145445995</v>
      </c>
      <c r="DE150">
        <v>0.68306578145445995</v>
      </c>
      <c r="DF150">
        <v>0.68306578145445995</v>
      </c>
      <c r="DG150">
        <v>0.68306578145445995</v>
      </c>
    </row>
    <row r="151" spans="4:111" x14ac:dyDescent="0.3">
      <c r="D151" s="9" t="s">
        <v>170</v>
      </c>
      <c r="E151" s="9" t="s">
        <v>171</v>
      </c>
      <c r="AP151" s="68" t="s">
        <v>138</v>
      </c>
      <c r="AQ151" s="68" t="s">
        <v>23</v>
      </c>
      <c r="AR151" s="68">
        <v>0.94499999999999995</v>
      </c>
      <c r="AS151" s="68">
        <v>0.95099999999999996</v>
      </c>
      <c r="AT151" s="68">
        <v>0.95199999999999996</v>
      </c>
      <c r="AU151" s="68">
        <v>0.95499999999999996</v>
      </c>
      <c r="AV151" s="68">
        <v>0.95599999999999996</v>
      </c>
      <c r="AW151" s="68">
        <v>0.95699999999999996</v>
      </c>
      <c r="AX151" s="68">
        <v>0.95699999999999996</v>
      </c>
      <c r="AY151" s="68">
        <v>0.95599999999999996</v>
      </c>
      <c r="AZ151" s="68">
        <v>0.95299999999999996</v>
      </c>
      <c r="BA151" s="68">
        <v>0.95399999999999996</v>
      </c>
      <c r="BB151" s="68">
        <v>0.94899999999999995</v>
      </c>
      <c r="BC151" s="68">
        <v>0.94199999999999995</v>
      </c>
      <c r="BD151" s="68">
        <v>0.93600000000000005</v>
      </c>
      <c r="BE151" s="68">
        <v>0.92900000000000005</v>
      </c>
      <c r="BF151" s="68">
        <v>0.92200000000000004</v>
      </c>
      <c r="BG151" s="68">
        <v>0.91400000000000003</v>
      </c>
      <c r="BH151" s="68">
        <v>0.90500000000000003</v>
      </c>
      <c r="BI151" s="68">
        <v>0.89800000000000002</v>
      </c>
      <c r="BJ151" s="68">
        <v>0.89</v>
      </c>
      <c r="BK151" s="68">
        <v>0.88</v>
      </c>
      <c r="BL151" s="68">
        <v>0.871</v>
      </c>
      <c r="BM151" s="68">
        <v>0.86299999999999999</v>
      </c>
      <c r="BN151" s="68">
        <v>0.85599999999999998</v>
      </c>
      <c r="BO151" s="68">
        <v>0.85099999999999998</v>
      </c>
      <c r="BP151" s="68">
        <v>0.84499999999999997</v>
      </c>
      <c r="BQ151" s="68">
        <v>0.84</v>
      </c>
      <c r="BR151" s="68">
        <v>0.83699999999999997</v>
      </c>
      <c r="BS151" s="68">
        <v>0.83399999999999996</v>
      </c>
      <c r="BT151" s="68">
        <v>0.83499999999999996</v>
      </c>
      <c r="BU151" s="68">
        <v>0.83599999999999997</v>
      </c>
      <c r="BV151" s="68">
        <v>0.84</v>
      </c>
      <c r="BW151" s="68">
        <v>0.84399999999999997</v>
      </c>
      <c r="BX151" t="s">
        <v>173</v>
      </c>
      <c r="BY151" t="s">
        <v>40</v>
      </c>
      <c r="BZ151">
        <f t="shared" si="19"/>
        <v>1</v>
      </c>
      <c r="CA151">
        <f t="shared" si="18"/>
        <v>1</v>
      </c>
      <c r="CB151">
        <v>2.3350091454819899</v>
      </c>
      <c r="CC151">
        <v>2.3350091454819899</v>
      </c>
      <c r="CD151">
        <v>2.3350091454819899</v>
      </c>
      <c r="CE151">
        <v>2.3350091454819899</v>
      </c>
      <c r="CF151">
        <v>2.3350091454819899</v>
      </c>
      <c r="CG151">
        <v>2.3350091454819899</v>
      </c>
      <c r="CH151">
        <v>2.3350091454819899</v>
      </c>
      <c r="CI151">
        <v>2.3350091454819899</v>
      </c>
      <c r="CJ151">
        <v>2.3350091454819899</v>
      </c>
      <c r="CK151">
        <v>2.3350091454819899</v>
      </c>
      <c r="CL151">
        <v>2.3350091454819899</v>
      </c>
      <c r="CM151">
        <v>2.3350091454819899</v>
      </c>
      <c r="CN151">
        <v>2.3350091454819899</v>
      </c>
      <c r="CO151">
        <v>2.3350091454819899</v>
      </c>
      <c r="CP151">
        <v>2.3350091454819899</v>
      </c>
      <c r="CQ151">
        <v>2.3350091454819899</v>
      </c>
      <c r="CR151">
        <v>2.3350091454819899</v>
      </c>
      <c r="CS151">
        <v>2.3350091454819899</v>
      </c>
      <c r="CT151">
        <v>2.3350091454819899</v>
      </c>
      <c r="CU151">
        <v>2.3350091454819899</v>
      </c>
      <c r="CV151">
        <v>2.3350091454819899</v>
      </c>
      <c r="CW151">
        <v>2.3350091454819899</v>
      </c>
      <c r="CX151">
        <v>2.3350091454819899</v>
      </c>
      <c r="CY151">
        <v>2.3350091454819899</v>
      </c>
      <c r="CZ151">
        <v>2.3350091454819899</v>
      </c>
      <c r="DA151">
        <v>2.3350091454819899</v>
      </c>
      <c r="DB151">
        <v>2.3350091454819899</v>
      </c>
      <c r="DC151">
        <v>2.3350091454819899</v>
      </c>
      <c r="DD151">
        <v>2.3350091454819899</v>
      </c>
      <c r="DE151">
        <v>2.3350091454819899</v>
      </c>
      <c r="DF151">
        <v>2.3350091454819899</v>
      </c>
      <c r="DG151">
        <v>2.3350091454819899</v>
      </c>
    </row>
    <row r="152" spans="4:11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20">K128+K129+K130+K131+K132+K133+K134+K135+K136+K137+K138-K150</f>
        <v>406.47648084416687</v>
      </c>
      <c r="L152" s="20">
        <f t="shared" si="20"/>
        <v>400.3603897351677</v>
      </c>
      <c r="M152" s="20">
        <f t="shared" si="20"/>
        <v>406.43264520742957</v>
      </c>
      <c r="N152" s="20">
        <f t="shared" si="20"/>
        <v>411.41651043987781</v>
      </c>
      <c r="O152" s="20">
        <f t="shared" si="20"/>
        <v>415.9093894647703</v>
      </c>
      <c r="P152" s="20">
        <f t="shared" si="20"/>
        <v>421.07360246201847</v>
      </c>
      <c r="Q152" s="20">
        <f t="shared" si="20"/>
        <v>426.81961231697261</v>
      </c>
      <c r="R152" s="20">
        <f t="shared" si="20"/>
        <v>432.718372731758</v>
      </c>
      <c r="S152" s="20">
        <f t="shared" si="20"/>
        <v>439.03534807263708</v>
      </c>
      <c r="T152" s="20">
        <f t="shared" si="20"/>
        <v>445.90877462951181</v>
      </c>
      <c r="U152" s="20">
        <f t="shared" si="20"/>
        <v>453.39117996279583</v>
      </c>
      <c r="V152" s="20">
        <f t="shared" si="20"/>
        <v>460.86594558469619</v>
      </c>
      <c r="W152" s="20">
        <f t="shared" si="20"/>
        <v>469.51780310065112</v>
      </c>
      <c r="X152" s="20">
        <f t="shared" si="20"/>
        <v>478.34471317197665</v>
      </c>
      <c r="Y152" s="20">
        <f t="shared" si="20"/>
        <v>487.57734767630575</v>
      </c>
      <c r="Z152" s="20">
        <f t="shared" si="20"/>
        <v>497.95877552063655</v>
      </c>
      <c r="AA152" s="20">
        <f t="shared" si="20"/>
        <v>508.24435813220617</v>
      </c>
      <c r="AB152" s="20">
        <f t="shared" si="20"/>
        <v>518.89854409989096</v>
      </c>
      <c r="AC152" s="20">
        <f t="shared" si="20"/>
        <v>530.0050099258782</v>
      </c>
      <c r="AD152" s="20">
        <f t="shared" si="20"/>
        <v>540.62187724538137</v>
      </c>
      <c r="AE152" s="20">
        <f t="shared" si="20"/>
        <v>551.84137397904499</v>
      </c>
      <c r="AF152" s="20">
        <f t="shared" si="20"/>
        <v>562.95628833442856</v>
      </c>
      <c r="AG152" s="20">
        <f t="shared" si="20"/>
        <v>575.01301098120211</v>
      </c>
      <c r="AH152" s="20">
        <f t="shared" si="20"/>
        <v>586.62044612112095</v>
      </c>
      <c r="AI152" s="20">
        <f t="shared" si="20"/>
        <v>598.59388838470977</v>
      </c>
      <c r="AJ152" s="20">
        <f t="shared" si="20"/>
        <v>611.07068898858006</v>
      </c>
      <c r="AK152" s="20">
        <f t="shared" si="20"/>
        <v>624.05999189626641</v>
      </c>
      <c r="AL152" s="20">
        <f t="shared" si="20"/>
        <v>636.9618641034175</v>
      </c>
      <c r="AM152" s="20">
        <f t="shared" si="20"/>
        <v>641.11451390762568</v>
      </c>
      <c r="AN152" s="20">
        <f t="shared" si="20"/>
        <v>644.10983646685122</v>
      </c>
      <c r="AO152" s="20">
        <f t="shared" si="20"/>
        <v>647.27266594064145</v>
      </c>
      <c r="AP152" s="68" t="s">
        <v>139</v>
      </c>
      <c r="AQ152" s="68" t="s">
        <v>23</v>
      </c>
      <c r="AR152" s="68">
        <v>0.998</v>
      </c>
      <c r="AS152" s="68">
        <v>0.98</v>
      </c>
      <c r="AT152" s="68">
        <v>0.98399999999999999</v>
      </c>
      <c r="AU152" s="68">
        <v>0.98499999999999999</v>
      </c>
      <c r="AV152" s="68">
        <v>0.97799999999999998</v>
      </c>
      <c r="AW152" s="68">
        <v>0.97</v>
      </c>
      <c r="AX152" s="68">
        <v>0.96099999999999997</v>
      </c>
      <c r="AY152" s="68">
        <v>0.95699999999999996</v>
      </c>
      <c r="AZ152" s="68">
        <v>0.95399999999999996</v>
      </c>
      <c r="BA152" s="68">
        <v>0.94199999999999995</v>
      </c>
      <c r="BB152" s="68">
        <v>0.93200000000000005</v>
      </c>
      <c r="BC152" s="68">
        <v>0.92100000000000004</v>
      </c>
      <c r="BD152" s="68">
        <v>0.90300000000000002</v>
      </c>
      <c r="BE152" s="68">
        <v>0.88600000000000001</v>
      </c>
      <c r="BF152" s="68">
        <v>0.875</v>
      </c>
      <c r="BG152" s="68">
        <v>0.86499999999999999</v>
      </c>
      <c r="BH152" s="68">
        <v>0.85199999999999998</v>
      </c>
      <c r="BI152" s="68">
        <v>0.83799999999999997</v>
      </c>
      <c r="BJ152" s="68">
        <v>0.82199999999999995</v>
      </c>
      <c r="BK152" s="68">
        <v>0.81499999999999995</v>
      </c>
      <c r="BL152" s="68">
        <v>0.80700000000000005</v>
      </c>
      <c r="BM152" s="68">
        <v>0.79500000000000004</v>
      </c>
      <c r="BN152" s="68">
        <v>0.77800000000000002</v>
      </c>
      <c r="BO152" s="68">
        <v>0.76900000000000002</v>
      </c>
      <c r="BP152" s="68">
        <v>0.75900000000000001</v>
      </c>
      <c r="BQ152" s="68">
        <v>0.75</v>
      </c>
      <c r="BR152" s="68">
        <v>0.73699999999999999</v>
      </c>
      <c r="BS152" s="68">
        <v>0.72399999999999998</v>
      </c>
      <c r="BT152" s="68">
        <v>0.72299999999999998</v>
      </c>
      <c r="BU152" s="68">
        <v>0.72399999999999998</v>
      </c>
      <c r="BV152" s="68">
        <v>0.72499999999999998</v>
      </c>
      <c r="BW152" s="68">
        <v>0.72699999999999998</v>
      </c>
      <c r="BX152" t="s">
        <v>173</v>
      </c>
      <c r="BY152" t="s">
        <v>41</v>
      </c>
      <c r="BZ152">
        <f t="shared" si="19"/>
        <v>1</v>
      </c>
      <c r="CA152">
        <f t="shared" si="18"/>
        <v>1</v>
      </c>
      <c r="CB152">
        <v>8.8179239513541408</v>
      </c>
      <c r="CC152">
        <v>8.8179239513541408</v>
      </c>
      <c r="CD152">
        <v>8.8179239513541408</v>
      </c>
      <c r="CE152">
        <v>8.8179239513541408</v>
      </c>
      <c r="CF152">
        <v>8.8179239513541408</v>
      </c>
      <c r="CG152">
        <v>8.8179239513541408</v>
      </c>
      <c r="CH152">
        <v>8.8179239513541408</v>
      </c>
      <c r="CI152">
        <v>8.8179239513541408</v>
      </c>
      <c r="CJ152">
        <v>8.8179239513541408</v>
      </c>
      <c r="CK152">
        <v>8.8179239513541408</v>
      </c>
      <c r="CL152">
        <v>8.8179239513541408</v>
      </c>
      <c r="CM152">
        <v>8.8179239513541408</v>
      </c>
      <c r="CN152">
        <v>8.8179239513541408</v>
      </c>
      <c r="CO152">
        <v>8.8179239513541408</v>
      </c>
      <c r="CP152">
        <v>8.8179239513541408</v>
      </c>
      <c r="CQ152">
        <v>8.8179239513541408</v>
      </c>
      <c r="CR152">
        <v>8.8179239513541408</v>
      </c>
      <c r="CS152">
        <v>8.8179239513541408</v>
      </c>
      <c r="CT152">
        <v>8.8179239513541408</v>
      </c>
      <c r="CU152">
        <v>8.8179239513541408</v>
      </c>
      <c r="CV152">
        <v>8.8179239513541408</v>
      </c>
      <c r="CW152">
        <v>8.8179239513541408</v>
      </c>
      <c r="CX152">
        <v>8.8179239513541408</v>
      </c>
      <c r="CY152">
        <v>8.8179239513541408</v>
      </c>
      <c r="CZ152">
        <v>8.8179239513541408</v>
      </c>
      <c r="DA152">
        <v>8.8179239513541408</v>
      </c>
      <c r="DB152">
        <v>8.8179239513541408</v>
      </c>
      <c r="DC152">
        <v>8.8179239513541408</v>
      </c>
      <c r="DD152">
        <v>8.8179239513541408</v>
      </c>
      <c r="DE152">
        <v>8.8179239513541408</v>
      </c>
      <c r="DF152">
        <v>8.8179239513541408</v>
      </c>
      <c r="DG152">
        <v>8.8179239513541408</v>
      </c>
    </row>
    <row r="153" spans="4:111" x14ac:dyDescent="0.3">
      <c r="D153" t="s">
        <v>164</v>
      </c>
      <c r="E153" t="s">
        <v>165</v>
      </c>
      <c r="F153" s="6" t="s">
        <v>21</v>
      </c>
      <c r="G153" t="s">
        <v>27</v>
      </c>
      <c r="H153" s="21" t="s">
        <v>22</v>
      </c>
      <c r="I153" s="19" t="s">
        <v>22</v>
      </c>
      <c r="J153">
        <v>1502.9418073243701</v>
      </c>
      <c r="K153">
        <v>1547.24220142373</v>
      </c>
      <c r="L153">
        <v>1562.7806191360301</v>
      </c>
      <c r="M153">
        <v>1595.6555582795099</v>
      </c>
      <c r="N153">
        <v>1626.30403369022</v>
      </c>
      <c r="O153">
        <v>1661.3745580346399</v>
      </c>
      <c r="P153">
        <v>1700.0440704134</v>
      </c>
      <c r="Q153">
        <v>1740.27603254833</v>
      </c>
      <c r="R153">
        <v>1780.4710987558201</v>
      </c>
      <c r="S153">
        <v>1813.4771225767199</v>
      </c>
      <c r="T153">
        <v>1856.10618307358</v>
      </c>
      <c r="U153">
        <v>1900.63246898847</v>
      </c>
      <c r="V153">
        <v>1948.1837950654999</v>
      </c>
      <c r="W153">
        <v>1996.44562952307</v>
      </c>
      <c r="X153">
        <v>2045.3693671132201</v>
      </c>
      <c r="Y153">
        <v>2097.5632794045</v>
      </c>
      <c r="Z153">
        <v>2152.67725687128</v>
      </c>
      <c r="AA153">
        <v>2207.3768561460802</v>
      </c>
      <c r="AB153">
        <v>2262.4847137116399</v>
      </c>
      <c r="AC153">
        <v>2315.6360738737599</v>
      </c>
      <c r="AD153">
        <v>2369.4618025743798</v>
      </c>
      <c r="AE153">
        <v>2425.0140573200902</v>
      </c>
      <c r="AF153">
        <v>2476.0138146312102</v>
      </c>
      <c r="AG153">
        <v>2531.0463479948098</v>
      </c>
      <c r="AH153">
        <v>2591.1727851523001</v>
      </c>
      <c r="AI153">
        <v>2653.7676580077</v>
      </c>
      <c r="AJ153">
        <v>2718.6527666632301</v>
      </c>
      <c r="AK153">
        <v>2780.3702277808402</v>
      </c>
      <c r="AL153">
        <v>2812.5743141389898</v>
      </c>
      <c r="AM153">
        <v>2839.8355171594999</v>
      </c>
      <c r="AN153">
        <v>2875.4737345200901</v>
      </c>
      <c r="AO153">
        <v>2915.11434645907</v>
      </c>
      <c r="AP153" s="68" t="s">
        <v>140</v>
      </c>
      <c r="AQ153" s="68" t="s">
        <v>23</v>
      </c>
      <c r="AR153" s="68">
        <v>0.94699999999999995</v>
      </c>
      <c r="AS153" s="68">
        <v>0.93500000000000005</v>
      </c>
      <c r="AT153" s="68">
        <v>0.91500000000000004</v>
      </c>
      <c r="AU153" s="68">
        <v>0.89800000000000002</v>
      </c>
      <c r="AV153" s="68">
        <v>0.88500000000000001</v>
      </c>
      <c r="AW153" s="68">
        <v>0.874</v>
      </c>
      <c r="AX153" s="68">
        <v>0.86599999999999999</v>
      </c>
      <c r="AY153" s="68">
        <v>0.86</v>
      </c>
      <c r="AZ153" s="68">
        <v>0.85699999999999998</v>
      </c>
      <c r="BA153" s="68">
        <v>0.872</v>
      </c>
      <c r="BB153" s="68">
        <v>0.877</v>
      </c>
      <c r="BC153" s="68">
        <v>0.877</v>
      </c>
      <c r="BD153" s="68">
        <v>0.879</v>
      </c>
      <c r="BE153" s="68">
        <v>0.88</v>
      </c>
      <c r="BF153" s="68">
        <v>0.88100000000000001</v>
      </c>
      <c r="BG153" s="68">
        <v>0.88200000000000001</v>
      </c>
      <c r="BH153" s="68">
        <v>0.88100000000000001</v>
      </c>
      <c r="BI153" s="68">
        <v>0.88300000000000001</v>
      </c>
      <c r="BJ153" s="68">
        <v>0.88400000000000001</v>
      </c>
      <c r="BK153" s="68">
        <v>0.88400000000000001</v>
      </c>
      <c r="BL153" s="68">
        <v>0.88400000000000001</v>
      </c>
      <c r="BM153" s="68">
        <v>0.88400000000000001</v>
      </c>
      <c r="BN153" s="68">
        <v>0.89</v>
      </c>
      <c r="BO153" s="68">
        <v>0.89400000000000002</v>
      </c>
      <c r="BP153" s="68">
        <v>0.89600000000000002</v>
      </c>
      <c r="BQ153" s="68">
        <v>0.89700000000000002</v>
      </c>
      <c r="BR153" s="68">
        <v>0.89900000000000002</v>
      </c>
      <c r="BS153" s="68">
        <v>0.9</v>
      </c>
      <c r="BT153" s="68">
        <v>0.90200000000000002</v>
      </c>
      <c r="BU153" s="68">
        <v>0.90200000000000002</v>
      </c>
      <c r="BV153" s="68">
        <v>0.90300000000000002</v>
      </c>
      <c r="BW153" s="68">
        <v>0.90300000000000002</v>
      </c>
      <c r="BX153" t="s">
        <v>173</v>
      </c>
      <c r="BY153" t="s">
        <v>178</v>
      </c>
      <c r="BZ153">
        <f t="shared" si="19"/>
        <v>1</v>
      </c>
      <c r="CA153">
        <f t="shared" si="18"/>
        <v>1</v>
      </c>
      <c r="CB153">
        <v>-48.311760195367</v>
      </c>
      <c r="CC153">
        <v>-48.311760195367</v>
      </c>
      <c r="CD153">
        <v>-48.311760195367</v>
      </c>
      <c r="CE153">
        <v>-48.311760195367</v>
      </c>
      <c r="CF153">
        <v>-48.311760195367</v>
      </c>
      <c r="CG153">
        <v>-48.311760195367</v>
      </c>
      <c r="CH153">
        <v>-48.311760195367</v>
      </c>
      <c r="CI153">
        <v>-48.311760195367</v>
      </c>
      <c r="CJ153">
        <v>-48.311760195367</v>
      </c>
      <c r="CK153">
        <v>-48.311760195367</v>
      </c>
      <c r="CL153">
        <v>-48.311760195367</v>
      </c>
      <c r="CM153">
        <v>-48.311760195367</v>
      </c>
      <c r="CN153">
        <v>-48.311760195367</v>
      </c>
      <c r="CO153">
        <v>-48.311760195367</v>
      </c>
      <c r="CP153">
        <v>-48.311760195367</v>
      </c>
      <c r="CQ153">
        <v>-48.311760195367</v>
      </c>
      <c r="CR153">
        <v>-48.311760195367</v>
      </c>
      <c r="CS153">
        <v>-48.311760195367</v>
      </c>
      <c r="CT153">
        <v>-48.311760195367</v>
      </c>
      <c r="CU153">
        <v>-48.311760195367</v>
      </c>
      <c r="CV153">
        <v>-48.311760195367</v>
      </c>
      <c r="CW153">
        <v>-48.311760195367</v>
      </c>
      <c r="CX153">
        <v>-48.311760195367</v>
      </c>
      <c r="CY153">
        <v>-48.311760195367</v>
      </c>
      <c r="CZ153">
        <v>-48.311760195367</v>
      </c>
      <c r="DA153">
        <v>-48.311760195367</v>
      </c>
      <c r="DB153">
        <v>-48.311760195367</v>
      </c>
      <c r="DC153">
        <v>-48.311760195367</v>
      </c>
      <c r="DD153">
        <v>-48.311760195367</v>
      </c>
      <c r="DE153">
        <v>-48.311760195367</v>
      </c>
      <c r="DF153">
        <v>-48.311760195367</v>
      </c>
      <c r="DG153">
        <v>-48.311760195367</v>
      </c>
    </row>
    <row r="154" spans="4:11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>
        <v>3154.6</v>
      </c>
      <c r="K154">
        <v>2950</v>
      </c>
      <c r="L154">
        <v>3075.6</v>
      </c>
      <c r="M154">
        <v>3182.2</v>
      </c>
      <c r="N154">
        <v>3274.3</v>
      </c>
      <c r="O154">
        <v>3361.1</v>
      </c>
      <c r="P154">
        <v>3448.4</v>
      </c>
      <c r="Q154">
        <v>3536.9</v>
      </c>
      <c r="R154">
        <v>3628.2</v>
      </c>
      <c r="S154">
        <v>3725.3</v>
      </c>
      <c r="T154">
        <v>3829.1</v>
      </c>
      <c r="U154">
        <v>3935.4</v>
      </c>
      <c r="V154">
        <v>4050.1</v>
      </c>
      <c r="W154">
        <v>4169.7</v>
      </c>
      <c r="X154">
        <v>4294.3</v>
      </c>
      <c r="Y154">
        <v>4428.3999999999996</v>
      </c>
      <c r="Z154">
        <v>4568</v>
      </c>
      <c r="AA154">
        <v>4712.3999999999996</v>
      </c>
      <c r="AB154">
        <v>4863.3</v>
      </c>
      <c r="AC154">
        <v>5014</v>
      </c>
      <c r="AD154">
        <v>5165.3999999999996</v>
      </c>
      <c r="AE154">
        <v>5317.8</v>
      </c>
      <c r="AF154">
        <v>5477.2</v>
      </c>
      <c r="AG154">
        <v>5636.7</v>
      </c>
      <c r="AH154">
        <v>5798.6</v>
      </c>
      <c r="AI154">
        <v>5964.5</v>
      </c>
      <c r="AJ154">
        <v>6135.4</v>
      </c>
      <c r="AK154">
        <v>6306</v>
      </c>
      <c r="AL154">
        <v>6422.1</v>
      </c>
      <c r="AM154">
        <v>6494.9</v>
      </c>
      <c r="AN154">
        <v>6544.2</v>
      </c>
      <c r="AO154">
        <v>6576.5</v>
      </c>
      <c r="AP154" s="68" t="s">
        <v>141</v>
      </c>
      <c r="AQ154" s="68" t="s">
        <v>23</v>
      </c>
      <c r="AR154" s="68">
        <v>0.97499999999999998</v>
      </c>
      <c r="AS154" s="68">
        <v>0.94699999999999995</v>
      </c>
      <c r="AT154" s="68">
        <v>0.91900000000000004</v>
      </c>
      <c r="AU154" s="68">
        <v>0.89900000000000002</v>
      </c>
      <c r="AV154" s="68">
        <v>0.88500000000000001</v>
      </c>
      <c r="AW154" s="68">
        <v>0.876</v>
      </c>
      <c r="AX154" s="68">
        <v>0.87</v>
      </c>
      <c r="AY154" s="68">
        <v>0.86799999999999999</v>
      </c>
      <c r="AZ154" s="68">
        <v>0.87</v>
      </c>
      <c r="BA154" s="68">
        <v>0.88900000000000001</v>
      </c>
      <c r="BB154" s="68">
        <v>0.89600000000000002</v>
      </c>
      <c r="BC154" s="68">
        <v>0.89800000000000002</v>
      </c>
      <c r="BD154" s="68">
        <v>0.89700000000000002</v>
      </c>
      <c r="BE154" s="68">
        <v>0.89500000000000002</v>
      </c>
      <c r="BF154" s="68">
        <v>0.89700000000000002</v>
      </c>
      <c r="BG154" s="68">
        <v>0.9</v>
      </c>
      <c r="BH154" s="68">
        <v>0.9</v>
      </c>
      <c r="BI154" s="68">
        <v>0.9</v>
      </c>
      <c r="BJ154" s="68">
        <v>0.90200000000000002</v>
      </c>
      <c r="BK154" s="68">
        <v>0.90500000000000003</v>
      </c>
      <c r="BL154" s="68">
        <v>0.90700000000000003</v>
      </c>
      <c r="BM154" s="68">
        <v>0.91</v>
      </c>
      <c r="BN154" s="68">
        <v>0.91500000000000004</v>
      </c>
      <c r="BO154" s="68">
        <v>0.92</v>
      </c>
      <c r="BP154" s="68">
        <v>0.92100000000000004</v>
      </c>
      <c r="BQ154" s="68">
        <v>0.92200000000000004</v>
      </c>
      <c r="BR154" s="68">
        <v>0.92100000000000004</v>
      </c>
      <c r="BS154" s="68">
        <v>0.91900000000000004</v>
      </c>
      <c r="BT154" s="68">
        <v>0.92</v>
      </c>
      <c r="BU154" s="68">
        <v>0.91800000000000004</v>
      </c>
      <c r="BV154" s="68">
        <v>0.91800000000000004</v>
      </c>
      <c r="BW154" s="68">
        <v>0.91700000000000004</v>
      </c>
      <c r="BZ154">
        <v>2019</v>
      </c>
      <c r="CA154">
        <v>2020</v>
      </c>
      <c r="CB154">
        <v>2021</v>
      </c>
      <c r="CC154">
        <v>2022</v>
      </c>
      <c r="CD154">
        <v>2023</v>
      </c>
      <c r="CE154">
        <v>2024</v>
      </c>
      <c r="CF154">
        <v>2025</v>
      </c>
      <c r="CG154">
        <v>2026</v>
      </c>
      <c r="CH154">
        <v>2027</v>
      </c>
      <c r="CI154">
        <v>2028</v>
      </c>
      <c r="CJ154">
        <v>2029</v>
      </c>
      <c r="CK154">
        <v>2030</v>
      </c>
      <c r="CL154">
        <v>2031</v>
      </c>
      <c r="CM154">
        <v>2032</v>
      </c>
      <c r="CN154">
        <v>2033</v>
      </c>
      <c r="CO154">
        <v>2034</v>
      </c>
      <c r="CP154">
        <v>2035</v>
      </c>
      <c r="CQ154">
        <v>2036</v>
      </c>
      <c r="CR154">
        <v>2037</v>
      </c>
      <c r="CS154">
        <v>2038</v>
      </c>
      <c r="CT154">
        <v>2039</v>
      </c>
      <c r="CU154">
        <v>2040</v>
      </c>
      <c r="CV154">
        <v>2041</v>
      </c>
      <c r="CW154">
        <v>2042</v>
      </c>
      <c r="CX154">
        <v>2043</v>
      </c>
      <c r="CY154">
        <v>2044</v>
      </c>
      <c r="CZ154">
        <v>2045</v>
      </c>
      <c r="DA154">
        <v>2046</v>
      </c>
      <c r="DB154">
        <v>2047</v>
      </c>
      <c r="DC154">
        <v>2048</v>
      </c>
      <c r="DD154">
        <v>2049</v>
      </c>
      <c r="DE154">
        <v>2050</v>
      </c>
    </row>
    <row r="155" spans="4:11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>
        <v>5236</v>
      </c>
      <c r="K155">
        <v>4902.6000000000004</v>
      </c>
      <c r="L155">
        <v>5116.2</v>
      </c>
      <c r="M155">
        <v>5294.9</v>
      </c>
      <c r="N155">
        <v>5445.6</v>
      </c>
      <c r="O155">
        <v>5586.7</v>
      </c>
      <c r="P155">
        <v>5729.4</v>
      </c>
      <c r="Q155">
        <v>5876.1</v>
      </c>
      <c r="R155">
        <v>6028.4</v>
      </c>
      <c r="S155">
        <v>6183.4</v>
      </c>
      <c r="T155">
        <v>6350.4</v>
      </c>
      <c r="U155">
        <v>6522</v>
      </c>
      <c r="V155">
        <v>6708.1</v>
      </c>
      <c r="W155">
        <v>6904.7</v>
      </c>
      <c r="X155">
        <v>7111.3</v>
      </c>
      <c r="Y155">
        <v>7335.9</v>
      </c>
      <c r="Z155">
        <v>7574.6</v>
      </c>
      <c r="AA155">
        <v>7822.6</v>
      </c>
      <c r="AB155">
        <v>8078.5</v>
      </c>
      <c r="AC155">
        <v>8329.5</v>
      </c>
      <c r="AD155">
        <v>8578.1</v>
      </c>
      <c r="AE155">
        <v>8827</v>
      </c>
      <c r="AF155">
        <v>9079.1</v>
      </c>
      <c r="AG155">
        <v>9330</v>
      </c>
      <c r="AH155">
        <v>9588.5</v>
      </c>
      <c r="AI155">
        <v>9857</v>
      </c>
      <c r="AJ155">
        <v>10136.9</v>
      </c>
      <c r="AK155">
        <v>10413.1</v>
      </c>
      <c r="AL155">
        <v>10575.9</v>
      </c>
      <c r="AM155">
        <v>10653.5</v>
      </c>
      <c r="AN155">
        <v>10685.6</v>
      </c>
      <c r="AO155">
        <v>10685.8</v>
      </c>
      <c r="AP155" s="68" t="s">
        <v>142</v>
      </c>
      <c r="AQ155" s="68" t="s">
        <v>23</v>
      </c>
      <c r="AR155" s="68">
        <v>1</v>
      </c>
      <c r="AS155" s="68">
        <v>1.02</v>
      </c>
      <c r="AT155" s="68">
        <v>1.026</v>
      </c>
      <c r="AU155" s="68">
        <v>1.01</v>
      </c>
      <c r="AV155" s="68">
        <v>1.0029999999999999</v>
      </c>
      <c r="AW155" s="68">
        <v>0.99399999999999999</v>
      </c>
      <c r="AX155" s="68">
        <v>0.98599999999999999</v>
      </c>
      <c r="AY155" s="68">
        <v>0.97399999999999998</v>
      </c>
      <c r="AZ155" s="68">
        <v>0.95899999999999996</v>
      </c>
      <c r="BA155" s="68">
        <v>0.97699999999999998</v>
      </c>
      <c r="BB155" s="68">
        <v>0.93899999999999995</v>
      </c>
      <c r="BC155" s="68">
        <v>0.89100000000000001</v>
      </c>
      <c r="BD155" s="68">
        <v>0.83299999999999996</v>
      </c>
      <c r="BE155" s="68">
        <v>0.78</v>
      </c>
      <c r="BF155" s="68">
        <v>0.73099999999999998</v>
      </c>
      <c r="BG155" s="68">
        <v>0.68600000000000005</v>
      </c>
      <c r="BH155" s="68">
        <v>0.64100000000000001</v>
      </c>
      <c r="BI155" s="68">
        <v>0.6</v>
      </c>
      <c r="BJ155" s="68">
        <v>0.55600000000000005</v>
      </c>
      <c r="BK155" s="68">
        <v>0.50900000000000001</v>
      </c>
      <c r="BL155" s="68">
        <v>0.46300000000000002</v>
      </c>
      <c r="BM155" s="68">
        <v>0.42099999999999999</v>
      </c>
      <c r="BN155" s="68">
        <v>0.39600000000000002</v>
      </c>
      <c r="BO155" s="68">
        <v>0.37</v>
      </c>
      <c r="BP155" s="68">
        <v>0.34399999999999997</v>
      </c>
      <c r="BQ155" s="68">
        <v>0.31900000000000001</v>
      </c>
      <c r="BR155" s="68">
        <v>0.29599999999999999</v>
      </c>
      <c r="BS155" s="68">
        <v>0.27800000000000002</v>
      </c>
      <c r="BT155" s="68">
        <v>0.25900000000000001</v>
      </c>
      <c r="BU155" s="68">
        <v>0.24299999999999999</v>
      </c>
      <c r="BV155" s="68">
        <v>0.22800000000000001</v>
      </c>
      <c r="BW155" s="68">
        <v>0.214</v>
      </c>
      <c r="BX155" t="s">
        <v>23</v>
      </c>
      <c r="BY155">
        <v>2050</v>
      </c>
      <c r="BZ155">
        <v>1502.9418073243701</v>
      </c>
      <c r="CA155">
        <v>1547.24220142373</v>
      </c>
      <c r="CB155">
        <v>1562.7806191360301</v>
      </c>
      <c r="CC155">
        <v>1595.6555582795099</v>
      </c>
      <c r="CD155">
        <v>1626.30403369022</v>
      </c>
      <c r="CE155">
        <v>1661.3745580346399</v>
      </c>
      <c r="CF155">
        <v>1700.0440704134</v>
      </c>
      <c r="CG155">
        <v>1740.27603254833</v>
      </c>
      <c r="CH155">
        <v>1780.4710987558201</v>
      </c>
      <c r="CI155">
        <v>1813.4771225767199</v>
      </c>
      <c r="CJ155">
        <v>1856.10618307358</v>
      </c>
      <c r="CK155">
        <v>1900.63246898847</v>
      </c>
      <c r="CL155">
        <v>1948.1837950654999</v>
      </c>
      <c r="CM155">
        <v>1996.44562952307</v>
      </c>
      <c r="CN155">
        <v>2045.3693671132201</v>
      </c>
      <c r="CO155">
        <v>2097.5632794045</v>
      </c>
      <c r="CP155">
        <v>2152.67725687128</v>
      </c>
      <c r="CQ155">
        <v>2207.3768561460802</v>
      </c>
      <c r="CR155">
        <v>2262.4847137116399</v>
      </c>
      <c r="CS155">
        <v>2315.6360738737599</v>
      </c>
      <c r="CT155">
        <v>2369.4618025743798</v>
      </c>
      <c r="CU155">
        <v>2425.0140573200902</v>
      </c>
      <c r="CV155">
        <v>2476.0138146312102</v>
      </c>
      <c r="CW155">
        <v>2531.0463479948098</v>
      </c>
      <c r="CX155">
        <v>2591.1727851523001</v>
      </c>
      <c r="CY155">
        <v>2653.7676580077</v>
      </c>
      <c r="CZ155">
        <v>2718.6527666632301</v>
      </c>
      <c r="DA155">
        <v>2780.3702277808402</v>
      </c>
      <c r="DB155">
        <v>2812.5743141389898</v>
      </c>
      <c r="DC155">
        <v>2839.8355171594999</v>
      </c>
      <c r="DD155">
        <v>2875.4737345200901</v>
      </c>
      <c r="DE155">
        <v>2915.11434645907</v>
      </c>
    </row>
    <row r="156" spans="4:11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>
        <v>4708.8999999999996</v>
      </c>
      <c r="K156">
        <v>4371.1000000000004</v>
      </c>
      <c r="L156">
        <v>4549.3</v>
      </c>
      <c r="M156">
        <v>4712.1000000000004</v>
      </c>
      <c r="N156">
        <v>4857</v>
      </c>
      <c r="O156">
        <v>4995</v>
      </c>
      <c r="P156">
        <v>5132.6000000000004</v>
      </c>
      <c r="Q156">
        <v>5272.4</v>
      </c>
      <c r="R156">
        <v>5415.1</v>
      </c>
      <c r="S156">
        <v>5548.8</v>
      </c>
      <c r="T156">
        <v>5694.9</v>
      </c>
      <c r="U156">
        <v>5847.9</v>
      </c>
      <c r="V156">
        <v>6011.4</v>
      </c>
      <c r="W156">
        <v>6183.3</v>
      </c>
      <c r="X156">
        <v>6363.3</v>
      </c>
      <c r="Y156">
        <v>6556.3</v>
      </c>
      <c r="Z156">
        <v>6761.2</v>
      </c>
      <c r="AA156">
        <v>6974.9</v>
      </c>
      <c r="AB156">
        <v>7196.6</v>
      </c>
      <c r="AC156">
        <v>7417.1</v>
      </c>
      <c r="AD156">
        <v>7636.7</v>
      </c>
      <c r="AE156">
        <v>7857.8</v>
      </c>
      <c r="AF156">
        <v>8073.9</v>
      </c>
      <c r="AG156">
        <v>8288.7999999999993</v>
      </c>
      <c r="AH156">
        <v>8510.9</v>
      </c>
      <c r="AI156">
        <v>8742.4</v>
      </c>
      <c r="AJ156">
        <v>8984.1</v>
      </c>
      <c r="AK156">
        <v>9226.1</v>
      </c>
      <c r="AL156">
        <v>9395.1</v>
      </c>
      <c r="AM156">
        <v>9504.6</v>
      </c>
      <c r="AN156">
        <v>9577.5</v>
      </c>
      <c r="AO156">
        <v>9622.6</v>
      </c>
      <c r="AP156" s="68" t="s">
        <v>143</v>
      </c>
      <c r="AQ156" s="68" t="s">
        <v>23</v>
      </c>
      <c r="AR156" s="68">
        <v>1.0049999999999999</v>
      </c>
      <c r="AS156" s="68">
        <v>0.996</v>
      </c>
      <c r="AT156" s="68">
        <v>0.996</v>
      </c>
      <c r="AU156" s="68">
        <v>0.997</v>
      </c>
      <c r="AV156" s="68">
        <v>0.996</v>
      </c>
      <c r="AW156" s="68">
        <v>0.996</v>
      </c>
      <c r="AX156" s="68">
        <v>0.996</v>
      </c>
      <c r="AY156" s="68">
        <v>0.99399999999999999</v>
      </c>
      <c r="AZ156" s="68">
        <v>0.99299999999999999</v>
      </c>
      <c r="BA156" s="68">
        <v>0.98799999999999999</v>
      </c>
      <c r="BB156" s="68">
        <v>0.98599999999999999</v>
      </c>
      <c r="BC156" s="68">
        <v>0.98399999999999999</v>
      </c>
      <c r="BD156" s="68">
        <v>0.98399999999999999</v>
      </c>
      <c r="BE156" s="68">
        <v>0.98699999999999999</v>
      </c>
      <c r="BF156" s="68">
        <v>0.98899999999999999</v>
      </c>
      <c r="BG156" s="68">
        <v>0.99</v>
      </c>
      <c r="BH156" s="68">
        <v>0.99199999999999999</v>
      </c>
      <c r="BI156" s="68">
        <v>0.99299999999999999</v>
      </c>
      <c r="BJ156" s="68">
        <v>0.99099999999999999</v>
      </c>
      <c r="BK156" s="68">
        <v>0.99099999999999999</v>
      </c>
      <c r="BL156" s="68">
        <v>0.99099999999999999</v>
      </c>
      <c r="BM156" s="68">
        <v>0.99</v>
      </c>
      <c r="BN156" s="68">
        <v>0.995</v>
      </c>
      <c r="BO156" s="68">
        <v>1</v>
      </c>
      <c r="BP156" s="68">
        <v>1.0029999999999999</v>
      </c>
      <c r="BQ156" s="68">
        <v>1.006</v>
      </c>
      <c r="BR156" s="68">
        <v>1.006</v>
      </c>
      <c r="BS156" s="68">
        <v>1.0029999999999999</v>
      </c>
      <c r="BT156" s="68">
        <v>1.004</v>
      </c>
      <c r="BU156" s="68">
        <v>1.0049999999999999</v>
      </c>
      <c r="BV156" s="68">
        <v>1.006</v>
      </c>
      <c r="BW156" s="68">
        <v>1.006</v>
      </c>
      <c r="CA156">
        <v>2019</v>
      </c>
      <c r="CB156">
        <v>2020</v>
      </c>
      <c r="CC156">
        <v>2021</v>
      </c>
      <c r="CD156">
        <v>2022</v>
      </c>
      <c r="CE156">
        <v>2023</v>
      </c>
      <c r="CF156">
        <v>2024</v>
      </c>
      <c r="CG156">
        <v>2025</v>
      </c>
      <c r="CH156">
        <v>2026</v>
      </c>
      <c r="CI156">
        <v>2027</v>
      </c>
      <c r="CJ156">
        <v>2028</v>
      </c>
      <c r="CK156">
        <v>2029</v>
      </c>
      <c r="CL156">
        <v>2030</v>
      </c>
      <c r="CM156">
        <v>2031</v>
      </c>
      <c r="CN156">
        <v>2032</v>
      </c>
      <c r="CO156">
        <v>2033</v>
      </c>
      <c r="CP156">
        <v>2034</v>
      </c>
      <c r="CQ156">
        <v>2035</v>
      </c>
      <c r="CR156">
        <v>2036</v>
      </c>
      <c r="CS156">
        <v>2037</v>
      </c>
      <c r="CT156">
        <v>2038</v>
      </c>
      <c r="CU156">
        <v>2039</v>
      </c>
      <c r="CV156">
        <v>2040</v>
      </c>
      <c r="CW156">
        <v>2041</v>
      </c>
      <c r="CX156">
        <v>2042</v>
      </c>
      <c r="CY156">
        <v>2043</v>
      </c>
      <c r="CZ156">
        <v>2044</v>
      </c>
      <c r="DA156">
        <v>2045</v>
      </c>
      <c r="DB156">
        <v>2046</v>
      </c>
      <c r="DC156">
        <v>2047</v>
      </c>
      <c r="DD156">
        <v>2048</v>
      </c>
      <c r="DE156">
        <v>2049</v>
      </c>
      <c r="DF156">
        <v>2050</v>
      </c>
    </row>
    <row r="157" spans="4:11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>
        <v>3319.1</v>
      </c>
      <c r="K157">
        <v>3045.9</v>
      </c>
      <c r="L157">
        <v>3146.5</v>
      </c>
      <c r="M157">
        <v>3243.4</v>
      </c>
      <c r="N157">
        <v>3332.7</v>
      </c>
      <c r="O157">
        <v>3420.5</v>
      </c>
      <c r="P157">
        <v>3509.9</v>
      </c>
      <c r="Q157">
        <v>3602</v>
      </c>
      <c r="R157">
        <v>3696.5</v>
      </c>
      <c r="S157">
        <v>3782.9</v>
      </c>
      <c r="T157">
        <v>3878.7</v>
      </c>
      <c r="U157">
        <v>3980.6</v>
      </c>
      <c r="V157">
        <v>4091.4</v>
      </c>
      <c r="W157">
        <v>4208.8</v>
      </c>
      <c r="X157">
        <v>4332.1000000000004</v>
      </c>
      <c r="Y157">
        <v>4464</v>
      </c>
      <c r="Z157">
        <v>4602.8</v>
      </c>
      <c r="AA157">
        <v>4747.8999999999996</v>
      </c>
      <c r="AB157">
        <v>4901.3999999999996</v>
      </c>
      <c r="AC157">
        <v>5054.1000000000004</v>
      </c>
      <c r="AD157">
        <v>5207.1000000000004</v>
      </c>
      <c r="AE157">
        <v>5361.4</v>
      </c>
      <c r="AF157">
        <v>5512.9</v>
      </c>
      <c r="AG157">
        <v>5662.4</v>
      </c>
      <c r="AH157">
        <v>5815.2</v>
      </c>
      <c r="AI157">
        <v>5972.8</v>
      </c>
      <c r="AJ157">
        <v>6136.7</v>
      </c>
      <c r="AK157">
        <v>6302.2</v>
      </c>
      <c r="AL157">
        <v>6422.3</v>
      </c>
      <c r="AM157">
        <v>6504</v>
      </c>
      <c r="AN157">
        <v>6561.6</v>
      </c>
      <c r="AO157">
        <v>6601</v>
      </c>
      <c r="AP157" s="68" t="s">
        <v>144</v>
      </c>
      <c r="AQ157" s="68" t="s">
        <v>23</v>
      </c>
      <c r="AR157" s="68">
        <v>1.0009999999999999</v>
      </c>
      <c r="AS157" s="68">
        <v>0.95599999999999996</v>
      </c>
      <c r="AT157" s="68">
        <v>0.97299999999999998</v>
      </c>
      <c r="AU157" s="68">
        <v>0.98</v>
      </c>
      <c r="AV157" s="68">
        <v>0.98499999999999999</v>
      </c>
      <c r="AW157" s="68">
        <v>0.98899999999999999</v>
      </c>
      <c r="AX157" s="68">
        <v>0.99199999999999999</v>
      </c>
      <c r="AY157" s="68">
        <v>0.99399999999999999</v>
      </c>
      <c r="AZ157" s="68">
        <v>0.996</v>
      </c>
      <c r="BA157" s="68">
        <v>0.999</v>
      </c>
      <c r="BB157" s="68">
        <v>1.002</v>
      </c>
      <c r="BC157" s="68">
        <v>1.0049999999999999</v>
      </c>
      <c r="BD157" s="68">
        <v>1.008</v>
      </c>
      <c r="BE157" s="68">
        <v>1.0109999999999999</v>
      </c>
      <c r="BF157" s="68">
        <v>1.014</v>
      </c>
      <c r="BG157" s="68">
        <v>1.016</v>
      </c>
      <c r="BH157" s="68">
        <v>1.0189999999999999</v>
      </c>
      <c r="BI157" s="68">
        <v>1.022</v>
      </c>
      <c r="BJ157" s="68">
        <v>1.024</v>
      </c>
      <c r="BK157" s="68">
        <v>1.024</v>
      </c>
      <c r="BL157" s="68">
        <v>1.024</v>
      </c>
      <c r="BM157" s="68">
        <v>1.024</v>
      </c>
      <c r="BN157" s="68">
        <v>1.0249999999999999</v>
      </c>
      <c r="BO157" s="68">
        <v>1.0269999999999999</v>
      </c>
      <c r="BP157" s="68">
        <v>1.0289999999999999</v>
      </c>
      <c r="BQ157" s="68">
        <v>1.03</v>
      </c>
      <c r="BR157" s="68">
        <v>1.032</v>
      </c>
      <c r="BS157" s="68">
        <v>1.032</v>
      </c>
      <c r="BT157" s="68">
        <v>1.036</v>
      </c>
      <c r="BU157" s="68">
        <v>1.038</v>
      </c>
      <c r="BV157" s="68">
        <v>1.0369999999999999</v>
      </c>
      <c r="BW157" s="68">
        <v>1.0369999999999999</v>
      </c>
      <c r="BX157" t="s">
        <v>172</v>
      </c>
      <c r="BY157" t="s">
        <v>23</v>
      </c>
      <c r="BZ157">
        <v>2050</v>
      </c>
      <c r="CA157">
        <v>3154.6</v>
      </c>
      <c r="CB157">
        <v>2950</v>
      </c>
      <c r="CC157">
        <v>3075.6</v>
      </c>
      <c r="CD157">
        <v>3182.2</v>
      </c>
      <c r="CE157">
        <v>3274.3</v>
      </c>
      <c r="CF157">
        <v>3361.1</v>
      </c>
      <c r="CG157">
        <v>3448.4</v>
      </c>
      <c r="CH157">
        <v>3536.9</v>
      </c>
      <c r="CI157">
        <v>3628.2</v>
      </c>
      <c r="CJ157">
        <v>3725.3</v>
      </c>
      <c r="CK157">
        <v>3829.1</v>
      </c>
      <c r="CL157">
        <v>3935.4</v>
      </c>
      <c r="CM157">
        <v>4050.1</v>
      </c>
      <c r="CN157">
        <v>4169.7</v>
      </c>
      <c r="CO157">
        <v>4294.3</v>
      </c>
      <c r="CP157">
        <v>4428.3999999999996</v>
      </c>
      <c r="CQ157">
        <v>4568</v>
      </c>
      <c r="CR157">
        <v>4712.3999999999996</v>
      </c>
      <c r="CS157">
        <v>4863.3</v>
      </c>
      <c r="CT157">
        <v>5014</v>
      </c>
      <c r="CU157">
        <v>5165.3999999999996</v>
      </c>
      <c r="CV157">
        <v>5317.8</v>
      </c>
      <c r="CW157">
        <v>5477.2</v>
      </c>
      <c r="CX157">
        <v>5636.7</v>
      </c>
      <c r="CY157">
        <v>5798.6</v>
      </c>
      <c r="CZ157">
        <v>5964.5</v>
      </c>
      <c r="DA157">
        <v>6135.4</v>
      </c>
      <c r="DB157">
        <v>6306</v>
      </c>
      <c r="DC157">
        <v>6422.1</v>
      </c>
      <c r="DD157">
        <v>6494.9</v>
      </c>
      <c r="DE157">
        <v>6544.2</v>
      </c>
      <c r="DF157">
        <v>6576.5</v>
      </c>
    </row>
    <row r="158" spans="4:11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>
        <v>3799.1</v>
      </c>
      <c r="K158">
        <v>3955</v>
      </c>
      <c r="L158">
        <v>4074.9</v>
      </c>
      <c r="M158">
        <v>4172.8</v>
      </c>
      <c r="N158">
        <v>4267.5</v>
      </c>
      <c r="O158">
        <v>4382.8</v>
      </c>
      <c r="P158">
        <v>4519.6000000000004</v>
      </c>
      <c r="Q158">
        <v>4656.2</v>
      </c>
      <c r="R158">
        <v>4789.8</v>
      </c>
      <c r="S158">
        <v>4901.6000000000004</v>
      </c>
      <c r="T158">
        <v>5011.7</v>
      </c>
      <c r="U158">
        <v>5119.6000000000004</v>
      </c>
      <c r="V158">
        <v>5251.1</v>
      </c>
      <c r="W158">
        <v>5386.4</v>
      </c>
      <c r="X158">
        <v>5531.8</v>
      </c>
      <c r="Y158">
        <v>5709.2</v>
      </c>
      <c r="Z158">
        <v>5872.7</v>
      </c>
      <c r="AA158">
        <v>6048.9</v>
      </c>
      <c r="AB158">
        <v>6238.1</v>
      </c>
      <c r="AC158">
        <v>6413.6</v>
      </c>
      <c r="AD158">
        <v>6590.9</v>
      </c>
      <c r="AE158">
        <v>6774.2</v>
      </c>
      <c r="AF158">
        <v>6962.8</v>
      </c>
      <c r="AG158">
        <v>7139.8</v>
      </c>
      <c r="AH158">
        <v>7323.8</v>
      </c>
      <c r="AI158">
        <v>7516.8</v>
      </c>
      <c r="AJ158">
        <v>7719.5</v>
      </c>
      <c r="AK158">
        <v>7909.3</v>
      </c>
      <c r="AL158">
        <v>7764.2</v>
      </c>
      <c r="AM158">
        <v>7631.3</v>
      </c>
      <c r="AN158">
        <v>7531.9</v>
      </c>
      <c r="AO158">
        <v>7436</v>
      </c>
      <c r="AP158" s="68" t="s">
        <v>145</v>
      </c>
      <c r="AQ158" s="68" t="s">
        <v>23</v>
      </c>
      <c r="AR158" s="68">
        <v>1.0369999999999999</v>
      </c>
      <c r="AS158" s="68">
        <v>1.006</v>
      </c>
      <c r="AT158" s="68">
        <v>1.0109999999999999</v>
      </c>
      <c r="AU158" s="68">
        <v>1.0129999999999999</v>
      </c>
      <c r="AV158" s="68">
        <v>1.014</v>
      </c>
      <c r="AW158" s="68">
        <v>1.0169999999999999</v>
      </c>
      <c r="AX158" s="68">
        <v>1.0209999999999999</v>
      </c>
      <c r="AY158" s="68">
        <v>1.024</v>
      </c>
      <c r="AZ158" s="68">
        <v>1.026</v>
      </c>
      <c r="BA158" s="68">
        <v>1.022</v>
      </c>
      <c r="BB158" s="68">
        <v>1.0249999999999999</v>
      </c>
      <c r="BC158" s="68">
        <v>1.0289999999999999</v>
      </c>
      <c r="BD158" s="68">
        <v>1.0349999999999999</v>
      </c>
      <c r="BE158" s="68">
        <v>1.04</v>
      </c>
      <c r="BF158" s="68">
        <v>1.044</v>
      </c>
      <c r="BG158" s="68">
        <v>1.048</v>
      </c>
      <c r="BH158" s="68">
        <v>1.054</v>
      </c>
      <c r="BI158" s="68">
        <v>1.0589999999999999</v>
      </c>
      <c r="BJ158" s="68">
        <v>1.0620000000000001</v>
      </c>
      <c r="BK158" s="68">
        <v>1.0629999999999999</v>
      </c>
      <c r="BL158" s="68">
        <v>1.0640000000000001</v>
      </c>
      <c r="BM158" s="68">
        <v>1.0649999999999999</v>
      </c>
      <c r="BN158" s="68">
        <v>1.0620000000000001</v>
      </c>
      <c r="BO158" s="68">
        <v>1.06</v>
      </c>
      <c r="BP158" s="68">
        <v>1.0620000000000001</v>
      </c>
      <c r="BQ158" s="68">
        <v>1.0629999999999999</v>
      </c>
      <c r="BR158" s="68">
        <v>1.0660000000000001</v>
      </c>
      <c r="BS158" s="68">
        <v>1.0660000000000001</v>
      </c>
      <c r="BT158" s="68">
        <v>1.0569999999999999</v>
      </c>
      <c r="BU158" s="68">
        <v>1.048</v>
      </c>
      <c r="BV158" s="68">
        <v>1.04</v>
      </c>
      <c r="BW158" s="68">
        <v>1.034</v>
      </c>
      <c r="BX158" t="s">
        <v>174</v>
      </c>
      <c r="BY158" t="s">
        <v>23</v>
      </c>
      <c r="BZ158">
        <v>2050</v>
      </c>
      <c r="CA158">
        <v>5236</v>
      </c>
      <c r="CB158">
        <v>4902.6000000000004</v>
      </c>
      <c r="CC158">
        <v>5116.2</v>
      </c>
      <c r="CD158">
        <v>5294.9</v>
      </c>
      <c r="CE158">
        <v>5445.6</v>
      </c>
      <c r="CF158">
        <v>5586.7</v>
      </c>
      <c r="CG158">
        <v>5729.4</v>
      </c>
      <c r="CH158">
        <v>5876.1</v>
      </c>
      <c r="CI158">
        <v>6028.4</v>
      </c>
      <c r="CJ158">
        <v>6183.4</v>
      </c>
      <c r="CK158">
        <v>6350.4</v>
      </c>
      <c r="CL158">
        <v>6522</v>
      </c>
      <c r="CM158">
        <v>6708.1</v>
      </c>
      <c r="CN158">
        <v>6904.7</v>
      </c>
      <c r="CO158">
        <v>7111.3</v>
      </c>
      <c r="CP158">
        <v>7335.9</v>
      </c>
      <c r="CQ158">
        <v>7574.6</v>
      </c>
      <c r="CR158">
        <v>7822.6</v>
      </c>
      <c r="CS158">
        <v>8078.5</v>
      </c>
      <c r="CT158">
        <v>8329.5</v>
      </c>
      <c r="CU158">
        <v>8578.1</v>
      </c>
      <c r="CV158">
        <v>8827</v>
      </c>
      <c r="CW158">
        <v>9079.1</v>
      </c>
      <c r="CX158">
        <v>9330</v>
      </c>
      <c r="CY158">
        <v>9588.5</v>
      </c>
      <c r="CZ158">
        <v>9857</v>
      </c>
      <c r="DA158">
        <v>10136.9</v>
      </c>
      <c r="DB158">
        <v>10413.1</v>
      </c>
      <c r="DC158">
        <v>10575.9</v>
      </c>
      <c r="DD158">
        <v>10653.5</v>
      </c>
      <c r="DE158">
        <v>10685.6</v>
      </c>
      <c r="DF158">
        <v>10685.8</v>
      </c>
    </row>
    <row r="159" spans="4:11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>
        <v>200.2</v>
      </c>
      <c r="K159">
        <v>216.1</v>
      </c>
      <c r="L159">
        <v>219</v>
      </c>
      <c r="M159">
        <v>223.9</v>
      </c>
      <c r="N159">
        <v>229.7</v>
      </c>
      <c r="O159">
        <v>239.4</v>
      </c>
      <c r="P159">
        <v>250.1</v>
      </c>
      <c r="Q159">
        <v>252</v>
      </c>
      <c r="R159">
        <v>249.9</v>
      </c>
      <c r="S159">
        <v>250.4</v>
      </c>
      <c r="T159">
        <v>257</v>
      </c>
      <c r="U159">
        <v>264.8</v>
      </c>
      <c r="V159">
        <v>279</v>
      </c>
      <c r="W159">
        <v>289.3</v>
      </c>
      <c r="X159">
        <v>299.7</v>
      </c>
      <c r="Y159">
        <v>309.7</v>
      </c>
      <c r="Z159">
        <v>309.7</v>
      </c>
      <c r="AA159">
        <v>317.7</v>
      </c>
      <c r="AB159">
        <v>339.9</v>
      </c>
      <c r="AC159">
        <v>360.7</v>
      </c>
      <c r="AD159">
        <v>382.6</v>
      </c>
      <c r="AE159">
        <v>404.6</v>
      </c>
      <c r="AF159">
        <v>420</v>
      </c>
      <c r="AG159">
        <v>436.4</v>
      </c>
      <c r="AH159">
        <v>454.8</v>
      </c>
      <c r="AI159">
        <v>473.9</v>
      </c>
      <c r="AJ159">
        <v>493.2</v>
      </c>
      <c r="AK159">
        <v>575.4</v>
      </c>
      <c r="AL159">
        <v>651.1</v>
      </c>
      <c r="AM159">
        <v>719</v>
      </c>
      <c r="AN159">
        <v>788</v>
      </c>
      <c r="AO159">
        <v>854</v>
      </c>
      <c r="AP159" s="68" t="s">
        <v>78</v>
      </c>
      <c r="AQ159" s="68" t="s">
        <v>23</v>
      </c>
      <c r="AR159" s="68">
        <v>1.038</v>
      </c>
      <c r="AS159" s="68">
        <v>1.008</v>
      </c>
      <c r="AT159" s="68">
        <v>1.0149999999999999</v>
      </c>
      <c r="AU159" s="68">
        <v>1.018</v>
      </c>
      <c r="AV159" s="68">
        <v>1.0209999999999999</v>
      </c>
      <c r="AW159" s="68">
        <v>1.0229999999999999</v>
      </c>
      <c r="AX159" s="68">
        <v>1.0249999999999999</v>
      </c>
      <c r="AY159" s="68">
        <v>1.026</v>
      </c>
      <c r="AZ159" s="68">
        <v>1.0269999999999999</v>
      </c>
      <c r="BA159" s="68">
        <v>1.0249999999999999</v>
      </c>
      <c r="BB159" s="68">
        <v>1.0269999999999999</v>
      </c>
      <c r="BC159" s="68">
        <v>1.0289999999999999</v>
      </c>
      <c r="BD159" s="68">
        <v>1.032</v>
      </c>
      <c r="BE159" s="68">
        <v>1.0349999999999999</v>
      </c>
      <c r="BF159" s="68">
        <v>1.0369999999999999</v>
      </c>
      <c r="BG159" s="68">
        <v>1.0389999999999999</v>
      </c>
      <c r="BH159" s="68">
        <v>1.042</v>
      </c>
      <c r="BI159" s="68">
        <v>1.0449999999999999</v>
      </c>
      <c r="BJ159" s="68">
        <v>1.0469999999999999</v>
      </c>
      <c r="BK159" s="68">
        <v>1.0469999999999999</v>
      </c>
      <c r="BL159" s="68">
        <v>1.0469999999999999</v>
      </c>
      <c r="BM159" s="68">
        <v>1.0469999999999999</v>
      </c>
      <c r="BN159" s="68">
        <v>1.0449999999999999</v>
      </c>
      <c r="BO159" s="68">
        <v>1.044</v>
      </c>
      <c r="BP159" s="68">
        <v>1.0449999999999999</v>
      </c>
      <c r="BQ159" s="68">
        <v>1.046</v>
      </c>
      <c r="BR159" s="68">
        <v>1.048</v>
      </c>
      <c r="BS159" s="68">
        <v>1.048</v>
      </c>
      <c r="BT159" s="68">
        <v>1.048</v>
      </c>
      <c r="BU159" s="68">
        <v>1.046</v>
      </c>
      <c r="BV159" s="68">
        <v>1.0449999999999999</v>
      </c>
      <c r="BW159" s="68">
        <v>1.044</v>
      </c>
      <c r="BX159" t="s">
        <v>175</v>
      </c>
      <c r="BY159" t="s">
        <v>23</v>
      </c>
      <c r="BZ159">
        <v>2050</v>
      </c>
      <c r="CA159">
        <v>4708.8999999999996</v>
      </c>
      <c r="CB159">
        <v>4371.1000000000004</v>
      </c>
      <c r="CC159">
        <v>4549.3</v>
      </c>
      <c r="CD159">
        <v>4712.1000000000004</v>
      </c>
      <c r="CE159">
        <v>4857</v>
      </c>
      <c r="CF159">
        <v>4995</v>
      </c>
      <c r="CG159">
        <v>5132.6000000000004</v>
      </c>
      <c r="CH159">
        <v>5272.4</v>
      </c>
      <c r="CI159">
        <v>5415.1</v>
      </c>
      <c r="CJ159">
        <v>5548.8</v>
      </c>
      <c r="CK159">
        <v>5694.9</v>
      </c>
      <c r="CL159">
        <v>5847.9</v>
      </c>
      <c r="CM159">
        <v>6011.4</v>
      </c>
      <c r="CN159">
        <v>6183.3</v>
      </c>
      <c r="CO159">
        <v>6363.3</v>
      </c>
      <c r="CP159">
        <v>6556.3</v>
      </c>
      <c r="CQ159">
        <v>6761.2</v>
      </c>
      <c r="CR159">
        <v>6974.9</v>
      </c>
      <c r="CS159">
        <v>7196.6</v>
      </c>
      <c r="CT159">
        <v>7417.1</v>
      </c>
      <c r="CU159">
        <v>7636.7</v>
      </c>
      <c r="CV159">
        <v>7857.8</v>
      </c>
      <c r="CW159">
        <v>8073.9</v>
      </c>
      <c r="CX159">
        <v>8288.7999999999993</v>
      </c>
      <c r="CY159">
        <v>8510.9</v>
      </c>
      <c r="CZ159">
        <v>8742.4</v>
      </c>
      <c r="DA159">
        <v>8984.1</v>
      </c>
      <c r="DB159">
        <v>9226.1</v>
      </c>
      <c r="DC159">
        <v>9395.1</v>
      </c>
      <c r="DD159">
        <v>9504.6</v>
      </c>
      <c r="DE159">
        <v>9577.5</v>
      </c>
      <c r="DF159">
        <v>9622.6</v>
      </c>
    </row>
    <row r="160" spans="4:11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21">K154+K155+K156+K157</f>
        <v>15269.6</v>
      </c>
      <c r="L160" s="22">
        <f t="shared" si="21"/>
        <v>15887.599999999999</v>
      </c>
      <c r="M160" s="22">
        <f t="shared" si="21"/>
        <v>16432.599999999999</v>
      </c>
      <c r="N160" s="22">
        <f t="shared" si="21"/>
        <v>16909.600000000002</v>
      </c>
      <c r="O160" s="22">
        <f t="shared" si="21"/>
        <v>17363.3</v>
      </c>
      <c r="P160" s="22">
        <f t="shared" si="21"/>
        <v>17820.3</v>
      </c>
      <c r="Q160" s="22">
        <f t="shared" si="21"/>
        <v>18287.400000000001</v>
      </c>
      <c r="R160" s="22">
        <f t="shared" si="21"/>
        <v>18768.199999999997</v>
      </c>
      <c r="S160" s="22">
        <f t="shared" si="21"/>
        <v>19240.400000000001</v>
      </c>
      <c r="T160" s="22">
        <f t="shared" si="21"/>
        <v>19753.099999999999</v>
      </c>
      <c r="U160" s="22">
        <f t="shared" si="21"/>
        <v>20285.899999999998</v>
      </c>
      <c r="V160" s="22">
        <f t="shared" si="21"/>
        <v>20861</v>
      </c>
      <c r="W160" s="22">
        <f t="shared" si="21"/>
        <v>21466.5</v>
      </c>
      <c r="X160" s="22">
        <f t="shared" si="21"/>
        <v>22101</v>
      </c>
      <c r="Y160" s="22">
        <f t="shared" si="21"/>
        <v>22784.6</v>
      </c>
      <c r="Z160" s="22">
        <f t="shared" si="21"/>
        <v>23506.6</v>
      </c>
      <c r="AA160" s="22">
        <f t="shared" si="21"/>
        <v>24257.800000000003</v>
      </c>
      <c r="AB160" s="22">
        <f t="shared" si="21"/>
        <v>25039.800000000003</v>
      </c>
      <c r="AC160" s="22">
        <f t="shared" si="21"/>
        <v>25814.699999999997</v>
      </c>
      <c r="AD160" s="22">
        <f t="shared" si="21"/>
        <v>26587.300000000003</v>
      </c>
      <c r="AE160" s="22">
        <f t="shared" si="21"/>
        <v>27364</v>
      </c>
      <c r="AF160" s="22">
        <f t="shared" si="21"/>
        <v>28143.1</v>
      </c>
      <c r="AG160" s="22">
        <f t="shared" si="21"/>
        <v>28917.9</v>
      </c>
      <c r="AH160" s="22">
        <f t="shared" si="21"/>
        <v>29713.200000000001</v>
      </c>
      <c r="AI160" s="22">
        <f t="shared" si="21"/>
        <v>30536.7</v>
      </c>
      <c r="AJ160" s="22">
        <f t="shared" si="21"/>
        <v>31393.100000000002</v>
      </c>
      <c r="AK160" s="22">
        <f t="shared" si="21"/>
        <v>32247.399999999998</v>
      </c>
      <c r="AL160" s="22">
        <f t="shared" si="21"/>
        <v>32815.4</v>
      </c>
      <c r="AM160" s="22">
        <f t="shared" si="21"/>
        <v>33157</v>
      </c>
      <c r="AN160" s="22">
        <f t="shared" si="21"/>
        <v>33368.9</v>
      </c>
      <c r="AO160" s="22">
        <f t="shared" si="21"/>
        <v>33485.9</v>
      </c>
      <c r="AP160" s="68" t="s">
        <v>146</v>
      </c>
      <c r="AQ160" s="68" t="s">
        <v>23</v>
      </c>
      <c r="AR160" s="68">
        <v>1.0249999999999999</v>
      </c>
      <c r="AS160" s="68">
        <v>1.042</v>
      </c>
      <c r="AT160" s="68">
        <v>1.0389999999999999</v>
      </c>
      <c r="AU160" s="68">
        <v>1.0369999999999999</v>
      </c>
      <c r="AV160" s="68">
        <v>1.0349999999999999</v>
      </c>
      <c r="AW160" s="68">
        <v>1.036</v>
      </c>
      <c r="AX160" s="68">
        <v>1.0389999999999999</v>
      </c>
      <c r="AY160" s="68">
        <v>1.042</v>
      </c>
      <c r="AZ160" s="68">
        <v>1.044</v>
      </c>
      <c r="BA160" s="68">
        <v>1.04</v>
      </c>
      <c r="BB160" s="68">
        <v>1.042</v>
      </c>
      <c r="BC160" s="68">
        <v>1.044</v>
      </c>
      <c r="BD160" s="68">
        <v>1.0469999999999999</v>
      </c>
      <c r="BE160" s="68">
        <v>1.05</v>
      </c>
      <c r="BF160" s="68">
        <v>1.052</v>
      </c>
      <c r="BG160" s="68">
        <v>1.0549999999999999</v>
      </c>
      <c r="BH160" s="68">
        <v>1.0589999999999999</v>
      </c>
      <c r="BI160" s="68">
        <v>1.0620000000000001</v>
      </c>
      <c r="BJ160" s="68">
        <v>1.0640000000000001</v>
      </c>
      <c r="BK160" s="68">
        <v>1.0629999999999999</v>
      </c>
      <c r="BL160" s="68">
        <v>1.0629999999999999</v>
      </c>
      <c r="BM160" s="68">
        <v>1.0629999999999999</v>
      </c>
      <c r="BN160" s="68">
        <v>1.06</v>
      </c>
      <c r="BO160" s="68">
        <v>1.0589999999999999</v>
      </c>
      <c r="BP160" s="68">
        <v>1.0589999999999999</v>
      </c>
      <c r="BQ160" s="68">
        <v>1.06</v>
      </c>
      <c r="BR160" s="68">
        <v>1.0620000000000001</v>
      </c>
      <c r="BS160" s="68">
        <v>1.0609999999999999</v>
      </c>
      <c r="BT160" s="68">
        <v>1.0449999999999999</v>
      </c>
      <c r="BU160" s="68">
        <v>1.0309999999999999</v>
      </c>
      <c r="BV160" s="68">
        <v>1.0229999999999999</v>
      </c>
      <c r="BW160" s="68">
        <v>1.016</v>
      </c>
      <c r="BX160" t="s">
        <v>176</v>
      </c>
      <c r="BY160" t="s">
        <v>23</v>
      </c>
      <c r="BZ160">
        <v>2050</v>
      </c>
      <c r="CA160">
        <v>3319.1</v>
      </c>
      <c r="CB160">
        <v>3045.9</v>
      </c>
      <c r="CC160">
        <v>3146.5</v>
      </c>
      <c r="CD160">
        <v>3243.4</v>
      </c>
      <c r="CE160">
        <v>3332.7</v>
      </c>
      <c r="CF160">
        <v>3420.5</v>
      </c>
      <c r="CG160">
        <v>3509.9</v>
      </c>
      <c r="CH160">
        <v>3602</v>
      </c>
      <c r="CI160">
        <v>3696.5</v>
      </c>
      <c r="CJ160">
        <v>3782.9</v>
      </c>
      <c r="CK160">
        <v>3878.7</v>
      </c>
      <c r="CL160">
        <v>3980.6</v>
      </c>
      <c r="CM160">
        <v>4091.4</v>
      </c>
      <c r="CN160">
        <v>4208.8</v>
      </c>
      <c r="CO160">
        <v>4332.1000000000004</v>
      </c>
      <c r="CP160">
        <v>4464</v>
      </c>
      <c r="CQ160">
        <v>4602.8</v>
      </c>
      <c r="CR160">
        <v>4747.8999999999996</v>
      </c>
      <c r="CS160">
        <v>4901.3999999999996</v>
      </c>
      <c r="CT160">
        <v>5054.1000000000004</v>
      </c>
      <c r="CU160">
        <v>5207.1000000000004</v>
      </c>
      <c r="CV160">
        <v>5361.4</v>
      </c>
      <c r="CW160">
        <v>5512.9</v>
      </c>
      <c r="CX160">
        <v>5662.4</v>
      </c>
      <c r="CY160">
        <v>5815.2</v>
      </c>
      <c r="CZ160">
        <v>5972.8</v>
      </c>
      <c r="DA160">
        <v>6136.7</v>
      </c>
      <c r="DB160">
        <v>6302.2</v>
      </c>
      <c r="DC160">
        <v>6422.3</v>
      </c>
      <c r="DD160">
        <v>6504</v>
      </c>
      <c r="DE160">
        <v>6561.6</v>
      </c>
      <c r="DF160">
        <v>6601</v>
      </c>
    </row>
    <row r="161" spans="4:110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0.37143731139753067</v>
      </c>
      <c r="L161" s="57">
        <f>1-L160/Potential_L_supply!F36</f>
        <v>0.35527780210278559</v>
      </c>
      <c r="M161" s="57">
        <f>1-M160/Potential_L_supply!G36</f>
        <v>0.34249138000665935</v>
      </c>
      <c r="N161" s="57">
        <f>1-N160/Potential_L_supply!H36</f>
        <v>0.33274111736592737</v>
      </c>
      <c r="O161" s="57">
        <f>1-O160/Potential_L_supply!I36</f>
        <v>0.32416317435057462</v>
      </c>
      <c r="P161" s="57">
        <f>1-P160/Potential_L_supply!J36</f>
        <v>0.31568886969545729</v>
      </c>
      <c r="Q161" s="57">
        <f>1-Q160/Potential_L_supply!K36</f>
        <v>0.30704858995595363</v>
      </c>
      <c r="R161" s="57">
        <f>1-R160/Potential_L_supply!L36</f>
        <v>0.29812174707235506</v>
      </c>
      <c r="S161" s="57">
        <f>1-S160/Potential_L_supply!M36</f>
        <v>0.28974263061295646</v>
      </c>
      <c r="T161" s="57">
        <f>1-T160/Potential_L_supply!N36</f>
        <v>0.28010087536378303</v>
      </c>
      <c r="U161" s="57">
        <f>1-U160/Potential_L_supply!O36</f>
        <v>0.26997823336974203</v>
      </c>
      <c r="V161" s="57">
        <f>1-V160/Potential_L_supply!P36</f>
        <v>0.2572514545693132</v>
      </c>
      <c r="W161" s="57">
        <f>1-W160/Potential_L_supply!Q36</f>
        <v>0.24372102457551248</v>
      </c>
      <c r="X161" s="57">
        <f>1-X160/Potential_L_supply!R36</f>
        <v>0.22946081472383251</v>
      </c>
      <c r="Y161" s="57">
        <f>1-Y160/Potential_L_supply!S36</f>
        <v>0.2137997823681691</v>
      </c>
      <c r="Z161" s="57">
        <f>1-Z160/Potential_L_supply!T36</f>
        <v>0.19714617327124662</v>
      </c>
      <c r="AA161" s="57">
        <f>1-AA160/Potential_L_supply!U36</f>
        <v>0.17809935757665185</v>
      </c>
      <c r="AB161" s="57">
        <f>1-AB160/Potential_L_supply!V36</f>
        <v>0.15831874943953539</v>
      </c>
      <c r="AC161" s="57">
        <f>1-AC160/Potential_L_supply!W36</f>
        <v>0.13908559233928086</v>
      </c>
      <c r="AD161" s="57">
        <f>1-AD160/Potential_L_supply!X36</f>
        <v>0.12022825800408088</v>
      </c>
      <c r="AE161" s="57">
        <f>1-AE160/Potential_L_supply!Y36</f>
        <v>0.10152789132582141</v>
      </c>
      <c r="AF161" s="57">
        <f>1-AF160/Potential_L_supply!Z36</f>
        <v>8.1437993042657308E-2</v>
      </c>
      <c r="AG161" s="57">
        <f>1-AG160/Potential_L_supply!AA36</f>
        <v>6.1724969390470008E-2</v>
      </c>
      <c r="AH161" s="57">
        <f>1-AH160/Potential_L_supply!AB36</f>
        <v>4.1582241166977063E-2</v>
      </c>
      <c r="AI161" s="57">
        <f>1-AI160/Potential_L_supply!AC36</f>
        <v>2.0770416470420661E-2</v>
      </c>
      <c r="AJ161" s="58">
        <f>1-AJ160/Potential_L_supply!AD36</f>
        <v>-8.4869491265382457E-4</v>
      </c>
      <c r="AK161" s="58">
        <f>1-AK160/Potential_L_supply!AE36</f>
        <v>-2.4728974228347411E-2</v>
      </c>
      <c r="AL161" s="58">
        <f>1-AL160/Potential_L_supply!AF36</f>
        <v>-3.9385679020303099E-2</v>
      </c>
      <c r="AM161" s="58">
        <f>1-AM160/Potential_L_supply!AG36</f>
        <v>-4.6799647217940388E-2</v>
      </c>
      <c r="AN161" s="58">
        <f>1-AN160/Potential_L_supply!AH36</f>
        <v>-5.0084161970455288E-2</v>
      </c>
      <c r="AO161" s="58">
        <f>1-AO160/Potential_L_supply!AI36</f>
        <v>-5.0370730164394306E-2</v>
      </c>
      <c r="AP161" s="69" t="s">
        <v>147</v>
      </c>
      <c r="AQ161" s="68" t="s">
        <v>23</v>
      </c>
      <c r="AR161" s="68">
        <v>1.0669999999999999</v>
      </c>
      <c r="AS161" s="68">
        <v>1.143</v>
      </c>
      <c r="AT161" s="68">
        <v>1.1319999999999999</v>
      </c>
      <c r="AU161" s="68">
        <v>1.125</v>
      </c>
      <c r="AV161" s="68">
        <v>1.1220000000000001</v>
      </c>
      <c r="AW161" s="68">
        <v>1.1200000000000001</v>
      </c>
      <c r="AX161" s="68">
        <v>1.119</v>
      </c>
      <c r="AY161" s="68">
        <v>1.119</v>
      </c>
      <c r="AZ161" s="68">
        <v>1.1200000000000001</v>
      </c>
      <c r="BA161" s="68">
        <v>1.1180000000000001</v>
      </c>
      <c r="BB161" s="68">
        <v>1.121</v>
      </c>
      <c r="BC161" s="68">
        <v>1.1240000000000001</v>
      </c>
      <c r="BD161" s="68">
        <v>1.129</v>
      </c>
      <c r="BE161" s="68">
        <v>1.133</v>
      </c>
      <c r="BF161" s="68">
        <v>1.1359999999999999</v>
      </c>
      <c r="BG161" s="68">
        <v>1.139</v>
      </c>
      <c r="BH161" s="68">
        <v>1.1439999999999999</v>
      </c>
      <c r="BI161" s="68">
        <v>1.1479999999999999</v>
      </c>
      <c r="BJ161" s="68">
        <v>1.151</v>
      </c>
      <c r="BK161" s="68">
        <v>1.153</v>
      </c>
      <c r="BL161" s="68">
        <v>1.155</v>
      </c>
      <c r="BM161" s="68">
        <v>1.1559999999999999</v>
      </c>
      <c r="BN161" s="68">
        <v>1.153</v>
      </c>
      <c r="BO161" s="68">
        <v>1.153</v>
      </c>
      <c r="BP161" s="68">
        <v>1.1539999999999999</v>
      </c>
      <c r="BQ161" s="68">
        <v>1.155</v>
      </c>
      <c r="BR161" s="68">
        <v>1.157</v>
      </c>
      <c r="BS161" s="68">
        <v>1.1579999999999999</v>
      </c>
      <c r="BT161" s="68">
        <v>1.159</v>
      </c>
      <c r="BU161" s="68">
        <v>1.1579999999999999</v>
      </c>
      <c r="BV161" s="68">
        <v>1.157</v>
      </c>
      <c r="BW161" s="68">
        <v>1.155</v>
      </c>
      <c r="BX161" t="s">
        <v>177</v>
      </c>
      <c r="BY161" t="s">
        <v>23</v>
      </c>
      <c r="BZ161">
        <v>2050</v>
      </c>
      <c r="CA161">
        <v>3799.1</v>
      </c>
      <c r="CB161">
        <v>3955</v>
      </c>
      <c r="CC161">
        <v>4074.9</v>
      </c>
      <c r="CD161">
        <v>4172.8</v>
      </c>
      <c r="CE161">
        <v>4267.5</v>
      </c>
      <c r="CF161">
        <v>4382.8</v>
      </c>
      <c r="CG161">
        <v>4519.6000000000004</v>
      </c>
      <c r="CH161">
        <v>4656.2</v>
      </c>
      <c r="CI161">
        <v>4789.8</v>
      </c>
      <c r="CJ161">
        <v>4901.6000000000004</v>
      </c>
      <c r="CK161">
        <v>5011.7</v>
      </c>
      <c r="CL161">
        <v>5119.6000000000004</v>
      </c>
      <c r="CM161">
        <v>5251.1</v>
      </c>
      <c r="CN161">
        <v>5386.4</v>
      </c>
      <c r="CO161">
        <v>5531.8</v>
      </c>
      <c r="CP161">
        <v>5709.2</v>
      </c>
      <c r="CQ161">
        <v>5872.7</v>
      </c>
      <c r="CR161">
        <v>6048.9</v>
      </c>
      <c r="CS161">
        <v>6238.1</v>
      </c>
      <c r="CT161">
        <v>6413.6</v>
      </c>
      <c r="CU161">
        <v>6590.9</v>
      </c>
      <c r="CV161">
        <v>6774.2</v>
      </c>
      <c r="CW161">
        <v>6962.8</v>
      </c>
      <c r="CX161">
        <v>7139.8</v>
      </c>
      <c r="CY161">
        <v>7323.8</v>
      </c>
      <c r="CZ161">
        <v>7516.8</v>
      </c>
      <c r="DA161">
        <v>7719.5</v>
      </c>
      <c r="DB161">
        <v>7909.3</v>
      </c>
      <c r="DC161">
        <v>7764.2</v>
      </c>
      <c r="DD161">
        <v>7631.3</v>
      </c>
      <c r="DE161">
        <v>7531.9</v>
      </c>
      <c r="DF161">
        <v>7436</v>
      </c>
    </row>
    <row r="162" spans="4:110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0.39193474195169675</v>
      </c>
      <c r="L162" s="57">
        <f>L160/Potential_L_supply!F37</f>
        <v>0.40201086199563962</v>
      </c>
      <c r="M162" s="57">
        <f>M160/Potential_L_supply!G37</f>
        <v>0.40998372315269144</v>
      </c>
      <c r="N162" s="57">
        <f>N160/Potential_L_supply!H37</f>
        <v>0.41606341375690642</v>
      </c>
      <c r="O162" s="57">
        <f>O160/Potential_L_supply!I37</f>
        <v>0.42141211475866902</v>
      </c>
      <c r="P162" s="57">
        <f>P160/Potential_L_supply!J37</f>
        <v>0.42669619297146943</v>
      </c>
      <c r="Q162" s="57">
        <f>Q160/Potential_L_supply!K37</f>
        <v>0.43208376348988831</v>
      </c>
      <c r="R162" s="57">
        <f>R160/Potential_L_supply!L37</f>
        <v>0.43765001793907549</v>
      </c>
      <c r="S162" s="57">
        <f>S160/Potential_L_supply!M37</f>
        <v>0.44287474238875496</v>
      </c>
      <c r="T162" s="57">
        <f>T160/Potential_L_supply!N37</f>
        <v>0.44888677416230516</v>
      </c>
      <c r="U162" s="57">
        <f>U160/Potential_L_supply!O37</f>
        <v>0.45519865864056619</v>
      </c>
      <c r="V162" s="57">
        <f>V160/Potential_L_supply!P37</f>
        <v>0.4631343297446095</v>
      </c>
      <c r="W162" s="57">
        <f>W160/Potential_L_supply!Q37</f>
        <v>0.47157111048943301</v>
      </c>
      <c r="X162" s="57">
        <f>X160/Potential_L_supply!R37</f>
        <v>0.48046293905282073</v>
      </c>
      <c r="Y162" s="57">
        <f>Y160/Potential_L_supply!S37</f>
        <v>0.49022823818099748</v>
      </c>
      <c r="Z162" s="57">
        <f>Z160/Potential_L_supply!T37</f>
        <v>0.50061244981544717</v>
      </c>
      <c r="AA162" s="57">
        <f>AA160/Potential_L_supply!U37</f>
        <v>0.51248892439725902</v>
      </c>
      <c r="AB162" s="57">
        <f>AB160/Potential_L_supply!V37</f>
        <v>0.5248229488095344</v>
      </c>
      <c r="AC162" s="57">
        <f>AC160/Potential_L_supply!W37</f>
        <v>0.53681561493765728</v>
      </c>
      <c r="AD162" s="57">
        <f>AD160/Potential_L_supply!X37</f>
        <v>0.54857394008259408</v>
      </c>
      <c r="AE162" s="57">
        <f>AE160/Potential_L_supply!Y37</f>
        <v>0.56023438942415715</v>
      </c>
      <c r="AF162" s="57">
        <f>AF160/Potential_L_supply!Z37</f>
        <v>0.5727612689895899</v>
      </c>
      <c r="AG162" s="57">
        <f>AG160/Potential_L_supply!AA37</f>
        <v>0.58505315169008243</v>
      </c>
      <c r="AH162" s="57">
        <f>AH160/Potential_L_supply!AB37</f>
        <v>0.59761297290064563</v>
      </c>
      <c r="AI162" s="57">
        <f>AI160/Potential_L_supply!AC37</f>
        <v>0.61059000333833291</v>
      </c>
      <c r="AJ162" s="57">
        <f>AJ160/Potential_L_supply!AD37</f>
        <v>0.62407041029661026</v>
      </c>
      <c r="AK162" s="57">
        <f>AK160/Potential_L_supply!AE37</f>
        <v>0.63896074865274222</v>
      </c>
      <c r="AL162" s="57">
        <f>AL160/Potential_L_supply!AF37</f>
        <v>0.64809980815255031</v>
      </c>
      <c r="AM162" s="57">
        <f>AM160/Potential_L_supply!AG37</f>
        <v>0.65272272288336219</v>
      </c>
      <c r="AN162" s="57">
        <f>AN160/Potential_L_supply!AH37</f>
        <v>0.65477075319967892</v>
      </c>
      <c r="AO162" s="57">
        <f>AO160/Potential_L_supply!AI37</f>
        <v>0.65494944027923319</v>
      </c>
      <c r="AP162" s="68" t="s">
        <v>148</v>
      </c>
      <c r="AQ162" s="68" t="s">
        <v>23</v>
      </c>
      <c r="AR162" s="68">
        <v>1.014</v>
      </c>
      <c r="AS162" s="68">
        <v>1.036</v>
      </c>
      <c r="AT162" s="68">
        <v>1.0489999999999999</v>
      </c>
      <c r="AU162" s="68">
        <v>1.046</v>
      </c>
      <c r="AV162" s="68">
        <v>1.046</v>
      </c>
      <c r="AW162" s="68">
        <v>1.0489999999999999</v>
      </c>
      <c r="AX162" s="68">
        <v>1.052</v>
      </c>
      <c r="AY162" s="68">
        <v>1.0569999999999999</v>
      </c>
      <c r="AZ162" s="68">
        <v>1.0620000000000001</v>
      </c>
      <c r="BA162" s="68">
        <v>1.091</v>
      </c>
      <c r="BB162" s="68">
        <v>1.1000000000000001</v>
      </c>
      <c r="BC162" s="68">
        <v>1.1020000000000001</v>
      </c>
      <c r="BD162" s="68">
        <v>1.103</v>
      </c>
      <c r="BE162" s="68">
        <v>1.105</v>
      </c>
      <c r="BF162" s="68">
        <v>1.107</v>
      </c>
      <c r="BG162" s="68">
        <v>1.109</v>
      </c>
      <c r="BH162" s="68">
        <v>1.1100000000000001</v>
      </c>
      <c r="BI162" s="68">
        <v>1.111</v>
      </c>
      <c r="BJ162" s="68">
        <v>1.1140000000000001</v>
      </c>
      <c r="BK162" s="68">
        <v>1.1140000000000001</v>
      </c>
      <c r="BL162" s="68">
        <v>1.1120000000000001</v>
      </c>
      <c r="BM162" s="68">
        <v>1.113</v>
      </c>
      <c r="BN162" s="68">
        <v>1.119</v>
      </c>
      <c r="BO162" s="68">
        <v>1.121</v>
      </c>
      <c r="BP162" s="68">
        <v>1.1220000000000001</v>
      </c>
      <c r="BQ162" s="68">
        <v>1.1220000000000001</v>
      </c>
      <c r="BR162" s="68">
        <v>1.1220000000000001</v>
      </c>
      <c r="BS162" s="68">
        <v>1.121</v>
      </c>
      <c r="BT162" s="68">
        <v>1.117</v>
      </c>
      <c r="BU162" s="68">
        <v>1.107</v>
      </c>
      <c r="BV162" s="68">
        <v>1.1000000000000001</v>
      </c>
      <c r="BW162" s="68">
        <v>1.093</v>
      </c>
      <c r="BX162" t="s">
        <v>194</v>
      </c>
      <c r="BY162" t="s">
        <v>23</v>
      </c>
      <c r="BZ162">
        <v>2050</v>
      </c>
      <c r="CA162">
        <v>200.2</v>
      </c>
      <c r="CB162">
        <v>216.1</v>
      </c>
      <c r="CC162">
        <v>219</v>
      </c>
      <c r="CD162">
        <v>223.9</v>
      </c>
      <c r="CE162">
        <v>229.7</v>
      </c>
      <c r="CF162">
        <v>239.4</v>
      </c>
      <c r="CG162">
        <v>250.1</v>
      </c>
      <c r="CH162">
        <v>252</v>
      </c>
      <c r="CI162">
        <v>249.9</v>
      </c>
      <c r="CJ162">
        <v>250.4</v>
      </c>
      <c r="CK162">
        <v>257</v>
      </c>
      <c r="CL162">
        <v>264.8</v>
      </c>
      <c r="CM162">
        <v>279</v>
      </c>
      <c r="CN162">
        <v>289.3</v>
      </c>
      <c r="CO162">
        <v>299.7</v>
      </c>
      <c r="CP162">
        <v>309.7</v>
      </c>
      <c r="CQ162">
        <v>309.7</v>
      </c>
      <c r="CR162">
        <v>317.7</v>
      </c>
      <c r="CS162">
        <v>339.9</v>
      </c>
      <c r="CT162">
        <v>360.7</v>
      </c>
      <c r="CU162">
        <v>382.6</v>
      </c>
      <c r="CV162">
        <v>404.6</v>
      </c>
      <c r="CW162">
        <v>420</v>
      </c>
      <c r="CX162">
        <v>436.4</v>
      </c>
      <c r="CY162">
        <v>454.8</v>
      </c>
      <c r="CZ162">
        <v>473.9</v>
      </c>
      <c r="DA162">
        <v>493.2</v>
      </c>
      <c r="DB162">
        <v>575.4</v>
      </c>
      <c r="DC162">
        <v>651.1</v>
      </c>
      <c r="DD162">
        <v>719</v>
      </c>
      <c r="DE162">
        <v>788</v>
      </c>
      <c r="DF162">
        <v>854</v>
      </c>
    </row>
    <row r="163" spans="4:110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3.5019999999999998</v>
      </c>
      <c r="L163">
        <v>3.681</v>
      </c>
      <c r="M163">
        <v>3.6589999999999998</v>
      </c>
      <c r="N163">
        <v>3.64</v>
      </c>
      <c r="O163">
        <v>3.6339999999999999</v>
      </c>
      <c r="P163">
        <v>3.625</v>
      </c>
      <c r="Q163">
        <v>3.6120000000000001</v>
      </c>
      <c r="R163">
        <v>3.6040000000000001</v>
      </c>
      <c r="S163">
        <v>3.59</v>
      </c>
      <c r="T163">
        <v>3.5830000000000002</v>
      </c>
      <c r="U163">
        <v>3.569</v>
      </c>
      <c r="V163">
        <v>3.5670000000000002</v>
      </c>
      <c r="W163">
        <v>3.556</v>
      </c>
      <c r="X163">
        <v>3.5459999999999998</v>
      </c>
      <c r="Y163">
        <v>3.5430000000000001</v>
      </c>
      <c r="Z163">
        <v>3.53</v>
      </c>
      <c r="AA163">
        <v>3.52</v>
      </c>
      <c r="AB163">
        <v>3.5089999999999999</v>
      </c>
      <c r="AC163">
        <v>3.4910000000000001</v>
      </c>
      <c r="AD163">
        <v>3.4820000000000002</v>
      </c>
      <c r="AE163">
        <v>3.4670000000000001</v>
      </c>
      <c r="AF163">
        <v>3.4590000000000001</v>
      </c>
      <c r="AG163">
        <v>3.44</v>
      </c>
      <c r="AH163">
        <v>3.4260000000000002</v>
      </c>
      <c r="AI163">
        <v>3.4140000000000001</v>
      </c>
      <c r="AJ163">
        <v>3.4020000000000001</v>
      </c>
      <c r="AK163">
        <v>3.379</v>
      </c>
      <c r="AL163">
        <v>3.306</v>
      </c>
      <c r="AM163">
        <v>3.274</v>
      </c>
      <c r="AN163">
        <v>3.2469999999999999</v>
      </c>
      <c r="AO163">
        <v>3.2160000000000002</v>
      </c>
      <c r="AT163">
        <v>2019</v>
      </c>
      <c r="AU163">
        <v>2020</v>
      </c>
      <c r="AV163">
        <v>2021</v>
      </c>
      <c r="AW163">
        <v>2022</v>
      </c>
      <c r="AX163">
        <v>2023</v>
      </c>
      <c r="AY163">
        <v>2024</v>
      </c>
      <c r="AZ163">
        <v>2025</v>
      </c>
      <c r="BA163">
        <v>2026</v>
      </c>
      <c r="BB163">
        <v>2027</v>
      </c>
      <c r="BC163">
        <v>2028</v>
      </c>
      <c r="BD163">
        <v>2029</v>
      </c>
      <c r="BE163">
        <v>2030</v>
      </c>
      <c r="BF163">
        <v>2031</v>
      </c>
      <c r="BG163">
        <v>2032</v>
      </c>
      <c r="BH163">
        <v>2033</v>
      </c>
      <c r="BI163">
        <v>2034</v>
      </c>
      <c r="BJ163">
        <v>2035</v>
      </c>
      <c r="BK163">
        <v>2036</v>
      </c>
      <c r="BL163">
        <v>2037</v>
      </c>
      <c r="BM163">
        <v>2038</v>
      </c>
      <c r="BN163">
        <v>2039</v>
      </c>
      <c r="BO163">
        <v>2040</v>
      </c>
      <c r="BP163">
        <v>2041</v>
      </c>
      <c r="BQ163">
        <v>2042</v>
      </c>
      <c r="BR163">
        <v>2043</v>
      </c>
      <c r="BS163">
        <v>2044</v>
      </c>
      <c r="BT163">
        <v>2045</v>
      </c>
      <c r="BU163">
        <v>2046</v>
      </c>
      <c r="BV163">
        <v>2047</v>
      </c>
      <c r="BW163">
        <v>2048</v>
      </c>
      <c r="BX163">
        <v>2049</v>
      </c>
      <c r="BY163">
        <v>2050</v>
      </c>
    </row>
    <row r="164" spans="4:110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12.486000000000001</v>
      </c>
      <c r="L164">
        <v>13.153</v>
      </c>
      <c r="M164">
        <v>13.066000000000001</v>
      </c>
      <c r="N164">
        <v>12.99</v>
      </c>
      <c r="O164">
        <v>12.965</v>
      </c>
      <c r="P164">
        <v>12.932</v>
      </c>
      <c r="Q164">
        <v>12.885</v>
      </c>
      <c r="R164">
        <v>12.853999999999999</v>
      </c>
      <c r="S164">
        <v>12.802</v>
      </c>
      <c r="T164">
        <v>12.772</v>
      </c>
      <c r="U164">
        <v>12.72</v>
      </c>
      <c r="V164">
        <v>12.711</v>
      </c>
      <c r="W164">
        <v>12.666</v>
      </c>
      <c r="X164">
        <v>12.63</v>
      </c>
      <c r="Y164">
        <v>12.62</v>
      </c>
      <c r="Z164">
        <v>12.569000000000001</v>
      </c>
      <c r="AA164">
        <v>12.532</v>
      </c>
      <c r="AB164">
        <v>12.49</v>
      </c>
      <c r="AC164">
        <v>12.419</v>
      </c>
      <c r="AD164">
        <v>12.384</v>
      </c>
      <c r="AE164">
        <v>12.324</v>
      </c>
      <c r="AF164">
        <v>12.288</v>
      </c>
      <c r="AG164">
        <v>12.215</v>
      </c>
      <c r="AH164">
        <v>12.164</v>
      </c>
      <c r="AI164">
        <v>12.118</v>
      </c>
      <c r="AJ164">
        <v>12.073</v>
      </c>
      <c r="AK164">
        <v>11.987</v>
      </c>
      <c r="AL164">
        <v>11.705</v>
      </c>
      <c r="AM164">
        <v>11.582000000000001</v>
      </c>
      <c r="AN164">
        <v>11.48</v>
      </c>
      <c r="AO164">
        <v>11.364000000000001</v>
      </c>
      <c r="AP164" t="s">
        <v>269</v>
      </c>
      <c r="AQ164">
        <v>2050</v>
      </c>
      <c r="AR164" t="s">
        <v>23</v>
      </c>
      <c r="AS164" t="s">
        <v>270</v>
      </c>
      <c r="AT164">
        <v>2.7</v>
      </c>
      <c r="AU164">
        <v>2.6</v>
      </c>
      <c r="AV164">
        <v>2.7</v>
      </c>
      <c r="AW164">
        <v>2.7</v>
      </c>
      <c r="AX164">
        <v>2.8</v>
      </c>
      <c r="AY164">
        <v>2.8</v>
      </c>
      <c r="AZ164">
        <v>2.9</v>
      </c>
      <c r="BA164">
        <v>2.9</v>
      </c>
      <c r="BB164">
        <v>2.9</v>
      </c>
      <c r="BC164">
        <v>3</v>
      </c>
      <c r="BD164">
        <v>3.1</v>
      </c>
      <c r="BE164">
        <v>3.1</v>
      </c>
      <c r="BF164">
        <v>3.2</v>
      </c>
      <c r="BG164">
        <v>3.2</v>
      </c>
      <c r="BH164">
        <v>3.2</v>
      </c>
      <c r="BI164">
        <v>3.3</v>
      </c>
      <c r="BJ164">
        <v>3.3</v>
      </c>
      <c r="BK164">
        <v>3.4</v>
      </c>
      <c r="BL164">
        <v>3.4</v>
      </c>
      <c r="BM164">
        <v>3.5</v>
      </c>
      <c r="BN164">
        <v>3.5</v>
      </c>
      <c r="BO164">
        <v>3.6</v>
      </c>
      <c r="BP164">
        <v>3.6</v>
      </c>
      <c r="BQ164">
        <v>3.7</v>
      </c>
      <c r="BR164">
        <v>3.7</v>
      </c>
      <c r="BS164">
        <v>3.8</v>
      </c>
      <c r="BT164">
        <v>3.8</v>
      </c>
      <c r="BU164">
        <v>3.8</v>
      </c>
      <c r="BV164">
        <v>3.8</v>
      </c>
      <c r="BW164">
        <v>3.8</v>
      </c>
      <c r="BX164">
        <v>3.8</v>
      </c>
      <c r="BY164">
        <v>3.8</v>
      </c>
    </row>
    <row r="165" spans="4:110" x14ac:dyDescent="0.3">
      <c r="D165" s="23" t="s">
        <v>382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  <c r="AP165" t="s">
        <v>269</v>
      </c>
      <c r="AQ165">
        <v>2050</v>
      </c>
      <c r="AR165" t="s">
        <v>23</v>
      </c>
      <c r="AS165" t="s">
        <v>271</v>
      </c>
      <c r="AT165">
        <v>11.9</v>
      </c>
      <c r="AU165">
        <v>11.8</v>
      </c>
      <c r="AV165">
        <v>12.1</v>
      </c>
      <c r="AW165">
        <v>12.4</v>
      </c>
      <c r="AX165">
        <v>12.6</v>
      </c>
      <c r="AY165">
        <v>12.8</v>
      </c>
      <c r="AZ165">
        <v>13</v>
      </c>
      <c r="BA165">
        <v>13.1</v>
      </c>
      <c r="BB165">
        <v>13.3</v>
      </c>
      <c r="BC165">
        <v>13.7</v>
      </c>
      <c r="BD165">
        <v>14</v>
      </c>
      <c r="BE165">
        <v>14.2</v>
      </c>
      <c r="BF165">
        <v>14.4</v>
      </c>
      <c r="BG165">
        <v>14.6</v>
      </c>
      <c r="BH165">
        <v>14.8</v>
      </c>
      <c r="BI165">
        <v>15.1</v>
      </c>
      <c r="BJ165">
        <v>15.2</v>
      </c>
      <c r="BK165">
        <v>15.4</v>
      </c>
      <c r="BL165">
        <v>15.6</v>
      </c>
      <c r="BM165">
        <v>15.8</v>
      </c>
      <c r="BN165">
        <v>15.9</v>
      </c>
      <c r="BO165">
        <v>16.100000000000001</v>
      </c>
      <c r="BP165">
        <v>16.399999999999999</v>
      </c>
      <c r="BQ165">
        <v>16.600000000000001</v>
      </c>
      <c r="BR165">
        <v>16.8</v>
      </c>
      <c r="BS165">
        <v>17</v>
      </c>
      <c r="BT165">
        <v>17.2</v>
      </c>
      <c r="BU165">
        <v>17.3</v>
      </c>
      <c r="BV165">
        <v>17.3</v>
      </c>
      <c r="BW165">
        <v>17.2</v>
      </c>
      <c r="BX165">
        <v>17.100000000000001</v>
      </c>
      <c r="BY165">
        <v>17</v>
      </c>
    </row>
    <row r="166" spans="4:110" x14ac:dyDescent="0.3">
      <c r="D166" s="23" t="s">
        <v>382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12.4</v>
      </c>
      <c r="N166">
        <v>12.6</v>
      </c>
      <c r="O166">
        <v>12.8</v>
      </c>
      <c r="P166">
        <v>13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15.2</v>
      </c>
      <c r="AA166">
        <v>15.4</v>
      </c>
      <c r="AB166">
        <v>15.6</v>
      </c>
      <c r="AC166">
        <v>15.8</v>
      </c>
      <c r="AD166">
        <v>15.9</v>
      </c>
      <c r="AE166">
        <v>16.100000000000001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</v>
      </c>
      <c r="AL166">
        <v>17.3</v>
      </c>
      <c r="AM166">
        <v>17.2</v>
      </c>
      <c r="AN166">
        <v>17.100000000000001</v>
      </c>
      <c r="AO166">
        <v>17</v>
      </c>
      <c r="AP166" t="s">
        <v>269</v>
      </c>
      <c r="AQ166">
        <v>2050</v>
      </c>
      <c r="AR166" t="s">
        <v>23</v>
      </c>
      <c r="AS166" t="s">
        <v>272</v>
      </c>
      <c r="AT166">
        <v>0.8</v>
      </c>
      <c r="AU166">
        <v>0.8</v>
      </c>
      <c r="AV166">
        <v>0.8</v>
      </c>
      <c r="AW166">
        <v>0.8</v>
      </c>
      <c r="AX166">
        <v>0.9</v>
      </c>
      <c r="AY166">
        <v>0.9</v>
      </c>
      <c r="AZ166">
        <v>0.9</v>
      </c>
      <c r="BA166">
        <v>0.9</v>
      </c>
      <c r="BB166">
        <v>0.9</v>
      </c>
      <c r="BC166">
        <v>0.9</v>
      </c>
      <c r="BD166">
        <v>0.9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1.1000000000000001</v>
      </c>
      <c r="BL166">
        <v>1.1000000000000001</v>
      </c>
      <c r="BM166">
        <v>1.1000000000000001</v>
      </c>
      <c r="BN166">
        <v>1.1000000000000001</v>
      </c>
      <c r="BO166">
        <v>1.1000000000000001</v>
      </c>
      <c r="BP166">
        <v>1.1000000000000001</v>
      </c>
      <c r="BQ166">
        <v>1.2</v>
      </c>
      <c r="BR166">
        <v>1.2</v>
      </c>
      <c r="BS166">
        <v>1.2</v>
      </c>
      <c r="BT166">
        <v>1.2</v>
      </c>
      <c r="BU166">
        <v>1.2</v>
      </c>
      <c r="BV166">
        <v>1.2</v>
      </c>
      <c r="BW166">
        <v>1.2</v>
      </c>
      <c r="BX166">
        <v>1.2</v>
      </c>
      <c r="BY166">
        <v>1.2</v>
      </c>
    </row>
    <row r="167" spans="4:110" x14ac:dyDescent="0.3">
      <c r="D167" s="23" t="s">
        <v>382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  <c r="AP167" t="s">
        <v>269</v>
      </c>
      <c r="AQ167">
        <v>2050</v>
      </c>
      <c r="AR167" t="s">
        <v>23</v>
      </c>
      <c r="AS167" t="s">
        <v>273</v>
      </c>
      <c r="AT167">
        <v>6.7</v>
      </c>
      <c r="AU167">
        <v>6.4</v>
      </c>
      <c r="AV167">
        <v>6.6</v>
      </c>
      <c r="AW167">
        <v>6.7</v>
      </c>
      <c r="AX167">
        <v>6.8</v>
      </c>
      <c r="AY167">
        <v>6.9</v>
      </c>
      <c r="AZ167">
        <v>7</v>
      </c>
      <c r="BA167">
        <v>7</v>
      </c>
      <c r="BB167">
        <v>7.1</v>
      </c>
      <c r="BC167">
        <v>7.3</v>
      </c>
      <c r="BD167">
        <v>7.3</v>
      </c>
      <c r="BE167">
        <v>7.4</v>
      </c>
      <c r="BF167">
        <v>7.5</v>
      </c>
      <c r="BG167">
        <v>7.6</v>
      </c>
      <c r="BH167">
        <v>7.7</v>
      </c>
      <c r="BI167">
        <v>7.8</v>
      </c>
      <c r="BJ167">
        <v>7.9</v>
      </c>
      <c r="BK167">
        <v>8</v>
      </c>
      <c r="BL167">
        <v>8.1</v>
      </c>
      <c r="BM167">
        <v>8.1999999999999993</v>
      </c>
      <c r="BN167">
        <v>8.4</v>
      </c>
      <c r="BO167">
        <v>8.5</v>
      </c>
      <c r="BP167">
        <v>8.6</v>
      </c>
      <c r="BQ167">
        <v>8.6999999999999993</v>
      </c>
      <c r="BR167">
        <v>8.8000000000000007</v>
      </c>
      <c r="BS167">
        <v>9</v>
      </c>
      <c r="BT167">
        <v>9.1</v>
      </c>
      <c r="BU167">
        <v>9.1999999999999993</v>
      </c>
      <c r="BV167">
        <v>9.1999999999999993</v>
      </c>
      <c r="BW167">
        <v>9.1999999999999993</v>
      </c>
      <c r="BX167">
        <v>9.1</v>
      </c>
      <c r="BY167">
        <v>9.1</v>
      </c>
    </row>
    <row r="168" spans="4:110" x14ac:dyDescent="0.3">
      <c r="D168" s="23" t="s">
        <v>382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6.6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7.8</v>
      </c>
      <c r="Z168">
        <v>7.9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  <c r="AP168" t="s">
        <v>269</v>
      </c>
      <c r="AQ168">
        <v>2050</v>
      </c>
      <c r="AR168" t="s">
        <v>23</v>
      </c>
      <c r="AS168" t="s">
        <v>274</v>
      </c>
      <c r="AT168">
        <v>13</v>
      </c>
      <c r="AU168">
        <v>12.6</v>
      </c>
      <c r="AV168">
        <v>13</v>
      </c>
      <c r="AW168">
        <v>13.3</v>
      </c>
      <c r="AX168">
        <v>13.6</v>
      </c>
      <c r="AY168">
        <v>13.8</v>
      </c>
      <c r="AZ168">
        <v>14</v>
      </c>
      <c r="BA168">
        <v>14.2</v>
      </c>
      <c r="BB168">
        <v>14.5</v>
      </c>
      <c r="BC168">
        <v>15.2</v>
      </c>
      <c r="BD168">
        <v>15.6</v>
      </c>
      <c r="BE168">
        <v>15.8</v>
      </c>
      <c r="BF168">
        <v>16.100000000000001</v>
      </c>
      <c r="BG168">
        <v>16.399999999999999</v>
      </c>
      <c r="BH168">
        <v>16.7</v>
      </c>
      <c r="BI168">
        <v>17.100000000000001</v>
      </c>
      <c r="BJ168">
        <v>17.399999999999999</v>
      </c>
      <c r="BK168">
        <v>17.7</v>
      </c>
      <c r="BL168">
        <v>18</v>
      </c>
      <c r="BM168">
        <v>18.3</v>
      </c>
      <c r="BN168">
        <v>18.5</v>
      </c>
      <c r="BO168">
        <v>18.8</v>
      </c>
      <c r="BP168">
        <v>19.3</v>
      </c>
      <c r="BQ168">
        <v>19.7</v>
      </c>
      <c r="BR168">
        <v>20.100000000000001</v>
      </c>
      <c r="BS168">
        <v>20.399999999999999</v>
      </c>
      <c r="BT168">
        <v>20.8</v>
      </c>
      <c r="BU168">
        <v>21.1</v>
      </c>
      <c r="BV168">
        <v>21</v>
      </c>
      <c r="BW168">
        <v>20.8</v>
      </c>
      <c r="BX168">
        <v>20.7</v>
      </c>
      <c r="BY168">
        <v>20.5</v>
      </c>
    </row>
    <row r="169" spans="4:110" x14ac:dyDescent="0.3">
      <c r="D169" s="23" t="s">
        <v>382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13.3</v>
      </c>
      <c r="N169">
        <v>13.6</v>
      </c>
      <c r="O169">
        <v>13.8</v>
      </c>
      <c r="P169">
        <v>14</v>
      </c>
      <c r="Q169">
        <v>14.2</v>
      </c>
      <c r="R169">
        <v>14.5</v>
      </c>
      <c r="S169">
        <v>15.2</v>
      </c>
      <c r="T169">
        <v>15.6</v>
      </c>
      <c r="U169">
        <v>15.8</v>
      </c>
      <c r="V169">
        <v>16.100000000000001</v>
      </c>
      <c r="W169">
        <v>16.399999999999999</v>
      </c>
      <c r="X169">
        <v>16.7</v>
      </c>
      <c r="Y169">
        <v>17.100000000000001</v>
      </c>
      <c r="Z169">
        <v>17.399999999999999</v>
      </c>
      <c r="AA169">
        <v>17.7</v>
      </c>
      <c r="AB169">
        <v>18</v>
      </c>
      <c r="AC169">
        <v>18.3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</v>
      </c>
      <c r="AM169">
        <v>20.8</v>
      </c>
      <c r="AN169">
        <v>20.7</v>
      </c>
      <c r="AO169">
        <v>20.5</v>
      </c>
      <c r="AP169" t="s">
        <v>269</v>
      </c>
      <c r="AQ169">
        <v>2050</v>
      </c>
      <c r="AR169" t="s">
        <v>23</v>
      </c>
      <c r="AS169" t="s">
        <v>275</v>
      </c>
      <c r="AT169">
        <v>6.2</v>
      </c>
      <c r="AU169">
        <v>6</v>
      </c>
      <c r="AV169">
        <v>6.3</v>
      </c>
      <c r="AW169">
        <v>6.4</v>
      </c>
      <c r="AX169">
        <v>6.5</v>
      </c>
      <c r="AY169">
        <v>6.7</v>
      </c>
      <c r="AZ169">
        <v>6.8</v>
      </c>
      <c r="BA169">
        <v>7</v>
      </c>
      <c r="BB169">
        <v>7.2</v>
      </c>
      <c r="BC169">
        <v>7.7</v>
      </c>
      <c r="BD169">
        <v>7.9</v>
      </c>
      <c r="BE169">
        <v>8.1</v>
      </c>
      <c r="BF169">
        <v>8.3000000000000007</v>
      </c>
      <c r="BG169">
        <v>8.5</v>
      </c>
      <c r="BH169">
        <v>8.8000000000000007</v>
      </c>
      <c r="BI169">
        <v>9</v>
      </c>
      <c r="BJ169">
        <v>9.1999999999999993</v>
      </c>
      <c r="BK169">
        <v>9.5</v>
      </c>
      <c r="BL169">
        <v>9.6999999999999993</v>
      </c>
      <c r="BM169">
        <v>10</v>
      </c>
      <c r="BN169">
        <v>10.199999999999999</v>
      </c>
      <c r="BO169">
        <v>10.4</v>
      </c>
      <c r="BP169">
        <v>10.8</v>
      </c>
      <c r="BQ169">
        <v>11.1</v>
      </c>
      <c r="BR169">
        <v>11.4</v>
      </c>
      <c r="BS169">
        <v>11.6</v>
      </c>
      <c r="BT169">
        <v>11.8</v>
      </c>
      <c r="BU169">
        <v>12</v>
      </c>
      <c r="BV169">
        <v>12.1</v>
      </c>
      <c r="BW169">
        <v>12</v>
      </c>
      <c r="BX169">
        <v>11.9</v>
      </c>
      <c r="BY169">
        <v>11.8</v>
      </c>
    </row>
    <row r="170" spans="4:110" x14ac:dyDescent="0.3">
      <c r="D170" s="23" t="s">
        <v>382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6.7</v>
      </c>
      <c r="P170">
        <v>6.8</v>
      </c>
      <c r="Q170">
        <v>7</v>
      </c>
      <c r="R170">
        <v>7.2</v>
      </c>
      <c r="S170">
        <v>7.7</v>
      </c>
      <c r="T170">
        <v>7.9</v>
      </c>
      <c r="U170">
        <v>8.1</v>
      </c>
      <c r="V170">
        <v>8.3000000000000007</v>
      </c>
      <c r="W170">
        <v>8.5</v>
      </c>
      <c r="X170">
        <v>8.8000000000000007</v>
      </c>
      <c r="Y170">
        <v>9</v>
      </c>
      <c r="Z170">
        <v>9.1999999999999993</v>
      </c>
      <c r="AA170">
        <v>9.5</v>
      </c>
      <c r="AB170">
        <v>9.6999999999999993</v>
      </c>
      <c r="AC170">
        <v>10</v>
      </c>
      <c r="AD170">
        <v>10.199999999999999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11.8</v>
      </c>
      <c r="AK170">
        <v>12</v>
      </c>
      <c r="AL170">
        <v>12.1</v>
      </c>
      <c r="AM170">
        <v>12</v>
      </c>
      <c r="AN170">
        <v>11.9</v>
      </c>
      <c r="AO170">
        <v>11.8</v>
      </c>
      <c r="AP170" t="s">
        <v>269</v>
      </c>
      <c r="AQ170">
        <v>2050</v>
      </c>
      <c r="AR170" t="s">
        <v>23</v>
      </c>
      <c r="AS170" t="s">
        <v>276</v>
      </c>
      <c r="AT170">
        <v>5.4</v>
      </c>
      <c r="AU170">
        <v>5.4</v>
      </c>
      <c r="AV170">
        <v>5.5</v>
      </c>
      <c r="AW170">
        <v>5.6</v>
      </c>
      <c r="AX170">
        <v>5.7</v>
      </c>
      <c r="AY170">
        <v>5.7</v>
      </c>
      <c r="AZ170">
        <v>5.8</v>
      </c>
      <c r="BA170">
        <v>5.9</v>
      </c>
      <c r="BB170">
        <v>6</v>
      </c>
      <c r="BC170">
        <v>6.1</v>
      </c>
      <c r="BD170">
        <v>6.2</v>
      </c>
      <c r="BE170">
        <v>6.3</v>
      </c>
      <c r="BF170">
        <v>6.4</v>
      </c>
      <c r="BG170">
        <v>6.5</v>
      </c>
      <c r="BH170">
        <v>6.6</v>
      </c>
      <c r="BI170">
        <v>6.8</v>
      </c>
      <c r="BJ170">
        <v>6.9</v>
      </c>
      <c r="BK170">
        <v>7</v>
      </c>
      <c r="BL170">
        <v>7.1</v>
      </c>
      <c r="BM170">
        <v>7.2</v>
      </c>
      <c r="BN170">
        <v>7.3</v>
      </c>
      <c r="BO170">
        <v>7.4</v>
      </c>
      <c r="BP170">
        <v>7.6</v>
      </c>
      <c r="BQ170">
        <v>7.7</v>
      </c>
      <c r="BR170">
        <v>7.8</v>
      </c>
      <c r="BS170">
        <v>7.9</v>
      </c>
      <c r="BT170">
        <v>8</v>
      </c>
      <c r="BU170">
        <v>8.1</v>
      </c>
      <c r="BV170">
        <v>8.1999999999999993</v>
      </c>
      <c r="BW170">
        <v>8.1999999999999993</v>
      </c>
      <c r="BX170">
        <v>8.1999999999999993</v>
      </c>
      <c r="BY170">
        <v>8.1999999999999993</v>
      </c>
    </row>
    <row r="171" spans="4:110" x14ac:dyDescent="0.3">
      <c r="D171" s="23" t="s">
        <v>382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5.4</v>
      </c>
      <c r="L171">
        <v>5.5</v>
      </c>
      <c r="M171">
        <v>5.6</v>
      </c>
      <c r="N171">
        <v>5.7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  <c r="AP171" t="s">
        <v>269</v>
      </c>
      <c r="AQ171">
        <v>2050</v>
      </c>
      <c r="AR171" t="s">
        <v>23</v>
      </c>
      <c r="AS171" t="s">
        <v>277</v>
      </c>
      <c r="AT171">
        <v>2.9</v>
      </c>
      <c r="AU171">
        <v>2.8</v>
      </c>
      <c r="AV171">
        <v>2.9</v>
      </c>
      <c r="AW171">
        <v>2.9</v>
      </c>
      <c r="AX171">
        <v>3</v>
      </c>
      <c r="AY171">
        <v>3</v>
      </c>
      <c r="AZ171">
        <v>3.1</v>
      </c>
      <c r="BA171">
        <v>3.1</v>
      </c>
      <c r="BB171">
        <v>3.1</v>
      </c>
      <c r="BC171">
        <v>3.2</v>
      </c>
      <c r="BD171">
        <v>3.3</v>
      </c>
      <c r="BE171">
        <v>3.3</v>
      </c>
      <c r="BF171">
        <v>3.4</v>
      </c>
      <c r="BG171">
        <v>3.4</v>
      </c>
      <c r="BH171">
        <v>3.5</v>
      </c>
      <c r="BI171">
        <v>3.5</v>
      </c>
      <c r="BJ171">
        <v>3.6</v>
      </c>
      <c r="BK171">
        <v>3.6</v>
      </c>
      <c r="BL171">
        <v>3.7</v>
      </c>
      <c r="BM171">
        <v>3.7</v>
      </c>
      <c r="BN171">
        <v>3.7</v>
      </c>
      <c r="BO171">
        <v>3.8</v>
      </c>
      <c r="BP171">
        <v>3.9</v>
      </c>
      <c r="BQ171">
        <v>3.9</v>
      </c>
      <c r="BR171">
        <v>4</v>
      </c>
      <c r="BS171">
        <v>4</v>
      </c>
      <c r="BT171">
        <v>4.0999999999999996</v>
      </c>
      <c r="BU171">
        <v>4.0999999999999996</v>
      </c>
      <c r="BV171">
        <v>4.0999999999999996</v>
      </c>
      <c r="BW171">
        <v>4.0999999999999996</v>
      </c>
      <c r="BX171">
        <v>4</v>
      </c>
      <c r="BY171">
        <v>4</v>
      </c>
    </row>
    <row r="172" spans="4:110" x14ac:dyDescent="0.3">
      <c r="D172" s="23" t="s">
        <v>382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3.7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  <c r="AP172" t="s">
        <v>269</v>
      </c>
      <c r="AQ172">
        <v>2050</v>
      </c>
      <c r="AR172" t="s">
        <v>23</v>
      </c>
      <c r="AS172" t="s">
        <v>278</v>
      </c>
      <c r="AT172">
        <v>0.5</v>
      </c>
      <c r="AU172">
        <v>0.5</v>
      </c>
      <c r="AV172">
        <v>0.5</v>
      </c>
      <c r="AW172">
        <v>0.5</v>
      </c>
      <c r="AX172">
        <v>0.5</v>
      </c>
      <c r="AY172">
        <v>0.6</v>
      </c>
      <c r="AZ172">
        <v>0.6</v>
      </c>
      <c r="BA172">
        <v>0.6</v>
      </c>
      <c r="BB172">
        <v>0.6</v>
      </c>
      <c r="BC172">
        <v>0.6</v>
      </c>
      <c r="BD172">
        <v>0.6</v>
      </c>
      <c r="BE172">
        <v>0.6</v>
      </c>
      <c r="BF172">
        <v>0.6</v>
      </c>
      <c r="BG172">
        <v>0.6</v>
      </c>
      <c r="BH172">
        <v>0.6</v>
      </c>
      <c r="BI172">
        <v>0.6</v>
      </c>
      <c r="BJ172">
        <v>0.6</v>
      </c>
      <c r="BK172">
        <v>0.6</v>
      </c>
      <c r="BL172">
        <v>0.6</v>
      </c>
      <c r="BM172">
        <v>0.7</v>
      </c>
      <c r="BN172">
        <v>0.7</v>
      </c>
      <c r="BO172">
        <v>0.7</v>
      </c>
      <c r="BP172">
        <v>0.7</v>
      </c>
      <c r="BQ172">
        <v>0.7</v>
      </c>
      <c r="BR172">
        <v>0.7</v>
      </c>
      <c r="BS172">
        <v>0.7</v>
      </c>
      <c r="BT172">
        <v>0.7</v>
      </c>
      <c r="BU172">
        <v>0.7</v>
      </c>
      <c r="BV172">
        <v>0.7</v>
      </c>
      <c r="BW172">
        <v>0.7</v>
      </c>
      <c r="BX172">
        <v>0.7</v>
      </c>
      <c r="BY172">
        <v>0.7</v>
      </c>
    </row>
    <row r="173" spans="4:110" x14ac:dyDescent="0.3">
      <c r="D173" s="23" t="s">
        <v>382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  <c r="AP173" t="s">
        <v>269</v>
      </c>
      <c r="AQ173">
        <v>2050</v>
      </c>
      <c r="AR173" t="s">
        <v>23</v>
      </c>
      <c r="AS173" t="s">
        <v>279</v>
      </c>
      <c r="AT173">
        <v>3.8</v>
      </c>
      <c r="AU173">
        <v>3.7</v>
      </c>
      <c r="AV173">
        <v>3.8</v>
      </c>
      <c r="AW173">
        <v>3.9</v>
      </c>
      <c r="AX173">
        <v>3.9</v>
      </c>
      <c r="AY173">
        <v>4</v>
      </c>
      <c r="AZ173">
        <v>4</v>
      </c>
      <c r="BA173">
        <v>4.0999999999999996</v>
      </c>
      <c r="BB173">
        <v>4.0999999999999996</v>
      </c>
      <c r="BC173">
        <v>4.2</v>
      </c>
      <c r="BD173">
        <v>4.3</v>
      </c>
      <c r="BE173">
        <v>4.3</v>
      </c>
      <c r="BF173">
        <v>4.4000000000000004</v>
      </c>
      <c r="BG173">
        <v>4.4000000000000004</v>
      </c>
      <c r="BH173">
        <v>4.5</v>
      </c>
      <c r="BI173">
        <v>4.5</v>
      </c>
      <c r="BJ173">
        <v>4.5999999999999996</v>
      </c>
      <c r="BK173">
        <v>4.5999999999999996</v>
      </c>
      <c r="BL173">
        <v>4.7</v>
      </c>
      <c r="BM173">
        <v>4.7</v>
      </c>
      <c r="BN173">
        <v>4.8</v>
      </c>
      <c r="BO173">
        <v>4.8</v>
      </c>
      <c r="BP173">
        <v>4.9000000000000004</v>
      </c>
      <c r="BQ173">
        <v>4.9000000000000004</v>
      </c>
      <c r="BR173">
        <v>5</v>
      </c>
      <c r="BS173">
        <v>5</v>
      </c>
      <c r="BT173">
        <v>5.0999999999999996</v>
      </c>
      <c r="BU173">
        <v>5.0999999999999996</v>
      </c>
      <c r="BV173">
        <v>5.0999999999999996</v>
      </c>
      <c r="BW173">
        <v>5.0999999999999996</v>
      </c>
      <c r="BX173">
        <v>5.0999999999999996</v>
      </c>
      <c r="BY173">
        <v>5.0999999999999996</v>
      </c>
    </row>
    <row r="174" spans="4:110" x14ac:dyDescent="0.3">
      <c r="D174" s="23" t="s">
        <v>382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  <c r="AP174" t="s">
        <v>269</v>
      </c>
      <c r="AQ174">
        <v>2050</v>
      </c>
      <c r="AR174" t="s">
        <v>23</v>
      </c>
      <c r="AS174" t="s">
        <v>280</v>
      </c>
      <c r="AT174">
        <v>7.3</v>
      </c>
      <c r="AU174">
        <v>7.3</v>
      </c>
      <c r="AV174">
        <v>7.4</v>
      </c>
      <c r="AW174">
        <v>7.5</v>
      </c>
      <c r="AX174">
        <v>7.5</v>
      </c>
      <c r="AY174">
        <v>7.6</v>
      </c>
      <c r="AZ174">
        <v>7.6</v>
      </c>
      <c r="BA174">
        <v>7.7</v>
      </c>
      <c r="BB174">
        <v>7.8</v>
      </c>
      <c r="BC174">
        <v>8</v>
      </c>
      <c r="BD174">
        <v>8.1</v>
      </c>
      <c r="BE174">
        <v>8.1999999999999993</v>
      </c>
      <c r="BF174">
        <v>8.4</v>
      </c>
      <c r="BG174">
        <v>8.5</v>
      </c>
      <c r="BH174">
        <v>8.6999999999999993</v>
      </c>
      <c r="BI174">
        <v>8.8000000000000007</v>
      </c>
      <c r="BJ174">
        <v>9</v>
      </c>
      <c r="BK174">
        <v>9.1</v>
      </c>
      <c r="BL174">
        <v>9.3000000000000007</v>
      </c>
      <c r="BM174">
        <v>9.4</v>
      </c>
      <c r="BN174">
        <v>9.6</v>
      </c>
      <c r="BO174">
        <v>9.6999999999999993</v>
      </c>
      <c r="BP174">
        <v>9.9</v>
      </c>
      <c r="BQ174">
        <v>10</v>
      </c>
      <c r="BR174">
        <v>10.199999999999999</v>
      </c>
      <c r="BS174">
        <v>10.3</v>
      </c>
      <c r="BT174">
        <v>10.5</v>
      </c>
      <c r="BU174">
        <v>10.6</v>
      </c>
      <c r="BV174">
        <v>10.7</v>
      </c>
      <c r="BW174">
        <v>10.8</v>
      </c>
      <c r="BX174">
        <v>10.8</v>
      </c>
      <c r="BY174">
        <v>10.9</v>
      </c>
    </row>
    <row r="175" spans="4:110" x14ac:dyDescent="0.3">
      <c r="D175" s="23" t="s">
        <v>382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  <c r="AP175" t="s">
        <v>269</v>
      </c>
      <c r="AQ175">
        <v>2050</v>
      </c>
      <c r="AR175" t="s">
        <v>23</v>
      </c>
      <c r="AS175" t="s">
        <v>281</v>
      </c>
      <c r="AT175">
        <v>27.5</v>
      </c>
      <c r="AU175">
        <v>27.7</v>
      </c>
      <c r="AV175">
        <v>28.2</v>
      </c>
      <c r="AW175">
        <v>28.6</v>
      </c>
      <c r="AX175">
        <v>29</v>
      </c>
      <c r="AY175">
        <v>29.6</v>
      </c>
      <c r="AZ175">
        <v>30.3</v>
      </c>
      <c r="BA175">
        <v>31.1</v>
      </c>
      <c r="BB175">
        <v>31.9</v>
      </c>
      <c r="BC175">
        <v>33.1</v>
      </c>
      <c r="BD175">
        <v>34.299999999999997</v>
      </c>
      <c r="BE175">
        <v>35.299999999999997</v>
      </c>
      <c r="BF175">
        <v>36.299999999999997</v>
      </c>
      <c r="BG175">
        <v>37.4</v>
      </c>
      <c r="BH175">
        <v>38.5</v>
      </c>
      <c r="BI175">
        <v>39.799999999999997</v>
      </c>
      <c r="BJ175">
        <v>41</v>
      </c>
      <c r="BK175">
        <v>42.2</v>
      </c>
      <c r="BL175">
        <v>43.5</v>
      </c>
      <c r="BM175">
        <v>44.7</v>
      </c>
      <c r="BN175">
        <v>45.9</v>
      </c>
      <c r="BO175">
        <v>47.1</v>
      </c>
      <c r="BP175">
        <v>48.6</v>
      </c>
      <c r="BQ175">
        <v>49.9</v>
      </c>
      <c r="BR175">
        <v>51.3</v>
      </c>
      <c r="BS175">
        <v>52.6</v>
      </c>
      <c r="BT175">
        <v>53.9</v>
      </c>
      <c r="BU175">
        <v>55.2</v>
      </c>
      <c r="BV175">
        <v>54.7</v>
      </c>
      <c r="BW175">
        <v>54</v>
      </c>
      <c r="BX175">
        <v>53.5</v>
      </c>
      <c r="BY175">
        <v>52.9</v>
      </c>
    </row>
    <row r="176" spans="4:110" x14ac:dyDescent="0.3">
      <c r="D176" s="23" t="s">
        <v>382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30.3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36.299999999999997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51.3</v>
      </c>
      <c r="AI176">
        <v>52.6</v>
      </c>
      <c r="AJ176">
        <v>53.9</v>
      </c>
      <c r="AK176">
        <v>55.2</v>
      </c>
      <c r="AL176">
        <v>54.7</v>
      </c>
      <c r="AM176">
        <v>54</v>
      </c>
      <c r="AN176">
        <v>53.5</v>
      </c>
      <c r="AO176">
        <v>52.9</v>
      </c>
      <c r="AP176" t="s">
        <v>269</v>
      </c>
      <c r="AQ176">
        <v>2050</v>
      </c>
      <c r="AR176" t="s">
        <v>23</v>
      </c>
      <c r="AS176" t="s">
        <v>282</v>
      </c>
      <c r="AT176">
        <v>6.5</v>
      </c>
      <c r="AU176">
        <v>6.2</v>
      </c>
      <c r="AV176">
        <v>6.4</v>
      </c>
      <c r="AW176">
        <v>6.5</v>
      </c>
      <c r="AX176">
        <v>6.6</v>
      </c>
      <c r="AY176">
        <v>6.7</v>
      </c>
      <c r="AZ176">
        <v>6.8</v>
      </c>
      <c r="BA176">
        <v>6.9</v>
      </c>
      <c r="BB176">
        <v>7</v>
      </c>
      <c r="BC176">
        <v>7.2</v>
      </c>
      <c r="BD176">
        <v>7.3</v>
      </c>
      <c r="BE176">
        <v>7.4</v>
      </c>
      <c r="BF176">
        <v>7.6</v>
      </c>
      <c r="BG176">
        <v>7.7</v>
      </c>
      <c r="BH176">
        <v>7.8</v>
      </c>
      <c r="BI176">
        <v>8</v>
      </c>
      <c r="BJ176">
        <v>8.1</v>
      </c>
      <c r="BK176">
        <v>8.3000000000000007</v>
      </c>
      <c r="BL176">
        <v>8.5</v>
      </c>
      <c r="BM176">
        <v>8.8000000000000007</v>
      </c>
      <c r="BN176">
        <v>8.9</v>
      </c>
      <c r="BO176">
        <v>9.1</v>
      </c>
      <c r="BP176">
        <v>9.3000000000000007</v>
      </c>
      <c r="BQ176">
        <v>9.5</v>
      </c>
      <c r="BR176">
        <v>9.6999999999999993</v>
      </c>
      <c r="BS176">
        <v>9.8000000000000007</v>
      </c>
      <c r="BT176">
        <v>10</v>
      </c>
      <c r="BU176">
        <v>10.1</v>
      </c>
      <c r="BV176">
        <v>10.1</v>
      </c>
      <c r="BW176">
        <v>10</v>
      </c>
      <c r="BX176">
        <v>9.9</v>
      </c>
      <c r="BY176">
        <v>9.8000000000000007</v>
      </c>
    </row>
    <row r="177" spans="4:77" x14ac:dyDescent="0.3">
      <c r="D177" s="23" t="s">
        <v>382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6.4</v>
      </c>
      <c r="M177">
        <v>6.5</v>
      </c>
      <c r="N177">
        <v>6.6</v>
      </c>
      <c r="O177">
        <v>6.7</v>
      </c>
      <c r="P177">
        <v>6.8</v>
      </c>
      <c r="Q177">
        <v>6.9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8.8000000000000007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  <c r="AP177" t="s">
        <v>269</v>
      </c>
      <c r="AQ177">
        <v>2050</v>
      </c>
      <c r="AR177" t="s">
        <v>23</v>
      </c>
      <c r="AS177" t="s">
        <v>283</v>
      </c>
      <c r="AT177">
        <v>7.4</v>
      </c>
      <c r="AU177">
        <v>7.4</v>
      </c>
      <c r="AV177">
        <v>7.7</v>
      </c>
      <c r="AW177">
        <v>7.9</v>
      </c>
      <c r="AX177">
        <v>8</v>
      </c>
      <c r="AY177">
        <v>8.1999999999999993</v>
      </c>
      <c r="AZ177">
        <v>8.4</v>
      </c>
      <c r="BA177">
        <v>8.6</v>
      </c>
      <c r="BB177">
        <v>8.9</v>
      </c>
      <c r="BC177">
        <v>9.3000000000000007</v>
      </c>
      <c r="BD177">
        <v>9.6</v>
      </c>
      <c r="BE177">
        <v>9.9</v>
      </c>
      <c r="BF177">
        <v>10.199999999999999</v>
      </c>
      <c r="BG177">
        <v>10.5</v>
      </c>
      <c r="BH177">
        <v>10.9</v>
      </c>
      <c r="BI177">
        <v>11.2</v>
      </c>
      <c r="BJ177">
        <v>11.6</v>
      </c>
      <c r="BK177">
        <v>11.9</v>
      </c>
      <c r="BL177">
        <v>12.3</v>
      </c>
      <c r="BM177">
        <v>12.6</v>
      </c>
      <c r="BN177">
        <v>13</v>
      </c>
      <c r="BO177">
        <v>13.3</v>
      </c>
      <c r="BP177">
        <v>13.8</v>
      </c>
      <c r="BQ177">
        <v>14.2</v>
      </c>
      <c r="BR177">
        <v>14.6</v>
      </c>
      <c r="BS177">
        <v>15</v>
      </c>
      <c r="BT177">
        <v>15.4</v>
      </c>
      <c r="BU177">
        <v>15.8</v>
      </c>
      <c r="BV177">
        <v>15.7</v>
      </c>
      <c r="BW177">
        <v>15.6</v>
      </c>
      <c r="BX177">
        <v>15.4</v>
      </c>
      <c r="BY177">
        <v>15.2</v>
      </c>
    </row>
    <row r="178" spans="4:77" x14ac:dyDescent="0.3">
      <c r="D178" s="23" t="s">
        <v>382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11.2</v>
      </c>
      <c r="Z178">
        <v>11.6</v>
      </c>
      <c r="AA178">
        <v>11.9</v>
      </c>
      <c r="AB178">
        <v>12.3</v>
      </c>
      <c r="AC178">
        <v>12.6</v>
      </c>
      <c r="AD178">
        <v>13</v>
      </c>
      <c r="AE178">
        <v>13.3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  <c r="AP178" t="s">
        <v>269</v>
      </c>
      <c r="AQ178">
        <v>2050</v>
      </c>
      <c r="AR178" t="s">
        <v>23</v>
      </c>
      <c r="AS178" t="s">
        <v>284</v>
      </c>
      <c r="AT178">
        <v>113</v>
      </c>
      <c r="AU178">
        <v>109.4</v>
      </c>
      <c r="AV178">
        <v>107.4</v>
      </c>
      <c r="AW178">
        <v>105.7</v>
      </c>
      <c r="AX178">
        <v>102.5</v>
      </c>
      <c r="AY178">
        <v>101.1</v>
      </c>
      <c r="AZ178">
        <v>99.1</v>
      </c>
      <c r="BA178">
        <v>97.2</v>
      </c>
      <c r="BB178">
        <v>96</v>
      </c>
      <c r="BC178">
        <v>94.6</v>
      </c>
      <c r="BD178">
        <v>91.7</v>
      </c>
      <c r="BE178">
        <v>86.9</v>
      </c>
      <c r="BF178">
        <v>83.7</v>
      </c>
      <c r="BG178">
        <v>83.6</v>
      </c>
      <c r="BH178">
        <v>82.8</v>
      </c>
      <c r="BI178">
        <v>82.3</v>
      </c>
      <c r="BJ178">
        <v>81.400000000000006</v>
      </c>
      <c r="BK178">
        <v>81.2</v>
      </c>
      <c r="BL178">
        <v>79.099999999999994</v>
      </c>
      <c r="BM178">
        <v>77.2</v>
      </c>
      <c r="BN178">
        <v>75.2</v>
      </c>
      <c r="BO178">
        <v>73.3</v>
      </c>
      <c r="BP178">
        <v>69.099999999999994</v>
      </c>
      <c r="BQ178">
        <v>64.900000000000006</v>
      </c>
      <c r="BR178">
        <v>60.6</v>
      </c>
      <c r="BS178">
        <v>56.4</v>
      </c>
      <c r="BT178">
        <v>52.2</v>
      </c>
      <c r="BU178">
        <v>44.5</v>
      </c>
      <c r="BV178">
        <v>36.799999999999997</v>
      </c>
      <c r="BW178">
        <v>29</v>
      </c>
      <c r="BX178">
        <v>21.3</v>
      </c>
      <c r="BY178">
        <v>13.6</v>
      </c>
    </row>
    <row r="179" spans="4:77" x14ac:dyDescent="0.3">
      <c r="D179" s="23" t="s">
        <v>382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99.1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83.6</v>
      </c>
      <c r="X179">
        <v>82.8</v>
      </c>
      <c r="Y179">
        <v>82.3</v>
      </c>
      <c r="Z179">
        <v>81.400000000000006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60.6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  <c r="AP179" t="s">
        <v>269</v>
      </c>
      <c r="AQ179">
        <v>2050</v>
      </c>
      <c r="AR179" t="s">
        <v>23</v>
      </c>
      <c r="AS179" t="s">
        <v>285</v>
      </c>
      <c r="AT179">
        <v>61.1</v>
      </c>
      <c r="AU179">
        <v>61.1</v>
      </c>
      <c r="AV179">
        <v>60.9</v>
      </c>
      <c r="AW179">
        <v>60.9</v>
      </c>
      <c r="AX179">
        <v>60.8</v>
      </c>
      <c r="AY179">
        <v>60.8</v>
      </c>
      <c r="AZ179">
        <v>60.7</v>
      </c>
      <c r="BA179">
        <v>60.6</v>
      </c>
      <c r="BB179">
        <v>60.6</v>
      </c>
      <c r="BC179">
        <v>60.5</v>
      </c>
      <c r="BD179">
        <v>60.5</v>
      </c>
      <c r="BE179">
        <v>60.4</v>
      </c>
      <c r="BF179">
        <v>60.3</v>
      </c>
      <c r="BG179">
        <v>60.3</v>
      </c>
      <c r="BH179">
        <v>60.2</v>
      </c>
      <c r="BI179">
        <v>60.2</v>
      </c>
      <c r="BJ179">
        <v>60.1</v>
      </c>
      <c r="BK179">
        <v>60</v>
      </c>
      <c r="BL179">
        <v>60</v>
      </c>
      <c r="BM179">
        <v>59.9</v>
      </c>
      <c r="BN179">
        <v>59.9</v>
      </c>
      <c r="BO179">
        <v>59.8</v>
      </c>
      <c r="BP179">
        <v>59.7</v>
      </c>
      <c r="BQ179">
        <v>59.7</v>
      </c>
      <c r="BR179">
        <v>59.6</v>
      </c>
      <c r="BS179">
        <v>59.6</v>
      </c>
      <c r="BT179">
        <v>59.5</v>
      </c>
      <c r="BU179">
        <v>59.4</v>
      </c>
      <c r="BV179">
        <v>59.4</v>
      </c>
      <c r="BW179">
        <v>59.3</v>
      </c>
      <c r="BX179">
        <v>59.3</v>
      </c>
      <c r="BY179">
        <v>59.2</v>
      </c>
    </row>
    <row r="180" spans="4:77" x14ac:dyDescent="0.3">
      <c r="D180" s="23" t="s">
        <v>382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60.9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  <c r="AP180" t="s">
        <v>269</v>
      </c>
      <c r="AQ180">
        <v>2050</v>
      </c>
      <c r="AR180" t="s">
        <v>23</v>
      </c>
      <c r="AS180" t="s">
        <v>286</v>
      </c>
      <c r="AT180">
        <v>0.9</v>
      </c>
      <c r="AU180">
        <v>0.8</v>
      </c>
      <c r="AV180">
        <v>0.8</v>
      </c>
      <c r="AW180">
        <v>0.7</v>
      </c>
      <c r="AX180">
        <v>0.7</v>
      </c>
      <c r="AY180">
        <v>0.6</v>
      </c>
      <c r="AZ180">
        <v>0.6</v>
      </c>
      <c r="BA180">
        <v>0.6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0.4</v>
      </c>
      <c r="BH180">
        <v>0.4</v>
      </c>
      <c r="BI180">
        <v>0.4</v>
      </c>
      <c r="BJ180">
        <v>0.4</v>
      </c>
      <c r="BK180">
        <v>0.4</v>
      </c>
      <c r="BL180">
        <v>0.3</v>
      </c>
      <c r="BM180">
        <v>0.3</v>
      </c>
      <c r="BN180">
        <v>0.3</v>
      </c>
      <c r="BO180">
        <v>0.3</v>
      </c>
      <c r="BP180">
        <v>0.3</v>
      </c>
      <c r="BQ180">
        <v>0.3</v>
      </c>
      <c r="BR180">
        <v>0.3</v>
      </c>
      <c r="BS180">
        <v>0.2</v>
      </c>
      <c r="BT180">
        <v>0.2</v>
      </c>
      <c r="BU180">
        <v>0.2</v>
      </c>
      <c r="BV180">
        <v>0.2</v>
      </c>
      <c r="BW180">
        <v>0.2</v>
      </c>
      <c r="BX180">
        <v>0.2</v>
      </c>
      <c r="BY180">
        <v>0.2</v>
      </c>
    </row>
    <row r="181" spans="4:77" x14ac:dyDescent="0.3">
      <c r="D181" s="23" t="s">
        <v>382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  <c r="AP181" t="s">
        <v>269</v>
      </c>
      <c r="AQ181">
        <v>2050</v>
      </c>
      <c r="AR181" t="s">
        <v>23</v>
      </c>
      <c r="AS181" t="s">
        <v>287</v>
      </c>
      <c r="AT181">
        <v>97.8</v>
      </c>
      <c r="AU181">
        <v>74.099999999999994</v>
      </c>
      <c r="AV181">
        <v>78.099999999999994</v>
      </c>
      <c r="AW181">
        <v>82</v>
      </c>
      <c r="AX181">
        <v>86</v>
      </c>
      <c r="AY181">
        <v>90.1</v>
      </c>
      <c r="AZ181">
        <v>94.2</v>
      </c>
      <c r="BA181">
        <v>94.7</v>
      </c>
      <c r="BB181">
        <v>95.3</v>
      </c>
      <c r="BC181">
        <v>96.1</v>
      </c>
      <c r="BD181">
        <v>96.8</v>
      </c>
      <c r="BE181">
        <v>97.3</v>
      </c>
      <c r="BF181">
        <v>99.3</v>
      </c>
      <c r="BG181">
        <v>101.4</v>
      </c>
      <c r="BH181">
        <v>103.5</v>
      </c>
      <c r="BI181">
        <v>105.6</v>
      </c>
      <c r="BJ181">
        <v>107.8</v>
      </c>
      <c r="BK181">
        <v>110.1</v>
      </c>
      <c r="BL181">
        <v>112.2</v>
      </c>
      <c r="BM181">
        <v>114.3</v>
      </c>
      <c r="BN181">
        <v>116.3</v>
      </c>
      <c r="BO181">
        <v>118.5</v>
      </c>
      <c r="BP181">
        <v>141.19999999999999</v>
      </c>
      <c r="BQ181">
        <v>164.2</v>
      </c>
      <c r="BR181">
        <v>187.5</v>
      </c>
      <c r="BS181">
        <v>210.8</v>
      </c>
      <c r="BT181">
        <v>234.2</v>
      </c>
      <c r="BU181">
        <v>257.5</v>
      </c>
      <c r="BV181">
        <v>280.10000000000002</v>
      </c>
      <c r="BW181">
        <v>302.8</v>
      </c>
      <c r="BX181">
        <v>325.7</v>
      </c>
      <c r="BY181">
        <v>348.6</v>
      </c>
    </row>
    <row r="182" spans="4:77" x14ac:dyDescent="0.3">
      <c r="D182" s="23" t="s">
        <v>382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74.099999999999994</v>
      </c>
      <c r="L182">
        <v>78.099999999999994</v>
      </c>
      <c r="M182">
        <v>82</v>
      </c>
      <c r="N182">
        <v>86</v>
      </c>
      <c r="O182">
        <v>90.1</v>
      </c>
      <c r="P182">
        <v>94.2</v>
      </c>
      <c r="Q182">
        <v>94.7</v>
      </c>
      <c r="R182">
        <v>95.3</v>
      </c>
      <c r="S182">
        <v>96.1</v>
      </c>
      <c r="T182">
        <v>96.8</v>
      </c>
      <c r="U182">
        <v>97.3</v>
      </c>
      <c r="V182">
        <v>99.3</v>
      </c>
      <c r="W182">
        <v>101.4</v>
      </c>
      <c r="X182">
        <v>103.5</v>
      </c>
      <c r="Y182">
        <v>105.6</v>
      </c>
      <c r="Z182">
        <v>107.8</v>
      </c>
      <c r="AA182">
        <v>110.1</v>
      </c>
      <c r="AB182">
        <v>112.2</v>
      </c>
      <c r="AC182">
        <v>114.3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210.8</v>
      </c>
      <c r="AJ182">
        <v>234.2</v>
      </c>
      <c r="AK182">
        <v>257.5</v>
      </c>
      <c r="AL182">
        <v>280.10000000000002</v>
      </c>
      <c r="AM182">
        <v>302.8</v>
      </c>
      <c r="AN182">
        <v>325.7</v>
      </c>
      <c r="AO182">
        <v>348.6</v>
      </c>
      <c r="AP182" t="s">
        <v>269</v>
      </c>
      <c r="AQ182">
        <v>2050</v>
      </c>
      <c r="AR182" t="s">
        <v>23</v>
      </c>
      <c r="AS182" t="s">
        <v>288</v>
      </c>
      <c r="AT182">
        <v>78.2</v>
      </c>
      <c r="AU182">
        <v>72.8</v>
      </c>
      <c r="AV182">
        <v>76.3</v>
      </c>
      <c r="AW182">
        <v>78.2</v>
      </c>
      <c r="AX182">
        <v>80.2</v>
      </c>
      <c r="AY182">
        <v>82.1</v>
      </c>
      <c r="AZ182">
        <v>84.4</v>
      </c>
      <c r="BA182">
        <v>87</v>
      </c>
      <c r="BB182">
        <v>89.8</v>
      </c>
      <c r="BC182">
        <v>95.6</v>
      </c>
      <c r="BD182">
        <v>99.7</v>
      </c>
      <c r="BE182">
        <v>102.9</v>
      </c>
      <c r="BF182">
        <v>106.2</v>
      </c>
      <c r="BG182">
        <v>109.3</v>
      </c>
      <c r="BH182">
        <v>112.5</v>
      </c>
      <c r="BI182">
        <v>116</v>
      </c>
      <c r="BJ182">
        <v>118.9</v>
      </c>
      <c r="BK182">
        <v>122</v>
      </c>
      <c r="BL182">
        <v>125.5</v>
      </c>
      <c r="BM182">
        <v>128.4</v>
      </c>
      <c r="BN182">
        <v>130.9</v>
      </c>
      <c r="BO182">
        <v>133.6</v>
      </c>
      <c r="BP182">
        <v>137.19999999999999</v>
      </c>
      <c r="BQ182">
        <v>139.9</v>
      </c>
      <c r="BR182">
        <v>142.19999999999999</v>
      </c>
      <c r="BS182">
        <v>144.30000000000001</v>
      </c>
      <c r="BT182">
        <v>146.30000000000001</v>
      </c>
      <c r="BU182">
        <v>147.9</v>
      </c>
      <c r="BV182">
        <v>146.5</v>
      </c>
      <c r="BW182">
        <v>143.30000000000001</v>
      </c>
      <c r="BX182">
        <v>140.1</v>
      </c>
      <c r="BY182">
        <v>136.19999999999999</v>
      </c>
    </row>
    <row r="183" spans="4:77" x14ac:dyDescent="0.3">
      <c r="D183" s="23" t="s">
        <v>382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72.8</v>
      </c>
      <c r="L183">
        <v>76.3</v>
      </c>
      <c r="M183">
        <v>78.2</v>
      </c>
      <c r="N183">
        <v>80.2</v>
      </c>
      <c r="O183">
        <v>82.1</v>
      </c>
      <c r="P183">
        <v>84.4</v>
      </c>
      <c r="Q183">
        <v>87</v>
      </c>
      <c r="R183">
        <v>89.8</v>
      </c>
      <c r="S183">
        <v>95.6</v>
      </c>
      <c r="T183">
        <v>99.7</v>
      </c>
      <c r="U183">
        <v>102.9</v>
      </c>
      <c r="V183">
        <v>106.2</v>
      </c>
      <c r="W183">
        <v>109.3</v>
      </c>
      <c r="X183">
        <v>112.5</v>
      </c>
      <c r="Y183">
        <v>116</v>
      </c>
      <c r="Z183">
        <v>118.9</v>
      </c>
      <c r="AA183">
        <v>122</v>
      </c>
      <c r="AB183">
        <v>125.5</v>
      </c>
      <c r="AC183">
        <v>128.4</v>
      </c>
      <c r="AD183">
        <v>130.9</v>
      </c>
      <c r="AE183">
        <v>133.6</v>
      </c>
      <c r="AF183">
        <v>137.19999999999999</v>
      </c>
      <c r="AG183">
        <v>139.9</v>
      </c>
      <c r="AH183">
        <v>142.19999999999999</v>
      </c>
      <c r="AI183">
        <v>144.30000000000001</v>
      </c>
      <c r="AJ183">
        <v>146.30000000000001</v>
      </c>
      <c r="AK183">
        <v>147.9</v>
      </c>
      <c r="AL183">
        <v>146.5</v>
      </c>
      <c r="AM183">
        <v>143.30000000000001</v>
      </c>
      <c r="AN183">
        <v>140.1</v>
      </c>
      <c r="AO183">
        <v>136.19999999999999</v>
      </c>
      <c r="AP183" t="s">
        <v>269</v>
      </c>
      <c r="AQ183">
        <v>2050</v>
      </c>
      <c r="AR183" t="s">
        <v>23</v>
      </c>
      <c r="AS183" t="s">
        <v>289</v>
      </c>
      <c r="AT183">
        <v>57</v>
      </c>
      <c r="AU183">
        <v>53.2</v>
      </c>
      <c r="AV183">
        <v>55.2</v>
      </c>
      <c r="AW183">
        <v>56.4</v>
      </c>
      <c r="AX183">
        <v>57.7</v>
      </c>
      <c r="AY183">
        <v>59</v>
      </c>
      <c r="AZ183">
        <v>60.5</v>
      </c>
      <c r="BA183">
        <v>62.3</v>
      </c>
      <c r="BB183">
        <v>64</v>
      </c>
      <c r="BC183">
        <v>66.7</v>
      </c>
      <c r="BD183">
        <v>68.7</v>
      </c>
      <c r="BE183">
        <v>70.5</v>
      </c>
      <c r="BF183">
        <v>72.5</v>
      </c>
      <c r="BG183">
        <v>74.5</v>
      </c>
      <c r="BH183">
        <v>76.599999999999994</v>
      </c>
      <c r="BI183">
        <v>78.900000000000006</v>
      </c>
      <c r="BJ183">
        <v>81</v>
      </c>
      <c r="BK183">
        <v>83.3</v>
      </c>
      <c r="BL183">
        <v>86.2</v>
      </c>
      <c r="BM183">
        <v>88.7</v>
      </c>
      <c r="BN183">
        <v>91.3</v>
      </c>
      <c r="BO183">
        <v>93.9</v>
      </c>
      <c r="BP183">
        <v>96.7</v>
      </c>
      <c r="BQ183">
        <v>99</v>
      </c>
      <c r="BR183">
        <v>101.1</v>
      </c>
      <c r="BS183">
        <v>103.3</v>
      </c>
      <c r="BT183">
        <v>105.7</v>
      </c>
      <c r="BU183">
        <v>108.2</v>
      </c>
      <c r="BV183">
        <v>107.8</v>
      </c>
      <c r="BW183">
        <v>106.7</v>
      </c>
      <c r="BX183">
        <v>105.8</v>
      </c>
      <c r="BY183">
        <v>104.8</v>
      </c>
    </row>
    <row r="184" spans="4:77" x14ac:dyDescent="0.3">
      <c r="D184" s="23" t="s">
        <v>382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53.2</v>
      </c>
      <c r="L184">
        <v>55.2</v>
      </c>
      <c r="M184">
        <v>56.4</v>
      </c>
      <c r="N184">
        <v>57.7</v>
      </c>
      <c r="O184">
        <v>59</v>
      </c>
      <c r="P184">
        <v>60.5</v>
      </c>
      <c r="Q184">
        <v>62.3</v>
      </c>
      <c r="R184">
        <v>64</v>
      </c>
      <c r="S184">
        <v>66.7</v>
      </c>
      <c r="T184">
        <v>68.7</v>
      </c>
      <c r="U184">
        <v>70.5</v>
      </c>
      <c r="V184">
        <v>72.5</v>
      </c>
      <c r="W184">
        <v>74.5</v>
      </c>
      <c r="X184">
        <v>76.599999999999994</v>
      </c>
      <c r="Y184">
        <v>78.900000000000006</v>
      </c>
      <c r="Z184">
        <v>81</v>
      </c>
      <c r="AA184">
        <v>83.3</v>
      </c>
      <c r="AB184">
        <v>86.2</v>
      </c>
      <c r="AC184">
        <v>88.7</v>
      </c>
      <c r="AD184">
        <v>91.3</v>
      </c>
      <c r="AE184">
        <v>93.9</v>
      </c>
      <c r="AF184">
        <v>96.7</v>
      </c>
      <c r="AG184">
        <v>99</v>
      </c>
      <c r="AH184">
        <v>101.1</v>
      </c>
      <c r="AI184">
        <v>103.3</v>
      </c>
      <c r="AJ184">
        <v>105.7</v>
      </c>
      <c r="AK184">
        <v>108.2</v>
      </c>
      <c r="AL184">
        <v>107.8</v>
      </c>
      <c r="AM184">
        <v>106.7</v>
      </c>
      <c r="AN184">
        <v>105.8</v>
      </c>
      <c r="AO184">
        <v>104.8</v>
      </c>
      <c r="AP184" t="s">
        <v>269</v>
      </c>
      <c r="AQ184">
        <v>2050</v>
      </c>
      <c r="AR184" t="s">
        <v>23</v>
      </c>
      <c r="AS184" t="s">
        <v>290</v>
      </c>
      <c r="AT184">
        <v>14.3</v>
      </c>
      <c r="AU184">
        <v>14.3</v>
      </c>
      <c r="AV184">
        <v>14.7</v>
      </c>
      <c r="AW184">
        <v>14.9</v>
      </c>
      <c r="AX184">
        <v>15.2</v>
      </c>
      <c r="AY184">
        <v>15.5</v>
      </c>
      <c r="AZ184">
        <v>15.8</v>
      </c>
      <c r="BA184">
        <v>16.2</v>
      </c>
      <c r="BB184">
        <v>16.5</v>
      </c>
      <c r="BC184">
        <v>17.100000000000001</v>
      </c>
      <c r="BD184">
        <v>17.5</v>
      </c>
      <c r="BE184">
        <v>17.899999999999999</v>
      </c>
      <c r="BF184">
        <v>18.399999999999999</v>
      </c>
      <c r="BG184">
        <v>18.899999999999999</v>
      </c>
      <c r="BH184">
        <v>19.399999999999999</v>
      </c>
      <c r="BI184">
        <v>20</v>
      </c>
      <c r="BJ184">
        <v>20.5</v>
      </c>
      <c r="BK184">
        <v>21</v>
      </c>
      <c r="BL184">
        <v>21.5</v>
      </c>
      <c r="BM184">
        <v>22</v>
      </c>
      <c r="BN184">
        <v>22.5</v>
      </c>
      <c r="BO184">
        <v>23</v>
      </c>
      <c r="BP184">
        <v>23.5</v>
      </c>
      <c r="BQ184">
        <v>24.1</v>
      </c>
      <c r="BR184">
        <v>24.5</v>
      </c>
      <c r="BS184">
        <v>25</v>
      </c>
      <c r="BT184">
        <v>25.5</v>
      </c>
      <c r="BU184">
        <v>26</v>
      </c>
      <c r="BV184">
        <v>25.8</v>
      </c>
      <c r="BW184">
        <v>25.6</v>
      </c>
      <c r="BX184">
        <v>25.4</v>
      </c>
      <c r="BY184">
        <v>25.2</v>
      </c>
    </row>
    <row r="185" spans="4:77" x14ac:dyDescent="0.3">
      <c r="D185" s="23" t="s">
        <v>382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14.7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16.5</v>
      </c>
      <c r="S185">
        <v>17.100000000000001</v>
      </c>
      <c r="T185">
        <v>17.5</v>
      </c>
      <c r="U185">
        <v>17.899999999999999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21.5</v>
      </c>
      <c r="AC185">
        <v>22</v>
      </c>
      <c r="AD185">
        <v>22.5</v>
      </c>
      <c r="AE185">
        <v>23</v>
      </c>
      <c r="AF185">
        <v>23.5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25.6</v>
      </c>
      <c r="AN185">
        <v>25.4</v>
      </c>
      <c r="AO185">
        <v>25.2</v>
      </c>
      <c r="AP185" t="s">
        <v>269</v>
      </c>
      <c r="AQ185">
        <v>2050</v>
      </c>
      <c r="AR185" t="s">
        <v>23</v>
      </c>
      <c r="AS185" t="s">
        <v>291</v>
      </c>
      <c r="AT185">
        <v>6.3</v>
      </c>
      <c r="AU185">
        <v>6.2</v>
      </c>
      <c r="AV185">
        <v>6.5</v>
      </c>
      <c r="AW185">
        <v>6.6</v>
      </c>
      <c r="AX185">
        <v>6.7</v>
      </c>
      <c r="AY185">
        <v>6.9</v>
      </c>
      <c r="AZ185">
        <v>7</v>
      </c>
      <c r="BA185">
        <v>7.2</v>
      </c>
      <c r="BB185">
        <v>7.3</v>
      </c>
      <c r="BC185">
        <v>7.7</v>
      </c>
      <c r="BD185">
        <v>7.9</v>
      </c>
      <c r="BE185">
        <v>8.1</v>
      </c>
      <c r="BF185">
        <v>8.3000000000000007</v>
      </c>
      <c r="BG185">
        <v>8.5</v>
      </c>
      <c r="BH185">
        <v>8.8000000000000007</v>
      </c>
      <c r="BI185">
        <v>9</v>
      </c>
      <c r="BJ185">
        <v>9.1999999999999993</v>
      </c>
      <c r="BK185">
        <v>9.5</v>
      </c>
      <c r="BL185">
        <v>9.8000000000000007</v>
      </c>
      <c r="BM185">
        <v>10</v>
      </c>
      <c r="BN185">
        <v>10.199999999999999</v>
      </c>
      <c r="BO185">
        <v>10.5</v>
      </c>
      <c r="BP185">
        <v>10.8</v>
      </c>
      <c r="BQ185">
        <v>11.1</v>
      </c>
      <c r="BR185">
        <v>11.3</v>
      </c>
      <c r="BS185">
        <v>11.6</v>
      </c>
      <c r="BT185">
        <v>11.9</v>
      </c>
      <c r="BU185">
        <v>12.1</v>
      </c>
      <c r="BV185">
        <v>12.1</v>
      </c>
      <c r="BW185">
        <v>12</v>
      </c>
      <c r="BX185">
        <v>11.9</v>
      </c>
      <c r="BY185">
        <v>11.8</v>
      </c>
    </row>
    <row r="186" spans="4:77" x14ac:dyDescent="0.3">
      <c r="D186" s="23" t="s">
        <v>382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6.5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9.1999999999999993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  <c r="AP186" t="s">
        <v>269</v>
      </c>
      <c r="AQ186">
        <v>2050</v>
      </c>
      <c r="AR186" t="s">
        <v>23</v>
      </c>
      <c r="AS186" t="s">
        <v>292</v>
      </c>
      <c r="AT186">
        <v>11</v>
      </c>
      <c r="AU186">
        <v>10.6</v>
      </c>
      <c r="AV186">
        <v>11</v>
      </c>
      <c r="AW186">
        <v>11.3</v>
      </c>
      <c r="AX186">
        <v>11.5</v>
      </c>
      <c r="AY186">
        <v>11.8</v>
      </c>
      <c r="AZ186">
        <v>12</v>
      </c>
      <c r="BA186">
        <v>12.3</v>
      </c>
      <c r="BB186">
        <v>12.6</v>
      </c>
      <c r="BC186">
        <v>13.3</v>
      </c>
      <c r="BD186">
        <v>13.7</v>
      </c>
      <c r="BE186">
        <v>14.1</v>
      </c>
      <c r="BF186">
        <v>14.5</v>
      </c>
      <c r="BG186">
        <v>14.9</v>
      </c>
      <c r="BH186">
        <v>15.3</v>
      </c>
      <c r="BI186">
        <v>15.7</v>
      </c>
      <c r="BJ186">
        <v>16.100000000000001</v>
      </c>
      <c r="BK186">
        <v>16.600000000000001</v>
      </c>
      <c r="BL186">
        <v>17.100000000000001</v>
      </c>
      <c r="BM186">
        <v>17.5</v>
      </c>
      <c r="BN186">
        <v>17.899999999999999</v>
      </c>
      <c r="BO186">
        <v>18.399999999999999</v>
      </c>
      <c r="BP186">
        <v>19</v>
      </c>
      <c r="BQ186">
        <v>19.600000000000001</v>
      </c>
      <c r="BR186">
        <v>20</v>
      </c>
      <c r="BS186">
        <v>20.5</v>
      </c>
      <c r="BT186">
        <v>20.9</v>
      </c>
      <c r="BU186">
        <v>21.4</v>
      </c>
      <c r="BV186">
        <v>21.4</v>
      </c>
      <c r="BW186">
        <v>21.3</v>
      </c>
      <c r="BX186">
        <v>21.2</v>
      </c>
      <c r="BY186">
        <v>21</v>
      </c>
    </row>
    <row r="187" spans="4:77" x14ac:dyDescent="0.3">
      <c r="D187" s="23" t="s">
        <v>382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11.3</v>
      </c>
      <c r="N187">
        <v>11.5</v>
      </c>
      <c r="O187">
        <v>11.8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14.1</v>
      </c>
      <c r="V187">
        <v>14.5</v>
      </c>
      <c r="W187">
        <v>14.9</v>
      </c>
      <c r="X187">
        <v>15.3</v>
      </c>
      <c r="Y187">
        <v>15.7</v>
      </c>
      <c r="Z187">
        <v>16.100000000000001</v>
      </c>
      <c r="AA187">
        <v>16.600000000000001</v>
      </c>
      <c r="AB187">
        <v>17.100000000000001</v>
      </c>
      <c r="AC187">
        <v>17.5</v>
      </c>
      <c r="AD187">
        <v>17.899999999999999</v>
      </c>
      <c r="AE187">
        <v>18.399999999999999</v>
      </c>
      <c r="AF187">
        <v>19</v>
      </c>
      <c r="AG187">
        <v>19.600000000000001</v>
      </c>
      <c r="AH187">
        <v>20</v>
      </c>
      <c r="AI187">
        <v>20.5</v>
      </c>
      <c r="AJ187">
        <v>20.9</v>
      </c>
      <c r="AK187">
        <v>21.4</v>
      </c>
      <c r="AL187">
        <v>21.4</v>
      </c>
      <c r="AM187">
        <v>21.3</v>
      </c>
      <c r="AN187">
        <v>21.2</v>
      </c>
      <c r="AO187">
        <v>21</v>
      </c>
      <c r="AP187" t="s">
        <v>269</v>
      </c>
      <c r="AQ187">
        <v>2050</v>
      </c>
      <c r="AR187" t="s">
        <v>23</v>
      </c>
      <c r="AS187" t="s">
        <v>293</v>
      </c>
      <c r="AT187">
        <v>3.5</v>
      </c>
      <c r="AU187">
        <v>3.6</v>
      </c>
      <c r="AV187">
        <v>3.7</v>
      </c>
      <c r="AW187">
        <v>3.8</v>
      </c>
      <c r="AX187">
        <v>3.9</v>
      </c>
      <c r="AY187">
        <v>4</v>
      </c>
      <c r="AZ187">
        <v>4.0999999999999996</v>
      </c>
      <c r="BA187">
        <v>4.2</v>
      </c>
      <c r="BB187">
        <v>4.3</v>
      </c>
      <c r="BC187">
        <v>4.5</v>
      </c>
      <c r="BD187">
        <v>4.7</v>
      </c>
      <c r="BE187">
        <v>4.8</v>
      </c>
      <c r="BF187">
        <v>5</v>
      </c>
      <c r="BG187">
        <v>5.0999999999999996</v>
      </c>
      <c r="BH187">
        <v>5.2</v>
      </c>
      <c r="BI187">
        <v>5.4</v>
      </c>
      <c r="BJ187">
        <v>5.5</v>
      </c>
      <c r="BK187">
        <v>5.6</v>
      </c>
      <c r="BL187">
        <v>5.7</v>
      </c>
      <c r="BM187">
        <v>5.8</v>
      </c>
      <c r="BN187">
        <v>5.9</v>
      </c>
      <c r="BO187">
        <v>6</v>
      </c>
      <c r="BP187">
        <v>6.2</v>
      </c>
      <c r="BQ187">
        <v>6.3</v>
      </c>
      <c r="BR187">
        <v>6.5</v>
      </c>
      <c r="BS187">
        <v>6.6</v>
      </c>
      <c r="BT187">
        <v>6.7</v>
      </c>
      <c r="BU187">
        <v>6.7</v>
      </c>
      <c r="BV187">
        <v>6.7</v>
      </c>
      <c r="BW187">
        <v>6.5</v>
      </c>
      <c r="BX187">
        <v>6.4</v>
      </c>
      <c r="BY187">
        <v>6.3</v>
      </c>
    </row>
    <row r="188" spans="4:77" x14ac:dyDescent="0.3">
      <c r="D188" s="23" t="s">
        <v>382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6.7</v>
      </c>
      <c r="AL188">
        <v>6.7</v>
      </c>
      <c r="AM188">
        <v>6.5</v>
      </c>
      <c r="AN188">
        <v>6.4</v>
      </c>
      <c r="AO188">
        <v>6.3</v>
      </c>
      <c r="AP188" t="s">
        <v>269</v>
      </c>
      <c r="AQ188">
        <v>2050</v>
      </c>
      <c r="AR188" t="s">
        <v>23</v>
      </c>
      <c r="AS188" t="s">
        <v>294</v>
      </c>
      <c r="AT188">
        <v>10.6</v>
      </c>
      <c r="AU188">
        <v>10.3</v>
      </c>
      <c r="AV188">
        <v>10.6</v>
      </c>
      <c r="AW188">
        <v>10.8</v>
      </c>
      <c r="AX188">
        <v>11</v>
      </c>
      <c r="AY188">
        <v>11.2</v>
      </c>
      <c r="AZ188">
        <v>11.5</v>
      </c>
      <c r="BA188">
        <v>11.7</v>
      </c>
      <c r="BB188">
        <v>12</v>
      </c>
      <c r="BC188">
        <v>12.5</v>
      </c>
      <c r="BD188">
        <v>12.9</v>
      </c>
      <c r="BE188">
        <v>13.1</v>
      </c>
      <c r="BF188">
        <v>13.5</v>
      </c>
      <c r="BG188">
        <v>13.8</v>
      </c>
      <c r="BH188">
        <v>14.2</v>
      </c>
      <c r="BI188">
        <v>14.6</v>
      </c>
      <c r="BJ188">
        <v>14.9</v>
      </c>
      <c r="BK188">
        <v>15.3</v>
      </c>
      <c r="BL188">
        <v>15.8</v>
      </c>
      <c r="BM188">
        <v>16.100000000000001</v>
      </c>
      <c r="BN188">
        <v>16.5</v>
      </c>
      <c r="BO188">
        <v>16.899999999999999</v>
      </c>
      <c r="BP188">
        <v>17.5</v>
      </c>
      <c r="BQ188">
        <v>17.899999999999999</v>
      </c>
      <c r="BR188">
        <v>18.3</v>
      </c>
      <c r="BS188">
        <v>18.7</v>
      </c>
      <c r="BT188">
        <v>19.100000000000001</v>
      </c>
      <c r="BU188">
        <v>19.5</v>
      </c>
      <c r="BV188">
        <v>19.5</v>
      </c>
      <c r="BW188">
        <v>19.399999999999999</v>
      </c>
      <c r="BX188">
        <v>19.3</v>
      </c>
      <c r="BY188">
        <v>19.2</v>
      </c>
    </row>
    <row r="189" spans="4:77" x14ac:dyDescent="0.3">
      <c r="D189" s="23" t="s">
        <v>382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13.5</v>
      </c>
      <c r="W189">
        <v>13.8</v>
      </c>
      <c r="X189">
        <v>14.2</v>
      </c>
      <c r="Y189">
        <v>14.6</v>
      </c>
      <c r="Z189">
        <v>14.9</v>
      </c>
      <c r="AA189">
        <v>15.3</v>
      </c>
      <c r="AB189">
        <v>15.8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  <c r="AP189" t="s">
        <v>269</v>
      </c>
      <c r="AQ189">
        <v>2050</v>
      </c>
      <c r="AR189" t="s">
        <v>23</v>
      </c>
      <c r="AS189" t="s">
        <v>295</v>
      </c>
      <c r="AT189">
        <v>8.6</v>
      </c>
      <c r="AU189">
        <v>8.4</v>
      </c>
      <c r="AV189">
        <v>8.6</v>
      </c>
      <c r="AW189">
        <v>8.6999999999999993</v>
      </c>
      <c r="AX189">
        <v>8.9</v>
      </c>
      <c r="AY189">
        <v>9</v>
      </c>
      <c r="AZ189">
        <v>9</v>
      </c>
      <c r="BA189">
        <v>9.1</v>
      </c>
      <c r="BB189">
        <v>9.1999999999999993</v>
      </c>
      <c r="BC189">
        <v>9.4</v>
      </c>
      <c r="BD189">
        <v>9.5</v>
      </c>
      <c r="BE189">
        <v>9.5</v>
      </c>
      <c r="BF189">
        <v>9.6</v>
      </c>
      <c r="BG189">
        <v>9.6999999999999993</v>
      </c>
      <c r="BH189">
        <v>9.6999999999999993</v>
      </c>
      <c r="BI189">
        <v>9.8000000000000007</v>
      </c>
      <c r="BJ189">
        <v>9.8000000000000007</v>
      </c>
      <c r="BK189">
        <v>9.9</v>
      </c>
      <c r="BL189">
        <v>9.9</v>
      </c>
      <c r="BM189">
        <v>10</v>
      </c>
      <c r="BN189">
        <v>10</v>
      </c>
      <c r="BO189">
        <v>10.1</v>
      </c>
      <c r="BP189">
        <v>10.199999999999999</v>
      </c>
      <c r="BQ189">
        <v>10.3</v>
      </c>
      <c r="BR189">
        <v>10.3</v>
      </c>
      <c r="BS189">
        <v>10.4</v>
      </c>
      <c r="BT189">
        <v>10.5</v>
      </c>
      <c r="BU189">
        <v>10.5</v>
      </c>
      <c r="BV189">
        <v>10.4</v>
      </c>
      <c r="BW189">
        <v>10.3</v>
      </c>
      <c r="BX189">
        <v>10.3</v>
      </c>
      <c r="BY189">
        <v>10.199999999999999</v>
      </c>
    </row>
    <row r="190" spans="4:77" x14ac:dyDescent="0.3">
      <c r="D190" s="23" t="s">
        <v>382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8.6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9.8000000000000007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10.3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  <c r="AP190" t="s">
        <v>269</v>
      </c>
      <c r="AQ190">
        <v>2050</v>
      </c>
      <c r="AR190" t="s">
        <v>23</v>
      </c>
      <c r="AS190" t="s">
        <v>296</v>
      </c>
      <c r="AT190">
        <v>7.3</v>
      </c>
      <c r="AU190">
        <v>7.2</v>
      </c>
      <c r="AV190">
        <v>7.4</v>
      </c>
      <c r="AW190">
        <v>7.5</v>
      </c>
      <c r="AX190">
        <v>7.6</v>
      </c>
      <c r="AY190">
        <v>7.7</v>
      </c>
      <c r="AZ190">
        <v>7.8</v>
      </c>
      <c r="BA190">
        <v>7.9</v>
      </c>
      <c r="BB190">
        <v>8</v>
      </c>
      <c r="BC190">
        <v>8.1</v>
      </c>
      <c r="BD190">
        <v>8.1999999999999993</v>
      </c>
      <c r="BE190">
        <v>8.3000000000000007</v>
      </c>
      <c r="BF190">
        <v>8.4</v>
      </c>
      <c r="BG190">
        <v>8.4</v>
      </c>
      <c r="BH190">
        <v>8.5</v>
      </c>
      <c r="BI190">
        <v>8.5</v>
      </c>
      <c r="BJ190">
        <v>8.6</v>
      </c>
      <c r="BK190">
        <v>8.6</v>
      </c>
      <c r="BL190">
        <v>8.6</v>
      </c>
      <c r="BM190">
        <v>8.6</v>
      </c>
      <c r="BN190">
        <v>8.6999999999999993</v>
      </c>
      <c r="BO190">
        <v>8.6999999999999993</v>
      </c>
      <c r="BP190">
        <v>8.8000000000000007</v>
      </c>
      <c r="BQ190">
        <v>8.8000000000000007</v>
      </c>
      <c r="BR190">
        <v>8.8000000000000007</v>
      </c>
      <c r="BS190">
        <v>8.8000000000000007</v>
      </c>
      <c r="BT190">
        <v>8.9</v>
      </c>
      <c r="BU190">
        <v>8.6999999999999993</v>
      </c>
      <c r="BV190">
        <v>8.5</v>
      </c>
      <c r="BW190">
        <v>8.1999999999999993</v>
      </c>
      <c r="BX190">
        <v>7.9</v>
      </c>
      <c r="BY190">
        <v>7.7</v>
      </c>
    </row>
    <row r="191" spans="4:77" x14ac:dyDescent="0.3">
      <c r="D191" s="23" t="s">
        <v>382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7.4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</v>
      </c>
      <c r="T191">
        <v>8.1999999999999993</v>
      </c>
      <c r="U191">
        <v>8.3000000000000007</v>
      </c>
      <c r="V191">
        <v>8.4</v>
      </c>
      <c r="W191">
        <v>8.4</v>
      </c>
      <c r="X191">
        <v>8.5</v>
      </c>
      <c r="Y191">
        <v>8.5</v>
      </c>
      <c r="Z191">
        <v>8.6</v>
      </c>
      <c r="AA191">
        <v>8.6</v>
      </c>
      <c r="AB191">
        <v>8.6</v>
      </c>
      <c r="AC191">
        <v>8.6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  <c r="AP191" t="s">
        <v>269</v>
      </c>
      <c r="AQ191">
        <v>2050</v>
      </c>
      <c r="AR191" t="s">
        <v>23</v>
      </c>
      <c r="AS191" t="s">
        <v>297</v>
      </c>
      <c r="AT191">
        <v>6.5</v>
      </c>
      <c r="AU191">
        <v>6.5</v>
      </c>
      <c r="AV191">
        <v>6.6</v>
      </c>
      <c r="AW191">
        <v>6.7</v>
      </c>
      <c r="AX191">
        <v>6.8</v>
      </c>
      <c r="AY191">
        <v>7</v>
      </c>
      <c r="AZ191">
        <v>7.1</v>
      </c>
      <c r="BA191">
        <v>7.3</v>
      </c>
      <c r="BB191">
        <v>7.5</v>
      </c>
      <c r="BC191">
        <v>7.8</v>
      </c>
      <c r="BD191">
        <v>8.1</v>
      </c>
      <c r="BE191">
        <v>8.3000000000000007</v>
      </c>
      <c r="BF191">
        <v>8.6</v>
      </c>
      <c r="BG191">
        <v>8.9</v>
      </c>
      <c r="BH191">
        <v>9.1999999999999993</v>
      </c>
      <c r="BI191">
        <v>9.5</v>
      </c>
      <c r="BJ191">
        <v>9.8000000000000007</v>
      </c>
      <c r="BK191">
        <v>10.199999999999999</v>
      </c>
      <c r="BL191">
        <v>10.6</v>
      </c>
      <c r="BM191">
        <v>10.9</v>
      </c>
      <c r="BN191">
        <v>11.3</v>
      </c>
      <c r="BO191">
        <v>11.7</v>
      </c>
      <c r="BP191">
        <v>12.1</v>
      </c>
      <c r="BQ191">
        <v>12.5</v>
      </c>
      <c r="BR191">
        <v>12.9</v>
      </c>
      <c r="BS191">
        <v>13.3</v>
      </c>
      <c r="BT191">
        <v>13.7</v>
      </c>
      <c r="BU191">
        <v>14.1</v>
      </c>
      <c r="BV191">
        <v>14</v>
      </c>
      <c r="BW191">
        <v>13.9</v>
      </c>
      <c r="BX191">
        <v>13.9</v>
      </c>
      <c r="BY191">
        <v>13.8</v>
      </c>
    </row>
    <row r="192" spans="4:77" x14ac:dyDescent="0.3">
      <c r="D192" s="23" t="s">
        <v>382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7.1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11.7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  <c r="AP192" t="s">
        <v>269</v>
      </c>
      <c r="AQ192">
        <v>2050</v>
      </c>
      <c r="AR192" t="s">
        <v>23</v>
      </c>
      <c r="AS192" t="s">
        <v>298</v>
      </c>
      <c r="AT192">
        <v>22.3</v>
      </c>
      <c r="AU192">
        <v>21.4</v>
      </c>
      <c r="AV192">
        <v>21.9</v>
      </c>
      <c r="AW192">
        <v>22.4</v>
      </c>
      <c r="AX192">
        <v>22.9</v>
      </c>
      <c r="AY192">
        <v>23.2</v>
      </c>
      <c r="AZ192">
        <v>23.6</v>
      </c>
      <c r="BA192">
        <v>24</v>
      </c>
      <c r="BB192">
        <v>24.4</v>
      </c>
      <c r="BC192">
        <v>25.1</v>
      </c>
      <c r="BD192">
        <v>25.6</v>
      </c>
      <c r="BE192">
        <v>26</v>
      </c>
      <c r="BF192">
        <v>26.5</v>
      </c>
      <c r="BG192">
        <v>27.1</v>
      </c>
      <c r="BH192">
        <v>27.6</v>
      </c>
      <c r="BI192">
        <v>28.2</v>
      </c>
      <c r="BJ192">
        <v>28.7</v>
      </c>
      <c r="BK192">
        <v>29.2</v>
      </c>
      <c r="BL192">
        <v>29.8</v>
      </c>
      <c r="BM192">
        <v>30.3</v>
      </c>
      <c r="BN192">
        <v>30.9</v>
      </c>
      <c r="BO192">
        <v>31.4</v>
      </c>
      <c r="BP192">
        <v>32.1</v>
      </c>
      <c r="BQ192">
        <v>32.6</v>
      </c>
      <c r="BR192">
        <v>33.200000000000003</v>
      </c>
      <c r="BS192">
        <v>33.700000000000003</v>
      </c>
      <c r="BT192">
        <v>34.299999999999997</v>
      </c>
      <c r="BU192">
        <v>34.700000000000003</v>
      </c>
      <c r="BV192">
        <v>34.6</v>
      </c>
      <c r="BW192">
        <v>34.5</v>
      </c>
      <c r="BX192">
        <v>34.4</v>
      </c>
      <c r="BY192">
        <v>34.299999999999997</v>
      </c>
    </row>
    <row r="193" spans="4:77" x14ac:dyDescent="0.3">
      <c r="D193" s="23" t="s">
        <v>382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21.4</v>
      </c>
      <c r="L193">
        <v>21.9</v>
      </c>
      <c r="M193">
        <v>22.4</v>
      </c>
      <c r="N193">
        <v>22.9</v>
      </c>
      <c r="O193">
        <v>23.2</v>
      </c>
      <c r="P193">
        <v>23.6</v>
      </c>
      <c r="Q193">
        <v>24</v>
      </c>
      <c r="R193">
        <v>24.4</v>
      </c>
      <c r="S193">
        <v>25.1</v>
      </c>
      <c r="T193">
        <v>25.6</v>
      </c>
      <c r="U193">
        <v>26</v>
      </c>
      <c r="V193">
        <v>26.5</v>
      </c>
      <c r="W193">
        <v>27.1</v>
      </c>
      <c r="X193">
        <v>27.6</v>
      </c>
      <c r="Y193">
        <v>28.2</v>
      </c>
      <c r="Z193">
        <v>28.7</v>
      </c>
      <c r="AA193">
        <v>29.2</v>
      </c>
      <c r="AB193">
        <v>29.8</v>
      </c>
      <c r="AC193">
        <v>30.3</v>
      </c>
      <c r="AD193">
        <v>30.9</v>
      </c>
      <c r="AE193">
        <v>31.4</v>
      </c>
      <c r="AF193">
        <v>32.1</v>
      </c>
      <c r="AG193">
        <v>32.6</v>
      </c>
      <c r="AH193">
        <v>33.200000000000003</v>
      </c>
      <c r="AI193">
        <v>33.700000000000003</v>
      </c>
      <c r="AJ193">
        <v>34.299999999999997</v>
      </c>
      <c r="AK193">
        <v>34.700000000000003</v>
      </c>
      <c r="AL193">
        <v>34.6</v>
      </c>
      <c r="AM193">
        <v>34.5</v>
      </c>
      <c r="AN193">
        <v>34.4</v>
      </c>
      <c r="AO193">
        <v>34.299999999999997</v>
      </c>
      <c r="AP193" t="s">
        <v>269</v>
      </c>
      <c r="AQ193">
        <v>2050</v>
      </c>
      <c r="AR193" t="s">
        <v>23</v>
      </c>
      <c r="AS193" t="s">
        <v>299</v>
      </c>
      <c r="AT193">
        <v>8.5</v>
      </c>
      <c r="AU193">
        <v>8.3000000000000007</v>
      </c>
      <c r="AV193">
        <v>8.5</v>
      </c>
      <c r="AW193">
        <v>8.6999999999999993</v>
      </c>
      <c r="AX193">
        <v>8.9</v>
      </c>
      <c r="AY193">
        <v>9</v>
      </c>
      <c r="AZ193">
        <v>9.1</v>
      </c>
      <c r="BA193">
        <v>9.1999999999999993</v>
      </c>
      <c r="BB193">
        <v>9.4</v>
      </c>
      <c r="BC193">
        <v>9.6999999999999993</v>
      </c>
      <c r="BD193">
        <v>9.8000000000000007</v>
      </c>
      <c r="BE193">
        <v>9.9</v>
      </c>
      <c r="BF193">
        <v>10</v>
      </c>
      <c r="BG193">
        <v>10.199999999999999</v>
      </c>
      <c r="BH193">
        <v>10.3</v>
      </c>
      <c r="BI193">
        <v>10.5</v>
      </c>
      <c r="BJ193">
        <v>10.6</v>
      </c>
      <c r="BK193">
        <v>10.7</v>
      </c>
      <c r="BL193">
        <v>10.8</v>
      </c>
      <c r="BM193">
        <v>10.9</v>
      </c>
      <c r="BN193">
        <v>11.1</v>
      </c>
      <c r="BO193">
        <v>11.2</v>
      </c>
      <c r="BP193">
        <v>11.4</v>
      </c>
      <c r="BQ193">
        <v>11.5</v>
      </c>
      <c r="BR193">
        <v>11.6</v>
      </c>
      <c r="BS193">
        <v>11.7</v>
      </c>
      <c r="BT193">
        <v>11.8</v>
      </c>
      <c r="BU193">
        <v>12</v>
      </c>
      <c r="BV193">
        <v>12</v>
      </c>
      <c r="BW193">
        <v>12</v>
      </c>
      <c r="BX193">
        <v>12</v>
      </c>
      <c r="BY193">
        <v>11.9</v>
      </c>
    </row>
    <row r="194" spans="4:77" x14ac:dyDescent="0.3">
      <c r="D194" s="23" t="s">
        <v>382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9.4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11.8</v>
      </c>
      <c r="AK194">
        <v>12</v>
      </c>
      <c r="AL194">
        <v>12</v>
      </c>
      <c r="AM194">
        <v>12</v>
      </c>
      <c r="AN194">
        <v>12</v>
      </c>
      <c r="AO194">
        <v>11.9</v>
      </c>
      <c r="AP194" t="s">
        <v>269</v>
      </c>
      <c r="AQ194">
        <v>2050</v>
      </c>
      <c r="AR194" t="s">
        <v>23</v>
      </c>
      <c r="AS194" t="s">
        <v>300</v>
      </c>
      <c r="AT194">
        <v>2.5</v>
      </c>
      <c r="AU194">
        <v>2.4</v>
      </c>
      <c r="AV194">
        <v>2.5</v>
      </c>
      <c r="AW194">
        <v>2.5</v>
      </c>
      <c r="AX194">
        <v>2.6</v>
      </c>
      <c r="AY194">
        <v>2.6</v>
      </c>
      <c r="AZ194">
        <v>2.7</v>
      </c>
      <c r="BA194">
        <v>2.8</v>
      </c>
      <c r="BB194">
        <v>2.9</v>
      </c>
      <c r="BC194">
        <v>3</v>
      </c>
      <c r="BD194">
        <v>3.1</v>
      </c>
      <c r="BE194">
        <v>3.2</v>
      </c>
      <c r="BF194">
        <v>3.3</v>
      </c>
      <c r="BG194">
        <v>3.4</v>
      </c>
      <c r="BH194">
        <v>3.6</v>
      </c>
      <c r="BI194">
        <v>3.7</v>
      </c>
      <c r="BJ194">
        <v>3.9</v>
      </c>
      <c r="BK194">
        <v>4</v>
      </c>
      <c r="BL194">
        <v>4.2</v>
      </c>
      <c r="BM194">
        <v>4.3</v>
      </c>
      <c r="BN194">
        <v>4.4000000000000004</v>
      </c>
      <c r="BO194">
        <v>4.5999999999999996</v>
      </c>
      <c r="BP194">
        <v>4.8</v>
      </c>
      <c r="BQ194">
        <v>5</v>
      </c>
      <c r="BR194">
        <v>5.0999999999999996</v>
      </c>
      <c r="BS194">
        <v>5.3</v>
      </c>
      <c r="BT194">
        <v>5.5</v>
      </c>
      <c r="BU194">
        <v>5.6</v>
      </c>
      <c r="BV194">
        <v>5.7</v>
      </c>
      <c r="BW194">
        <v>5.7</v>
      </c>
      <c r="BX194">
        <v>5.6</v>
      </c>
      <c r="BY194">
        <v>5.6</v>
      </c>
    </row>
    <row r="195" spans="4:77" x14ac:dyDescent="0.3">
      <c r="D195" s="23" t="s">
        <v>382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4.2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  <c r="AP195" t="s">
        <v>269</v>
      </c>
      <c r="AQ195">
        <v>2050</v>
      </c>
      <c r="AR195" t="s">
        <v>23</v>
      </c>
      <c r="AS195" t="s">
        <v>301</v>
      </c>
      <c r="AT195">
        <v>0.6</v>
      </c>
      <c r="AU195">
        <v>0.7</v>
      </c>
      <c r="AV195">
        <v>0.7</v>
      </c>
      <c r="AW195">
        <v>0.7</v>
      </c>
      <c r="AX195">
        <v>0.7</v>
      </c>
      <c r="AY195">
        <v>0.7</v>
      </c>
      <c r="AZ195">
        <v>0.8</v>
      </c>
      <c r="BA195">
        <v>0.8</v>
      </c>
      <c r="BB195">
        <v>0.8</v>
      </c>
      <c r="BC195">
        <v>0.8</v>
      </c>
      <c r="BD195">
        <v>0.9</v>
      </c>
      <c r="BE195">
        <v>0.9</v>
      </c>
      <c r="BF195">
        <v>0.9</v>
      </c>
      <c r="BG195">
        <v>1</v>
      </c>
      <c r="BH195">
        <v>1</v>
      </c>
      <c r="BI195">
        <v>1</v>
      </c>
      <c r="BJ195">
        <v>1.1000000000000001</v>
      </c>
      <c r="BK195">
        <v>1.1000000000000001</v>
      </c>
      <c r="BL195">
        <v>1.2</v>
      </c>
      <c r="BM195">
        <v>1.2</v>
      </c>
      <c r="BN195">
        <v>1.2</v>
      </c>
      <c r="BO195">
        <v>1.3</v>
      </c>
      <c r="BP195">
        <v>1.3</v>
      </c>
      <c r="BQ195">
        <v>1.3</v>
      </c>
      <c r="BR195">
        <v>1.4</v>
      </c>
      <c r="BS195">
        <v>1.4</v>
      </c>
      <c r="BT195">
        <v>1.4</v>
      </c>
      <c r="BU195">
        <v>1.5</v>
      </c>
      <c r="BV195">
        <v>1.5</v>
      </c>
      <c r="BW195">
        <v>1.4</v>
      </c>
      <c r="BX195">
        <v>1.4</v>
      </c>
      <c r="BY195">
        <v>1.4</v>
      </c>
    </row>
    <row r="196" spans="4:77" x14ac:dyDescent="0.3">
      <c r="D196" s="23" t="s">
        <v>382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  <c r="AP196" t="s">
        <v>269</v>
      </c>
      <c r="AQ196">
        <v>2050</v>
      </c>
      <c r="AR196" t="s">
        <v>23</v>
      </c>
      <c r="AS196" t="s">
        <v>302</v>
      </c>
      <c r="AT196">
        <v>12.4</v>
      </c>
      <c r="AU196">
        <v>12.1</v>
      </c>
      <c r="AV196">
        <v>12.5</v>
      </c>
      <c r="AW196">
        <v>12.8</v>
      </c>
      <c r="AX196">
        <v>13</v>
      </c>
      <c r="AY196">
        <v>13.3</v>
      </c>
      <c r="AZ196">
        <v>13.6</v>
      </c>
      <c r="BA196">
        <v>13.9</v>
      </c>
      <c r="BB196">
        <v>14.3</v>
      </c>
      <c r="BC196">
        <v>15</v>
      </c>
      <c r="BD196">
        <v>15.5</v>
      </c>
      <c r="BE196">
        <v>15.8</v>
      </c>
      <c r="BF196">
        <v>16.2</v>
      </c>
      <c r="BG196">
        <v>16.600000000000001</v>
      </c>
      <c r="BH196">
        <v>17.100000000000001</v>
      </c>
      <c r="BI196">
        <v>17.600000000000001</v>
      </c>
      <c r="BJ196">
        <v>18</v>
      </c>
      <c r="BK196">
        <v>18.5</v>
      </c>
      <c r="BL196">
        <v>19</v>
      </c>
      <c r="BM196">
        <v>19.5</v>
      </c>
      <c r="BN196">
        <v>19.899999999999999</v>
      </c>
      <c r="BO196">
        <v>20.399999999999999</v>
      </c>
      <c r="BP196">
        <v>21.1</v>
      </c>
      <c r="BQ196">
        <v>21.6</v>
      </c>
      <c r="BR196">
        <v>22</v>
      </c>
      <c r="BS196">
        <v>22.5</v>
      </c>
      <c r="BT196">
        <v>23</v>
      </c>
      <c r="BU196">
        <v>23.4</v>
      </c>
      <c r="BV196">
        <v>23.4</v>
      </c>
      <c r="BW196">
        <v>23.3</v>
      </c>
      <c r="BX196">
        <v>23.2</v>
      </c>
      <c r="BY196">
        <v>23</v>
      </c>
    </row>
    <row r="197" spans="4:77" x14ac:dyDescent="0.3">
      <c r="D197" s="23" t="s">
        <v>382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12.8</v>
      </c>
      <c r="N197">
        <v>13</v>
      </c>
      <c r="O197">
        <v>13.3</v>
      </c>
      <c r="P197">
        <v>13.6</v>
      </c>
      <c r="Q197">
        <v>13.9</v>
      </c>
      <c r="R197">
        <v>14.3</v>
      </c>
      <c r="S197">
        <v>15</v>
      </c>
      <c r="T197">
        <v>15.5</v>
      </c>
      <c r="U197">
        <v>15.8</v>
      </c>
      <c r="V197">
        <v>16.2</v>
      </c>
      <c r="W197">
        <v>16.600000000000001</v>
      </c>
      <c r="X197">
        <v>17.100000000000001</v>
      </c>
      <c r="Y197">
        <v>17.600000000000001</v>
      </c>
      <c r="Z197">
        <v>18</v>
      </c>
      <c r="AA197">
        <v>18.5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23.4</v>
      </c>
      <c r="AL197">
        <v>23.4</v>
      </c>
      <c r="AM197">
        <v>23.3</v>
      </c>
      <c r="AN197">
        <v>23.2</v>
      </c>
      <c r="AO197">
        <v>23</v>
      </c>
      <c r="AP197" t="s">
        <v>269</v>
      </c>
      <c r="AQ197">
        <v>2050</v>
      </c>
      <c r="AR197" t="s">
        <v>23</v>
      </c>
      <c r="AS197" t="s">
        <v>303</v>
      </c>
      <c r="AT197">
        <v>40.799999999999997</v>
      </c>
      <c r="AU197">
        <v>40.1</v>
      </c>
      <c r="AV197">
        <v>42.2</v>
      </c>
      <c r="AW197">
        <v>43.2</v>
      </c>
      <c r="AX197">
        <v>44.4</v>
      </c>
      <c r="AY197">
        <v>45.7</v>
      </c>
      <c r="AZ197">
        <v>47.1</v>
      </c>
      <c r="BA197">
        <v>48.5</v>
      </c>
      <c r="BB197">
        <v>49.9</v>
      </c>
      <c r="BC197">
        <v>53.8</v>
      </c>
      <c r="BD197">
        <v>55.9</v>
      </c>
      <c r="BE197">
        <v>57.5</v>
      </c>
      <c r="BF197">
        <v>59.3</v>
      </c>
      <c r="BG197">
        <v>61.1</v>
      </c>
      <c r="BH197">
        <v>63.1</v>
      </c>
      <c r="BI197">
        <v>65.3</v>
      </c>
      <c r="BJ197">
        <v>67.099999999999994</v>
      </c>
      <c r="BK197">
        <v>69.099999999999994</v>
      </c>
      <c r="BL197">
        <v>71.5</v>
      </c>
      <c r="BM197">
        <v>73.3</v>
      </c>
      <c r="BN197">
        <v>75.099999999999994</v>
      </c>
      <c r="BO197">
        <v>77.099999999999994</v>
      </c>
      <c r="BP197">
        <v>80.400000000000006</v>
      </c>
      <c r="BQ197">
        <v>83</v>
      </c>
      <c r="BR197">
        <v>85.1</v>
      </c>
      <c r="BS197">
        <v>87.1</v>
      </c>
      <c r="BT197">
        <v>89.1</v>
      </c>
      <c r="BU197">
        <v>91.1</v>
      </c>
      <c r="BV197">
        <v>91.7</v>
      </c>
      <c r="BW197">
        <v>91.4</v>
      </c>
      <c r="BX197">
        <v>90.9</v>
      </c>
      <c r="BY197">
        <v>90.3</v>
      </c>
    </row>
    <row r="198" spans="4:77" x14ac:dyDescent="0.3">
      <c r="D198" s="23" t="s">
        <v>382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40.1</v>
      </c>
      <c r="L198">
        <v>42.2</v>
      </c>
      <c r="M198">
        <v>43.2</v>
      </c>
      <c r="N198">
        <v>44.4</v>
      </c>
      <c r="O198">
        <v>45.7</v>
      </c>
      <c r="P198">
        <v>47.1</v>
      </c>
      <c r="Q198">
        <v>48.5</v>
      </c>
      <c r="R198">
        <v>49.9</v>
      </c>
      <c r="S198">
        <v>53.8</v>
      </c>
      <c r="T198">
        <v>55.9</v>
      </c>
      <c r="U198">
        <v>57.5</v>
      </c>
      <c r="V198">
        <v>59.3</v>
      </c>
      <c r="W198">
        <v>61.1</v>
      </c>
      <c r="X198">
        <v>63.1</v>
      </c>
      <c r="Y198">
        <v>65.3</v>
      </c>
      <c r="Z198">
        <v>67.099999999999994</v>
      </c>
      <c r="AA198">
        <v>69.099999999999994</v>
      </c>
      <c r="AB198">
        <v>71.5</v>
      </c>
      <c r="AC198">
        <v>73.3</v>
      </c>
      <c r="AD198">
        <v>75.099999999999994</v>
      </c>
      <c r="AE198">
        <v>77.099999999999994</v>
      </c>
      <c r="AF198">
        <v>80.400000000000006</v>
      </c>
      <c r="AG198">
        <v>83</v>
      </c>
      <c r="AH198">
        <v>85.1</v>
      </c>
      <c r="AI198">
        <v>87.1</v>
      </c>
      <c r="AJ198">
        <v>89.1</v>
      </c>
      <c r="AK198">
        <v>91.1</v>
      </c>
      <c r="AL198">
        <v>91.7</v>
      </c>
      <c r="AM198">
        <v>91.4</v>
      </c>
      <c r="AN198">
        <v>90.9</v>
      </c>
      <c r="AO198">
        <v>90.3</v>
      </c>
      <c r="AP198" t="s">
        <v>269</v>
      </c>
      <c r="AQ198">
        <v>2050</v>
      </c>
      <c r="AR198" t="s">
        <v>23</v>
      </c>
      <c r="AS198" t="s">
        <v>304</v>
      </c>
      <c r="AT198">
        <v>6.6</v>
      </c>
      <c r="AU198">
        <v>6.1</v>
      </c>
      <c r="AV198">
        <v>6.3</v>
      </c>
      <c r="AW198">
        <v>6.4</v>
      </c>
      <c r="AX198">
        <v>6.5</v>
      </c>
      <c r="AY198">
        <v>6.6</v>
      </c>
      <c r="AZ198">
        <v>6.8</v>
      </c>
      <c r="BA198">
        <v>7</v>
      </c>
      <c r="BB198">
        <v>7.2</v>
      </c>
      <c r="BC198">
        <v>7.6</v>
      </c>
      <c r="BD198">
        <v>7.8</v>
      </c>
      <c r="BE198">
        <v>8</v>
      </c>
      <c r="BF198">
        <v>8.1999999999999993</v>
      </c>
      <c r="BG198">
        <v>8.4</v>
      </c>
      <c r="BH198">
        <v>8.6999999999999993</v>
      </c>
      <c r="BI198">
        <v>9</v>
      </c>
      <c r="BJ198">
        <v>9.1999999999999993</v>
      </c>
      <c r="BK198">
        <v>9.5</v>
      </c>
      <c r="BL198">
        <v>9.8000000000000007</v>
      </c>
      <c r="BM198">
        <v>10.1</v>
      </c>
      <c r="BN198">
        <v>10.4</v>
      </c>
      <c r="BO198">
        <v>10.7</v>
      </c>
      <c r="BP198">
        <v>11</v>
      </c>
      <c r="BQ198">
        <v>11.3</v>
      </c>
      <c r="BR198">
        <v>11.6</v>
      </c>
      <c r="BS198">
        <v>11.9</v>
      </c>
      <c r="BT198">
        <v>12.2</v>
      </c>
      <c r="BU198">
        <v>12.5</v>
      </c>
      <c r="BV198">
        <v>12.6</v>
      </c>
      <c r="BW198">
        <v>12.6</v>
      </c>
      <c r="BX198">
        <v>12.6</v>
      </c>
      <c r="BY198">
        <v>12.5</v>
      </c>
    </row>
    <row r="199" spans="4:77" x14ac:dyDescent="0.3">
      <c r="D199" s="23" t="s">
        <v>382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6.3</v>
      </c>
      <c r="M199">
        <v>6.4</v>
      </c>
      <c r="N199">
        <v>6.5</v>
      </c>
      <c r="O199">
        <v>6.6</v>
      </c>
      <c r="P199">
        <v>6.8</v>
      </c>
      <c r="Q199">
        <v>7</v>
      </c>
      <c r="R199">
        <v>7.2</v>
      </c>
      <c r="S199">
        <v>7.6</v>
      </c>
      <c r="T199">
        <v>7.8</v>
      </c>
      <c r="U199">
        <v>8</v>
      </c>
      <c r="V199">
        <v>8.1999999999999993</v>
      </c>
      <c r="W199">
        <v>8.4</v>
      </c>
      <c r="X199">
        <v>8.6999999999999993</v>
      </c>
      <c r="Y199">
        <v>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12.5</v>
      </c>
      <c r="AL199">
        <v>12.6</v>
      </c>
      <c r="AM199">
        <v>12.6</v>
      </c>
      <c r="AN199">
        <v>12.6</v>
      </c>
      <c r="AO199">
        <v>12.5</v>
      </c>
      <c r="AP199" t="s">
        <v>269</v>
      </c>
      <c r="AQ199">
        <v>2050</v>
      </c>
      <c r="AR199" t="s">
        <v>23</v>
      </c>
      <c r="AS199" t="s">
        <v>305</v>
      </c>
      <c r="AT199">
        <v>6.8</v>
      </c>
      <c r="AU199">
        <v>6.2</v>
      </c>
      <c r="AV199">
        <v>6.4</v>
      </c>
      <c r="AW199">
        <v>6.5</v>
      </c>
      <c r="AX199">
        <v>6.7</v>
      </c>
      <c r="AY199">
        <v>6.8</v>
      </c>
      <c r="AZ199">
        <v>7</v>
      </c>
      <c r="BA199">
        <v>7.1</v>
      </c>
      <c r="BB199">
        <v>7.3</v>
      </c>
      <c r="BC199">
        <v>7.6</v>
      </c>
      <c r="BD199">
        <v>7.8</v>
      </c>
      <c r="BE199">
        <v>8</v>
      </c>
      <c r="BF199">
        <v>8.1999999999999993</v>
      </c>
      <c r="BG199">
        <v>8.4</v>
      </c>
      <c r="BH199">
        <v>8.6</v>
      </c>
      <c r="BI199">
        <v>8.8000000000000007</v>
      </c>
      <c r="BJ199">
        <v>9.1</v>
      </c>
      <c r="BK199">
        <v>9.3000000000000007</v>
      </c>
      <c r="BL199">
        <v>9.6</v>
      </c>
      <c r="BM199">
        <v>9.8000000000000007</v>
      </c>
      <c r="BN199">
        <v>10</v>
      </c>
      <c r="BO199">
        <v>10.3</v>
      </c>
      <c r="BP199">
        <v>10.6</v>
      </c>
      <c r="BQ199">
        <v>10.9</v>
      </c>
      <c r="BR199">
        <v>11.1</v>
      </c>
      <c r="BS199">
        <v>11.3</v>
      </c>
      <c r="BT199">
        <v>11.6</v>
      </c>
      <c r="BU199">
        <v>11.9</v>
      </c>
      <c r="BV199">
        <v>11.9</v>
      </c>
      <c r="BW199">
        <v>12</v>
      </c>
      <c r="BX199">
        <v>12</v>
      </c>
      <c r="BY199">
        <v>12</v>
      </c>
    </row>
    <row r="200" spans="4:77" x14ac:dyDescent="0.3">
      <c r="D200" s="23" t="s">
        <v>382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7</v>
      </c>
      <c r="Q200">
        <v>7.1</v>
      </c>
      <c r="R200">
        <v>7.3</v>
      </c>
      <c r="S200">
        <v>7.6</v>
      </c>
      <c r="T200">
        <v>7.8</v>
      </c>
      <c r="U200">
        <v>8</v>
      </c>
      <c r="V200">
        <v>8.1999999999999993</v>
      </c>
      <c r="W200">
        <v>8.4</v>
      </c>
      <c r="X200">
        <v>8.6</v>
      </c>
      <c r="Y200">
        <v>8.8000000000000007</v>
      </c>
      <c r="Z200">
        <v>9.1</v>
      </c>
      <c r="AA200">
        <v>9.3000000000000007</v>
      </c>
      <c r="AB200">
        <v>9.6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11.9</v>
      </c>
      <c r="AM200">
        <v>12</v>
      </c>
      <c r="AN200">
        <v>12</v>
      </c>
      <c r="AO200">
        <v>12</v>
      </c>
      <c r="AP200" t="s">
        <v>269</v>
      </c>
      <c r="AQ200">
        <v>2050</v>
      </c>
      <c r="AR200" t="s">
        <v>23</v>
      </c>
      <c r="AS200" t="s">
        <v>306</v>
      </c>
      <c r="AT200">
        <v>2.4</v>
      </c>
      <c r="AU200">
        <v>2.4</v>
      </c>
      <c r="AV200">
        <v>2.6</v>
      </c>
      <c r="AW200">
        <v>2.6</v>
      </c>
      <c r="AX200">
        <v>2.7</v>
      </c>
      <c r="AY200">
        <v>2.7</v>
      </c>
      <c r="AZ200">
        <v>2.8</v>
      </c>
      <c r="BA200">
        <v>2.9</v>
      </c>
      <c r="BB200">
        <v>3</v>
      </c>
      <c r="BC200">
        <v>3.3</v>
      </c>
      <c r="BD200">
        <v>3.5</v>
      </c>
      <c r="BE200">
        <v>3.7</v>
      </c>
      <c r="BF200">
        <v>3.8</v>
      </c>
      <c r="BG200">
        <v>4</v>
      </c>
      <c r="BH200">
        <v>4.0999999999999996</v>
      </c>
      <c r="BI200">
        <v>4.3</v>
      </c>
      <c r="BJ200">
        <v>4.4000000000000004</v>
      </c>
      <c r="BK200">
        <v>4.5999999999999996</v>
      </c>
      <c r="BL200">
        <v>4.7</v>
      </c>
      <c r="BM200">
        <v>4.9000000000000004</v>
      </c>
      <c r="BN200">
        <v>5</v>
      </c>
      <c r="BO200">
        <v>5.0999999999999996</v>
      </c>
      <c r="BP200">
        <v>5.3</v>
      </c>
      <c r="BQ200">
        <v>5.5</v>
      </c>
      <c r="BR200">
        <v>5.7</v>
      </c>
      <c r="BS200">
        <v>5.8</v>
      </c>
      <c r="BT200">
        <v>6</v>
      </c>
      <c r="BU200">
        <v>6.1</v>
      </c>
      <c r="BV200">
        <v>6</v>
      </c>
      <c r="BW200">
        <v>5.9</v>
      </c>
      <c r="BX200">
        <v>5.7</v>
      </c>
      <c r="BY200">
        <v>5.6</v>
      </c>
    </row>
    <row r="201" spans="4:77" x14ac:dyDescent="0.3">
      <c r="D201" s="23" t="s">
        <v>382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3.7</v>
      </c>
      <c r="V201">
        <v>3.8</v>
      </c>
      <c r="W201">
        <v>4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6.1</v>
      </c>
      <c r="AL201">
        <v>6</v>
      </c>
      <c r="AM201">
        <v>5.9</v>
      </c>
      <c r="AN201">
        <v>5.7</v>
      </c>
      <c r="AO201">
        <v>5.6</v>
      </c>
      <c r="AP201" t="s">
        <v>269</v>
      </c>
      <c r="AQ201">
        <v>2050</v>
      </c>
      <c r="AR201" t="s">
        <v>23</v>
      </c>
      <c r="AS201" t="s">
        <v>307</v>
      </c>
      <c r="AT201">
        <v>1.9</v>
      </c>
      <c r="AU201">
        <v>1.8</v>
      </c>
      <c r="AV201">
        <v>1.9</v>
      </c>
      <c r="AW201">
        <v>1.9</v>
      </c>
      <c r="AX201">
        <v>2</v>
      </c>
      <c r="AY201">
        <v>2</v>
      </c>
      <c r="AZ201">
        <v>2</v>
      </c>
      <c r="BA201">
        <v>2.1</v>
      </c>
      <c r="BB201">
        <v>2.1</v>
      </c>
      <c r="BC201">
        <v>2.2000000000000002</v>
      </c>
      <c r="BD201">
        <v>2.2999999999999998</v>
      </c>
      <c r="BE201">
        <v>2.4</v>
      </c>
      <c r="BF201">
        <v>2.4</v>
      </c>
      <c r="BG201">
        <v>2.5</v>
      </c>
      <c r="BH201">
        <v>2.5</v>
      </c>
      <c r="BI201">
        <v>2.6</v>
      </c>
      <c r="BJ201">
        <v>2.7</v>
      </c>
      <c r="BK201">
        <v>2.8</v>
      </c>
      <c r="BL201">
        <v>2.8</v>
      </c>
      <c r="BM201">
        <v>2.9</v>
      </c>
      <c r="BN201">
        <v>3</v>
      </c>
      <c r="BO201">
        <v>3</v>
      </c>
      <c r="BP201">
        <v>3.2</v>
      </c>
      <c r="BQ201">
        <v>3.2</v>
      </c>
      <c r="BR201">
        <v>3.3</v>
      </c>
      <c r="BS201">
        <v>3.4</v>
      </c>
      <c r="BT201">
        <v>3.5</v>
      </c>
      <c r="BU201">
        <v>3.6</v>
      </c>
      <c r="BV201">
        <v>3.6</v>
      </c>
      <c r="BW201">
        <v>3.6</v>
      </c>
      <c r="BX201">
        <v>3.6</v>
      </c>
      <c r="BY201">
        <v>3.6</v>
      </c>
    </row>
    <row r="202" spans="4:77" x14ac:dyDescent="0.3">
      <c r="D202" s="23" t="s">
        <v>382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2.8</v>
      </c>
      <c r="AB202">
        <v>2.8</v>
      </c>
      <c r="AC202">
        <v>2.9</v>
      </c>
      <c r="AD202">
        <v>3</v>
      </c>
      <c r="AE202">
        <v>3</v>
      </c>
      <c r="AF202">
        <v>3.2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  <c r="AP202" t="s">
        <v>269</v>
      </c>
      <c r="AQ202">
        <v>2050</v>
      </c>
      <c r="AR202" t="s">
        <v>23</v>
      </c>
      <c r="AS202" t="s">
        <v>308</v>
      </c>
      <c r="AT202">
        <v>23.7</v>
      </c>
      <c r="AU202">
        <v>22.1</v>
      </c>
      <c r="AV202">
        <v>22.8</v>
      </c>
      <c r="AW202">
        <v>23.3</v>
      </c>
      <c r="AX202">
        <v>23.8</v>
      </c>
      <c r="AY202">
        <v>24.2</v>
      </c>
      <c r="AZ202">
        <v>24.8</v>
      </c>
      <c r="BA202">
        <v>25.4</v>
      </c>
      <c r="BB202">
        <v>26</v>
      </c>
      <c r="BC202">
        <v>27</v>
      </c>
      <c r="BD202">
        <v>27.7</v>
      </c>
      <c r="BE202">
        <v>28.4</v>
      </c>
      <c r="BF202">
        <v>29.2</v>
      </c>
      <c r="BG202">
        <v>29.9</v>
      </c>
      <c r="BH202">
        <v>30.8</v>
      </c>
      <c r="BI202">
        <v>31.7</v>
      </c>
      <c r="BJ202">
        <v>32.6</v>
      </c>
      <c r="BK202">
        <v>33.6</v>
      </c>
      <c r="BL202">
        <v>34.700000000000003</v>
      </c>
      <c r="BM202">
        <v>35.700000000000003</v>
      </c>
      <c r="BN202">
        <v>36.6</v>
      </c>
      <c r="BO202">
        <v>37.6</v>
      </c>
      <c r="BP202">
        <v>38.700000000000003</v>
      </c>
      <c r="BQ202">
        <v>39.6</v>
      </c>
      <c r="BR202">
        <v>40.5</v>
      </c>
      <c r="BS202">
        <v>41.4</v>
      </c>
      <c r="BT202">
        <v>42.4</v>
      </c>
      <c r="BU202">
        <v>43.3</v>
      </c>
      <c r="BV202">
        <v>43.3</v>
      </c>
      <c r="BW202">
        <v>43</v>
      </c>
      <c r="BX202">
        <v>42.7</v>
      </c>
      <c r="BY202">
        <v>42.4</v>
      </c>
    </row>
    <row r="203" spans="4:77" x14ac:dyDescent="0.3">
      <c r="D203" s="23" t="s">
        <v>382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22.1</v>
      </c>
      <c r="L203">
        <v>22.8</v>
      </c>
      <c r="M203">
        <v>23.3</v>
      </c>
      <c r="N203">
        <v>23.8</v>
      </c>
      <c r="O203">
        <v>24.2</v>
      </c>
      <c r="P203">
        <v>24.8</v>
      </c>
      <c r="Q203">
        <v>25.4</v>
      </c>
      <c r="R203">
        <v>26</v>
      </c>
      <c r="S203">
        <v>27</v>
      </c>
      <c r="T203">
        <v>27.7</v>
      </c>
      <c r="U203">
        <v>28.4</v>
      </c>
      <c r="V203">
        <v>29.2</v>
      </c>
      <c r="W203">
        <v>29.9</v>
      </c>
      <c r="X203">
        <v>30.8</v>
      </c>
      <c r="Y203">
        <v>31.7</v>
      </c>
      <c r="Z203">
        <v>32.6</v>
      </c>
      <c r="AA203">
        <v>33.6</v>
      </c>
      <c r="AB203">
        <v>34.700000000000003</v>
      </c>
      <c r="AC203">
        <v>35.700000000000003</v>
      </c>
      <c r="AD203">
        <v>36.6</v>
      </c>
      <c r="AE203">
        <v>37.6</v>
      </c>
      <c r="AF203">
        <v>38.700000000000003</v>
      </c>
      <c r="AG203">
        <v>39.6</v>
      </c>
      <c r="AH203">
        <v>40.5</v>
      </c>
      <c r="AI203">
        <v>41.4</v>
      </c>
      <c r="AJ203">
        <v>42.4</v>
      </c>
      <c r="AK203">
        <v>43.3</v>
      </c>
      <c r="AL203">
        <v>43.3</v>
      </c>
      <c r="AM203">
        <v>43</v>
      </c>
      <c r="AN203">
        <v>42.7</v>
      </c>
      <c r="AO203">
        <v>42.4</v>
      </c>
      <c r="AP203" t="s">
        <v>269</v>
      </c>
      <c r="AQ203">
        <v>2050</v>
      </c>
      <c r="AR203" t="s">
        <v>23</v>
      </c>
      <c r="AS203" t="s">
        <v>309</v>
      </c>
      <c r="AT203">
        <v>24</v>
      </c>
      <c r="AU203">
        <v>22.8</v>
      </c>
      <c r="AV203">
        <v>23.7</v>
      </c>
      <c r="AW203">
        <v>24.2</v>
      </c>
      <c r="AX203">
        <v>24.7</v>
      </c>
      <c r="AY203">
        <v>25.3</v>
      </c>
      <c r="AZ203">
        <v>25.9</v>
      </c>
      <c r="BA203">
        <v>26.3</v>
      </c>
      <c r="BB203">
        <v>27</v>
      </c>
      <c r="BC203">
        <v>28.1</v>
      </c>
      <c r="BD203">
        <v>28.8</v>
      </c>
      <c r="BE203">
        <v>29.5</v>
      </c>
      <c r="BF203">
        <v>30.7</v>
      </c>
      <c r="BG203">
        <v>31.6</v>
      </c>
      <c r="BH203">
        <v>32.5</v>
      </c>
      <c r="BI203">
        <v>33.5</v>
      </c>
      <c r="BJ203">
        <v>34.4</v>
      </c>
      <c r="BK203">
        <v>35.4</v>
      </c>
      <c r="BL203">
        <v>36.5</v>
      </c>
      <c r="BM203">
        <v>37.6</v>
      </c>
      <c r="BN203">
        <v>38.6</v>
      </c>
      <c r="BO203">
        <v>39.6</v>
      </c>
      <c r="BP203">
        <v>40.799999999999997</v>
      </c>
      <c r="BQ203">
        <v>41.7</v>
      </c>
      <c r="BR203">
        <v>42.6</v>
      </c>
      <c r="BS203">
        <v>43.5</v>
      </c>
      <c r="BT203">
        <v>44.5</v>
      </c>
      <c r="BU203">
        <v>45.5</v>
      </c>
      <c r="BV203">
        <v>45.4</v>
      </c>
      <c r="BW203">
        <v>45.1</v>
      </c>
      <c r="BX203">
        <v>44.8</v>
      </c>
      <c r="BY203">
        <v>44.5</v>
      </c>
    </row>
    <row r="204" spans="4:77" x14ac:dyDescent="0.3">
      <c r="D204" s="23" t="s">
        <v>382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22.8</v>
      </c>
      <c r="L204">
        <v>23.7</v>
      </c>
      <c r="M204">
        <v>24.2</v>
      </c>
      <c r="N204">
        <v>24.7</v>
      </c>
      <c r="O204">
        <v>25.3</v>
      </c>
      <c r="P204">
        <v>25.9</v>
      </c>
      <c r="Q204">
        <v>26.3</v>
      </c>
      <c r="R204">
        <v>27</v>
      </c>
      <c r="S204">
        <v>28.1</v>
      </c>
      <c r="T204">
        <v>28.8</v>
      </c>
      <c r="U204">
        <v>29.5</v>
      </c>
      <c r="V204">
        <v>30.7</v>
      </c>
      <c r="W204">
        <v>31.6</v>
      </c>
      <c r="X204">
        <v>32.5</v>
      </c>
      <c r="Y204">
        <v>33.5</v>
      </c>
      <c r="Z204">
        <v>34.4</v>
      </c>
      <c r="AA204">
        <v>35.4</v>
      </c>
      <c r="AB204">
        <v>36.5</v>
      </c>
      <c r="AC204">
        <v>37.6</v>
      </c>
      <c r="AD204">
        <v>38.6</v>
      </c>
      <c r="AE204">
        <v>39.6</v>
      </c>
      <c r="AF204">
        <v>40.799999999999997</v>
      </c>
      <c r="AG204">
        <v>41.7</v>
      </c>
      <c r="AH204">
        <v>42.6</v>
      </c>
      <c r="AI204">
        <v>43.5</v>
      </c>
      <c r="AJ204">
        <v>44.5</v>
      </c>
      <c r="AK204">
        <v>45.5</v>
      </c>
      <c r="AL204">
        <v>45.4</v>
      </c>
      <c r="AM204">
        <v>45.1</v>
      </c>
      <c r="AN204">
        <v>44.8</v>
      </c>
      <c r="AO204">
        <v>44.5</v>
      </c>
      <c r="AP204" t="s">
        <v>269</v>
      </c>
      <c r="AQ204">
        <v>2050</v>
      </c>
      <c r="AR204" t="s">
        <v>23</v>
      </c>
      <c r="AS204" t="s">
        <v>310</v>
      </c>
      <c r="AT204">
        <v>16.8</v>
      </c>
      <c r="AU204">
        <v>15.7</v>
      </c>
      <c r="AV204">
        <v>16.2</v>
      </c>
      <c r="AW204">
        <v>16.5</v>
      </c>
      <c r="AX204">
        <v>16.899999999999999</v>
      </c>
      <c r="AY204">
        <v>17.2</v>
      </c>
      <c r="AZ204">
        <v>17.600000000000001</v>
      </c>
      <c r="BA204">
        <v>18.100000000000001</v>
      </c>
      <c r="BB204">
        <v>18.5</v>
      </c>
      <c r="BC204">
        <v>19</v>
      </c>
      <c r="BD204">
        <v>19.5</v>
      </c>
      <c r="BE204">
        <v>20</v>
      </c>
      <c r="BF204">
        <v>20.6</v>
      </c>
      <c r="BG204">
        <v>21.2</v>
      </c>
      <c r="BH204">
        <v>21.9</v>
      </c>
      <c r="BI204">
        <v>22.7</v>
      </c>
      <c r="BJ204">
        <v>23.4</v>
      </c>
      <c r="BK204">
        <v>24.2</v>
      </c>
      <c r="BL204">
        <v>25.1</v>
      </c>
      <c r="BM204">
        <v>25.9</v>
      </c>
      <c r="BN204">
        <v>26.7</v>
      </c>
      <c r="BO204">
        <v>27.5</v>
      </c>
      <c r="BP204">
        <v>28.2</v>
      </c>
      <c r="BQ204">
        <v>29</v>
      </c>
      <c r="BR204">
        <v>29.7</v>
      </c>
      <c r="BS204">
        <v>30.5</v>
      </c>
      <c r="BT204">
        <v>31.3</v>
      </c>
      <c r="BU204">
        <v>32.200000000000003</v>
      </c>
      <c r="BV204">
        <v>32.200000000000003</v>
      </c>
      <c r="BW204">
        <v>32.1</v>
      </c>
      <c r="BX204">
        <v>31.9</v>
      </c>
      <c r="BY204">
        <v>31.8</v>
      </c>
    </row>
    <row r="205" spans="4:77" x14ac:dyDescent="0.3">
      <c r="D205" s="23" t="s">
        <v>382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15.7</v>
      </c>
      <c r="L205">
        <v>16.2</v>
      </c>
      <c r="M205">
        <v>16.5</v>
      </c>
      <c r="N205">
        <v>16.899999999999999</v>
      </c>
      <c r="O205">
        <v>17.2</v>
      </c>
      <c r="P205">
        <v>17.600000000000001</v>
      </c>
      <c r="Q205">
        <v>18.100000000000001</v>
      </c>
      <c r="R205">
        <v>18.5</v>
      </c>
      <c r="S205">
        <v>19</v>
      </c>
      <c r="T205">
        <v>19.5</v>
      </c>
      <c r="U205">
        <v>20</v>
      </c>
      <c r="V205">
        <v>20.6</v>
      </c>
      <c r="W205">
        <v>21.2</v>
      </c>
      <c r="X205">
        <v>21.9</v>
      </c>
      <c r="Y205">
        <v>22.7</v>
      </c>
      <c r="Z205">
        <v>23.4</v>
      </c>
      <c r="AA205">
        <v>24.2</v>
      </c>
      <c r="AB205">
        <v>25.1</v>
      </c>
      <c r="AC205">
        <v>25.9</v>
      </c>
      <c r="AD205">
        <v>26.7</v>
      </c>
      <c r="AE205">
        <v>27.5</v>
      </c>
      <c r="AF205">
        <v>28.2</v>
      </c>
      <c r="AG205">
        <v>29</v>
      </c>
      <c r="AH205">
        <v>29.7</v>
      </c>
      <c r="AI205">
        <v>30.5</v>
      </c>
      <c r="AJ205">
        <v>31.3</v>
      </c>
      <c r="AK205">
        <v>32.200000000000003</v>
      </c>
      <c r="AL205">
        <v>32.200000000000003</v>
      </c>
      <c r="AM205">
        <v>32.1</v>
      </c>
      <c r="AN205">
        <v>31.9</v>
      </c>
      <c r="AO205">
        <v>31.8</v>
      </c>
      <c r="AP205" t="s">
        <v>269</v>
      </c>
      <c r="AQ205">
        <v>2050</v>
      </c>
      <c r="AR205" t="s">
        <v>23</v>
      </c>
      <c r="AS205" t="s">
        <v>311</v>
      </c>
      <c r="AT205">
        <v>46.3</v>
      </c>
      <c r="AU205">
        <v>28.8</v>
      </c>
      <c r="AV205">
        <v>33.299999999999997</v>
      </c>
      <c r="AW205">
        <v>38.299999999999997</v>
      </c>
      <c r="AX205">
        <v>38.299999999999997</v>
      </c>
      <c r="AY205">
        <v>38.299999999999997</v>
      </c>
      <c r="AZ205">
        <v>38.299999999999997</v>
      </c>
      <c r="BA205">
        <v>38.299999999999997</v>
      </c>
      <c r="BB205">
        <v>38.299999999999997</v>
      </c>
      <c r="BC205">
        <v>16.7</v>
      </c>
      <c r="BD205">
        <v>10.7</v>
      </c>
      <c r="BE205">
        <v>10.6</v>
      </c>
      <c r="BF205">
        <v>10.6</v>
      </c>
      <c r="BG205">
        <v>10.6</v>
      </c>
      <c r="BH205">
        <v>10.6</v>
      </c>
      <c r="BI205">
        <v>10.6</v>
      </c>
      <c r="BJ205">
        <v>10.5</v>
      </c>
      <c r="BK205">
        <v>10.5</v>
      </c>
      <c r="BL205">
        <v>10.6</v>
      </c>
      <c r="BM205">
        <v>10.5</v>
      </c>
      <c r="BN205">
        <v>10.4</v>
      </c>
      <c r="BO205">
        <v>10.4</v>
      </c>
      <c r="BP205">
        <v>9.4</v>
      </c>
      <c r="BQ205">
        <v>8.5</v>
      </c>
      <c r="BR205">
        <v>7.6</v>
      </c>
      <c r="BS205">
        <v>6.7</v>
      </c>
      <c r="BT205">
        <v>5.8</v>
      </c>
      <c r="BU205">
        <v>4.8</v>
      </c>
      <c r="BV205">
        <v>3.9</v>
      </c>
      <c r="BW205">
        <v>2.9</v>
      </c>
      <c r="BX205">
        <v>1.9</v>
      </c>
      <c r="BY205">
        <v>1</v>
      </c>
    </row>
    <row r="206" spans="4:77" x14ac:dyDescent="0.3">
      <c r="D206" s="23" t="s">
        <v>382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  <c r="AP206" t="s">
        <v>269</v>
      </c>
      <c r="AQ206">
        <v>2050</v>
      </c>
      <c r="AR206" t="s">
        <v>23</v>
      </c>
      <c r="AS206" t="s">
        <v>312</v>
      </c>
      <c r="AT206">
        <v>0.1</v>
      </c>
      <c r="AU206">
        <v>0.1</v>
      </c>
      <c r="AV206">
        <v>0.3</v>
      </c>
      <c r="AW206">
        <v>0.7</v>
      </c>
      <c r="AX206">
        <v>0.7</v>
      </c>
      <c r="AY206">
        <v>0.7</v>
      </c>
      <c r="AZ206">
        <v>0.7</v>
      </c>
      <c r="BA206">
        <v>0.7</v>
      </c>
      <c r="BB206">
        <v>0.7</v>
      </c>
      <c r="BC206">
        <v>0.7</v>
      </c>
      <c r="BD206">
        <v>0.7</v>
      </c>
      <c r="BE206">
        <v>0.7</v>
      </c>
      <c r="BF206">
        <v>0.7</v>
      </c>
      <c r="BG206">
        <v>0.7</v>
      </c>
      <c r="BH206">
        <v>0.7</v>
      </c>
      <c r="BI206">
        <v>0.7</v>
      </c>
      <c r="BJ206">
        <v>0.7</v>
      </c>
      <c r="BK206">
        <v>0.7</v>
      </c>
      <c r="BL206">
        <v>2.4</v>
      </c>
      <c r="BM206">
        <v>3.6</v>
      </c>
      <c r="BN206">
        <v>4.8</v>
      </c>
      <c r="BO206">
        <v>6</v>
      </c>
      <c r="BP206">
        <v>6.5</v>
      </c>
      <c r="BQ206">
        <v>7</v>
      </c>
      <c r="BR206">
        <v>7.4</v>
      </c>
      <c r="BS206">
        <v>7.9</v>
      </c>
      <c r="BT206">
        <v>8.4</v>
      </c>
      <c r="BU206">
        <v>9.5</v>
      </c>
      <c r="BV206">
        <v>10.6</v>
      </c>
      <c r="BW206">
        <v>11.6</v>
      </c>
      <c r="BX206">
        <v>12.7</v>
      </c>
      <c r="BY206">
        <v>13.8</v>
      </c>
    </row>
    <row r="207" spans="4:77" x14ac:dyDescent="0.3">
      <c r="D207" s="23" t="s">
        <v>382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  <c r="AP207" t="s">
        <v>269</v>
      </c>
      <c r="AQ207">
        <v>2050</v>
      </c>
      <c r="AR207" t="s">
        <v>23</v>
      </c>
      <c r="AS207" t="s">
        <v>313</v>
      </c>
      <c r="AT207">
        <v>2.5</v>
      </c>
      <c r="AU207">
        <v>2.2999999999999998</v>
      </c>
      <c r="AV207">
        <v>2.4</v>
      </c>
      <c r="AW207">
        <v>2.4</v>
      </c>
      <c r="AX207">
        <v>2.4</v>
      </c>
      <c r="AY207">
        <v>2.4</v>
      </c>
      <c r="AZ207">
        <v>2.5</v>
      </c>
      <c r="BA207">
        <v>2.5</v>
      </c>
      <c r="BB207">
        <v>2.5</v>
      </c>
      <c r="BC207">
        <v>2.5</v>
      </c>
      <c r="BD207">
        <v>2.5</v>
      </c>
      <c r="BE207">
        <v>2.6</v>
      </c>
      <c r="BF207">
        <v>2.6</v>
      </c>
      <c r="BG207">
        <v>2.6</v>
      </c>
      <c r="BH207">
        <v>2.7</v>
      </c>
      <c r="BI207">
        <v>2.7</v>
      </c>
      <c r="BJ207">
        <v>2.8</v>
      </c>
      <c r="BK207">
        <v>2.9</v>
      </c>
      <c r="BL207">
        <v>2.9</v>
      </c>
      <c r="BM207">
        <v>3</v>
      </c>
      <c r="BN207">
        <v>3</v>
      </c>
      <c r="BO207">
        <v>3.1</v>
      </c>
      <c r="BP207">
        <v>3</v>
      </c>
      <c r="BQ207">
        <v>2.9</v>
      </c>
      <c r="BR207">
        <v>2.8</v>
      </c>
      <c r="BS207">
        <v>2.8</v>
      </c>
      <c r="BT207">
        <v>2.7</v>
      </c>
      <c r="BU207">
        <v>2.7</v>
      </c>
      <c r="BV207">
        <v>2.6</v>
      </c>
      <c r="BW207">
        <v>2.5</v>
      </c>
      <c r="BX207">
        <v>2.4</v>
      </c>
      <c r="BY207">
        <v>2.2999999999999998</v>
      </c>
    </row>
    <row r="208" spans="4:77" x14ac:dyDescent="0.3">
      <c r="D208" s="23" t="s">
        <v>382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2.4</v>
      </c>
      <c r="M208">
        <v>2.4</v>
      </c>
      <c r="N208">
        <v>2.4</v>
      </c>
      <c r="O208">
        <v>2.4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2.6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2.7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  <c r="AP208" t="s">
        <v>269</v>
      </c>
      <c r="AQ208">
        <v>2050</v>
      </c>
      <c r="AR208" t="s">
        <v>23</v>
      </c>
      <c r="AS208" t="s">
        <v>314</v>
      </c>
      <c r="AT208">
        <v>22.4</v>
      </c>
      <c r="AU208">
        <v>22.4</v>
      </c>
      <c r="AV208">
        <v>21.8</v>
      </c>
      <c r="AW208">
        <v>21.8</v>
      </c>
      <c r="AX208">
        <v>21.9</v>
      </c>
      <c r="AY208">
        <v>22</v>
      </c>
      <c r="AZ208">
        <v>22</v>
      </c>
      <c r="BA208">
        <v>22.1</v>
      </c>
      <c r="BB208">
        <v>22.1</v>
      </c>
      <c r="BC208">
        <v>22.3</v>
      </c>
      <c r="BD208">
        <v>22.3</v>
      </c>
      <c r="BE208">
        <v>22.2</v>
      </c>
      <c r="BF208">
        <v>22.3</v>
      </c>
      <c r="BG208">
        <v>22.4</v>
      </c>
      <c r="BH208">
        <v>22.5</v>
      </c>
      <c r="BI208">
        <v>22.6</v>
      </c>
      <c r="BJ208">
        <v>22.7</v>
      </c>
      <c r="BK208">
        <v>22.8</v>
      </c>
      <c r="BL208">
        <v>23</v>
      </c>
      <c r="BM208">
        <v>23.2</v>
      </c>
      <c r="BN208">
        <v>23.3</v>
      </c>
      <c r="BO208">
        <v>23</v>
      </c>
      <c r="BP208">
        <v>21.6</v>
      </c>
      <c r="BQ208">
        <v>19.899999999999999</v>
      </c>
      <c r="BR208">
        <v>18.399999999999999</v>
      </c>
      <c r="BS208">
        <v>17</v>
      </c>
      <c r="BT208">
        <v>15.7</v>
      </c>
      <c r="BU208">
        <v>14.5</v>
      </c>
      <c r="BV208">
        <v>13.4</v>
      </c>
      <c r="BW208">
        <v>12</v>
      </c>
      <c r="BX208">
        <v>10.8</v>
      </c>
      <c r="BY208">
        <v>9.6</v>
      </c>
    </row>
    <row r="209" spans="4:77" x14ac:dyDescent="0.3">
      <c r="D209" s="23" t="s">
        <v>382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22.3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22.7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</v>
      </c>
      <c r="AN209">
        <v>10.8</v>
      </c>
      <c r="AO209">
        <v>9.6</v>
      </c>
      <c r="AP209" t="s">
        <v>269</v>
      </c>
      <c r="AQ209">
        <v>2050</v>
      </c>
      <c r="AR209" t="s">
        <v>23</v>
      </c>
      <c r="AS209" t="s">
        <v>315</v>
      </c>
      <c r="AT209">
        <v>34.200000000000003</v>
      </c>
      <c r="AU209">
        <v>34.200000000000003</v>
      </c>
      <c r="AV209">
        <v>33.299999999999997</v>
      </c>
      <c r="AW209">
        <v>33.4</v>
      </c>
      <c r="AX209">
        <v>33.6</v>
      </c>
      <c r="AY209">
        <v>33.6</v>
      </c>
      <c r="AZ209">
        <v>33.700000000000003</v>
      </c>
      <c r="BA209">
        <v>33.799999999999997</v>
      </c>
      <c r="BB209">
        <v>33.9</v>
      </c>
      <c r="BC209">
        <v>34.1</v>
      </c>
      <c r="BD209">
        <v>34.1</v>
      </c>
      <c r="BE209">
        <v>34</v>
      </c>
      <c r="BF209">
        <v>34.1</v>
      </c>
      <c r="BG209">
        <v>34.299999999999997</v>
      </c>
      <c r="BH209">
        <v>34.4</v>
      </c>
      <c r="BI209">
        <v>34.6</v>
      </c>
      <c r="BJ209">
        <v>34.700000000000003</v>
      </c>
      <c r="BK209">
        <v>34.9</v>
      </c>
      <c r="BL209">
        <v>35.200000000000003</v>
      </c>
      <c r="BM209">
        <v>35.5</v>
      </c>
      <c r="BN209">
        <v>35.6</v>
      </c>
      <c r="BO209">
        <v>35.200000000000003</v>
      </c>
      <c r="BP209">
        <v>33</v>
      </c>
      <c r="BQ209">
        <v>30.5</v>
      </c>
      <c r="BR209">
        <v>28.1</v>
      </c>
      <c r="BS209">
        <v>25.9</v>
      </c>
      <c r="BT209">
        <v>24</v>
      </c>
      <c r="BU209">
        <v>22.2</v>
      </c>
      <c r="BV209">
        <v>20.5</v>
      </c>
      <c r="BW209">
        <v>18.399999999999999</v>
      </c>
      <c r="BX209">
        <v>16.5</v>
      </c>
      <c r="BY209">
        <v>14.8</v>
      </c>
    </row>
    <row r="210" spans="4:77" x14ac:dyDescent="0.3">
      <c r="D210" s="23" t="s">
        <v>382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33.6</v>
      </c>
      <c r="O210">
        <v>33.6</v>
      </c>
      <c r="P210">
        <v>33.700000000000003</v>
      </c>
      <c r="Q210">
        <v>33.799999999999997</v>
      </c>
      <c r="R210">
        <v>33.9</v>
      </c>
      <c r="S210">
        <v>34.1</v>
      </c>
      <c r="T210">
        <v>34.1</v>
      </c>
      <c r="U210">
        <v>34</v>
      </c>
      <c r="V210">
        <v>34.1</v>
      </c>
      <c r="W210">
        <v>34.299999999999997</v>
      </c>
      <c r="X210">
        <v>34.4</v>
      </c>
      <c r="Y210">
        <v>34.6</v>
      </c>
      <c r="Z210">
        <v>34.700000000000003</v>
      </c>
      <c r="AA210">
        <v>34.9</v>
      </c>
      <c r="AB210">
        <v>35.200000000000003</v>
      </c>
      <c r="AC210">
        <v>35.5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25.9</v>
      </c>
      <c r="AJ210">
        <v>24</v>
      </c>
      <c r="AK210">
        <v>22.2</v>
      </c>
      <c r="AL210">
        <v>20.5</v>
      </c>
      <c r="AM210">
        <v>18.399999999999999</v>
      </c>
      <c r="AN210">
        <v>16.5</v>
      </c>
      <c r="AO210">
        <v>14.8</v>
      </c>
      <c r="AP210" t="s">
        <v>269</v>
      </c>
      <c r="AQ210">
        <v>2050</v>
      </c>
      <c r="AR210" t="s">
        <v>23</v>
      </c>
      <c r="AS210" t="s">
        <v>316</v>
      </c>
      <c r="AT210">
        <v>6.8</v>
      </c>
      <c r="AU210">
        <v>6.4</v>
      </c>
      <c r="AV210">
        <v>6.7</v>
      </c>
      <c r="AW210">
        <v>6.8</v>
      </c>
      <c r="AX210">
        <v>7</v>
      </c>
      <c r="AY210">
        <v>7.1</v>
      </c>
      <c r="AZ210">
        <v>7.3</v>
      </c>
      <c r="BA210">
        <v>7.5</v>
      </c>
      <c r="BB210">
        <v>7.7</v>
      </c>
      <c r="BC210">
        <v>8.1999999999999993</v>
      </c>
      <c r="BD210">
        <v>8.5</v>
      </c>
      <c r="BE210">
        <v>8.6999999999999993</v>
      </c>
      <c r="BF210">
        <v>9</v>
      </c>
      <c r="BG210">
        <v>9.1999999999999993</v>
      </c>
      <c r="BH210">
        <v>9.5</v>
      </c>
      <c r="BI210">
        <v>9.9</v>
      </c>
      <c r="BJ210">
        <v>10.199999999999999</v>
      </c>
      <c r="BK210">
        <v>10.5</v>
      </c>
      <c r="BL210">
        <v>10.9</v>
      </c>
      <c r="BM210">
        <v>11.2</v>
      </c>
      <c r="BN210">
        <v>11.5</v>
      </c>
      <c r="BO210">
        <v>11.8</v>
      </c>
      <c r="BP210">
        <v>12.3</v>
      </c>
      <c r="BQ210">
        <v>12.8</v>
      </c>
      <c r="BR210">
        <v>13.2</v>
      </c>
      <c r="BS210">
        <v>13.6</v>
      </c>
      <c r="BT210">
        <v>14.1</v>
      </c>
      <c r="BU210">
        <v>14.5</v>
      </c>
      <c r="BV210">
        <v>14.7</v>
      </c>
      <c r="BW210">
        <v>14.7</v>
      </c>
      <c r="BX210">
        <v>14.8</v>
      </c>
      <c r="BY210">
        <v>14.7</v>
      </c>
    </row>
    <row r="211" spans="4:77" x14ac:dyDescent="0.3">
      <c r="D211" s="23" t="s">
        <v>382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7</v>
      </c>
      <c r="O211">
        <v>7.1</v>
      </c>
      <c r="P211">
        <v>7.3</v>
      </c>
      <c r="Q211">
        <v>7.5</v>
      </c>
      <c r="R211">
        <v>7.7</v>
      </c>
      <c r="S211">
        <v>8.1999999999999993</v>
      </c>
      <c r="T211">
        <v>8.5</v>
      </c>
      <c r="U211">
        <v>8.6999999999999993</v>
      </c>
      <c r="V211">
        <v>9</v>
      </c>
      <c r="W211">
        <v>9.1999999999999993</v>
      </c>
      <c r="X211">
        <v>9.5</v>
      </c>
      <c r="Y211">
        <v>9.9</v>
      </c>
      <c r="Z211">
        <v>10.199999999999999</v>
      </c>
      <c r="AA211">
        <v>10.5</v>
      </c>
      <c r="AB211">
        <v>10.9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13.6</v>
      </c>
      <c r="AJ211">
        <v>14.1</v>
      </c>
      <c r="AK211">
        <v>14.5</v>
      </c>
      <c r="AL211">
        <v>14.7</v>
      </c>
      <c r="AM211">
        <v>14.7</v>
      </c>
      <c r="AN211">
        <v>14.8</v>
      </c>
      <c r="AO211">
        <v>14.7</v>
      </c>
      <c r="AP211" t="s">
        <v>269</v>
      </c>
      <c r="AQ211">
        <v>2050</v>
      </c>
      <c r="AR211" t="s">
        <v>23</v>
      </c>
      <c r="AS211" t="s">
        <v>317</v>
      </c>
      <c r="AT211">
        <v>15.4</v>
      </c>
      <c r="AU211">
        <v>14.5</v>
      </c>
      <c r="AV211">
        <v>14.9</v>
      </c>
      <c r="AW211">
        <v>15.2</v>
      </c>
      <c r="AX211">
        <v>15.5</v>
      </c>
      <c r="AY211">
        <v>15.8</v>
      </c>
      <c r="AZ211">
        <v>16.2</v>
      </c>
      <c r="BA211">
        <v>16.5</v>
      </c>
      <c r="BB211">
        <v>16.899999999999999</v>
      </c>
      <c r="BC211">
        <v>17.600000000000001</v>
      </c>
      <c r="BD211">
        <v>18.100000000000001</v>
      </c>
      <c r="BE211">
        <v>18.5</v>
      </c>
      <c r="BF211">
        <v>19</v>
      </c>
      <c r="BG211">
        <v>19.5</v>
      </c>
      <c r="BH211">
        <v>20.100000000000001</v>
      </c>
      <c r="BI211">
        <v>20.7</v>
      </c>
      <c r="BJ211">
        <v>21.3</v>
      </c>
      <c r="BK211">
        <v>21.9</v>
      </c>
      <c r="BL211">
        <v>22.6</v>
      </c>
      <c r="BM211">
        <v>23.2</v>
      </c>
      <c r="BN211">
        <v>23.9</v>
      </c>
      <c r="BO211">
        <v>24.5</v>
      </c>
      <c r="BP211">
        <v>25.1</v>
      </c>
      <c r="BQ211">
        <v>25.6</v>
      </c>
      <c r="BR211">
        <v>26.2</v>
      </c>
      <c r="BS211">
        <v>26.7</v>
      </c>
      <c r="BT211">
        <v>27.3</v>
      </c>
      <c r="BU211">
        <v>27.9</v>
      </c>
      <c r="BV211">
        <v>27.8</v>
      </c>
      <c r="BW211">
        <v>27.7</v>
      </c>
      <c r="BX211">
        <v>27.4</v>
      </c>
      <c r="BY211">
        <v>27.2</v>
      </c>
    </row>
    <row r="212" spans="4:77" x14ac:dyDescent="0.3">
      <c r="D212" s="23" t="s">
        <v>382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15.8</v>
      </c>
      <c r="P212">
        <v>16.2</v>
      </c>
      <c r="Q212">
        <v>16.5</v>
      </c>
      <c r="R212">
        <v>16.899999999999999</v>
      </c>
      <c r="S212">
        <v>17.600000000000001</v>
      </c>
      <c r="T212">
        <v>18.100000000000001</v>
      </c>
      <c r="U212">
        <v>18.5</v>
      </c>
      <c r="V212">
        <v>19</v>
      </c>
      <c r="W212">
        <v>19.5</v>
      </c>
      <c r="X212">
        <v>20.100000000000001</v>
      </c>
      <c r="Y212">
        <v>20.7</v>
      </c>
      <c r="Z212">
        <v>21.3</v>
      </c>
      <c r="AA212">
        <v>21.9</v>
      </c>
      <c r="AB212">
        <v>22.6</v>
      </c>
      <c r="AC212">
        <v>23.2</v>
      </c>
      <c r="AD212">
        <v>23.9</v>
      </c>
      <c r="AE212">
        <v>24.5</v>
      </c>
      <c r="AF212">
        <v>25.1</v>
      </c>
      <c r="AG212">
        <v>25.6</v>
      </c>
      <c r="AH212">
        <v>26.2</v>
      </c>
      <c r="AI212">
        <v>26.7</v>
      </c>
      <c r="AJ212">
        <v>27.3</v>
      </c>
      <c r="AK212">
        <v>27.9</v>
      </c>
      <c r="AL212">
        <v>27.8</v>
      </c>
      <c r="AM212">
        <v>27.7</v>
      </c>
      <c r="AN212">
        <v>27.4</v>
      </c>
      <c r="AO212">
        <v>27.2</v>
      </c>
      <c r="AP212" t="s">
        <v>269</v>
      </c>
      <c r="AQ212">
        <v>2050</v>
      </c>
      <c r="AR212" t="s">
        <v>23</v>
      </c>
      <c r="AS212" t="s">
        <v>318</v>
      </c>
      <c r="AT212">
        <v>17.600000000000001</v>
      </c>
      <c r="AU212">
        <v>16.3</v>
      </c>
      <c r="AV212">
        <v>16.899999999999999</v>
      </c>
      <c r="AW212">
        <v>17.2</v>
      </c>
      <c r="AX212">
        <v>17.600000000000001</v>
      </c>
      <c r="AY212">
        <v>18</v>
      </c>
      <c r="AZ212">
        <v>18.399999999999999</v>
      </c>
      <c r="BA212">
        <v>18.899999999999999</v>
      </c>
      <c r="BB212">
        <v>19.5</v>
      </c>
      <c r="BC212">
        <v>20.3</v>
      </c>
      <c r="BD212">
        <v>21</v>
      </c>
      <c r="BE212">
        <v>21.6</v>
      </c>
      <c r="BF212">
        <v>22.2</v>
      </c>
      <c r="BG212">
        <v>22.9</v>
      </c>
      <c r="BH212">
        <v>23.6</v>
      </c>
      <c r="BI212">
        <v>24.4</v>
      </c>
      <c r="BJ212">
        <v>25.3</v>
      </c>
      <c r="BK212">
        <v>26.1</v>
      </c>
      <c r="BL212">
        <v>27</v>
      </c>
      <c r="BM212">
        <v>27.8</v>
      </c>
      <c r="BN212">
        <v>28.7</v>
      </c>
      <c r="BO212">
        <v>29.5</v>
      </c>
      <c r="BP212">
        <v>30.4</v>
      </c>
      <c r="BQ212">
        <v>31.3</v>
      </c>
      <c r="BR212">
        <v>32.1</v>
      </c>
      <c r="BS212">
        <v>33</v>
      </c>
      <c r="BT212">
        <v>34</v>
      </c>
      <c r="BU212">
        <v>34.799999999999997</v>
      </c>
      <c r="BV212">
        <v>34.799999999999997</v>
      </c>
      <c r="BW212">
        <v>34.5</v>
      </c>
      <c r="BX212">
        <v>34.299999999999997</v>
      </c>
      <c r="BY212">
        <v>34.1</v>
      </c>
    </row>
    <row r="213" spans="4:77" x14ac:dyDescent="0.3">
      <c r="D213" s="23" t="s">
        <v>382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17.600000000000001</v>
      </c>
      <c r="O213">
        <v>18</v>
      </c>
      <c r="P213">
        <v>18.399999999999999</v>
      </c>
      <c r="Q213">
        <v>18.899999999999999</v>
      </c>
      <c r="R213">
        <v>19.5</v>
      </c>
      <c r="S213">
        <v>20.3</v>
      </c>
      <c r="T213">
        <v>21</v>
      </c>
      <c r="U213">
        <v>21.6</v>
      </c>
      <c r="V213">
        <v>22.2</v>
      </c>
      <c r="W213">
        <v>22.9</v>
      </c>
      <c r="X213">
        <v>23.6</v>
      </c>
      <c r="Y213">
        <v>24.4</v>
      </c>
      <c r="Z213">
        <v>25.3</v>
      </c>
      <c r="AA213">
        <v>26.1</v>
      </c>
      <c r="AB213">
        <v>27</v>
      </c>
      <c r="AC213">
        <v>27.8</v>
      </c>
      <c r="AD213">
        <v>28.7</v>
      </c>
      <c r="AE213">
        <v>29.5</v>
      </c>
      <c r="AF213">
        <v>30.4</v>
      </c>
      <c r="AG213">
        <v>31.3</v>
      </c>
      <c r="AH213">
        <v>32.1</v>
      </c>
      <c r="AI213">
        <v>33</v>
      </c>
      <c r="AJ213">
        <v>34</v>
      </c>
      <c r="AK213">
        <v>34.799999999999997</v>
      </c>
      <c r="AL213">
        <v>34.799999999999997</v>
      </c>
      <c r="AM213">
        <v>34.5</v>
      </c>
      <c r="AN213">
        <v>34.299999999999997</v>
      </c>
      <c r="AO213">
        <v>34.1</v>
      </c>
      <c r="AP213" t="s">
        <v>269</v>
      </c>
      <c r="AQ213">
        <v>2050</v>
      </c>
      <c r="AR213" t="s">
        <v>23</v>
      </c>
      <c r="AS213" t="s">
        <v>319</v>
      </c>
      <c r="AT213">
        <v>20.8</v>
      </c>
      <c r="AU213">
        <v>19.600000000000001</v>
      </c>
      <c r="AV213">
        <v>19.899999999999999</v>
      </c>
      <c r="AW213">
        <v>20</v>
      </c>
      <c r="AX213">
        <v>20.100000000000001</v>
      </c>
      <c r="AY213">
        <v>20.3</v>
      </c>
      <c r="AZ213">
        <v>20.7</v>
      </c>
      <c r="BA213">
        <v>21.2</v>
      </c>
      <c r="BB213">
        <v>21.6</v>
      </c>
      <c r="BC213">
        <v>22.6</v>
      </c>
      <c r="BD213">
        <v>23.2</v>
      </c>
      <c r="BE213">
        <v>23.6</v>
      </c>
      <c r="BF213">
        <v>24.1</v>
      </c>
      <c r="BG213">
        <v>24.6</v>
      </c>
      <c r="BH213">
        <v>25.1</v>
      </c>
      <c r="BI213">
        <v>25.8</v>
      </c>
      <c r="BJ213">
        <v>26.6</v>
      </c>
      <c r="BK213">
        <v>27.4</v>
      </c>
      <c r="BL213">
        <v>28</v>
      </c>
      <c r="BM213">
        <v>28.8</v>
      </c>
      <c r="BN213">
        <v>29.4</v>
      </c>
      <c r="BO213">
        <v>30.2</v>
      </c>
      <c r="BP213">
        <v>30.1</v>
      </c>
      <c r="BQ213">
        <v>30.4</v>
      </c>
      <c r="BR213">
        <v>31.1</v>
      </c>
      <c r="BS213">
        <v>31.8</v>
      </c>
      <c r="BT213">
        <v>32.700000000000003</v>
      </c>
      <c r="BU213">
        <v>33.4</v>
      </c>
      <c r="BV213">
        <v>32.799999999999997</v>
      </c>
      <c r="BW213">
        <v>32.4</v>
      </c>
      <c r="BX213">
        <v>32.1</v>
      </c>
      <c r="BY213">
        <v>31.9</v>
      </c>
    </row>
    <row r="214" spans="4:77" x14ac:dyDescent="0.3">
      <c r="D214" s="23" t="s">
        <v>382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20</v>
      </c>
      <c r="N214">
        <v>20.100000000000001</v>
      </c>
      <c r="O214">
        <v>20.3</v>
      </c>
      <c r="P214">
        <v>20.7</v>
      </c>
      <c r="Q214">
        <v>21.2</v>
      </c>
      <c r="R214">
        <v>21.6</v>
      </c>
      <c r="S214">
        <v>22.6</v>
      </c>
      <c r="T214">
        <v>23.2</v>
      </c>
      <c r="U214">
        <v>23.6</v>
      </c>
      <c r="V214">
        <v>24.1</v>
      </c>
      <c r="W214">
        <v>24.6</v>
      </c>
      <c r="X214">
        <v>25.1</v>
      </c>
      <c r="Y214">
        <v>25.8</v>
      </c>
      <c r="Z214">
        <v>26.6</v>
      </c>
      <c r="AA214">
        <v>27.4</v>
      </c>
      <c r="AB214">
        <v>28</v>
      </c>
      <c r="AC214">
        <v>28.8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31.8</v>
      </c>
      <c r="AJ214">
        <v>32.700000000000003</v>
      </c>
      <c r="AK214">
        <v>33.4</v>
      </c>
      <c r="AL214">
        <v>32.799999999999997</v>
      </c>
      <c r="AM214">
        <v>32.4</v>
      </c>
      <c r="AN214">
        <v>32.1</v>
      </c>
      <c r="AO214">
        <v>31.9</v>
      </c>
      <c r="AP214" t="s">
        <v>269</v>
      </c>
      <c r="AQ214">
        <v>2050</v>
      </c>
      <c r="AR214" t="s">
        <v>23</v>
      </c>
      <c r="AS214" t="s">
        <v>320</v>
      </c>
      <c r="AT214">
        <v>13.1</v>
      </c>
      <c r="AU214">
        <v>11.8</v>
      </c>
      <c r="AV214">
        <v>11.4</v>
      </c>
      <c r="AW214">
        <v>10.7</v>
      </c>
      <c r="AX214">
        <v>10.4</v>
      </c>
      <c r="AY214">
        <v>10.4</v>
      </c>
      <c r="AZ214">
        <v>10.7</v>
      </c>
      <c r="BA214">
        <v>11.6</v>
      </c>
      <c r="BB214">
        <v>12.3</v>
      </c>
      <c r="BC214">
        <v>14.8</v>
      </c>
      <c r="BD214">
        <v>16</v>
      </c>
      <c r="BE214">
        <v>16.600000000000001</v>
      </c>
      <c r="BF214">
        <v>17</v>
      </c>
      <c r="BG214">
        <v>17.5</v>
      </c>
      <c r="BH214">
        <v>18.100000000000001</v>
      </c>
      <c r="BI214">
        <v>18.899999999999999</v>
      </c>
      <c r="BJ214">
        <v>20.5</v>
      </c>
      <c r="BK214">
        <v>21.9</v>
      </c>
      <c r="BL214">
        <v>22.5</v>
      </c>
      <c r="BM214">
        <v>23.4</v>
      </c>
      <c r="BN214">
        <v>24.1</v>
      </c>
      <c r="BO214">
        <v>25.2</v>
      </c>
      <c r="BP214">
        <v>21.6</v>
      </c>
      <c r="BQ214">
        <v>20.2</v>
      </c>
      <c r="BR214">
        <v>20.6</v>
      </c>
      <c r="BS214">
        <v>21.4</v>
      </c>
      <c r="BT214">
        <v>22.3</v>
      </c>
      <c r="BU214">
        <v>22.8</v>
      </c>
      <c r="BV214">
        <v>19.399999999999999</v>
      </c>
      <c r="BW214">
        <v>17.3</v>
      </c>
      <c r="BX214">
        <v>16.3</v>
      </c>
      <c r="BY214">
        <v>15.6</v>
      </c>
    </row>
    <row r="215" spans="4:77" x14ac:dyDescent="0.3">
      <c r="D215" s="23" t="s">
        <v>382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11.8</v>
      </c>
      <c r="L215">
        <v>11.4</v>
      </c>
      <c r="M215">
        <v>10.7</v>
      </c>
      <c r="N215">
        <v>10.4</v>
      </c>
      <c r="O215">
        <v>10.4</v>
      </c>
      <c r="P215">
        <v>10.7</v>
      </c>
      <c r="Q215">
        <v>11.6</v>
      </c>
      <c r="R215">
        <v>12.3</v>
      </c>
      <c r="S215">
        <v>14.8</v>
      </c>
      <c r="T215">
        <v>16</v>
      </c>
      <c r="U215">
        <v>16.600000000000001</v>
      </c>
      <c r="V215">
        <v>17</v>
      </c>
      <c r="W215">
        <v>17.5</v>
      </c>
      <c r="X215">
        <v>18.100000000000001</v>
      </c>
      <c r="Y215">
        <v>18.899999999999999</v>
      </c>
      <c r="Z215">
        <v>20.5</v>
      </c>
      <c r="AA215">
        <v>21.9</v>
      </c>
      <c r="AB215">
        <v>22.5</v>
      </c>
      <c r="AC215">
        <v>23.4</v>
      </c>
      <c r="AD215">
        <v>24.1</v>
      </c>
      <c r="AE215">
        <v>25.2</v>
      </c>
      <c r="AF215">
        <v>21.6</v>
      </c>
      <c r="AG215">
        <v>20.2</v>
      </c>
      <c r="AH215">
        <v>20.6</v>
      </c>
      <c r="AI215">
        <v>21.4</v>
      </c>
      <c r="AJ215">
        <v>22.3</v>
      </c>
      <c r="AK215">
        <v>22.8</v>
      </c>
      <c r="AL215">
        <v>19.399999999999999</v>
      </c>
      <c r="AM215">
        <v>17.3</v>
      </c>
      <c r="AN215">
        <v>16.3</v>
      </c>
      <c r="AO215">
        <v>15.6</v>
      </c>
      <c r="AP215" t="s">
        <v>269</v>
      </c>
      <c r="AQ215">
        <v>2050</v>
      </c>
      <c r="AR215" t="s">
        <v>23</v>
      </c>
      <c r="AS215" t="s">
        <v>321</v>
      </c>
      <c r="AT215">
        <v>33.299999999999997</v>
      </c>
      <c r="AU215">
        <v>30.1</v>
      </c>
      <c r="AV215">
        <v>31.1</v>
      </c>
      <c r="AW215">
        <v>31.6</v>
      </c>
      <c r="AX215">
        <v>32.1</v>
      </c>
      <c r="AY215">
        <v>32.799999999999997</v>
      </c>
      <c r="AZ215">
        <v>33.6</v>
      </c>
      <c r="BA215">
        <v>34.6</v>
      </c>
      <c r="BB215">
        <v>35.5</v>
      </c>
      <c r="BC215">
        <v>37.4</v>
      </c>
      <c r="BD215">
        <v>38.6</v>
      </c>
      <c r="BE215">
        <v>39.5</v>
      </c>
      <c r="BF215">
        <v>40.6</v>
      </c>
      <c r="BG215">
        <v>41.8</v>
      </c>
      <c r="BH215">
        <v>43.1</v>
      </c>
      <c r="BI215">
        <v>44.5</v>
      </c>
      <c r="BJ215">
        <v>46.1</v>
      </c>
      <c r="BK215">
        <v>47.7</v>
      </c>
      <c r="BL215">
        <v>48.9</v>
      </c>
      <c r="BM215">
        <v>50.4</v>
      </c>
      <c r="BN215">
        <v>51.9</v>
      </c>
      <c r="BO215">
        <v>53.5</v>
      </c>
      <c r="BP215">
        <v>55</v>
      </c>
      <c r="BQ215">
        <v>56.4</v>
      </c>
      <c r="BR215">
        <v>58.1</v>
      </c>
      <c r="BS215">
        <v>59.9</v>
      </c>
      <c r="BT215">
        <v>61.8</v>
      </c>
      <c r="BU215">
        <v>63.6</v>
      </c>
      <c r="BV215">
        <v>63.4</v>
      </c>
      <c r="BW215">
        <v>62.9</v>
      </c>
      <c r="BX215">
        <v>62.7</v>
      </c>
      <c r="BY215">
        <v>62.3</v>
      </c>
    </row>
    <row r="216" spans="4:77" x14ac:dyDescent="0.3">
      <c r="D216" s="23" t="s">
        <v>382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30.1</v>
      </c>
      <c r="L216">
        <v>31.1</v>
      </c>
      <c r="M216">
        <v>31.6</v>
      </c>
      <c r="N216">
        <v>32.1</v>
      </c>
      <c r="O216">
        <v>32.799999999999997</v>
      </c>
      <c r="P216">
        <v>33.6</v>
      </c>
      <c r="Q216">
        <v>34.6</v>
      </c>
      <c r="R216">
        <v>35.5</v>
      </c>
      <c r="S216">
        <v>37.4</v>
      </c>
      <c r="T216">
        <v>38.6</v>
      </c>
      <c r="U216">
        <v>39.5</v>
      </c>
      <c r="V216">
        <v>40.6</v>
      </c>
      <c r="W216">
        <v>41.8</v>
      </c>
      <c r="X216">
        <v>43.1</v>
      </c>
      <c r="Y216">
        <v>44.5</v>
      </c>
      <c r="Z216">
        <v>46.1</v>
      </c>
      <c r="AA216">
        <v>47.7</v>
      </c>
      <c r="AB216">
        <v>48.9</v>
      </c>
      <c r="AC216">
        <v>50.4</v>
      </c>
      <c r="AD216">
        <v>51.9</v>
      </c>
      <c r="AE216">
        <v>53.5</v>
      </c>
      <c r="AF216">
        <v>55</v>
      </c>
      <c r="AG216">
        <v>56.4</v>
      </c>
      <c r="AH216">
        <v>58.1</v>
      </c>
      <c r="AI216">
        <v>59.9</v>
      </c>
      <c r="AJ216">
        <v>61.8</v>
      </c>
      <c r="AK216">
        <v>63.6</v>
      </c>
      <c r="AL216">
        <v>63.4</v>
      </c>
      <c r="AM216">
        <v>62.9</v>
      </c>
      <c r="AN216">
        <v>62.7</v>
      </c>
      <c r="AO216">
        <v>62.3</v>
      </c>
      <c r="AP216" t="s">
        <v>269</v>
      </c>
      <c r="AQ216">
        <v>2050</v>
      </c>
      <c r="AR216" t="s">
        <v>23</v>
      </c>
      <c r="AS216" t="s">
        <v>322</v>
      </c>
      <c r="AT216">
        <v>38.700000000000003</v>
      </c>
      <c r="AU216">
        <v>34.9</v>
      </c>
      <c r="AV216">
        <v>36</v>
      </c>
      <c r="AW216">
        <v>36.5</v>
      </c>
      <c r="AX216">
        <v>37.1</v>
      </c>
      <c r="AY216">
        <v>37.799999999999997</v>
      </c>
      <c r="AZ216">
        <v>38.799999999999997</v>
      </c>
      <c r="BA216">
        <v>40.1</v>
      </c>
      <c r="BB216">
        <v>41.3</v>
      </c>
      <c r="BC216">
        <v>43.6</v>
      </c>
      <c r="BD216">
        <v>45</v>
      </c>
      <c r="BE216">
        <v>46.2</v>
      </c>
      <c r="BF216">
        <v>47.5</v>
      </c>
      <c r="BG216">
        <v>48.9</v>
      </c>
      <c r="BH216">
        <v>50.4</v>
      </c>
      <c r="BI216">
        <v>52.1</v>
      </c>
      <c r="BJ216">
        <v>54</v>
      </c>
      <c r="BK216">
        <v>55.8</v>
      </c>
      <c r="BL216">
        <v>57.4</v>
      </c>
      <c r="BM216">
        <v>59.2</v>
      </c>
      <c r="BN216">
        <v>61</v>
      </c>
      <c r="BO216">
        <v>63</v>
      </c>
      <c r="BP216">
        <v>64.099999999999994</v>
      </c>
      <c r="BQ216">
        <v>65.5</v>
      </c>
      <c r="BR216">
        <v>67.5</v>
      </c>
      <c r="BS216">
        <v>69.8</v>
      </c>
      <c r="BT216">
        <v>72.099999999999994</v>
      </c>
      <c r="BU216">
        <v>74.2</v>
      </c>
      <c r="BV216">
        <v>73.2</v>
      </c>
      <c r="BW216">
        <v>72</v>
      </c>
      <c r="BX216">
        <v>71.3</v>
      </c>
      <c r="BY216">
        <v>70.7</v>
      </c>
    </row>
    <row r="217" spans="4:77" x14ac:dyDescent="0.3">
      <c r="D217" s="23" t="s">
        <v>382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34.9</v>
      </c>
      <c r="L217">
        <v>36</v>
      </c>
      <c r="M217">
        <v>36.5</v>
      </c>
      <c r="N217">
        <v>37.1</v>
      </c>
      <c r="O217">
        <v>37.799999999999997</v>
      </c>
      <c r="P217">
        <v>38.799999999999997</v>
      </c>
      <c r="Q217">
        <v>40.1</v>
      </c>
      <c r="R217">
        <v>41.3</v>
      </c>
      <c r="S217">
        <v>43.6</v>
      </c>
      <c r="T217">
        <v>45</v>
      </c>
      <c r="U217">
        <v>46.2</v>
      </c>
      <c r="V217">
        <v>47.5</v>
      </c>
      <c r="W217">
        <v>48.9</v>
      </c>
      <c r="X217">
        <v>50.4</v>
      </c>
      <c r="Y217">
        <v>52.1</v>
      </c>
      <c r="Z217">
        <v>54</v>
      </c>
      <c r="AA217">
        <v>55.8</v>
      </c>
      <c r="AB217">
        <v>57.4</v>
      </c>
      <c r="AC217">
        <v>59.2</v>
      </c>
      <c r="AD217">
        <v>61</v>
      </c>
      <c r="AE217">
        <v>63</v>
      </c>
      <c r="AF217">
        <v>64.099999999999994</v>
      </c>
      <c r="AG217">
        <v>65.5</v>
      </c>
      <c r="AH217">
        <v>67.5</v>
      </c>
      <c r="AI217">
        <v>69.8</v>
      </c>
      <c r="AJ217">
        <v>72.099999999999994</v>
      </c>
      <c r="AK217">
        <v>74.2</v>
      </c>
      <c r="AL217">
        <v>73.2</v>
      </c>
      <c r="AM217">
        <v>72</v>
      </c>
      <c r="AN217">
        <v>71.3</v>
      </c>
      <c r="AO217">
        <v>70.7</v>
      </c>
      <c r="AP217" t="s">
        <v>269</v>
      </c>
      <c r="AQ217">
        <v>2050</v>
      </c>
      <c r="AR217" t="s">
        <v>23</v>
      </c>
      <c r="AS217" t="s">
        <v>323</v>
      </c>
      <c r="AT217">
        <v>0.3</v>
      </c>
      <c r="AU217">
        <v>0.3</v>
      </c>
      <c r="AV217">
        <v>0.3</v>
      </c>
      <c r="AW217">
        <v>0.3</v>
      </c>
      <c r="AX217">
        <v>0.3</v>
      </c>
      <c r="AY217">
        <v>0.3</v>
      </c>
      <c r="AZ217">
        <v>0.3</v>
      </c>
      <c r="BA217">
        <v>0.3</v>
      </c>
      <c r="BB217">
        <v>0.3</v>
      </c>
      <c r="BC217">
        <v>0.3</v>
      </c>
      <c r="BD217">
        <v>0.3</v>
      </c>
      <c r="BE217">
        <v>0.3</v>
      </c>
      <c r="BF217">
        <v>0.3</v>
      </c>
      <c r="BG217">
        <v>0.3</v>
      </c>
      <c r="BH217">
        <v>0.3</v>
      </c>
      <c r="BI217">
        <v>0.3</v>
      </c>
      <c r="BJ217">
        <v>0.3</v>
      </c>
      <c r="BK217">
        <v>0.3</v>
      </c>
      <c r="BL217">
        <v>0.3</v>
      </c>
      <c r="BM217">
        <v>4.2</v>
      </c>
      <c r="BN217">
        <v>8.4</v>
      </c>
      <c r="BO217">
        <v>12.7</v>
      </c>
      <c r="BP217">
        <v>13.6</v>
      </c>
      <c r="BQ217">
        <v>14.6</v>
      </c>
      <c r="BR217">
        <v>15.6</v>
      </c>
      <c r="BS217">
        <v>16.600000000000001</v>
      </c>
      <c r="BT217">
        <v>17.600000000000001</v>
      </c>
      <c r="BU217">
        <v>17.600000000000001</v>
      </c>
      <c r="BV217">
        <v>17.5</v>
      </c>
      <c r="BW217">
        <v>17.5</v>
      </c>
      <c r="BX217">
        <v>17.399999999999999</v>
      </c>
      <c r="BY217">
        <v>17.399999999999999</v>
      </c>
    </row>
    <row r="218" spans="4:77" x14ac:dyDescent="0.3">
      <c r="D218" s="23" t="s">
        <v>382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  <c r="AP218" t="s">
        <v>269</v>
      </c>
      <c r="AQ218">
        <v>2050</v>
      </c>
      <c r="AR218" t="s">
        <v>23</v>
      </c>
      <c r="AS218" t="s">
        <v>324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3.2</v>
      </c>
      <c r="BM218">
        <v>3.2</v>
      </c>
      <c r="BN218">
        <v>1.8</v>
      </c>
      <c r="BO218">
        <v>1.8</v>
      </c>
      <c r="BP218">
        <v>1.8</v>
      </c>
      <c r="BQ218">
        <v>1.8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7.5</v>
      </c>
      <c r="BX218">
        <v>7.5</v>
      </c>
      <c r="BY218">
        <v>7.5</v>
      </c>
    </row>
    <row r="219" spans="4:77" x14ac:dyDescent="0.3">
      <c r="D219" s="23" t="s">
        <v>382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  <c r="AP219" t="s">
        <v>269</v>
      </c>
      <c r="AQ219">
        <v>2050</v>
      </c>
      <c r="AR219" t="s">
        <v>23</v>
      </c>
      <c r="AS219" t="s">
        <v>325</v>
      </c>
      <c r="AT219">
        <v>9</v>
      </c>
      <c r="AU219">
        <v>8.3000000000000007</v>
      </c>
      <c r="AV219">
        <v>8.5</v>
      </c>
      <c r="AW219">
        <v>8.5</v>
      </c>
      <c r="AX219">
        <v>8.6</v>
      </c>
      <c r="AY219">
        <v>8.8000000000000007</v>
      </c>
      <c r="AZ219">
        <v>9</v>
      </c>
      <c r="BA219">
        <v>9.3000000000000007</v>
      </c>
      <c r="BB219">
        <v>9.6</v>
      </c>
      <c r="BC219">
        <v>10.3</v>
      </c>
      <c r="BD219">
        <v>10.6</v>
      </c>
      <c r="BE219">
        <v>10.9</v>
      </c>
      <c r="BF219">
        <v>11.2</v>
      </c>
      <c r="BG219">
        <v>11.5</v>
      </c>
      <c r="BH219">
        <v>11.9</v>
      </c>
      <c r="BI219">
        <v>12.3</v>
      </c>
      <c r="BJ219">
        <v>12.8</v>
      </c>
      <c r="BK219">
        <v>13.2</v>
      </c>
      <c r="BL219">
        <v>13.7</v>
      </c>
      <c r="BM219">
        <v>14.1</v>
      </c>
      <c r="BN219">
        <v>14.5</v>
      </c>
      <c r="BO219">
        <v>15</v>
      </c>
      <c r="BP219">
        <v>15.1</v>
      </c>
      <c r="BQ219">
        <v>15.2</v>
      </c>
      <c r="BR219">
        <v>15.7</v>
      </c>
      <c r="BS219">
        <v>16.2</v>
      </c>
      <c r="BT219">
        <v>16.7</v>
      </c>
      <c r="BU219">
        <v>17.2</v>
      </c>
      <c r="BV219">
        <v>16.8</v>
      </c>
      <c r="BW219">
        <v>16.3</v>
      </c>
      <c r="BX219">
        <v>16</v>
      </c>
      <c r="BY219">
        <v>15.8</v>
      </c>
    </row>
    <row r="220" spans="4:77" x14ac:dyDescent="0.3">
      <c r="D220" s="23" t="s">
        <v>382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8.3000000000000007</v>
      </c>
      <c r="L220">
        <v>8.5</v>
      </c>
      <c r="M220">
        <v>8.5</v>
      </c>
      <c r="N220">
        <v>8.6</v>
      </c>
      <c r="O220">
        <v>8.8000000000000007</v>
      </c>
      <c r="P220">
        <v>9</v>
      </c>
      <c r="Q220">
        <v>9.3000000000000007</v>
      </c>
      <c r="R220">
        <v>9.6</v>
      </c>
      <c r="S220">
        <v>10.3</v>
      </c>
      <c r="T220">
        <v>10.6</v>
      </c>
      <c r="U220">
        <v>10.9</v>
      </c>
      <c r="V220">
        <v>11.2</v>
      </c>
      <c r="W220">
        <v>11.5</v>
      </c>
      <c r="X220">
        <v>11.9</v>
      </c>
      <c r="Y220">
        <v>12.3</v>
      </c>
      <c r="Z220">
        <v>12.8</v>
      </c>
      <c r="AA220">
        <v>13.2</v>
      </c>
      <c r="AB220">
        <v>13.7</v>
      </c>
      <c r="AC220">
        <v>14.1</v>
      </c>
      <c r="AD220">
        <v>14.5</v>
      </c>
      <c r="AE220">
        <v>15</v>
      </c>
      <c r="AF220">
        <v>15.1</v>
      </c>
      <c r="AG220">
        <v>15.2</v>
      </c>
      <c r="AH220">
        <v>15.7</v>
      </c>
      <c r="AI220">
        <v>16.2</v>
      </c>
      <c r="AJ220">
        <v>16.7</v>
      </c>
      <c r="AK220">
        <v>17.2</v>
      </c>
      <c r="AL220">
        <v>16.8</v>
      </c>
      <c r="AM220">
        <v>16.3</v>
      </c>
      <c r="AN220">
        <v>16</v>
      </c>
      <c r="AO220">
        <v>15.8</v>
      </c>
      <c r="AP220" t="s">
        <v>269</v>
      </c>
      <c r="AQ220">
        <v>2050</v>
      </c>
      <c r="AR220" t="s">
        <v>23</v>
      </c>
      <c r="AS220" t="s">
        <v>326</v>
      </c>
      <c r="AT220">
        <v>8.8000000000000007</v>
      </c>
      <c r="AU220">
        <v>8.4</v>
      </c>
      <c r="AV220">
        <v>8.6999999999999993</v>
      </c>
      <c r="AW220">
        <v>8.6999999999999993</v>
      </c>
      <c r="AX220">
        <v>8.8000000000000007</v>
      </c>
      <c r="AY220">
        <v>9</v>
      </c>
      <c r="AZ220">
        <v>9.1999999999999993</v>
      </c>
      <c r="BA220">
        <v>9.6</v>
      </c>
      <c r="BB220">
        <v>9.9</v>
      </c>
      <c r="BC220">
        <v>10.6</v>
      </c>
      <c r="BD220">
        <v>11</v>
      </c>
      <c r="BE220">
        <v>11.3</v>
      </c>
      <c r="BF220">
        <v>11.6</v>
      </c>
      <c r="BG220">
        <v>11.9</v>
      </c>
      <c r="BH220">
        <v>12.3</v>
      </c>
      <c r="BI220">
        <v>12.7</v>
      </c>
      <c r="BJ220">
        <v>13.2</v>
      </c>
      <c r="BK220">
        <v>13.6</v>
      </c>
      <c r="BL220">
        <v>14.1</v>
      </c>
      <c r="BM220">
        <v>14.6</v>
      </c>
      <c r="BN220">
        <v>15.1</v>
      </c>
      <c r="BO220">
        <v>15.6</v>
      </c>
      <c r="BP220">
        <v>15.6</v>
      </c>
      <c r="BQ220">
        <v>15.8</v>
      </c>
      <c r="BR220">
        <v>16.2</v>
      </c>
      <c r="BS220">
        <v>16.7</v>
      </c>
      <c r="BT220">
        <v>17.3</v>
      </c>
      <c r="BU220">
        <v>17.8</v>
      </c>
      <c r="BV220">
        <v>17.2</v>
      </c>
      <c r="BW220">
        <v>16.600000000000001</v>
      </c>
      <c r="BX220">
        <v>16.3</v>
      </c>
      <c r="BY220">
        <v>16</v>
      </c>
    </row>
    <row r="221" spans="4:77" x14ac:dyDescent="0.3">
      <c r="D221" s="23" t="s">
        <v>382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8.4</v>
      </c>
      <c r="L221">
        <v>8.6999999999999993</v>
      </c>
      <c r="M221">
        <v>8.6999999999999993</v>
      </c>
      <c r="N221">
        <v>8.8000000000000007</v>
      </c>
      <c r="O221">
        <v>9</v>
      </c>
      <c r="P221">
        <v>9.1999999999999993</v>
      </c>
      <c r="Q221">
        <v>9.6</v>
      </c>
      <c r="R221">
        <v>9.9</v>
      </c>
      <c r="S221">
        <v>10.6</v>
      </c>
      <c r="T221">
        <v>11</v>
      </c>
      <c r="U221">
        <v>11.3</v>
      </c>
      <c r="V221">
        <v>11.6</v>
      </c>
      <c r="W221">
        <v>11.9</v>
      </c>
      <c r="X221">
        <v>12.3</v>
      </c>
      <c r="Y221">
        <v>12.7</v>
      </c>
      <c r="Z221">
        <v>13.2</v>
      </c>
      <c r="AA221">
        <v>13.6</v>
      </c>
      <c r="AB221">
        <v>14.1</v>
      </c>
      <c r="AC221">
        <v>14.6</v>
      </c>
      <c r="AD221">
        <v>15.1</v>
      </c>
      <c r="AE221">
        <v>15.6</v>
      </c>
      <c r="AF221">
        <v>15.6</v>
      </c>
      <c r="AG221">
        <v>15.8</v>
      </c>
      <c r="AH221">
        <v>16.2</v>
      </c>
      <c r="AI221">
        <v>16.7</v>
      </c>
      <c r="AJ221">
        <v>17.3</v>
      </c>
      <c r="AK221">
        <v>17.8</v>
      </c>
      <c r="AL221">
        <v>17.2</v>
      </c>
      <c r="AM221">
        <v>16.600000000000001</v>
      </c>
      <c r="AN221">
        <v>16.3</v>
      </c>
      <c r="AO221">
        <v>16</v>
      </c>
      <c r="AP221" t="s">
        <v>269</v>
      </c>
      <c r="AQ221">
        <v>2050</v>
      </c>
      <c r="AR221" t="s">
        <v>23</v>
      </c>
      <c r="AS221" t="s">
        <v>327</v>
      </c>
      <c r="AT221">
        <v>39.6</v>
      </c>
      <c r="AU221">
        <v>36.299999999999997</v>
      </c>
      <c r="AV221">
        <v>37.5</v>
      </c>
      <c r="AW221">
        <v>37.9</v>
      </c>
      <c r="AX221">
        <v>38.6</v>
      </c>
      <c r="AY221">
        <v>39.4</v>
      </c>
      <c r="AZ221">
        <v>40.5</v>
      </c>
      <c r="BA221">
        <v>41.9</v>
      </c>
      <c r="BB221">
        <v>43.4</v>
      </c>
      <c r="BC221">
        <v>45.6</v>
      </c>
      <c r="BD221">
        <v>47.3</v>
      </c>
      <c r="BE221">
        <v>48.8</v>
      </c>
      <c r="BF221">
        <v>50.4</v>
      </c>
      <c r="BG221">
        <v>52.2</v>
      </c>
      <c r="BH221">
        <v>54.1</v>
      </c>
      <c r="BI221">
        <v>56.4</v>
      </c>
      <c r="BJ221">
        <v>58.8</v>
      </c>
      <c r="BK221">
        <v>61.2</v>
      </c>
      <c r="BL221">
        <v>63.4</v>
      </c>
      <c r="BM221">
        <v>64.599999999999994</v>
      </c>
      <c r="BN221">
        <v>65.8</v>
      </c>
      <c r="BO221">
        <v>67</v>
      </c>
      <c r="BP221">
        <v>67.900000000000006</v>
      </c>
      <c r="BQ221">
        <v>69.2</v>
      </c>
      <c r="BR221">
        <v>71.3</v>
      </c>
      <c r="BS221">
        <v>73.7</v>
      </c>
      <c r="BT221">
        <v>76.2</v>
      </c>
      <c r="BU221">
        <v>78.900000000000006</v>
      </c>
      <c r="BV221">
        <v>77.8</v>
      </c>
      <c r="BW221">
        <v>76.099999999999994</v>
      </c>
      <c r="BX221">
        <v>75.099999999999994</v>
      </c>
      <c r="BY221">
        <v>74.2</v>
      </c>
    </row>
    <row r="222" spans="4:77" x14ac:dyDescent="0.3">
      <c r="D222" s="23" t="s">
        <v>382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37.5</v>
      </c>
      <c r="M222">
        <v>37.9</v>
      </c>
      <c r="N222">
        <v>38.6</v>
      </c>
      <c r="O222">
        <v>39.4</v>
      </c>
      <c r="P222">
        <v>40.5</v>
      </c>
      <c r="Q222">
        <v>41.9</v>
      </c>
      <c r="R222">
        <v>43.4</v>
      </c>
      <c r="S222">
        <v>45.6</v>
      </c>
      <c r="T222">
        <v>47.3</v>
      </c>
      <c r="U222">
        <v>48.8</v>
      </c>
      <c r="V222">
        <v>50.4</v>
      </c>
      <c r="W222">
        <v>52.2</v>
      </c>
      <c r="X222">
        <v>54.1</v>
      </c>
      <c r="Y222">
        <v>56.4</v>
      </c>
      <c r="Z222">
        <v>58.8</v>
      </c>
      <c r="AA222">
        <v>61.2</v>
      </c>
      <c r="AB222">
        <v>63.4</v>
      </c>
      <c r="AC222">
        <v>64.599999999999994</v>
      </c>
      <c r="AD222">
        <v>65.8</v>
      </c>
      <c r="AE222">
        <v>67</v>
      </c>
      <c r="AF222">
        <v>67.900000000000006</v>
      </c>
      <c r="AG222">
        <v>69.2</v>
      </c>
      <c r="AH222">
        <v>71.3</v>
      </c>
      <c r="AI222">
        <v>73.7</v>
      </c>
      <c r="AJ222">
        <v>76.2</v>
      </c>
      <c r="AK222">
        <v>78.900000000000006</v>
      </c>
      <c r="AL222">
        <v>77.8</v>
      </c>
      <c r="AM222">
        <v>76.099999999999994</v>
      </c>
      <c r="AN222">
        <v>75.099999999999994</v>
      </c>
      <c r="AO222">
        <v>74.2</v>
      </c>
      <c r="AP222" t="s">
        <v>269</v>
      </c>
      <c r="AQ222">
        <v>2050</v>
      </c>
      <c r="AR222" t="s">
        <v>23</v>
      </c>
      <c r="AS222" t="s">
        <v>328</v>
      </c>
      <c r="AT222">
        <v>7.1</v>
      </c>
      <c r="AU222">
        <v>6.2</v>
      </c>
      <c r="AV222">
        <v>6.4</v>
      </c>
      <c r="AW222">
        <v>6.4</v>
      </c>
      <c r="AX222">
        <v>6.4</v>
      </c>
      <c r="AY222">
        <v>6.5</v>
      </c>
      <c r="AZ222">
        <v>6.7</v>
      </c>
      <c r="BA222">
        <v>7.1</v>
      </c>
      <c r="BB222">
        <v>7.4</v>
      </c>
      <c r="BC222">
        <v>8.4</v>
      </c>
      <c r="BD222">
        <v>8.9</v>
      </c>
      <c r="BE222">
        <v>9.1999999999999993</v>
      </c>
      <c r="BF222">
        <v>9.3000000000000007</v>
      </c>
      <c r="BG222">
        <v>9.6</v>
      </c>
      <c r="BH222">
        <v>9.9</v>
      </c>
      <c r="BI222">
        <v>10.199999999999999</v>
      </c>
      <c r="BJ222">
        <v>10.6</v>
      </c>
      <c r="BK222">
        <v>11</v>
      </c>
      <c r="BL222">
        <v>11.2</v>
      </c>
      <c r="BM222">
        <v>11.6</v>
      </c>
      <c r="BN222">
        <v>11.9</v>
      </c>
      <c r="BO222">
        <v>12.3</v>
      </c>
      <c r="BP222">
        <v>11.9</v>
      </c>
      <c r="BQ222">
        <v>11.8</v>
      </c>
      <c r="BR222">
        <v>12.2</v>
      </c>
      <c r="BS222">
        <v>12.6</v>
      </c>
      <c r="BT222">
        <v>13</v>
      </c>
      <c r="BU222">
        <v>13.4</v>
      </c>
      <c r="BV222">
        <v>12.5</v>
      </c>
      <c r="BW222">
        <v>11.7</v>
      </c>
      <c r="BX222">
        <v>11.3</v>
      </c>
      <c r="BY222">
        <v>11</v>
      </c>
    </row>
    <row r="223" spans="4:77" x14ac:dyDescent="0.3">
      <c r="D223" s="23" t="s">
        <v>382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6.2</v>
      </c>
      <c r="L223">
        <v>6.4</v>
      </c>
      <c r="M223">
        <v>6.4</v>
      </c>
      <c r="N223">
        <v>6.4</v>
      </c>
      <c r="O223">
        <v>6.5</v>
      </c>
      <c r="P223">
        <v>6.7</v>
      </c>
      <c r="Q223">
        <v>7.1</v>
      </c>
      <c r="R223">
        <v>7.4</v>
      </c>
      <c r="S223">
        <v>8.4</v>
      </c>
      <c r="T223">
        <v>8.9</v>
      </c>
      <c r="U223">
        <v>9.1999999999999993</v>
      </c>
      <c r="V223">
        <v>9.3000000000000007</v>
      </c>
      <c r="W223">
        <v>9.6</v>
      </c>
      <c r="X223">
        <v>9.9</v>
      </c>
      <c r="Y223">
        <v>10.199999999999999</v>
      </c>
      <c r="Z223">
        <v>10.6</v>
      </c>
      <c r="AA223">
        <v>11</v>
      </c>
      <c r="AB223">
        <v>11.2</v>
      </c>
      <c r="AC223">
        <v>11.6</v>
      </c>
      <c r="AD223">
        <v>11.9</v>
      </c>
      <c r="AE223">
        <v>12.3</v>
      </c>
      <c r="AF223">
        <v>11.9</v>
      </c>
      <c r="AG223">
        <v>11.8</v>
      </c>
      <c r="AH223">
        <v>12.2</v>
      </c>
      <c r="AI223">
        <v>12.6</v>
      </c>
      <c r="AJ223">
        <v>13</v>
      </c>
      <c r="AK223">
        <v>13.4</v>
      </c>
      <c r="AL223">
        <v>12.5</v>
      </c>
      <c r="AM223">
        <v>11.7</v>
      </c>
      <c r="AN223">
        <v>11.3</v>
      </c>
      <c r="AO223">
        <v>11</v>
      </c>
      <c r="AP223" t="s">
        <v>269</v>
      </c>
      <c r="AQ223">
        <v>2050</v>
      </c>
      <c r="AR223" t="s">
        <v>23</v>
      </c>
      <c r="AS223" t="s">
        <v>329</v>
      </c>
      <c r="AT223">
        <v>6.1</v>
      </c>
      <c r="AU223">
        <v>5.5</v>
      </c>
      <c r="AV223">
        <v>5.7</v>
      </c>
      <c r="AW223">
        <v>5.8</v>
      </c>
      <c r="AX223">
        <v>5.9</v>
      </c>
      <c r="AY223">
        <v>6.1</v>
      </c>
      <c r="AZ223">
        <v>6.2</v>
      </c>
      <c r="BA223">
        <v>6.4</v>
      </c>
      <c r="BB223">
        <v>6.6</v>
      </c>
      <c r="BC223">
        <v>7</v>
      </c>
      <c r="BD223">
        <v>7.3</v>
      </c>
      <c r="BE223">
        <v>7.5</v>
      </c>
      <c r="BF223">
        <v>7.7</v>
      </c>
      <c r="BG223">
        <v>8</v>
      </c>
      <c r="BH223">
        <v>8.1999999999999993</v>
      </c>
      <c r="BI223">
        <v>8.5</v>
      </c>
      <c r="BJ223">
        <v>8.8000000000000007</v>
      </c>
      <c r="BK223">
        <v>9.1999999999999993</v>
      </c>
      <c r="BL223">
        <v>9.5</v>
      </c>
      <c r="BM223">
        <v>9.8000000000000007</v>
      </c>
      <c r="BN223">
        <v>10.1</v>
      </c>
      <c r="BO223">
        <v>10.4</v>
      </c>
      <c r="BP223">
        <v>10.8</v>
      </c>
      <c r="BQ223">
        <v>11.1</v>
      </c>
      <c r="BR223">
        <v>11.4</v>
      </c>
      <c r="BS223">
        <v>11.7</v>
      </c>
      <c r="BT223">
        <v>12.1</v>
      </c>
      <c r="BU223">
        <v>12.4</v>
      </c>
      <c r="BV223">
        <v>12.4</v>
      </c>
      <c r="BW223">
        <v>12.3</v>
      </c>
      <c r="BX223">
        <v>12.2</v>
      </c>
      <c r="BY223">
        <v>12.1</v>
      </c>
    </row>
    <row r="224" spans="4:77" x14ac:dyDescent="0.3">
      <c r="D224" s="23" t="s">
        <v>382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6.1</v>
      </c>
      <c r="P224">
        <v>6.2</v>
      </c>
      <c r="Q224">
        <v>6.4</v>
      </c>
      <c r="R224">
        <v>6.6</v>
      </c>
      <c r="S224">
        <v>7</v>
      </c>
      <c r="T224">
        <v>7.3</v>
      </c>
      <c r="U224">
        <v>7.5</v>
      </c>
      <c r="V224">
        <v>7.7</v>
      </c>
      <c r="W224">
        <v>8</v>
      </c>
      <c r="X224">
        <v>8.1999999999999993</v>
      </c>
      <c r="Y224">
        <v>8.5</v>
      </c>
      <c r="Z224">
        <v>8.8000000000000007</v>
      </c>
      <c r="AA224">
        <v>9.1999999999999993</v>
      </c>
      <c r="AB224">
        <v>9.5</v>
      </c>
      <c r="AC224">
        <v>9.8000000000000007</v>
      </c>
      <c r="AD224">
        <v>10.1</v>
      </c>
      <c r="AE224">
        <v>10.4</v>
      </c>
      <c r="AF224">
        <v>10.8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  <c r="AP224" t="s">
        <v>269</v>
      </c>
      <c r="AQ224">
        <v>2050</v>
      </c>
      <c r="AR224" t="s">
        <v>23</v>
      </c>
      <c r="AS224" t="s">
        <v>330</v>
      </c>
      <c r="AT224">
        <v>25.5</v>
      </c>
      <c r="AU224">
        <v>23.4</v>
      </c>
      <c r="AV224">
        <v>24.5</v>
      </c>
      <c r="AW224">
        <v>25.1</v>
      </c>
      <c r="AX224">
        <v>25.7</v>
      </c>
      <c r="AY224">
        <v>26.3</v>
      </c>
      <c r="AZ224">
        <v>27</v>
      </c>
      <c r="BA224">
        <v>27.9</v>
      </c>
      <c r="BB224">
        <v>28.8</v>
      </c>
      <c r="BC224">
        <v>30.4</v>
      </c>
      <c r="BD224">
        <v>31.8</v>
      </c>
      <c r="BE224">
        <v>33</v>
      </c>
      <c r="BF224">
        <v>34.200000000000003</v>
      </c>
      <c r="BG224">
        <v>35.4</v>
      </c>
      <c r="BH224">
        <v>36.5</v>
      </c>
      <c r="BI224">
        <v>37.9</v>
      </c>
      <c r="BJ224">
        <v>39</v>
      </c>
      <c r="BK224">
        <v>40.200000000000003</v>
      </c>
      <c r="BL224">
        <v>41.5</v>
      </c>
      <c r="BM224">
        <v>42.7</v>
      </c>
      <c r="BN224">
        <v>43.7</v>
      </c>
      <c r="BO224">
        <v>44.9</v>
      </c>
      <c r="BP224">
        <v>46</v>
      </c>
      <c r="BQ224">
        <v>47.1</v>
      </c>
      <c r="BR224">
        <v>48.1</v>
      </c>
      <c r="BS224">
        <v>49.2</v>
      </c>
      <c r="BT224">
        <v>50.3</v>
      </c>
      <c r="BU224">
        <v>51.3</v>
      </c>
      <c r="BV224">
        <v>50.5</v>
      </c>
      <c r="BW224">
        <v>49.4</v>
      </c>
      <c r="BX224">
        <v>48.5</v>
      </c>
      <c r="BY224">
        <v>47.5</v>
      </c>
    </row>
    <row r="225" spans="4:77" x14ac:dyDescent="0.3">
      <c r="D225" s="23" t="s">
        <v>382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23.4</v>
      </c>
      <c r="L225">
        <v>24.5</v>
      </c>
      <c r="M225">
        <v>25.1</v>
      </c>
      <c r="N225">
        <v>25.7</v>
      </c>
      <c r="O225">
        <v>26.3</v>
      </c>
      <c r="P225">
        <v>27</v>
      </c>
      <c r="Q225">
        <v>27.9</v>
      </c>
      <c r="R225">
        <v>28.8</v>
      </c>
      <c r="S225">
        <v>30.4</v>
      </c>
      <c r="T225">
        <v>31.8</v>
      </c>
      <c r="U225">
        <v>33</v>
      </c>
      <c r="V225">
        <v>34.200000000000003</v>
      </c>
      <c r="W225">
        <v>35.4</v>
      </c>
      <c r="X225">
        <v>36.5</v>
      </c>
      <c r="Y225">
        <v>37.9</v>
      </c>
      <c r="Z225">
        <v>39</v>
      </c>
      <c r="AA225">
        <v>40.200000000000003</v>
      </c>
      <c r="AB225">
        <v>41.5</v>
      </c>
      <c r="AC225">
        <v>42.7</v>
      </c>
      <c r="AD225">
        <v>43.7</v>
      </c>
      <c r="AE225">
        <v>44.9</v>
      </c>
      <c r="AF225">
        <v>46</v>
      </c>
      <c r="AG225">
        <v>47.1</v>
      </c>
      <c r="AH225">
        <v>48.1</v>
      </c>
      <c r="AI225">
        <v>49.2</v>
      </c>
      <c r="AJ225">
        <v>50.3</v>
      </c>
      <c r="AK225">
        <v>51.3</v>
      </c>
      <c r="AL225">
        <v>50.5</v>
      </c>
      <c r="AM225">
        <v>49.4</v>
      </c>
      <c r="AN225">
        <v>48.5</v>
      </c>
      <c r="AO225">
        <v>47.5</v>
      </c>
      <c r="AP225" t="s">
        <v>269</v>
      </c>
      <c r="AQ225">
        <v>2050</v>
      </c>
      <c r="AR225" t="s">
        <v>23</v>
      </c>
      <c r="AS225" t="s">
        <v>331</v>
      </c>
      <c r="AT225">
        <v>142.19999999999999</v>
      </c>
      <c r="AU225">
        <v>136.9</v>
      </c>
      <c r="AV225">
        <v>141.9</v>
      </c>
      <c r="AW225">
        <v>141.80000000000001</v>
      </c>
      <c r="AX225">
        <v>138.80000000000001</v>
      </c>
      <c r="AY225">
        <v>138.6</v>
      </c>
      <c r="AZ225">
        <v>139.4</v>
      </c>
      <c r="BA225">
        <v>140.4</v>
      </c>
      <c r="BB225">
        <v>141.9</v>
      </c>
      <c r="BC225">
        <v>142.5</v>
      </c>
      <c r="BD225">
        <v>144.30000000000001</v>
      </c>
      <c r="BE225">
        <v>145.4</v>
      </c>
      <c r="BF225">
        <v>148.4</v>
      </c>
      <c r="BG225">
        <v>152.5</v>
      </c>
      <c r="BH225">
        <v>155.9</v>
      </c>
      <c r="BI225">
        <v>160.1</v>
      </c>
      <c r="BJ225">
        <v>160.69999999999999</v>
      </c>
      <c r="BK225">
        <v>164.2</v>
      </c>
      <c r="BL225">
        <v>175.2</v>
      </c>
      <c r="BM225">
        <v>181.7</v>
      </c>
      <c r="BN225">
        <v>188.8</v>
      </c>
      <c r="BO225">
        <v>195.9</v>
      </c>
      <c r="BP225">
        <v>199.4</v>
      </c>
      <c r="BQ225">
        <v>203.4</v>
      </c>
      <c r="BR225">
        <v>208.4</v>
      </c>
      <c r="BS225">
        <v>213.8</v>
      </c>
      <c r="BT225">
        <v>219.3</v>
      </c>
      <c r="BU225">
        <v>231.4</v>
      </c>
      <c r="BV225">
        <v>241.7</v>
      </c>
      <c r="BW225">
        <v>250.1</v>
      </c>
      <c r="BX225">
        <v>259.60000000000002</v>
      </c>
      <c r="BY225">
        <v>268.7</v>
      </c>
    </row>
    <row r="226" spans="4:77" x14ac:dyDescent="0.3">
      <c r="D226" s="23" t="s">
        <v>382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136.9</v>
      </c>
      <c r="L226">
        <v>141.9</v>
      </c>
      <c r="M226">
        <v>141.80000000000001</v>
      </c>
      <c r="N226">
        <v>138.80000000000001</v>
      </c>
      <c r="O226">
        <v>138.6</v>
      </c>
      <c r="P226">
        <v>139.4</v>
      </c>
      <c r="Q226">
        <v>140.4</v>
      </c>
      <c r="R226">
        <v>141.9</v>
      </c>
      <c r="S226">
        <v>142.5</v>
      </c>
      <c r="T226">
        <v>144.30000000000001</v>
      </c>
      <c r="U226">
        <v>145.4</v>
      </c>
      <c r="V226">
        <v>148.4</v>
      </c>
      <c r="W226">
        <v>152.5</v>
      </c>
      <c r="X226">
        <v>155.9</v>
      </c>
      <c r="Y226">
        <v>160.1</v>
      </c>
      <c r="Z226">
        <v>160.69999999999999</v>
      </c>
      <c r="AA226">
        <v>164.2</v>
      </c>
      <c r="AB226">
        <v>175.2</v>
      </c>
      <c r="AC226">
        <v>181.7</v>
      </c>
      <c r="AD226">
        <v>188.8</v>
      </c>
      <c r="AE226">
        <v>195.9</v>
      </c>
      <c r="AF226">
        <v>199.4</v>
      </c>
      <c r="AG226">
        <v>203.4</v>
      </c>
      <c r="AH226">
        <v>208.4</v>
      </c>
      <c r="AI226">
        <v>213.8</v>
      </c>
      <c r="AJ226">
        <v>219.3</v>
      </c>
      <c r="AK226">
        <v>231.4</v>
      </c>
      <c r="AL226">
        <v>241.7</v>
      </c>
      <c r="AM226">
        <v>250.1</v>
      </c>
      <c r="AN226">
        <v>259.60000000000002</v>
      </c>
      <c r="AO226">
        <v>268.7</v>
      </c>
      <c r="AP226" t="s">
        <v>269</v>
      </c>
      <c r="AQ226">
        <v>2050</v>
      </c>
      <c r="AR226" t="s">
        <v>23</v>
      </c>
      <c r="AS226" t="s">
        <v>332</v>
      </c>
      <c r="AT226">
        <v>38.1</v>
      </c>
      <c r="AU226">
        <v>37.6</v>
      </c>
      <c r="AV226">
        <v>38.6</v>
      </c>
      <c r="AW226">
        <v>39.200000000000003</v>
      </c>
      <c r="AX226">
        <v>40</v>
      </c>
      <c r="AY226">
        <v>40.9</v>
      </c>
      <c r="AZ226">
        <v>42</v>
      </c>
      <c r="BA226">
        <v>43.1</v>
      </c>
      <c r="BB226">
        <v>44.3</v>
      </c>
      <c r="BC226">
        <v>45.9</v>
      </c>
      <c r="BD226">
        <v>47.2</v>
      </c>
      <c r="BE226">
        <v>48.5</v>
      </c>
      <c r="BF226">
        <v>50.1</v>
      </c>
      <c r="BG226">
        <v>51.8</v>
      </c>
      <c r="BH226">
        <v>53.6</v>
      </c>
      <c r="BI226">
        <v>55.6</v>
      </c>
      <c r="BJ226">
        <v>57.5</v>
      </c>
      <c r="BK226">
        <v>59.5</v>
      </c>
      <c r="BL226">
        <v>61.7</v>
      </c>
      <c r="BM226">
        <v>63.6</v>
      </c>
      <c r="BN226">
        <v>65.599999999999994</v>
      </c>
      <c r="BO226">
        <v>67.7</v>
      </c>
      <c r="BP226">
        <v>70.099999999999994</v>
      </c>
      <c r="BQ226">
        <v>72.5</v>
      </c>
      <c r="BR226">
        <v>74.900000000000006</v>
      </c>
      <c r="BS226">
        <v>77.400000000000006</v>
      </c>
      <c r="BT226">
        <v>80.099999999999994</v>
      </c>
      <c r="BU226">
        <v>82.8</v>
      </c>
      <c r="BV226">
        <v>82.9</v>
      </c>
      <c r="BW226">
        <v>82.9</v>
      </c>
      <c r="BX226">
        <v>83</v>
      </c>
      <c r="BY226">
        <v>83</v>
      </c>
    </row>
    <row r="227" spans="4:77" x14ac:dyDescent="0.3">
      <c r="D227" s="23" t="s">
        <v>382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40.9</v>
      </c>
      <c r="P227">
        <v>42</v>
      </c>
      <c r="Q227">
        <v>43.1</v>
      </c>
      <c r="R227">
        <v>44.3</v>
      </c>
      <c r="S227">
        <v>45.9</v>
      </c>
      <c r="T227">
        <v>47.2</v>
      </c>
      <c r="U227">
        <v>48.5</v>
      </c>
      <c r="V227">
        <v>50.1</v>
      </c>
      <c r="W227">
        <v>51.8</v>
      </c>
      <c r="X227">
        <v>53.6</v>
      </c>
      <c r="Y227">
        <v>55.6</v>
      </c>
      <c r="Z227">
        <v>57.5</v>
      </c>
      <c r="AA227">
        <v>59.5</v>
      </c>
      <c r="AB227">
        <v>61.7</v>
      </c>
      <c r="AC227">
        <v>63.6</v>
      </c>
      <c r="AD227">
        <v>65.599999999999994</v>
      </c>
      <c r="AE227">
        <v>67.7</v>
      </c>
      <c r="AF227">
        <v>70.099999999999994</v>
      </c>
      <c r="AG227">
        <v>72.5</v>
      </c>
      <c r="AH227">
        <v>74.900000000000006</v>
      </c>
      <c r="AI227">
        <v>77.400000000000006</v>
      </c>
      <c r="AJ227">
        <v>80.099999999999994</v>
      </c>
      <c r="AK227">
        <v>82.8</v>
      </c>
      <c r="AL227">
        <v>82.9</v>
      </c>
      <c r="AM227">
        <v>82.9</v>
      </c>
      <c r="AN227">
        <v>83</v>
      </c>
      <c r="AO227">
        <v>83</v>
      </c>
      <c r="AP227" t="s">
        <v>269</v>
      </c>
      <c r="AQ227">
        <v>2050</v>
      </c>
      <c r="AR227" t="s">
        <v>23</v>
      </c>
      <c r="AS227" t="s">
        <v>333</v>
      </c>
      <c r="AT227">
        <v>140.6</v>
      </c>
      <c r="AU227">
        <v>129.4</v>
      </c>
      <c r="AV227">
        <v>133.4</v>
      </c>
      <c r="AW227">
        <v>136.1</v>
      </c>
      <c r="AX227">
        <v>138.6</v>
      </c>
      <c r="AY227">
        <v>141.5</v>
      </c>
      <c r="AZ227">
        <v>144.9</v>
      </c>
      <c r="BA227">
        <v>148.80000000000001</v>
      </c>
      <c r="BB227">
        <v>152.80000000000001</v>
      </c>
      <c r="BC227">
        <v>158</v>
      </c>
      <c r="BD227">
        <v>162.69999999999999</v>
      </c>
      <c r="BE227">
        <v>167.1</v>
      </c>
      <c r="BF227">
        <v>172.4</v>
      </c>
      <c r="BG227">
        <v>177.8</v>
      </c>
      <c r="BH227">
        <v>183.5</v>
      </c>
      <c r="BI227">
        <v>190.1</v>
      </c>
      <c r="BJ227">
        <v>196.9</v>
      </c>
      <c r="BK227">
        <v>203.7</v>
      </c>
      <c r="BL227">
        <v>210.2</v>
      </c>
      <c r="BM227">
        <v>216.8</v>
      </c>
      <c r="BN227">
        <v>223.6</v>
      </c>
      <c r="BO227">
        <v>230.4</v>
      </c>
      <c r="BP227">
        <v>236.7</v>
      </c>
      <c r="BQ227">
        <v>242.9</v>
      </c>
      <c r="BR227">
        <v>249.8</v>
      </c>
      <c r="BS227">
        <v>257.2</v>
      </c>
      <c r="BT227">
        <v>265</v>
      </c>
      <c r="BU227">
        <v>272.7</v>
      </c>
      <c r="BV227">
        <v>272.3</v>
      </c>
      <c r="BW227">
        <v>270.7</v>
      </c>
      <c r="BX227">
        <v>269.8</v>
      </c>
      <c r="BY227">
        <v>268.5</v>
      </c>
    </row>
    <row r="228" spans="4:77" x14ac:dyDescent="0.3">
      <c r="D228" s="23" t="s">
        <v>382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133.4</v>
      </c>
      <c r="M228">
        <v>136.1</v>
      </c>
      <c r="N228">
        <v>138.6</v>
      </c>
      <c r="O228">
        <v>141.5</v>
      </c>
      <c r="P228">
        <v>144.9</v>
      </c>
      <c r="Q228">
        <v>148.80000000000001</v>
      </c>
      <c r="R228">
        <v>152.80000000000001</v>
      </c>
      <c r="S228">
        <v>158</v>
      </c>
      <c r="T228">
        <v>162.69999999999999</v>
      </c>
      <c r="U228">
        <v>167.1</v>
      </c>
      <c r="V228">
        <v>172.4</v>
      </c>
      <c r="W228">
        <v>177.8</v>
      </c>
      <c r="X228">
        <v>183.5</v>
      </c>
      <c r="Y228">
        <v>190.1</v>
      </c>
      <c r="Z228">
        <v>196.9</v>
      </c>
      <c r="AA228">
        <v>203.7</v>
      </c>
      <c r="AB228">
        <v>210.2</v>
      </c>
      <c r="AC228">
        <v>216.8</v>
      </c>
      <c r="AD228">
        <v>223.6</v>
      </c>
      <c r="AE228">
        <v>230.4</v>
      </c>
      <c r="AF228">
        <v>236.7</v>
      </c>
      <c r="AG228">
        <v>242.9</v>
      </c>
      <c r="AH228">
        <v>249.8</v>
      </c>
      <c r="AI228">
        <v>257.2</v>
      </c>
      <c r="AJ228">
        <v>265</v>
      </c>
      <c r="AK228">
        <v>272.7</v>
      </c>
      <c r="AL228">
        <v>272.3</v>
      </c>
      <c r="AM228">
        <v>270.7</v>
      </c>
      <c r="AN228">
        <v>269.8</v>
      </c>
      <c r="AO228">
        <v>268.5</v>
      </c>
      <c r="AP228" t="s">
        <v>269</v>
      </c>
      <c r="AQ228">
        <v>2050</v>
      </c>
      <c r="AR228" t="s">
        <v>23</v>
      </c>
      <c r="AS228" t="s">
        <v>334</v>
      </c>
      <c r="AT228">
        <v>482.5</v>
      </c>
      <c r="AU228">
        <v>441.7</v>
      </c>
      <c r="AV228">
        <v>455.9</v>
      </c>
      <c r="AW228">
        <v>466.9</v>
      </c>
      <c r="AX228">
        <v>474</v>
      </c>
      <c r="AY228">
        <v>481.7</v>
      </c>
      <c r="AZ228">
        <v>490.8</v>
      </c>
      <c r="BA228">
        <v>501.5</v>
      </c>
      <c r="BB228">
        <v>512.70000000000005</v>
      </c>
      <c r="BC228">
        <v>507.7</v>
      </c>
      <c r="BD228">
        <v>515.29999999999995</v>
      </c>
      <c r="BE228">
        <v>526.9</v>
      </c>
      <c r="BF228">
        <v>540.6</v>
      </c>
      <c r="BG228">
        <v>554.70000000000005</v>
      </c>
      <c r="BH228">
        <v>569.79999999999995</v>
      </c>
      <c r="BI228">
        <v>586.9</v>
      </c>
      <c r="BJ228">
        <v>604.20000000000005</v>
      </c>
      <c r="BK228">
        <v>622.20000000000005</v>
      </c>
      <c r="BL228">
        <v>640.4</v>
      </c>
      <c r="BM228">
        <v>657</v>
      </c>
      <c r="BN228">
        <v>672.9</v>
      </c>
      <c r="BO228">
        <v>689.1</v>
      </c>
      <c r="BP228">
        <v>698.1</v>
      </c>
      <c r="BQ228">
        <v>707.8</v>
      </c>
      <c r="BR228">
        <v>720</v>
      </c>
      <c r="BS228">
        <v>733.7</v>
      </c>
      <c r="BT228">
        <v>748.7</v>
      </c>
      <c r="BU228">
        <v>762.9</v>
      </c>
      <c r="BV228">
        <v>754.6</v>
      </c>
      <c r="BW228">
        <v>744.3</v>
      </c>
      <c r="BX228">
        <v>735.9</v>
      </c>
      <c r="BY228">
        <v>727.1</v>
      </c>
    </row>
    <row r="229" spans="4:77" x14ac:dyDescent="0.3">
      <c r="D229" s="23" t="s">
        <v>382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441.7</v>
      </c>
      <c r="L229">
        <v>455.9</v>
      </c>
      <c r="M229">
        <v>466.9</v>
      </c>
      <c r="N229">
        <v>474</v>
      </c>
      <c r="O229">
        <v>481.7</v>
      </c>
      <c r="P229">
        <v>490.8</v>
      </c>
      <c r="Q229">
        <v>501.5</v>
      </c>
      <c r="R229">
        <v>512.70000000000005</v>
      </c>
      <c r="S229">
        <v>507.7</v>
      </c>
      <c r="T229">
        <v>515.29999999999995</v>
      </c>
      <c r="U229">
        <v>526.9</v>
      </c>
      <c r="V229">
        <v>540.6</v>
      </c>
      <c r="W229">
        <v>554.70000000000005</v>
      </c>
      <c r="X229">
        <v>569.79999999999995</v>
      </c>
      <c r="Y229">
        <v>586.9</v>
      </c>
      <c r="Z229">
        <v>604.20000000000005</v>
      </c>
      <c r="AA229">
        <v>622.20000000000005</v>
      </c>
      <c r="AB229">
        <v>640.4</v>
      </c>
      <c r="AC229">
        <v>657</v>
      </c>
      <c r="AD229">
        <v>672.9</v>
      </c>
      <c r="AE229">
        <v>689.1</v>
      </c>
      <c r="AF229">
        <v>698.1</v>
      </c>
      <c r="AG229">
        <v>707.8</v>
      </c>
      <c r="AH229">
        <v>720</v>
      </c>
      <c r="AI229">
        <v>733.7</v>
      </c>
      <c r="AJ229">
        <v>748.7</v>
      </c>
      <c r="AK229">
        <v>762.9</v>
      </c>
      <c r="AL229">
        <v>754.6</v>
      </c>
      <c r="AM229">
        <v>744.3</v>
      </c>
      <c r="AN229">
        <v>735.9</v>
      </c>
      <c r="AO229">
        <v>727.1</v>
      </c>
      <c r="AP229" t="s">
        <v>269</v>
      </c>
      <c r="AQ229">
        <v>2050</v>
      </c>
      <c r="AR229" t="s">
        <v>23</v>
      </c>
      <c r="AS229" t="s">
        <v>335</v>
      </c>
      <c r="AT229">
        <v>37.700000000000003</v>
      </c>
      <c r="AU229">
        <v>35.1</v>
      </c>
      <c r="AV229">
        <v>36.700000000000003</v>
      </c>
      <c r="AW229">
        <v>37.6</v>
      </c>
      <c r="AX229">
        <v>38.6</v>
      </c>
      <c r="AY229">
        <v>39.6</v>
      </c>
      <c r="AZ229">
        <v>40.799999999999997</v>
      </c>
      <c r="BA229">
        <v>42</v>
      </c>
      <c r="BB229">
        <v>43.3</v>
      </c>
      <c r="BC229">
        <v>45.3</v>
      </c>
      <c r="BD229">
        <v>47</v>
      </c>
      <c r="BE229">
        <v>48.5</v>
      </c>
      <c r="BF229">
        <v>50.2</v>
      </c>
      <c r="BG229">
        <v>52</v>
      </c>
      <c r="BH229">
        <v>53.9</v>
      </c>
      <c r="BI229">
        <v>56</v>
      </c>
      <c r="BJ229">
        <v>58.1</v>
      </c>
      <c r="BK229">
        <v>60.3</v>
      </c>
      <c r="BL229">
        <v>62.7</v>
      </c>
      <c r="BM229">
        <v>65</v>
      </c>
      <c r="BN229">
        <v>67.2</v>
      </c>
      <c r="BO229">
        <v>69.599999999999994</v>
      </c>
      <c r="BP229">
        <v>72.400000000000006</v>
      </c>
      <c r="BQ229">
        <v>74.900000000000006</v>
      </c>
      <c r="BR229">
        <v>77.3</v>
      </c>
      <c r="BS229">
        <v>79.8</v>
      </c>
      <c r="BT229">
        <v>82.3</v>
      </c>
      <c r="BU229">
        <v>85</v>
      </c>
      <c r="BV229">
        <v>85.4</v>
      </c>
      <c r="BW229">
        <v>85.2</v>
      </c>
      <c r="BX229">
        <v>85</v>
      </c>
      <c r="BY229">
        <v>84.6</v>
      </c>
    </row>
    <row r="230" spans="4:77" x14ac:dyDescent="0.3">
      <c r="D230" s="23" t="s">
        <v>382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35.1</v>
      </c>
      <c r="L230">
        <v>36.700000000000003</v>
      </c>
      <c r="M230">
        <v>37.6</v>
      </c>
      <c r="N230">
        <v>38.6</v>
      </c>
      <c r="O230">
        <v>39.6</v>
      </c>
      <c r="P230">
        <v>40.799999999999997</v>
      </c>
      <c r="Q230">
        <v>42</v>
      </c>
      <c r="R230">
        <v>43.3</v>
      </c>
      <c r="S230">
        <v>45.3</v>
      </c>
      <c r="T230">
        <v>47</v>
      </c>
      <c r="U230">
        <v>48.5</v>
      </c>
      <c r="V230">
        <v>50.2</v>
      </c>
      <c r="W230">
        <v>52</v>
      </c>
      <c r="X230">
        <v>53.9</v>
      </c>
      <c r="Y230">
        <v>56</v>
      </c>
      <c r="Z230">
        <v>58.1</v>
      </c>
      <c r="AA230">
        <v>60.3</v>
      </c>
      <c r="AB230">
        <v>62.7</v>
      </c>
      <c r="AC230">
        <v>65</v>
      </c>
      <c r="AD230">
        <v>67.2</v>
      </c>
      <c r="AE230">
        <v>69.599999999999994</v>
      </c>
      <c r="AF230">
        <v>72.400000000000006</v>
      </c>
      <c r="AG230">
        <v>74.900000000000006</v>
      </c>
      <c r="AH230">
        <v>77.3</v>
      </c>
      <c r="AI230">
        <v>79.8</v>
      </c>
      <c r="AJ230">
        <v>82.3</v>
      </c>
      <c r="AK230">
        <v>85</v>
      </c>
      <c r="AL230">
        <v>85.4</v>
      </c>
      <c r="AM230">
        <v>85.2</v>
      </c>
      <c r="AN230">
        <v>85</v>
      </c>
      <c r="AO230">
        <v>84.6</v>
      </c>
      <c r="AP230" t="s">
        <v>269</v>
      </c>
      <c r="AQ230">
        <v>2050</v>
      </c>
      <c r="AR230" t="s">
        <v>23</v>
      </c>
      <c r="AS230" t="s">
        <v>336</v>
      </c>
      <c r="AT230">
        <v>60.7</v>
      </c>
      <c r="AU230">
        <v>58.3</v>
      </c>
      <c r="AV230">
        <v>59.9</v>
      </c>
      <c r="AW230">
        <v>60.9</v>
      </c>
      <c r="AX230">
        <v>61.9</v>
      </c>
      <c r="AY230">
        <v>63</v>
      </c>
      <c r="AZ230">
        <v>64.3</v>
      </c>
      <c r="BA230">
        <v>65.8</v>
      </c>
      <c r="BB230">
        <v>67.599999999999994</v>
      </c>
      <c r="BC230">
        <v>70</v>
      </c>
      <c r="BD230">
        <v>72.3</v>
      </c>
      <c r="BE230">
        <v>74.400000000000006</v>
      </c>
      <c r="BF230">
        <v>77</v>
      </c>
      <c r="BG230">
        <v>79.599999999999994</v>
      </c>
      <c r="BH230">
        <v>82.4</v>
      </c>
      <c r="BI230">
        <v>85.7</v>
      </c>
      <c r="BJ230">
        <v>88.6</v>
      </c>
      <c r="BK230">
        <v>91.7</v>
      </c>
      <c r="BL230">
        <v>94.9</v>
      </c>
      <c r="BM230">
        <v>97.9</v>
      </c>
      <c r="BN230">
        <v>100.7</v>
      </c>
      <c r="BO230">
        <v>103.6</v>
      </c>
      <c r="BP230">
        <v>106.8</v>
      </c>
      <c r="BQ230">
        <v>109.5</v>
      </c>
      <c r="BR230">
        <v>112.1</v>
      </c>
      <c r="BS230">
        <v>114.6</v>
      </c>
      <c r="BT230">
        <v>117.1</v>
      </c>
      <c r="BU230">
        <v>119.5</v>
      </c>
      <c r="BV230">
        <v>118.6</v>
      </c>
      <c r="BW230">
        <v>117.3</v>
      </c>
      <c r="BX230">
        <v>116.4</v>
      </c>
      <c r="BY230">
        <v>115.3</v>
      </c>
    </row>
    <row r="231" spans="4:77" x14ac:dyDescent="0.3">
      <c r="D231" s="23" t="s">
        <v>382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58.3</v>
      </c>
      <c r="L231">
        <v>59.9</v>
      </c>
      <c r="M231">
        <v>60.9</v>
      </c>
      <c r="N231">
        <v>61.9</v>
      </c>
      <c r="O231">
        <v>63</v>
      </c>
      <c r="P231">
        <v>64.3</v>
      </c>
      <c r="Q231">
        <v>65.8</v>
      </c>
      <c r="R231">
        <v>67.599999999999994</v>
      </c>
      <c r="S231">
        <v>70</v>
      </c>
      <c r="T231">
        <v>72.3</v>
      </c>
      <c r="U231">
        <v>74.400000000000006</v>
      </c>
      <c r="V231">
        <v>77</v>
      </c>
      <c r="W231">
        <v>79.599999999999994</v>
      </c>
      <c r="X231">
        <v>82.4</v>
      </c>
      <c r="Y231">
        <v>85.7</v>
      </c>
      <c r="Z231">
        <v>88.6</v>
      </c>
      <c r="AA231">
        <v>91.7</v>
      </c>
      <c r="AB231">
        <v>94.9</v>
      </c>
      <c r="AC231">
        <v>97.9</v>
      </c>
      <c r="AD231">
        <v>100.7</v>
      </c>
      <c r="AE231">
        <v>103.6</v>
      </c>
      <c r="AF231">
        <v>106.8</v>
      </c>
      <c r="AG231">
        <v>109.5</v>
      </c>
      <c r="AH231">
        <v>112.1</v>
      </c>
      <c r="AI231">
        <v>114.6</v>
      </c>
      <c r="AJ231">
        <v>117.1</v>
      </c>
      <c r="AK231">
        <v>119.5</v>
      </c>
      <c r="AL231">
        <v>118.6</v>
      </c>
      <c r="AM231">
        <v>117.3</v>
      </c>
      <c r="AN231">
        <v>116.4</v>
      </c>
      <c r="AO231">
        <v>115.3</v>
      </c>
      <c r="AP231" t="s">
        <v>269</v>
      </c>
      <c r="AQ231">
        <v>2050</v>
      </c>
      <c r="AR231" t="s">
        <v>23</v>
      </c>
      <c r="AS231" t="s">
        <v>337</v>
      </c>
      <c r="AT231">
        <v>247.4</v>
      </c>
      <c r="AU231">
        <v>235</v>
      </c>
      <c r="AV231">
        <v>241</v>
      </c>
      <c r="AW231">
        <v>245.8</v>
      </c>
      <c r="AX231">
        <v>249.9</v>
      </c>
      <c r="AY231">
        <v>254.1</v>
      </c>
      <c r="AZ231">
        <v>258.8</v>
      </c>
      <c r="BA231">
        <v>264.2</v>
      </c>
      <c r="BB231">
        <v>271.39999999999998</v>
      </c>
      <c r="BC231">
        <v>279.7</v>
      </c>
      <c r="BD231">
        <v>288.89999999999998</v>
      </c>
      <c r="BE231">
        <v>298.60000000000002</v>
      </c>
      <c r="BF231">
        <v>307.8</v>
      </c>
      <c r="BG231">
        <v>316.39999999999998</v>
      </c>
      <c r="BH231">
        <v>326.10000000000002</v>
      </c>
      <c r="BI231">
        <v>338.7</v>
      </c>
      <c r="BJ231">
        <v>349.7</v>
      </c>
      <c r="BK231">
        <v>360.2</v>
      </c>
      <c r="BL231">
        <v>371.5</v>
      </c>
      <c r="BM231">
        <v>384</v>
      </c>
      <c r="BN231">
        <v>397.8</v>
      </c>
      <c r="BO231">
        <v>412</v>
      </c>
      <c r="BP231">
        <v>426.1</v>
      </c>
      <c r="BQ231">
        <v>439.9</v>
      </c>
      <c r="BR231">
        <v>452.9</v>
      </c>
      <c r="BS231">
        <v>466</v>
      </c>
      <c r="BT231">
        <v>477.8</v>
      </c>
      <c r="BU231">
        <v>488.4</v>
      </c>
      <c r="BV231">
        <v>485.3</v>
      </c>
      <c r="BW231">
        <v>481.7</v>
      </c>
      <c r="BX231">
        <v>479.4</v>
      </c>
      <c r="BY231">
        <v>476.9</v>
      </c>
    </row>
    <row r="232" spans="4:77" x14ac:dyDescent="0.3">
      <c r="D232" s="23" t="s">
        <v>382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235</v>
      </c>
      <c r="L232">
        <v>241</v>
      </c>
      <c r="M232">
        <v>245.8</v>
      </c>
      <c r="N232">
        <v>249.9</v>
      </c>
      <c r="O232">
        <v>254.1</v>
      </c>
      <c r="P232">
        <v>258.8</v>
      </c>
      <c r="Q232">
        <v>264.2</v>
      </c>
      <c r="R232">
        <v>271.39999999999998</v>
      </c>
      <c r="S232">
        <v>279.7</v>
      </c>
      <c r="T232">
        <v>288.89999999999998</v>
      </c>
      <c r="U232">
        <v>298.60000000000002</v>
      </c>
      <c r="V232">
        <v>307.8</v>
      </c>
      <c r="W232">
        <v>316.39999999999998</v>
      </c>
      <c r="X232">
        <v>326.10000000000002</v>
      </c>
      <c r="Y232">
        <v>338.7</v>
      </c>
      <c r="Z232">
        <v>349.7</v>
      </c>
      <c r="AA232">
        <v>360.2</v>
      </c>
      <c r="AB232">
        <v>371.5</v>
      </c>
      <c r="AC232">
        <v>384</v>
      </c>
      <c r="AD232">
        <v>397.8</v>
      </c>
      <c r="AE232">
        <v>412</v>
      </c>
      <c r="AF232">
        <v>426.1</v>
      </c>
      <c r="AG232">
        <v>439.9</v>
      </c>
      <c r="AH232">
        <v>452.9</v>
      </c>
      <c r="AI232">
        <v>466</v>
      </c>
      <c r="AJ232">
        <v>477.8</v>
      </c>
      <c r="AK232">
        <v>488.4</v>
      </c>
      <c r="AL232">
        <v>485.3</v>
      </c>
      <c r="AM232">
        <v>481.7</v>
      </c>
      <c r="AN232">
        <v>479.4</v>
      </c>
      <c r="AO232">
        <v>476.9</v>
      </c>
      <c r="AP232" t="s">
        <v>269</v>
      </c>
      <c r="AQ232">
        <v>2050</v>
      </c>
      <c r="AR232" t="s">
        <v>23</v>
      </c>
      <c r="AS232" t="s">
        <v>338</v>
      </c>
      <c r="AT232">
        <v>8.1</v>
      </c>
      <c r="AU232">
        <v>8</v>
      </c>
      <c r="AV232">
        <v>8.4</v>
      </c>
      <c r="AW232">
        <v>8.9</v>
      </c>
      <c r="AX232">
        <v>9.1999999999999993</v>
      </c>
      <c r="AY232">
        <v>9.6</v>
      </c>
      <c r="AZ232">
        <v>9.9</v>
      </c>
      <c r="BA232">
        <v>10.199999999999999</v>
      </c>
      <c r="BB232">
        <v>10.5</v>
      </c>
      <c r="BC232">
        <v>10.7</v>
      </c>
      <c r="BD232">
        <v>10.9</v>
      </c>
      <c r="BE232">
        <v>11.1</v>
      </c>
      <c r="BF232">
        <v>11.4</v>
      </c>
      <c r="BG232">
        <v>11.7</v>
      </c>
      <c r="BH232">
        <v>12</v>
      </c>
      <c r="BI232">
        <v>12.3</v>
      </c>
      <c r="BJ232">
        <v>12.6</v>
      </c>
      <c r="BK232">
        <v>12.9</v>
      </c>
      <c r="BL232">
        <v>13.2</v>
      </c>
      <c r="BM232">
        <v>13.4</v>
      </c>
      <c r="BN232">
        <v>13.6</v>
      </c>
      <c r="BO232">
        <v>13.8</v>
      </c>
      <c r="BP232">
        <v>13.9</v>
      </c>
      <c r="BQ232">
        <v>14.1</v>
      </c>
      <c r="BR232">
        <v>14.2</v>
      </c>
      <c r="BS232">
        <v>14.4</v>
      </c>
      <c r="BT232">
        <v>14.6</v>
      </c>
      <c r="BU232">
        <v>14.8</v>
      </c>
      <c r="BV232">
        <v>14.7</v>
      </c>
      <c r="BW232">
        <v>14.6</v>
      </c>
      <c r="BX232">
        <v>14.6</v>
      </c>
      <c r="BY232">
        <v>14.6</v>
      </c>
    </row>
    <row r="233" spans="4:77" x14ac:dyDescent="0.3">
      <c r="D233" s="23" t="s">
        <v>382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8.9</v>
      </c>
      <c r="N233">
        <v>9.1999999999999993</v>
      </c>
      <c r="O233">
        <v>9.6</v>
      </c>
      <c r="P233">
        <v>9.9</v>
      </c>
      <c r="Q233">
        <v>10.199999999999999</v>
      </c>
      <c r="R233">
        <v>10.5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13.9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14.6</v>
      </c>
      <c r="AP233" t="s">
        <v>269</v>
      </c>
      <c r="AQ233">
        <v>2050</v>
      </c>
      <c r="AR233" t="s">
        <v>23</v>
      </c>
      <c r="AS233" t="s">
        <v>339</v>
      </c>
      <c r="AT233">
        <v>7.3</v>
      </c>
      <c r="AU233">
        <v>7</v>
      </c>
      <c r="AV233">
        <v>7.3</v>
      </c>
      <c r="AW233">
        <v>7.5</v>
      </c>
      <c r="AX233">
        <v>7.7</v>
      </c>
      <c r="AY233">
        <v>7.8</v>
      </c>
      <c r="AZ233">
        <v>8</v>
      </c>
      <c r="BA233">
        <v>8.1999999999999993</v>
      </c>
      <c r="BB233">
        <v>8.4</v>
      </c>
      <c r="BC233">
        <v>8.6</v>
      </c>
      <c r="BD233">
        <v>8.8000000000000007</v>
      </c>
      <c r="BE233">
        <v>9.1</v>
      </c>
      <c r="BF233">
        <v>9.3000000000000007</v>
      </c>
      <c r="BG233">
        <v>9.5</v>
      </c>
      <c r="BH233">
        <v>9.8000000000000007</v>
      </c>
      <c r="BI233">
        <v>10.1</v>
      </c>
      <c r="BJ233">
        <v>10.4</v>
      </c>
      <c r="BK233">
        <v>10.7</v>
      </c>
      <c r="BL233">
        <v>10.9</v>
      </c>
      <c r="BM233">
        <v>11.2</v>
      </c>
      <c r="BN233">
        <v>11.5</v>
      </c>
      <c r="BO233">
        <v>11.9</v>
      </c>
      <c r="BP233">
        <v>12.1</v>
      </c>
      <c r="BQ233">
        <v>12.4</v>
      </c>
      <c r="BR233">
        <v>12.7</v>
      </c>
      <c r="BS233">
        <v>13</v>
      </c>
      <c r="BT233">
        <v>13.3</v>
      </c>
      <c r="BU233">
        <v>13.5</v>
      </c>
      <c r="BV233">
        <v>13.4</v>
      </c>
      <c r="BW233">
        <v>13.3</v>
      </c>
      <c r="BX233">
        <v>13.3</v>
      </c>
      <c r="BY233">
        <v>13.2</v>
      </c>
    </row>
    <row r="234" spans="4:77" x14ac:dyDescent="0.3">
      <c r="D234" s="23" t="s">
        <v>382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7.3</v>
      </c>
      <c r="M234">
        <v>7.5</v>
      </c>
      <c r="N234">
        <v>7.7</v>
      </c>
      <c r="O234">
        <v>7.8</v>
      </c>
      <c r="P234">
        <v>8</v>
      </c>
      <c r="Q234">
        <v>8.1999999999999993</v>
      </c>
      <c r="R234">
        <v>8.4</v>
      </c>
      <c r="S234">
        <v>8.6</v>
      </c>
      <c r="T234">
        <v>8.8000000000000007</v>
      </c>
      <c r="U234">
        <v>9.1</v>
      </c>
      <c r="V234">
        <v>9.3000000000000007</v>
      </c>
      <c r="W234">
        <v>9.5</v>
      </c>
      <c r="X234">
        <v>9.8000000000000007</v>
      </c>
      <c r="Y234">
        <v>10.1</v>
      </c>
      <c r="Z234">
        <v>10.4</v>
      </c>
      <c r="AA234">
        <v>10.7</v>
      </c>
      <c r="AB234">
        <v>10.9</v>
      </c>
      <c r="AC234">
        <v>11.2</v>
      </c>
      <c r="AD234">
        <v>11.5</v>
      </c>
      <c r="AE234">
        <v>11.9</v>
      </c>
      <c r="AF234">
        <v>12.1</v>
      </c>
      <c r="AG234">
        <v>12.4</v>
      </c>
      <c r="AH234">
        <v>12.7</v>
      </c>
      <c r="AI234">
        <v>13</v>
      </c>
      <c r="AJ234">
        <v>13.3</v>
      </c>
      <c r="AK234">
        <v>13.5</v>
      </c>
      <c r="AL234">
        <v>13.4</v>
      </c>
      <c r="AM234">
        <v>13.3</v>
      </c>
      <c r="AN234">
        <v>13.3</v>
      </c>
      <c r="AO234">
        <v>13.2</v>
      </c>
      <c r="AP234" t="s">
        <v>269</v>
      </c>
      <c r="AQ234">
        <v>2050</v>
      </c>
      <c r="AR234" t="s">
        <v>23</v>
      </c>
      <c r="AS234" t="s">
        <v>340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4:77" x14ac:dyDescent="0.3">
      <c r="D235" s="23" t="s">
        <v>382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269</v>
      </c>
      <c r="AQ235">
        <v>2050</v>
      </c>
      <c r="AR235" t="s">
        <v>23</v>
      </c>
      <c r="AS235" t="s">
        <v>341</v>
      </c>
      <c r="AT235">
        <v>54.9</v>
      </c>
      <c r="AU235">
        <v>50.4</v>
      </c>
      <c r="AV235">
        <v>51.7</v>
      </c>
      <c r="AW235">
        <v>52.5</v>
      </c>
      <c r="AX235">
        <v>53.3</v>
      </c>
      <c r="AY235">
        <v>54.2</v>
      </c>
      <c r="AZ235">
        <v>55.1</v>
      </c>
      <c r="BA235">
        <v>56</v>
      </c>
      <c r="BB235">
        <v>57</v>
      </c>
      <c r="BC235">
        <v>58.3</v>
      </c>
      <c r="BD235">
        <v>59.4</v>
      </c>
      <c r="BE235">
        <v>60.3</v>
      </c>
      <c r="BF235">
        <v>61.5</v>
      </c>
      <c r="BG235">
        <v>63</v>
      </c>
      <c r="BH235">
        <v>64.599999999999994</v>
      </c>
      <c r="BI235">
        <v>66.400000000000006</v>
      </c>
      <c r="BJ235">
        <v>68.099999999999994</v>
      </c>
      <c r="BK235">
        <v>70</v>
      </c>
      <c r="BL235">
        <v>71.900000000000006</v>
      </c>
      <c r="BM235">
        <v>73.7</v>
      </c>
      <c r="BN235">
        <v>75.5</v>
      </c>
      <c r="BO235">
        <v>77.400000000000006</v>
      </c>
      <c r="BP235">
        <v>80.7</v>
      </c>
      <c r="BQ235">
        <v>83.8</v>
      </c>
      <c r="BR235">
        <v>87</v>
      </c>
      <c r="BS235">
        <v>90.4</v>
      </c>
      <c r="BT235">
        <v>93.8</v>
      </c>
      <c r="BU235">
        <v>97</v>
      </c>
      <c r="BV235">
        <v>98.2</v>
      </c>
      <c r="BW235">
        <v>99.1</v>
      </c>
      <c r="BX235">
        <v>99.9</v>
      </c>
      <c r="BY235">
        <v>100.6</v>
      </c>
    </row>
    <row r="236" spans="4:77" x14ac:dyDescent="0.3">
      <c r="D236" s="23" t="s">
        <v>382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52.5</v>
      </c>
      <c r="N236">
        <v>53.3</v>
      </c>
      <c r="O236">
        <v>54.2</v>
      </c>
      <c r="P236">
        <v>55.1</v>
      </c>
      <c r="Q236">
        <v>56</v>
      </c>
      <c r="R236">
        <v>57</v>
      </c>
      <c r="S236">
        <v>58.3</v>
      </c>
      <c r="T236">
        <v>59.4</v>
      </c>
      <c r="U236">
        <v>60.3</v>
      </c>
      <c r="V236">
        <v>61.5</v>
      </c>
      <c r="W236">
        <v>63</v>
      </c>
      <c r="X236">
        <v>64.599999999999994</v>
      </c>
      <c r="Y236">
        <v>66.400000000000006</v>
      </c>
      <c r="Z236">
        <v>68.099999999999994</v>
      </c>
      <c r="AA236">
        <v>70</v>
      </c>
      <c r="AB236">
        <v>71.900000000000006</v>
      </c>
      <c r="AC236">
        <v>73.7</v>
      </c>
      <c r="AD236">
        <v>75.5</v>
      </c>
      <c r="AE236">
        <v>77.400000000000006</v>
      </c>
      <c r="AF236">
        <v>80.7</v>
      </c>
      <c r="AG236">
        <v>83.8</v>
      </c>
      <c r="AH236">
        <v>87</v>
      </c>
      <c r="AI236">
        <v>90.4</v>
      </c>
      <c r="AJ236">
        <v>93.8</v>
      </c>
      <c r="AK236">
        <v>97</v>
      </c>
      <c r="AL236">
        <v>98.2</v>
      </c>
      <c r="AM236">
        <v>99.1</v>
      </c>
      <c r="AN236">
        <v>99.9</v>
      </c>
      <c r="AO236">
        <v>100.6</v>
      </c>
      <c r="AP236" t="s">
        <v>269</v>
      </c>
      <c r="AQ236">
        <v>2050</v>
      </c>
      <c r="AR236" t="s">
        <v>23</v>
      </c>
      <c r="AS236" t="s">
        <v>342</v>
      </c>
      <c r="AT236">
        <v>84.1</v>
      </c>
      <c r="AU236">
        <v>79.900000000000006</v>
      </c>
      <c r="AV236">
        <v>82.5</v>
      </c>
      <c r="AW236">
        <v>84</v>
      </c>
      <c r="AX236">
        <v>85.7</v>
      </c>
      <c r="AY236">
        <v>87.5</v>
      </c>
      <c r="AZ236">
        <v>89.7</v>
      </c>
      <c r="BA236">
        <v>92.1</v>
      </c>
      <c r="BB236">
        <v>94.6</v>
      </c>
      <c r="BC236">
        <v>98</v>
      </c>
      <c r="BD236">
        <v>100.9</v>
      </c>
      <c r="BE236">
        <v>103.7</v>
      </c>
      <c r="BF236">
        <v>107</v>
      </c>
      <c r="BG236">
        <v>110.5</v>
      </c>
      <c r="BH236">
        <v>114.1</v>
      </c>
      <c r="BI236">
        <v>118.3</v>
      </c>
      <c r="BJ236">
        <v>122.3</v>
      </c>
      <c r="BK236">
        <v>126.7</v>
      </c>
      <c r="BL236">
        <v>131.30000000000001</v>
      </c>
      <c r="BM236">
        <v>135.69999999999999</v>
      </c>
      <c r="BN236">
        <v>140.19999999999999</v>
      </c>
      <c r="BO236">
        <v>144.80000000000001</v>
      </c>
      <c r="BP236">
        <v>149.4</v>
      </c>
      <c r="BQ236">
        <v>153.6</v>
      </c>
      <c r="BR236">
        <v>158</v>
      </c>
      <c r="BS236">
        <v>162.5</v>
      </c>
      <c r="BT236">
        <v>167.4</v>
      </c>
      <c r="BU236">
        <v>172.3</v>
      </c>
      <c r="BV236">
        <v>172.4</v>
      </c>
      <c r="BW236">
        <v>171.9</v>
      </c>
      <c r="BX236">
        <v>171.5</v>
      </c>
      <c r="BY236">
        <v>170.8</v>
      </c>
    </row>
    <row r="237" spans="4:77" x14ac:dyDescent="0.3">
      <c r="D237" s="23" t="s">
        <v>382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79.900000000000006</v>
      </c>
      <c r="L237">
        <v>82.5</v>
      </c>
      <c r="M237">
        <v>84</v>
      </c>
      <c r="N237">
        <v>85.7</v>
      </c>
      <c r="O237">
        <v>87.5</v>
      </c>
      <c r="P237">
        <v>89.7</v>
      </c>
      <c r="Q237">
        <v>92.1</v>
      </c>
      <c r="R237">
        <v>94.6</v>
      </c>
      <c r="S237">
        <v>98</v>
      </c>
      <c r="T237">
        <v>100.9</v>
      </c>
      <c r="U237">
        <v>103.7</v>
      </c>
      <c r="V237">
        <v>107</v>
      </c>
      <c r="W237">
        <v>110.5</v>
      </c>
      <c r="X237">
        <v>114.1</v>
      </c>
      <c r="Y237">
        <v>118.3</v>
      </c>
      <c r="Z237">
        <v>122.3</v>
      </c>
      <c r="AA237">
        <v>126.7</v>
      </c>
      <c r="AB237">
        <v>131.30000000000001</v>
      </c>
      <c r="AC237">
        <v>135.69999999999999</v>
      </c>
      <c r="AD237">
        <v>140.19999999999999</v>
      </c>
      <c r="AE237">
        <v>144.80000000000001</v>
      </c>
      <c r="AF237">
        <v>149.4</v>
      </c>
      <c r="AG237">
        <v>153.6</v>
      </c>
      <c r="AH237">
        <v>158</v>
      </c>
      <c r="AI237">
        <v>162.5</v>
      </c>
      <c r="AJ237">
        <v>167.4</v>
      </c>
      <c r="AK237">
        <v>172.3</v>
      </c>
      <c r="AL237">
        <v>172.4</v>
      </c>
      <c r="AM237">
        <v>171.9</v>
      </c>
      <c r="AN237">
        <v>171.5</v>
      </c>
      <c r="AO237">
        <v>170.8</v>
      </c>
      <c r="AP237" t="s">
        <v>269</v>
      </c>
      <c r="AQ237">
        <v>2050</v>
      </c>
      <c r="AR237" t="s">
        <v>23</v>
      </c>
      <c r="AS237" t="s">
        <v>343</v>
      </c>
      <c r="AT237">
        <v>413.4</v>
      </c>
      <c r="AU237">
        <v>391.2</v>
      </c>
      <c r="AV237">
        <v>405.5</v>
      </c>
      <c r="AW237">
        <v>413.6</v>
      </c>
      <c r="AX237">
        <v>422.8</v>
      </c>
      <c r="AY237">
        <v>432.4</v>
      </c>
      <c r="AZ237">
        <v>443.3</v>
      </c>
      <c r="BA237">
        <v>455</v>
      </c>
      <c r="BB237">
        <v>467.9</v>
      </c>
      <c r="BC237">
        <v>485.4</v>
      </c>
      <c r="BD237">
        <v>500.7</v>
      </c>
      <c r="BE237">
        <v>515.29999999999995</v>
      </c>
      <c r="BF237">
        <v>532.29999999999995</v>
      </c>
      <c r="BG237">
        <v>550.20000000000005</v>
      </c>
      <c r="BH237">
        <v>569.5</v>
      </c>
      <c r="BI237">
        <v>591.20000000000005</v>
      </c>
      <c r="BJ237">
        <v>612.20000000000005</v>
      </c>
      <c r="BK237">
        <v>635.1</v>
      </c>
      <c r="BL237">
        <v>660.1</v>
      </c>
      <c r="BM237">
        <v>684.3</v>
      </c>
      <c r="BN237">
        <v>709.1</v>
      </c>
      <c r="BO237">
        <v>734.1</v>
      </c>
      <c r="BP237">
        <v>763.2</v>
      </c>
      <c r="BQ237">
        <v>790</v>
      </c>
      <c r="BR237">
        <v>816</v>
      </c>
      <c r="BS237">
        <v>842.3</v>
      </c>
      <c r="BT237">
        <v>869.8</v>
      </c>
      <c r="BU237">
        <v>898.3</v>
      </c>
      <c r="BV237">
        <v>907.7</v>
      </c>
      <c r="BW237">
        <v>911.9</v>
      </c>
      <c r="BX237">
        <v>913.9</v>
      </c>
      <c r="BY237">
        <v>913.8</v>
      </c>
    </row>
    <row r="238" spans="4:77" x14ac:dyDescent="0.3">
      <c r="D238" s="23" t="s">
        <v>382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405.5</v>
      </c>
      <c r="M238">
        <v>413.6</v>
      </c>
      <c r="N238">
        <v>422.8</v>
      </c>
      <c r="O238">
        <v>432.4</v>
      </c>
      <c r="P238">
        <v>443.3</v>
      </c>
      <c r="Q238">
        <v>455</v>
      </c>
      <c r="R238">
        <v>467.9</v>
      </c>
      <c r="S238">
        <v>485.4</v>
      </c>
      <c r="T238">
        <v>500.7</v>
      </c>
      <c r="U238">
        <v>515.29999999999995</v>
      </c>
      <c r="V238">
        <v>532.29999999999995</v>
      </c>
      <c r="W238">
        <v>550.20000000000005</v>
      </c>
      <c r="X238">
        <v>569.5</v>
      </c>
      <c r="Y238">
        <v>591.20000000000005</v>
      </c>
      <c r="Z238">
        <v>612.20000000000005</v>
      </c>
      <c r="AA238">
        <v>635.1</v>
      </c>
      <c r="AB238">
        <v>660.1</v>
      </c>
      <c r="AC238">
        <v>684.3</v>
      </c>
      <c r="AD238">
        <v>709.1</v>
      </c>
      <c r="AE238">
        <v>734.1</v>
      </c>
      <c r="AF238">
        <v>763.2</v>
      </c>
      <c r="AG238">
        <v>790</v>
      </c>
      <c r="AH238">
        <v>816</v>
      </c>
      <c r="AI238">
        <v>842.3</v>
      </c>
      <c r="AJ238">
        <v>869.8</v>
      </c>
      <c r="AK238">
        <v>898.3</v>
      </c>
      <c r="AL238">
        <v>907.7</v>
      </c>
      <c r="AM238">
        <v>911.9</v>
      </c>
      <c r="AN238">
        <v>913.9</v>
      </c>
      <c r="AO238">
        <v>913.8</v>
      </c>
      <c r="AP238" t="s">
        <v>269</v>
      </c>
      <c r="AQ238">
        <v>2050</v>
      </c>
      <c r="AR238" t="s">
        <v>23</v>
      </c>
      <c r="AS238" t="s">
        <v>344</v>
      </c>
      <c r="AT238">
        <v>367.5</v>
      </c>
      <c r="AU238">
        <v>349.4</v>
      </c>
      <c r="AV238">
        <v>360.7</v>
      </c>
      <c r="AW238">
        <v>367.7</v>
      </c>
      <c r="AX238">
        <v>375.2</v>
      </c>
      <c r="AY238">
        <v>383.4</v>
      </c>
      <c r="AZ238">
        <v>392.9</v>
      </c>
      <c r="BA238">
        <v>403.2</v>
      </c>
      <c r="BB238">
        <v>414.3</v>
      </c>
      <c r="BC238">
        <v>428.3</v>
      </c>
      <c r="BD238">
        <v>441.2</v>
      </c>
      <c r="BE238">
        <v>453.7</v>
      </c>
      <c r="BF238">
        <v>468.3</v>
      </c>
      <c r="BG238">
        <v>483.5</v>
      </c>
      <c r="BH238">
        <v>499.7</v>
      </c>
      <c r="BI238">
        <v>518</v>
      </c>
      <c r="BJ238">
        <v>535.9</v>
      </c>
      <c r="BK238">
        <v>555</v>
      </c>
      <c r="BL238">
        <v>575.29999999999995</v>
      </c>
      <c r="BM238">
        <v>594.79999999999995</v>
      </c>
      <c r="BN238">
        <v>614.79999999999995</v>
      </c>
      <c r="BO238">
        <v>634.9</v>
      </c>
      <c r="BP238">
        <v>656.5</v>
      </c>
      <c r="BQ238">
        <v>676</v>
      </c>
      <c r="BR238">
        <v>695.6</v>
      </c>
      <c r="BS238">
        <v>715.8</v>
      </c>
      <c r="BT238">
        <v>737.2</v>
      </c>
      <c r="BU238">
        <v>759</v>
      </c>
      <c r="BV238">
        <v>761.6</v>
      </c>
      <c r="BW238">
        <v>761</v>
      </c>
      <c r="BX238">
        <v>760</v>
      </c>
      <c r="BY238">
        <v>757.7</v>
      </c>
    </row>
    <row r="239" spans="4:77" x14ac:dyDescent="0.3">
      <c r="D239" s="23" t="s">
        <v>382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349.4</v>
      </c>
      <c r="L239">
        <v>360.7</v>
      </c>
      <c r="M239">
        <v>367.7</v>
      </c>
      <c r="N239">
        <v>375.2</v>
      </c>
      <c r="O239">
        <v>383.4</v>
      </c>
      <c r="P239">
        <v>392.9</v>
      </c>
      <c r="Q239">
        <v>403.2</v>
      </c>
      <c r="R239">
        <v>414.3</v>
      </c>
      <c r="S239">
        <v>428.3</v>
      </c>
      <c r="T239">
        <v>441.2</v>
      </c>
      <c r="U239">
        <v>453.7</v>
      </c>
      <c r="V239">
        <v>468.3</v>
      </c>
      <c r="W239">
        <v>483.5</v>
      </c>
      <c r="X239">
        <v>499.7</v>
      </c>
      <c r="Y239">
        <v>518</v>
      </c>
      <c r="Z239">
        <v>535.9</v>
      </c>
      <c r="AA239">
        <v>555</v>
      </c>
      <c r="AB239">
        <v>575.29999999999995</v>
      </c>
      <c r="AC239">
        <v>594.79999999999995</v>
      </c>
      <c r="AD239">
        <v>614.79999999999995</v>
      </c>
      <c r="AE239">
        <v>634.9</v>
      </c>
      <c r="AF239">
        <v>656.5</v>
      </c>
      <c r="AG239">
        <v>676</v>
      </c>
      <c r="AH239">
        <v>695.6</v>
      </c>
      <c r="AI239">
        <v>715.8</v>
      </c>
      <c r="AJ239">
        <v>737.2</v>
      </c>
      <c r="AK239">
        <v>759</v>
      </c>
      <c r="AL239">
        <v>761.6</v>
      </c>
      <c r="AM239">
        <v>761</v>
      </c>
      <c r="AN239">
        <v>760</v>
      </c>
      <c r="AO239">
        <v>757.7</v>
      </c>
      <c r="AP239" t="s">
        <v>269</v>
      </c>
      <c r="AQ239">
        <v>2050</v>
      </c>
      <c r="AR239" t="s">
        <v>23</v>
      </c>
      <c r="AS239" t="s">
        <v>345</v>
      </c>
      <c r="AT239">
        <v>789.4</v>
      </c>
      <c r="AU239">
        <v>803.8</v>
      </c>
      <c r="AV239">
        <v>823.5</v>
      </c>
      <c r="AW239">
        <v>843</v>
      </c>
      <c r="AX239">
        <v>863.1</v>
      </c>
      <c r="AY239">
        <v>883.7</v>
      </c>
      <c r="AZ239">
        <v>904.8</v>
      </c>
      <c r="BA239">
        <v>926.4</v>
      </c>
      <c r="BB239">
        <v>948.6</v>
      </c>
      <c r="BC239">
        <v>971.8</v>
      </c>
      <c r="BD239">
        <v>995.3</v>
      </c>
      <c r="BE239">
        <v>1019.3</v>
      </c>
      <c r="BF239">
        <v>1044.0999999999999</v>
      </c>
      <c r="BG239">
        <v>1069.5999999999999</v>
      </c>
      <c r="BH239">
        <v>1095.7</v>
      </c>
      <c r="BI239">
        <v>1122.5999999999999</v>
      </c>
      <c r="BJ239">
        <v>1150</v>
      </c>
      <c r="BK239">
        <v>1178.4000000000001</v>
      </c>
      <c r="BL239">
        <v>1207.5999999999999</v>
      </c>
      <c r="BM239">
        <v>1237.2</v>
      </c>
      <c r="BN239">
        <v>1267.5999999999999</v>
      </c>
      <c r="BO239">
        <v>1298.5999999999999</v>
      </c>
      <c r="BP239">
        <v>1330.7</v>
      </c>
      <c r="BQ239">
        <v>1363.2</v>
      </c>
      <c r="BR239">
        <v>1396.3</v>
      </c>
      <c r="BS239">
        <v>1430.1</v>
      </c>
      <c r="BT239">
        <v>1464.9</v>
      </c>
      <c r="BU239">
        <v>1500.6</v>
      </c>
      <c r="BV239">
        <v>1535.7</v>
      </c>
      <c r="BW239">
        <v>1570.8</v>
      </c>
      <c r="BX239">
        <v>1606.2</v>
      </c>
      <c r="BY239">
        <v>1642.1</v>
      </c>
    </row>
    <row r="240" spans="4:77" x14ac:dyDescent="0.3">
      <c r="D240" s="23" t="s">
        <v>382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803.8</v>
      </c>
      <c r="L240">
        <v>823.5</v>
      </c>
      <c r="M240">
        <v>843</v>
      </c>
      <c r="N240">
        <v>863.1</v>
      </c>
      <c r="O240">
        <v>883.7</v>
      </c>
      <c r="P240">
        <v>904.8</v>
      </c>
      <c r="Q240">
        <v>926.4</v>
      </c>
      <c r="R240">
        <v>948.6</v>
      </c>
      <c r="S240">
        <v>971.8</v>
      </c>
      <c r="T240">
        <v>995.3</v>
      </c>
      <c r="U240">
        <v>1019.3</v>
      </c>
      <c r="V240">
        <v>1044.0999999999999</v>
      </c>
      <c r="W240">
        <v>1069.5999999999999</v>
      </c>
      <c r="X240">
        <v>1095.7</v>
      </c>
      <c r="Y240">
        <v>1122.5999999999999</v>
      </c>
      <c r="Z240">
        <v>1150</v>
      </c>
      <c r="AA240">
        <v>1178.4000000000001</v>
      </c>
      <c r="AB240">
        <v>1207.5999999999999</v>
      </c>
      <c r="AC240">
        <v>1237.2</v>
      </c>
      <c r="AD240">
        <v>1267.5999999999999</v>
      </c>
      <c r="AE240">
        <v>1298.5999999999999</v>
      </c>
      <c r="AF240">
        <v>1330.7</v>
      </c>
      <c r="AG240">
        <v>1363.2</v>
      </c>
      <c r="AH240">
        <v>1396.3</v>
      </c>
      <c r="AI240">
        <v>1430.1</v>
      </c>
      <c r="AJ240">
        <v>1464.9</v>
      </c>
      <c r="AK240">
        <v>1500.6</v>
      </c>
      <c r="AL240">
        <v>1535.7</v>
      </c>
      <c r="AM240">
        <v>1570.8</v>
      </c>
      <c r="AN240">
        <v>1606.2</v>
      </c>
      <c r="AO240">
        <v>1642.1</v>
      </c>
      <c r="AP240" t="s">
        <v>269</v>
      </c>
      <c r="AQ240">
        <v>2050</v>
      </c>
      <c r="AR240" t="s">
        <v>23</v>
      </c>
      <c r="AS240" t="s">
        <v>346</v>
      </c>
      <c r="AT240">
        <v>475.1</v>
      </c>
      <c r="AU240">
        <v>430.1</v>
      </c>
      <c r="AV240">
        <v>447.9</v>
      </c>
      <c r="AW240">
        <v>458.7</v>
      </c>
      <c r="AX240">
        <v>469.4</v>
      </c>
      <c r="AY240">
        <v>480.4</v>
      </c>
      <c r="AZ240">
        <v>492.9</v>
      </c>
      <c r="BA240">
        <v>506.1</v>
      </c>
      <c r="BB240">
        <v>520.4</v>
      </c>
      <c r="BC240">
        <v>538.1</v>
      </c>
      <c r="BD240">
        <v>554.6</v>
      </c>
      <c r="BE240">
        <v>570.5</v>
      </c>
      <c r="BF240">
        <v>589</v>
      </c>
      <c r="BG240">
        <v>608.1</v>
      </c>
      <c r="BH240">
        <v>628.6</v>
      </c>
      <c r="BI240">
        <v>652</v>
      </c>
      <c r="BJ240">
        <v>674.5</v>
      </c>
      <c r="BK240">
        <v>698.7</v>
      </c>
      <c r="BL240">
        <v>724.7</v>
      </c>
      <c r="BM240">
        <v>749.6</v>
      </c>
      <c r="BN240">
        <v>775</v>
      </c>
      <c r="BO240">
        <v>800.7</v>
      </c>
      <c r="BP240">
        <v>828.6</v>
      </c>
      <c r="BQ240">
        <v>854.2</v>
      </c>
      <c r="BR240">
        <v>879.6</v>
      </c>
      <c r="BS240">
        <v>905.5</v>
      </c>
      <c r="BT240">
        <v>932.7</v>
      </c>
      <c r="BU240">
        <v>960.1</v>
      </c>
      <c r="BV240">
        <v>961.8</v>
      </c>
      <c r="BW240">
        <v>959.7</v>
      </c>
      <c r="BX240">
        <v>957.1</v>
      </c>
      <c r="BY240">
        <v>953</v>
      </c>
    </row>
    <row r="241" spans="4:77" x14ac:dyDescent="0.3">
      <c r="D241" s="23" t="s">
        <v>382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447.9</v>
      </c>
      <c r="M241">
        <v>458.7</v>
      </c>
      <c r="N241">
        <v>469.4</v>
      </c>
      <c r="O241">
        <v>480.4</v>
      </c>
      <c r="P241">
        <v>492.9</v>
      </c>
      <c r="Q241">
        <v>506.1</v>
      </c>
      <c r="R241">
        <v>520.4</v>
      </c>
      <c r="S241">
        <v>538.1</v>
      </c>
      <c r="T241">
        <v>554.6</v>
      </c>
      <c r="U241">
        <v>570.5</v>
      </c>
      <c r="V241">
        <v>589</v>
      </c>
      <c r="W241">
        <v>608.1</v>
      </c>
      <c r="X241">
        <v>628.6</v>
      </c>
      <c r="Y241">
        <v>652</v>
      </c>
      <c r="Z241">
        <v>674.5</v>
      </c>
      <c r="AA241">
        <v>698.7</v>
      </c>
      <c r="AB241">
        <v>724.7</v>
      </c>
      <c r="AC241">
        <v>749.6</v>
      </c>
      <c r="AD241">
        <v>775</v>
      </c>
      <c r="AE241">
        <v>800.7</v>
      </c>
      <c r="AF241">
        <v>828.6</v>
      </c>
      <c r="AG241">
        <v>854.2</v>
      </c>
      <c r="AH241">
        <v>879.6</v>
      </c>
      <c r="AI241">
        <v>905.5</v>
      </c>
      <c r="AJ241">
        <v>932.7</v>
      </c>
      <c r="AK241">
        <v>960.1</v>
      </c>
      <c r="AL241">
        <v>961.8</v>
      </c>
      <c r="AM241">
        <v>959.7</v>
      </c>
      <c r="AN241">
        <v>957.1</v>
      </c>
      <c r="AO241">
        <v>953</v>
      </c>
      <c r="AT241">
        <v>2019</v>
      </c>
      <c r="AU241">
        <v>2020</v>
      </c>
      <c r="AV241">
        <v>2021</v>
      </c>
      <c r="AW241">
        <v>2022</v>
      </c>
      <c r="AX241">
        <v>2023</v>
      </c>
      <c r="AY241">
        <v>2024</v>
      </c>
      <c r="AZ241">
        <v>2025</v>
      </c>
      <c r="BA241">
        <v>2026</v>
      </c>
      <c r="BB241">
        <v>2027</v>
      </c>
      <c r="BC241">
        <v>2028</v>
      </c>
      <c r="BD241">
        <v>2029</v>
      </c>
      <c r="BE241">
        <v>2030</v>
      </c>
      <c r="BF241">
        <v>2031</v>
      </c>
      <c r="BG241">
        <v>2032</v>
      </c>
      <c r="BH241">
        <v>2033</v>
      </c>
      <c r="BI241">
        <v>2034</v>
      </c>
      <c r="BJ241">
        <v>2035</v>
      </c>
      <c r="BK241">
        <v>2036</v>
      </c>
      <c r="BL241">
        <v>2037</v>
      </c>
      <c r="BM241">
        <v>2038</v>
      </c>
      <c r="BN241">
        <v>2039</v>
      </c>
      <c r="BO241">
        <v>2040</v>
      </c>
      <c r="BP241">
        <v>2041</v>
      </c>
      <c r="BQ241">
        <v>2042</v>
      </c>
      <c r="BR241">
        <v>2043</v>
      </c>
      <c r="BS241">
        <v>2044</v>
      </c>
      <c r="BT241">
        <v>2045</v>
      </c>
      <c r="BU241">
        <v>2046</v>
      </c>
      <c r="BV241">
        <v>2047</v>
      </c>
      <c r="BW241">
        <v>2048</v>
      </c>
      <c r="BX241">
        <v>2049</v>
      </c>
      <c r="BY241">
        <v>2050</v>
      </c>
    </row>
    <row r="242" spans="4:77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0.98</v>
      </c>
      <c r="N242">
        <v>0.99</v>
      </c>
      <c r="O242">
        <v>1</v>
      </c>
      <c r="P242">
        <v>1</v>
      </c>
      <c r="Q242">
        <v>1</v>
      </c>
      <c r="R242">
        <v>0.99</v>
      </c>
      <c r="S242">
        <v>1.02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1.03</v>
      </c>
      <c r="AF242">
        <v>1.04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  <c r="AP242" t="s">
        <v>270</v>
      </c>
      <c r="AQ242" t="s">
        <v>269</v>
      </c>
      <c r="AR242" t="s">
        <v>23</v>
      </c>
      <c r="AS242">
        <v>2050</v>
      </c>
      <c r="AT242">
        <v>1</v>
      </c>
      <c r="AU242">
        <v>0.94</v>
      </c>
      <c r="AV242">
        <v>0.95</v>
      </c>
      <c r="AW242">
        <v>0.98</v>
      </c>
      <c r="AX242">
        <v>0.99</v>
      </c>
      <c r="AY242">
        <v>1</v>
      </c>
      <c r="AZ242">
        <v>1</v>
      </c>
      <c r="BA242">
        <v>1</v>
      </c>
      <c r="BB242">
        <v>0.99</v>
      </c>
      <c r="BC242">
        <v>1.02</v>
      </c>
      <c r="BD242">
        <v>1.02</v>
      </c>
      <c r="BE242">
        <v>1.01</v>
      </c>
      <c r="BF242">
        <v>1.01</v>
      </c>
      <c r="BG242">
        <v>1.01</v>
      </c>
      <c r="BH242">
        <v>1.01</v>
      </c>
      <c r="BI242">
        <v>1.02</v>
      </c>
      <c r="BJ242">
        <v>1.02</v>
      </c>
      <c r="BK242">
        <v>1.02</v>
      </c>
      <c r="BL242">
        <v>1.02</v>
      </c>
      <c r="BM242">
        <v>1.02</v>
      </c>
      <c r="BN242">
        <v>1.02</v>
      </c>
      <c r="BO242">
        <v>1.03</v>
      </c>
      <c r="BP242">
        <v>1.04</v>
      </c>
      <c r="BQ242">
        <v>1.04</v>
      </c>
      <c r="BR242">
        <v>1.04</v>
      </c>
      <c r="BS242">
        <v>1.05</v>
      </c>
      <c r="BT242">
        <v>1.05</v>
      </c>
      <c r="BU242">
        <v>1.05</v>
      </c>
      <c r="BV242">
        <v>1.03</v>
      </c>
      <c r="BW242">
        <v>1.02</v>
      </c>
      <c r="BX242">
        <v>1.01</v>
      </c>
      <c r="BY242">
        <v>1</v>
      </c>
    </row>
    <row r="243" spans="4:77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0.98</v>
      </c>
      <c r="M243">
        <v>1.01</v>
      </c>
      <c r="N243">
        <v>1.03</v>
      </c>
      <c r="O243">
        <v>1.03</v>
      </c>
      <c r="P243">
        <v>1.04</v>
      </c>
      <c r="Q243">
        <v>1.03</v>
      </c>
      <c r="R243">
        <v>1.03</v>
      </c>
      <c r="S243">
        <v>1.08</v>
      </c>
      <c r="T243">
        <v>1.08</v>
      </c>
      <c r="U243">
        <v>1.06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1.07</v>
      </c>
      <c r="AG243">
        <v>1.07</v>
      </c>
      <c r="AH243">
        <v>1.07</v>
      </c>
      <c r="AI243">
        <v>1.08</v>
      </c>
      <c r="AJ243">
        <v>1.08</v>
      </c>
      <c r="AK243">
        <v>1.06</v>
      </c>
      <c r="AL243">
        <v>1.03</v>
      </c>
      <c r="AM243">
        <v>1</v>
      </c>
      <c r="AN243">
        <v>0.97</v>
      </c>
      <c r="AO243">
        <v>0.95</v>
      </c>
      <c r="AP243" t="s">
        <v>271</v>
      </c>
      <c r="AQ243" t="s">
        <v>269</v>
      </c>
      <c r="AR243" t="s">
        <v>23</v>
      </c>
      <c r="AS243">
        <v>2050</v>
      </c>
      <c r="AT243">
        <v>1</v>
      </c>
      <c r="AU243">
        <v>0.95</v>
      </c>
      <c r="AV243">
        <v>0.98</v>
      </c>
      <c r="AW243">
        <v>1.01</v>
      </c>
      <c r="AX243">
        <v>1.03</v>
      </c>
      <c r="AY243">
        <v>1.03</v>
      </c>
      <c r="AZ243">
        <v>1.04</v>
      </c>
      <c r="BA243">
        <v>1.03</v>
      </c>
      <c r="BB243">
        <v>1.03</v>
      </c>
      <c r="BC243">
        <v>1.08</v>
      </c>
      <c r="BD243">
        <v>1.08</v>
      </c>
      <c r="BE243">
        <v>1.06</v>
      </c>
      <c r="BF243">
        <v>1.06</v>
      </c>
      <c r="BG243">
        <v>1.06</v>
      </c>
      <c r="BH243">
        <v>1.06</v>
      </c>
      <c r="BI243">
        <v>1.06</v>
      </c>
      <c r="BJ243">
        <v>1.05</v>
      </c>
      <c r="BK243">
        <v>1.05</v>
      </c>
      <c r="BL243">
        <v>1.05</v>
      </c>
      <c r="BM243">
        <v>1.05</v>
      </c>
      <c r="BN243">
        <v>1.05</v>
      </c>
      <c r="BO243">
        <v>1.05</v>
      </c>
      <c r="BP243">
        <v>1.07</v>
      </c>
      <c r="BQ243">
        <v>1.07</v>
      </c>
      <c r="BR243">
        <v>1.07</v>
      </c>
      <c r="BS243">
        <v>1.08</v>
      </c>
      <c r="BT243">
        <v>1.08</v>
      </c>
      <c r="BU243">
        <v>1.06</v>
      </c>
      <c r="BV243">
        <v>1.03</v>
      </c>
      <c r="BW243">
        <v>1</v>
      </c>
      <c r="BX243">
        <v>0.97</v>
      </c>
      <c r="BY243">
        <v>0.95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1.01</v>
      </c>
      <c r="N244">
        <v>1.03</v>
      </c>
      <c r="O244">
        <v>1.05</v>
      </c>
      <c r="P244">
        <v>1.06</v>
      </c>
      <c r="Q244">
        <v>1.06</v>
      </c>
      <c r="R244">
        <v>1.06</v>
      </c>
      <c r="S244">
        <v>1.1200000000000001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1.1399999999999999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1.17</v>
      </c>
      <c r="AF244">
        <v>1.19</v>
      </c>
      <c r="AG244">
        <v>1.2</v>
      </c>
      <c r="AH244">
        <v>1.21</v>
      </c>
      <c r="AI244">
        <v>1.22</v>
      </c>
      <c r="AJ244">
        <v>1.23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  <c r="AP244" t="s">
        <v>272</v>
      </c>
      <c r="AQ244" t="s">
        <v>269</v>
      </c>
      <c r="AR244" t="s">
        <v>23</v>
      </c>
      <c r="AS244">
        <v>2050</v>
      </c>
      <c r="AT244">
        <v>1</v>
      </c>
      <c r="AU244">
        <v>0.93</v>
      </c>
      <c r="AV244">
        <v>0.96</v>
      </c>
      <c r="AW244">
        <v>1.01</v>
      </c>
      <c r="AX244">
        <v>1.03</v>
      </c>
      <c r="AY244">
        <v>1.05</v>
      </c>
      <c r="AZ244">
        <v>1.06</v>
      </c>
      <c r="BA244">
        <v>1.06</v>
      </c>
      <c r="BB244">
        <v>1.06</v>
      </c>
      <c r="BC244">
        <v>1.1200000000000001</v>
      </c>
      <c r="BD244">
        <v>1.1299999999999999</v>
      </c>
      <c r="BE244">
        <v>1.1200000000000001</v>
      </c>
      <c r="BF244">
        <v>1.1299999999999999</v>
      </c>
      <c r="BG244">
        <v>1.1299999999999999</v>
      </c>
      <c r="BH244">
        <v>1.1399999999999999</v>
      </c>
      <c r="BI244">
        <v>1.1399999999999999</v>
      </c>
      <c r="BJ244">
        <v>1.1399999999999999</v>
      </c>
      <c r="BK244">
        <v>1.1399999999999999</v>
      </c>
      <c r="BL244">
        <v>1.1499999999999999</v>
      </c>
      <c r="BM244">
        <v>1.1499999999999999</v>
      </c>
      <c r="BN244">
        <v>1.1599999999999999</v>
      </c>
      <c r="BO244">
        <v>1.17</v>
      </c>
      <c r="BP244">
        <v>1.19</v>
      </c>
      <c r="BQ244">
        <v>1.2</v>
      </c>
      <c r="BR244">
        <v>1.21</v>
      </c>
      <c r="BS244">
        <v>1.22</v>
      </c>
      <c r="BT244">
        <v>1.23</v>
      </c>
      <c r="BU244">
        <v>1.22</v>
      </c>
      <c r="BV244">
        <v>1.19</v>
      </c>
      <c r="BW244">
        <v>1.1599999999999999</v>
      </c>
      <c r="BX244">
        <v>1.1299999999999999</v>
      </c>
      <c r="BY244">
        <v>1.1100000000000001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0.99</v>
      </c>
      <c r="N245">
        <v>0.99</v>
      </c>
      <c r="O245">
        <v>0.99</v>
      </c>
      <c r="P245">
        <v>0.99</v>
      </c>
      <c r="Q245">
        <v>0.99</v>
      </c>
      <c r="R245">
        <v>0.98</v>
      </c>
      <c r="S245">
        <v>0.98</v>
      </c>
      <c r="T245">
        <v>0.98</v>
      </c>
      <c r="U245">
        <v>0.98</v>
      </c>
      <c r="V245">
        <v>0.99</v>
      </c>
      <c r="W245">
        <v>0.99</v>
      </c>
      <c r="X245">
        <v>0.99</v>
      </c>
      <c r="Y245">
        <v>0.99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0.99</v>
      </c>
      <c r="AM245">
        <v>0.97</v>
      </c>
      <c r="AN245">
        <v>0.97</v>
      </c>
      <c r="AO245">
        <v>0.96</v>
      </c>
      <c r="AP245" t="s">
        <v>273</v>
      </c>
      <c r="AQ245" t="s">
        <v>269</v>
      </c>
      <c r="AR245" t="s">
        <v>23</v>
      </c>
      <c r="AS245">
        <v>2050</v>
      </c>
      <c r="AT245">
        <v>1</v>
      </c>
      <c r="AU245">
        <v>1</v>
      </c>
      <c r="AV245">
        <v>0.99</v>
      </c>
      <c r="AW245">
        <v>0.99</v>
      </c>
      <c r="AX245">
        <v>0.99</v>
      </c>
      <c r="AY245">
        <v>0.99</v>
      </c>
      <c r="AZ245">
        <v>0.99</v>
      </c>
      <c r="BA245">
        <v>0.99</v>
      </c>
      <c r="BB245">
        <v>0.98</v>
      </c>
      <c r="BC245">
        <v>0.98</v>
      </c>
      <c r="BD245">
        <v>0.98</v>
      </c>
      <c r="BE245">
        <v>0.98</v>
      </c>
      <c r="BF245">
        <v>0.99</v>
      </c>
      <c r="BG245">
        <v>0.99</v>
      </c>
      <c r="BH245">
        <v>0.99</v>
      </c>
      <c r="BI245">
        <v>0.99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0.99</v>
      </c>
      <c r="BW245">
        <v>0.97</v>
      </c>
      <c r="BX245">
        <v>0.97</v>
      </c>
      <c r="BY245">
        <v>0.96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</v>
      </c>
      <c r="L246">
        <v>1</v>
      </c>
      <c r="M246">
        <v>1</v>
      </c>
      <c r="N246">
        <v>0.99</v>
      </c>
      <c r="O246">
        <v>0.99</v>
      </c>
      <c r="P246">
        <v>0.99</v>
      </c>
      <c r="Q246">
        <v>0.99</v>
      </c>
      <c r="R246">
        <v>0.99</v>
      </c>
      <c r="S246">
        <v>1.01</v>
      </c>
      <c r="T246">
        <v>1.01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1.01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0.98</v>
      </c>
      <c r="AN246">
        <v>0.97</v>
      </c>
      <c r="AO246">
        <v>0.96</v>
      </c>
      <c r="AP246" t="s">
        <v>274</v>
      </c>
      <c r="AQ246" t="s">
        <v>269</v>
      </c>
      <c r="AR246" t="s">
        <v>23</v>
      </c>
      <c r="AS246">
        <v>2050</v>
      </c>
      <c r="AT246">
        <v>1</v>
      </c>
      <c r="AU246">
        <v>1</v>
      </c>
      <c r="AV246">
        <v>1</v>
      </c>
      <c r="AW246">
        <v>1</v>
      </c>
      <c r="AX246">
        <v>0.99</v>
      </c>
      <c r="AY246">
        <v>0.99</v>
      </c>
      <c r="AZ246">
        <v>0.99</v>
      </c>
      <c r="BA246">
        <v>0.99</v>
      </c>
      <c r="BB246">
        <v>0.99</v>
      </c>
      <c r="BC246">
        <v>1.01</v>
      </c>
      <c r="BD246">
        <v>1.01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1.01</v>
      </c>
      <c r="BL246">
        <v>1.01</v>
      </c>
      <c r="BM246">
        <v>1</v>
      </c>
      <c r="BN246">
        <v>1</v>
      </c>
      <c r="BO246">
        <v>1</v>
      </c>
      <c r="BP246">
        <v>1.01</v>
      </c>
      <c r="BQ246">
        <v>1.01</v>
      </c>
      <c r="BR246">
        <v>1.01</v>
      </c>
      <c r="BS246">
        <v>1.01</v>
      </c>
      <c r="BT246">
        <v>1.01</v>
      </c>
      <c r="BU246">
        <v>1.01</v>
      </c>
      <c r="BV246">
        <v>0.99</v>
      </c>
      <c r="BW246">
        <v>0.98</v>
      </c>
      <c r="BX246">
        <v>0.97</v>
      </c>
      <c r="BY246">
        <v>0.96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1.02</v>
      </c>
      <c r="L247">
        <v>1.02</v>
      </c>
      <c r="M247">
        <v>1.02</v>
      </c>
      <c r="N247">
        <v>1.01</v>
      </c>
      <c r="O247">
        <v>1.02</v>
      </c>
      <c r="P247">
        <v>1.02</v>
      </c>
      <c r="Q247">
        <v>1.02</v>
      </c>
      <c r="R247">
        <v>1.03</v>
      </c>
      <c r="S247">
        <v>1.05</v>
      </c>
      <c r="T247">
        <v>1.05</v>
      </c>
      <c r="U247">
        <v>1.05</v>
      </c>
      <c r="V247">
        <v>1.05</v>
      </c>
      <c r="W247">
        <v>1.05</v>
      </c>
      <c r="X247">
        <v>1.05</v>
      </c>
      <c r="Y247">
        <v>1.05</v>
      </c>
      <c r="Z247">
        <v>1.05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1.06</v>
      </c>
      <c r="AL247">
        <v>1.04</v>
      </c>
      <c r="AM247">
        <v>1.02</v>
      </c>
      <c r="AN247">
        <v>1</v>
      </c>
      <c r="AO247">
        <v>0.99</v>
      </c>
      <c r="AP247" t="s">
        <v>275</v>
      </c>
      <c r="AQ247" t="s">
        <v>269</v>
      </c>
      <c r="AR247" t="s">
        <v>23</v>
      </c>
      <c r="AS247">
        <v>2050</v>
      </c>
      <c r="AT247">
        <v>1</v>
      </c>
      <c r="AU247">
        <v>1.02</v>
      </c>
      <c r="AV247">
        <v>1.02</v>
      </c>
      <c r="AW247">
        <v>1.02</v>
      </c>
      <c r="AX247">
        <v>1.01</v>
      </c>
      <c r="AY247">
        <v>1.02</v>
      </c>
      <c r="AZ247">
        <v>1.02</v>
      </c>
      <c r="BA247">
        <v>1.02</v>
      </c>
      <c r="BB247">
        <v>1.03</v>
      </c>
      <c r="BC247">
        <v>1.05</v>
      </c>
      <c r="BD247">
        <v>1.05</v>
      </c>
      <c r="BE247">
        <v>1.05</v>
      </c>
      <c r="BF247">
        <v>1.05</v>
      </c>
      <c r="BG247">
        <v>1.05</v>
      </c>
      <c r="BH247">
        <v>1.05</v>
      </c>
      <c r="BI247">
        <v>1.05</v>
      </c>
      <c r="BJ247">
        <v>1.05</v>
      </c>
      <c r="BK247">
        <v>1.06</v>
      </c>
      <c r="BL247">
        <v>1.06</v>
      </c>
      <c r="BM247">
        <v>1.06</v>
      </c>
      <c r="BN247">
        <v>1.06</v>
      </c>
      <c r="BO247">
        <v>1.06</v>
      </c>
      <c r="BP247">
        <v>1.06</v>
      </c>
      <c r="BQ247">
        <v>1.06</v>
      </c>
      <c r="BR247">
        <v>1.06</v>
      </c>
      <c r="BS247">
        <v>1.06</v>
      </c>
      <c r="BT247">
        <v>1.06</v>
      </c>
      <c r="BU247">
        <v>1.06</v>
      </c>
      <c r="BV247">
        <v>1.04</v>
      </c>
      <c r="BW247">
        <v>1.02</v>
      </c>
      <c r="BX247">
        <v>1</v>
      </c>
      <c r="BY247">
        <v>0.99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1.1100000000000001</v>
      </c>
      <c r="AD248">
        <v>1.1200000000000001</v>
      </c>
      <c r="AE248">
        <v>1.1200000000000001</v>
      </c>
      <c r="AF248">
        <v>1.1399999999999999</v>
      </c>
      <c r="AG248">
        <v>1.1399999999999999</v>
      </c>
      <c r="AH248">
        <v>1.1499999999999999</v>
      </c>
      <c r="AI248">
        <v>1.1599999999999999</v>
      </c>
      <c r="AJ248">
        <v>1.17</v>
      </c>
      <c r="AK248">
        <v>1.17</v>
      </c>
      <c r="AL248">
        <v>1.1499999999999999</v>
      </c>
      <c r="AM248">
        <v>1.1299999999999999</v>
      </c>
      <c r="AN248">
        <v>1.1200000000000001</v>
      </c>
      <c r="AO248">
        <v>1.1000000000000001</v>
      </c>
      <c r="AP248" t="s">
        <v>276</v>
      </c>
      <c r="AQ248" t="s">
        <v>269</v>
      </c>
      <c r="AR248" t="s">
        <v>23</v>
      </c>
      <c r="AS248">
        <v>2050</v>
      </c>
      <c r="AT248">
        <v>1</v>
      </c>
      <c r="AU248">
        <v>0.92</v>
      </c>
      <c r="AV248">
        <v>0.94</v>
      </c>
      <c r="AW248">
        <v>0.98</v>
      </c>
      <c r="AX248">
        <v>1</v>
      </c>
      <c r="AY248">
        <v>1.02</v>
      </c>
      <c r="AZ248">
        <v>1.03</v>
      </c>
      <c r="BA248">
        <v>1.03</v>
      </c>
      <c r="BB248">
        <v>1.03</v>
      </c>
      <c r="BC248">
        <v>1.05</v>
      </c>
      <c r="BD248">
        <v>1.05</v>
      </c>
      <c r="BE248">
        <v>1.05</v>
      </c>
      <c r="BF248">
        <v>1.06</v>
      </c>
      <c r="BG248">
        <v>1.07</v>
      </c>
      <c r="BH248">
        <v>1.08</v>
      </c>
      <c r="BI248">
        <v>1.08</v>
      </c>
      <c r="BJ248">
        <v>1.0900000000000001</v>
      </c>
      <c r="BK248">
        <v>1.0900000000000001</v>
      </c>
      <c r="BL248">
        <v>1.1000000000000001</v>
      </c>
      <c r="BM248">
        <v>1.1100000000000001</v>
      </c>
      <c r="BN248">
        <v>1.1200000000000001</v>
      </c>
      <c r="BO248">
        <v>1.1200000000000001</v>
      </c>
      <c r="BP248">
        <v>1.1399999999999999</v>
      </c>
      <c r="BQ248">
        <v>1.1399999999999999</v>
      </c>
      <c r="BR248">
        <v>1.1499999999999999</v>
      </c>
      <c r="BS248">
        <v>1.1599999999999999</v>
      </c>
      <c r="BT248">
        <v>1.17</v>
      </c>
      <c r="BU248">
        <v>1.17</v>
      </c>
      <c r="BV248">
        <v>1.1499999999999999</v>
      </c>
      <c r="BW248">
        <v>1.1299999999999999</v>
      </c>
      <c r="BX248">
        <v>1.1200000000000001</v>
      </c>
      <c r="BY248">
        <v>1.1000000000000001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0.98</v>
      </c>
      <c r="O249">
        <v>0.97</v>
      </c>
      <c r="P249">
        <v>0.97</v>
      </c>
      <c r="Q249">
        <v>0.97</v>
      </c>
      <c r="R249">
        <v>0.97</v>
      </c>
      <c r="S249">
        <v>0.97</v>
      </c>
      <c r="T249">
        <v>0.97</v>
      </c>
      <c r="U249">
        <v>0.97</v>
      </c>
      <c r="V249">
        <v>0.97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0.99</v>
      </c>
      <c r="AI249">
        <v>0.99</v>
      </c>
      <c r="AJ249">
        <v>0.99</v>
      </c>
      <c r="AK249">
        <v>0.99</v>
      </c>
      <c r="AL249">
        <v>0.97</v>
      </c>
      <c r="AM249">
        <v>0.96</v>
      </c>
      <c r="AN249">
        <v>0.95</v>
      </c>
      <c r="AO249">
        <v>0.94</v>
      </c>
      <c r="AP249" t="s">
        <v>277</v>
      </c>
      <c r="AQ249" t="s">
        <v>269</v>
      </c>
      <c r="AR249" t="s">
        <v>23</v>
      </c>
      <c r="AS249">
        <v>2050</v>
      </c>
      <c r="AT249">
        <v>1</v>
      </c>
      <c r="AU249">
        <v>0.98</v>
      </c>
      <c r="AV249">
        <v>0.97</v>
      </c>
      <c r="AW249">
        <v>0.98</v>
      </c>
      <c r="AX249">
        <v>0.98</v>
      </c>
      <c r="AY249">
        <v>0.97</v>
      </c>
      <c r="AZ249">
        <v>0.97</v>
      </c>
      <c r="BA249">
        <v>0.97</v>
      </c>
      <c r="BB249">
        <v>0.97</v>
      </c>
      <c r="BC249">
        <v>0.97</v>
      </c>
      <c r="BD249">
        <v>0.97</v>
      </c>
      <c r="BE249">
        <v>0.97</v>
      </c>
      <c r="BF249">
        <v>0.97</v>
      </c>
      <c r="BG249">
        <v>0.98</v>
      </c>
      <c r="BH249">
        <v>0.98</v>
      </c>
      <c r="BI249">
        <v>0.98</v>
      </c>
      <c r="BJ249">
        <v>0.98</v>
      </c>
      <c r="BK249">
        <v>0.98</v>
      </c>
      <c r="BL249">
        <v>0.98</v>
      </c>
      <c r="BM249">
        <v>0.98</v>
      </c>
      <c r="BN249">
        <v>0.98</v>
      </c>
      <c r="BO249">
        <v>0.98</v>
      </c>
      <c r="BP249">
        <v>0.98</v>
      </c>
      <c r="BQ249">
        <v>0.98</v>
      </c>
      <c r="BR249">
        <v>0.99</v>
      </c>
      <c r="BS249">
        <v>0.99</v>
      </c>
      <c r="BT249">
        <v>0.99</v>
      </c>
      <c r="BU249">
        <v>0.99</v>
      </c>
      <c r="BV249">
        <v>0.97</v>
      </c>
      <c r="BW249">
        <v>0.96</v>
      </c>
      <c r="BX249">
        <v>0.95</v>
      </c>
      <c r="BY249">
        <v>0.94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0.94</v>
      </c>
      <c r="L250">
        <v>0.94</v>
      </c>
      <c r="M250">
        <v>0.97</v>
      </c>
      <c r="N250">
        <v>0.97</v>
      </c>
      <c r="O250">
        <v>0.98</v>
      </c>
      <c r="P250">
        <v>0.98</v>
      </c>
      <c r="Q250">
        <v>0.97</v>
      </c>
      <c r="R250">
        <v>0.96</v>
      </c>
      <c r="S250">
        <v>0.96</v>
      </c>
      <c r="T250">
        <v>0.95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0.97</v>
      </c>
      <c r="AD250">
        <v>0.97</v>
      </c>
      <c r="AE250">
        <v>0.97</v>
      </c>
      <c r="AF250">
        <v>0.97</v>
      </c>
      <c r="AG250">
        <v>0.97</v>
      </c>
      <c r="AH250">
        <v>0.98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  <c r="AP250" t="s">
        <v>278</v>
      </c>
      <c r="AQ250" t="s">
        <v>269</v>
      </c>
      <c r="AR250" t="s">
        <v>23</v>
      </c>
      <c r="AS250">
        <v>2050</v>
      </c>
      <c r="AT250">
        <v>1</v>
      </c>
      <c r="AU250">
        <v>0.94</v>
      </c>
      <c r="AV250">
        <v>0.94</v>
      </c>
      <c r="AW250">
        <v>0.97</v>
      </c>
      <c r="AX250">
        <v>0.97</v>
      </c>
      <c r="AY250">
        <v>0.98</v>
      </c>
      <c r="AZ250">
        <v>0.98</v>
      </c>
      <c r="BA250">
        <v>0.97</v>
      </c>
      <c r="BB250">
        <v>0.96</v>
      </c>
      <c r="BC250">
        <v>0.96</v>
      </c>
      <c r="BD250">
        <v>0.95</v>
      </c>
      <c r="BE250">
        <v>0.95</v>
      </c>
      <c r="BF250">
        <v>0.96</v>
      </c>
      <c r="BG250">
        <v>0.96</v>
      </c>
      <c r="BH250">
        <v>0.96</v>
      </c>
      <c r="BI250">
        <v>0.96</v>
      </c>
      <c r="BJ250">
        <v>0.96</v>
      </c>
      <c r="BK250">
        <v>0.96</v>
      </c>
      <c r="BL250">
        <v>0.96</v>
      </c>
      <c r="BM250">
        <v>0.97</v>
      </c>
      <c r="BN250">
        <v>0.97</v>
      </c>
      <c r="BO250">
        <v>0.97</v>
      </c>
      <c r="BP250">
        <v>0.97</v>
      </c>
      <c r="BQ250">
        <v>0.97</v>
      </c>
      <c r="BR250">
        <v>0.98</v>
      </c>
      <c r="BS250">
        <v>0.98</v>
      </c>
      <c r="BT250">
        <v>0.99</v>
      </c>
      <c r="BU250">
        <v>0.99</v>
      </c>
      <c r="BV250">
        <v>0.98</v>
      </c>
      <c r="BW250">
        <v>0.98</v>
      </c>
      <c r="BX250">
        <v>0.98</v>
      </c>
      <c r="BY250">
        <v>0.98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0.98</v>
      </c>
      <c r="P251">
        <v>0.98</v>
      </c>
      <c r="Q251">
        <v>0.98</v>
      </c>
      <c r="R251">
        <v>0.97</v>
      </c>
      <c r="S251">
        <v>0.99</v>
      </c>
      <c r="T251">
        <v>0.98</v>
      </c>
      <c r="U251">
        <v>0.97</v>
      </c>
      <c r="V251">
        <v>0.97</v>
      </c>
      <c r="W251">
        <v>0.97</v>
      </c>
      <c r="X251">
        <v>0.97</v>
      </c>
      <c r="Y251">
        <v>0.97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0.98</v>
      </c>
      <c r="AG251">
        <v>0.98</v>
      </c>
      <c r="AH251">
        <v>0.97</v>
      </c>
      <c r="AI251">
        <v>0.97</v>
      </c>
      <c r="AJ251">
        <v>0.98</v>
      </c>
      <c r="AK251">
        <v>0.98</v>
      </c>
      <c r="AL251">
        <v>0.97</v>
      </c>
      <c r="AM251">
        <v>0.96</v>
      </c>
      <c r="AN251">
        <v>0.95</v>
      </c>
      <c r="AO251">
        <v>0.95</v>
      </c>
      <c r="AP251" t="s">
        <v>279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0.98</v>
      </c>
      <c r="AZ251">
        <v>0.98</v>
      </c>
      <c r="BA251">
        <v>0.98</v>
      </c>
      <c r="BB251">
        <v>0.97</v>
      </c>
      <c r="BC251">
        <v>0.99</v>
      </c>
      <c r="BD251">
        <v>0.98</v>
      </c>
      <c r="BE251">
        <v>0.97</v>
      </c>
      <c r="BF251">
        <v>0.97</v>
      </c>
      <c r="BG251">
        <v>0.97</v>
      </c>
      <c r="BH251">
        <v>0.97</v>
      </c>
      <c r="BI251">
        <v>0.97</v>
      </c>
      <c r="BJ251">
        <v>0.97</v>
      </c>
      <c r="BK251">
        <v>0.97</v>
      </c>
      <c r="BL251">
        <v>0.98</v>
      </c>
      <c r="BM251">
        <v>0.97</v>
      </c>
      <c r="BN251">
        <v>0.97</v>
      </c>
      <c r="BO251">
        <v>0.97</v>
      </c>
      <c r="BP251">
        <v>0.98</v>
      </c>
      <c r="BQ251">
        <v>0.98</v>
      </c>
      <c r="BR251">
        <v>0.97</v>
      </c>
      <c r="BS251">
        <v>0.97</v>
      </c>
      <c r="BT251">
        <v>0.98</v>
      </c>
      <c r="BU251">
        <v>0.98</v>
      </c>
      <c r="BV251">
        <v>0.97</v>
      </c>
      <c r="BW251">
        <v>0.96</v>
      </c>
      <c r="BX251">
        <v>0.95</v>
      </c>
      <c r="BY251">
        <v>0.95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1.01</v>
      </c>
      <c r="O252">
        <v>1.03</v>
      </c>
      <c r="P252">
        <v>1.06</v>
      </c>
      <c r="Q252">
        <v>1.08</v>
      </c>
      <c r="R252">
        <v>1.1000000000000001</v>
      </c>
      <c r="S252">
        <v>1.19</v>
      </c>
      <c r="T252">
        <v>1.22</v>
      </c>
      <c r="U252">
        <v>1.23</v>
      </c>
      <c r="V252">
        <v>1.25</v>
      </c>
      <c r="W252">
        <v>1.27</v>
      </c>
      <c r="X252">
        <v>1.29</v>
      </c>
      <c r="Y252">
        <v>1.32</v>
      </c>
      <c r="Z252">
        <v>1.35</v>
      </c>
      <c r="AA252">
        <v>1.38</v>
      </c>
      <c r="AB252">
        <v>1.42</v>
      </c>
      <c r="AC252">
        <v>1.46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1.52</v>
      </c>
      <c r="AO252">
        <v>1.46</v>
      </c>
      <c r="AP252" t="s">
        <v>280</v>
      </c>
      <c r="AQ252" t="s">
        <v>269</v>
      </c>
      <c r="AR252" t="s">
        <v>23</v>
      </c>
      <c r="AS252">
        <v>2050</v>
      </c>
      <c r="AT252">
        <v>1</v>
      </c>
      <c r="AU252">
        <v>0.93</v>
      </c>
      <c r="AV252">
        <v>0.96</v>
      </c>
      <c r="AW252">
        <v>0.98</v>
      </c>
      <c r="AX252">
        <v>1.01</v>
      </c>
      <c r="AY252">
        <v>1.03</v>
      </c>
      <c r="AZ252">
        <v>1.06</v>
      </c>
      <c r="BA252">
        <v>1.08</v>
      </c>
      <c r="BB252">
        <v>1.1000000000000001</v>
      </c>
      <c r="BC252">
        <v>1.19</v>
      </c>
      <c r="BD252">
        <v>1.22</v>
      </c>
      <c r="BE252">
        <v>1.23</v>
      </c>
      <c r="BF252">
        <v>1.25</v>
      </c>
      <c r="BG252">
        <v>1.27</v>
      </c>
      <c r="BH252">
        <v>1.29</v>
      </c>
      <c r="BI252">
        <v>1.32</v>
      </c>
      <c r="BJ252">
        <v>1.35</v>
      </c>
      <c r="BK252">
        <v>1.38</v>
      </c>
      <c r="BL252">
        <v>1.42</v>
      </c>
      <c r="BM252">
        <v>1.46</v>
      </c>
      <c r="BN252">
        <v>1.48</v>
      </c>
      <c r="BO252">
        <v>1.51</v>
      </c>
      <c r="BP252">
        <v>1.55</v>
      </c>
      <c r="BQ252">
        <v>1.58</v>
      </c>
      <c r="BR252">
        <v>1.6</v>
      </c>
      <c r="BS252">
        <v>1.63</v>
      </c>
      <c r="BT252">
        <v>1.66</v>
      </c>
      <c r="BU252">
        <v>1.68</v>
      </c>
      <c r="BV252">
        <v>1.64</v>
      </c>
      <c r="BW252">
        <v>1.58</v>
      </c>
      <c r="BX252">
        <v>1.52</v>
      </c>
      <c r="BY252">
        <v>1.46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0.79</v>
      </c>
      <c r="L253">
        <v>0.86</v>
      </c>
      <c r="M253">
        <v>0.89</v>
      </c>
      <c r="N253">
        <v>0.91</v>
      </c>
      <c r="O253">
        <v>0.91</v>
      </c>
      <c r="P253">
        <v>0.91</v>
      </c>
      <c r="Q253">
        <v>0.91</v>
      </c>
      <c r="R253">
        <v>0.91</v>
      </c>
      <c r="S253">
        <v>0.96</v>
      </c>
      <c r="T253">
        <v>0.95</v>
      </c>
      <c r="U253">
        <v>0.93</v>
      </c>
      <c r="V253">
        <v>0.93</v>
      </c>
      <c r="W253">
        <v>0.93</v>
      </c>
      <c r="X253">
        <v>0.93</v>
      </c>
      <c r="Y253">
        <v>0.93</v>
      </c>
      <c r="Z253">
        <v>0.93</v>
      </c>
      <c r="AA253">
        <v>0.93</v>
      </c>
      <c r="AB253">
        <v>0.94</v>
      </c>
      <c r="AC253">
        <v>0.94</v>
      </c>
      <c r="AD253">
        <v>0.94</v>
      </c>
      <c r="AE253">
        <v>0.94</v>
      </c>
      <c r="AF253">
        <v>0.96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0.99</v>
      </c>
      <c r="AN253">
        <v>1</v>
      </c>
      <c r="AO253">
        <v>1</v>
      </c>
      <c r="AP253" t="s">
        <v>281</v>
      </c>
      <c r="AQ253" t="s">
        <v>269</v>
      </c>
      <c r="AR253" t="s">
        <v>23</v>
      </c>
      <c r="AS253">
        <v>2050</v>
      </c>
      <c r="AT253">
        <v>1</v>
      </c>
      <c r="AU253">
        <v>0.79</v>
      </c>
      <c r="AV253">
        <v>0.86</v>
      </c>
      <c r="AW253">
        <v>0.89</v>
      </c>
      <c r="AX253">
        <v>0.91</v>
      </c>
      <c r="AY253">
        <v>0.91</v>
      </c>
      <c r="AZ253">
        <v>0.91</v>
      </c>
      <c r="BA253">
        <v>0.91</v>
      </c>
      <c r="BB253">
        <v>0.91</v>
      </c>
      <c r="BC253">
        <v>0.96</v>
      </c>
      <c r="BD253">
        <v>0.95</v>
      </c>
      <c r="BE253">
        <v>0.93</v>
      </c>
      <c r="BF253">
        <v>0.93</v>
      </c>
      <c r="BG253">
        <v>0.93</v>
      </c>
      <c r="BH253">
        <v>0.93</v>
      </c>
      <c r="BI253">
        <v>0.93</v>
      </c>
      <c r="BJ253">
        <v>0.93</v>
      </c>
      <c r="BK253">
        <v>0.93</v>
      </c>
      <c r="BL253">
        <v>0.94</v>
      </c>
      <c r="BM253">
        <v>0.94</v>
      </c>
      <c r="BN253">
        <v>0.94</v>
      </c>
      <c r="BO253">
        <v>0.94</v>
      </c>
      <c r="BP253">
        <v>0.96</v>
      </c>
      <c r="BQ253">
        <v>0.95</v>
      </c>
      <c r="BR253">
        <v>0.95</v>
      </c>
      <c r="BS253">
        <v>0.95</v>
      </c>
      <c r="BT253">
        <v>0.95</v>
      </c>
      <c r="BU253">
        <v>0.95</v>
      </c>
      <c r="BV253">
        <v>0.98</v>
      </c>
      <c r="BW253">
        <v>0.99</v>
      </c>
      <c r="BX253">
        <v>1</v>
      </c>
      <c r="BY253">
        <v>1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0.95</v>
      </c>
      <c r="L254">
        <v>0.95</v>
      </c>
      <c r="M254">
        <v>0.96</v>
      </c>
      <c r="N254">
        <v>0.96</v>
      </c>
      <c r="O254">
        <v>0.95</v>
      </c>
      <c r="P254">
        <v>0.95</v>
      </c>
      <c r="Q254">
        <v>0.95</v>
      </c>
      <c r="R254">
        <v>0.96</v>
      </c>
      <c r="S254">
        <v>0.96</v>
      </c>
      <c r="T254">
        <v>0.96</v>
      </c>
      <c r="U254">
        <v>0.95</v>
      </c>
      <c r="V254">
        <v>0.96</v>
      </c>
      <c r="W254">
        <v>0.95</v>
      </c>
      <c r="X254">
        <v>0.96</v>
      </c>
      <c r="Y254">
        <v>0.96</v>
      </c>
      <c r="Z254">
        <v>0.97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0.98</v>
      </c>
      <c r="AH254">
        <v>0.98</v>
      </c>
      <c r="AI254">
        <v>0.98</v>
      </c>
      <c r="AJ254">
        <v>0.98</v>
      </c>
      <c r="AK254">
        <v>0.98</v>
      </c>
      <c r="AL254">
        <v>0.96</v>
      </c>
      <c r="AM254">
        <v>0.96</v>
      </c>
      <c r="AN254">
        <v>0.95</v>
      </c>
      <c r="AO254">
        <v>0.95</v>
      </c>
      <c r="AP254" t="s">
        <v>282</v>
      </c>
      <c r="AQ254" t="s">
        <v>269</v>
      </c>
      <c r="AR254" t="s">
        <v>23</v>
      </c>
      <c r="AS254">
        <v>2050</v>
      </c>
      <c r="AT254">
        <v>1</v>
      </c>
      <c r="AU254">
        <v>0.95</v>
      </c>
      <c r="AV254">
        <v>0.95</v>
      </c>
      <c r="AW254">
        <v>0.96</v>
      </c>
      <c r="AX254">
        <v>0.96</v>
      </c>
      <c r="AY254">
        <v>0.95</v>
      </c>
      <c r="AZ254">
        <v>0.95</v>
      </c>
      <c r="BA254">
        <v>0.95</v>
      </c>
      <c r="BB254">
        <v>0.96</v>
      </c>
      <c r="BC254">
        <v>0.96</v>
      </c>
      <c r="BD254">
        <v>0.96</v>
      </c>
      <c r="BE254">
        <v>0.95</v>
      </c>
      <c r="BF254">
        <v>0.96</v>
      </c>
      <c r="BG254">
        <v>0.95</v>
      </c>
      <c r="BH254">
        <v>0.96</v>
      </c>
      <c r="BI254">
        <v>0.96</v>
      </c>
      <c r="BJ254">
        <v>0.97</v>
      </c>
      <c r="BK254">
        <v>0.97</v>
      </c>
      <c r="BL254">
        <v>0.98</v>
      </c>
      <c r="BM254">
        <v>0.98</v>
      </c>
      <c r="BN254">
        <v>0.98</v>
      </c>
      <c r="BO254">
        <v>0.98</v>
      </c>
      <c r="BP254">
        <v>0.98</v>
      </c>
      <c r="BQ254">
        <v>0.98</v>
      </c>
      <c r="BR254">
        <v>0.98</v>
      </c>
      <c r="BS254">
        <v>0.98</v>
      </c>
      <c r="BT254">
        <v>0.98</v>
      </c>
      <c r="BU254">
        <v>0.98</v>
      </c>
      <c r="BV254">
        <v>0.96</v>
      </c>
      <c r="BW254">
        <v>0.96</v>
      </c>
      <c r="BX254">
        <v>0.95</v>
      </c>
      <c r="BY254">
        <v>0.95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0.94</v>
      </c>
      <c r="P255">
        <v>0.94</v>
      </c>
      <c r="Q255">
        <v>0.94</v>
      </c>
      <c r="R255">
        <v>0.94</v>
      </c>
      <c r="S255">
        <v>0.97</v>
      </c>
      <c r="T255">
        <v>0.97</v>
      </c>
      <c r="U255">
        <v>0.96</v>
      </c>
      <c r="V255">
        <v>0.96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0.96</v>
      </c>
      <c r="AC255">
        <v>0.96</v>
      </c>
      <c r="AD255">
        <v>0.96</v>
      </c>
      <c r="AE255">
        <v>0.96</v>
      </c>
      <c r="AF255">
        <v>0.97</v>
      </c>
      <c r="AG255">
        <v>0.98</v>
      </c>
      <c r="AH255">
        <v>0.98</v>
      </c>
      <c r="AI255">
        <v>0.97</v>
      </c>
      <c r="AJ255">
        <v>0.97</v>
      </c>
      <c r="AK255">
        <v>0.97</v>
      </c>
      <c r="AL255">
        <v>0.98</v>
      </c>
      <c r="AM255">
        <v>0.99</v>
      </c>
      <c r="AN255">
        <v>0.99</v>
      </c>
      <c r="AO255">
        <v>0.99</v>
      </c>
      <c r="AP255" t="s">
        <v>283</v>
      </c>
      <c r="AQ255" t="s">
        <v>269</v>
      </c>
      <c r="AR255" t="s">
        <v>23</v>
      </c>
      <c r="AS255">
        <v>2050</v>
      </c>
      <c r="AT255">
        <v>1</v>
      </c>
      <c r="AU255">
        <v>0.93</v>
      </c>
      <c r="AV255">
        <v>0.94</v>
      </c>
      <c r="AW255">
        <v>0.93</v>
      </c>
      <c r="AX255">
        <v>0.94</v>
      </c>
      <c r="AY255">
        <v>0.94</v>
      </c>
      <c r="AZ255">
        <v>0.94</v>
      </c>
      <c r="BA255">
        <v>0.94</v>
      </c>
      <c r="BB255">
        <v>0.94</v>
      </c>
      <c r="BC255">
        <v>0.97</v>
      </c>
      <c r="BD255">
        <v>0.97</v>
      </c>
      <c r="BE255">
        <v>0.96</v>
      </c>
      <c r="BF255">
        <v>0.96</v>
      </c>
      <c r="BG255">
        <v>0.95</v>
      </c>
      <c r="BH255">
        <v>0.95</v>
      </c>
      <c r="BI255">
        <v>0.95</v>
      </c>
      <c r="BJ255">
        <v>0.95</v>
      </c>
      <c r="BK255">
        <v>0.95</v>
      </c>
      <c r="BL255">
        <v>0.96</v>
      </c>
      <c r="BM255">
        <v>0.96</v>
      </c>
      <c r="BN255">
        <v>0.96</v>
      </c>
      <c r="BO255">
        <v>0.96</v>
      </c>
      <c r="BP255">
        <v>0.97</v>
      </c>
      <c r="BQ255">
        <v>0.98</v>
      </c>
      <c r="BR255">
        <v>0.98</v>
      </c>
      <c r="BS255">
        <v>0.97</v>
      </c>
      <c r="BT255">
        <v>0.97</v>
      </c>
      <c r="BU255">
        <v>0.97</v>
      </c>
      <c r="BV255">
        <v>0.98</v>
      </c>
      <c r="BW255">
        <v>0.99</v>
      </c>
      <c r="BX255">
        <v>0.99</v>
      </c>
      <c r="BY255">
        <v>0.99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1.05</v>
      </c>
      <c r="P256">
        <v>1.05</v>
      </c>
      <c r="Q256">
        <v>1.06</v>
      </c>
      <c r="R256">
        <v>1.07</v>
      </c>
      <c r="S256">
        <v>1.1200000000000001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1.19</v>
      </c>
      <c r="AC256">
        <v>1.2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1.43</v>
      </c>
      <c r="AN256">
        <v>1.52</v>
      </c>
      <c r="AO256">
        <v>1.69</v>
      </c>
      <c r="AP256" t="s">
        <v>284</v>
      </c>
      <c r="AQ256" t="s">
        <v>269</v>
      </c>
      <c r="AR256" t="s">
        <v>23</v>
      </c>
      <c r="AS256">
        <v>2050</v>
      </c>
      <c r="AT256">
        <v>1</v>
      </c>
      <c r="AU256">
        <v>1.03</v>
      </c>
      <c r="AV256">
        <v>1.05</v>
      </c>
      <c r="AW256">
        <v>1.04</v>
      </c>
      <c r="AX256">
        <v>1.05</v>
      </c>
      <c r="AY256">
        <v>1.05</v>
      </c>
      <c r="AZ256">
        <v>1.05</v>
      </c>
      <c r="BA256">
        <v>1.06</v>
      </c>
      <c r="BB256">
        <v>1.07</v>
      </c>
      <c r="BC256">
        <v>1.1200000000000001</v>
      </c>
      <c r="BD256">
        <v>1.1299999999999999</v>
      </c>
      <c r="BE256">
        <v>1.1399999999999999</v>
      </c>
      <c r="BF256">
        <v>1.1499999999999999</v>
      </c>
      <c r="BG256">
        <v>1.1499999999999999</v>
      </c>
      <c r="BH256">
        <v>1.1599999999999999</v>
      </c>
      <c r="BI256">
        <v>1.17</v>
      </c>
      <c r="BJ256">
        <v>1.17</v>
      </c>
      <c r="BK256">
        <v>1.18</v>
      </c>
      <c r="BL256">
        <v>1.19</v>
      </c>
      <c r="BM256">
        <v>1.2</v>
      </c>
      <c r="BN256">
        <v>1.2</v>
      </c>
      <c r="BO256">
        <v>1.22</v>
      </c>
      <c r="BP256">
        <v>1.24</v>
      </c>
      <c r="BQ256">
        <v>1.26</v>
      </c>
      <c r="BR256">
        <v>1.28</v>
      </c>
      <c r="BS256">
        <v>1.3</v>
      </c>
      <c r="BT256">
        <v>1.32</v>
      </c>
      <c r="BU256">
        <v>1.35</v>
      </c>
      <c r="BV256">
        <v>1.39</v>
      </c>
      <c r="BW256">
        <v>1.43</v>
      </c>
      <c r="BX256">
        <v>1.52</v>
      </c>
      <c r="BY256">
        <v>1.69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1.01</v>
      </c>
      <c r="M257">
        <v>1.01</v>
      </c>
      <c r="N257">
        <v>1.01</v>
      </c>
      <c r="O257">
        <v>1.02</v>
      </c>
      <c r="P257">
        <v>1.04</v>
      </c>
      <c r="Q257">
        <v>1.06</v>
      </c>
      <c r="R257">
        <v>1.0900000000000001</v>
      </c>
      <c r="S257">
        <v>1.17</v>
      </c>
      <c r="T257">
        <v>1.2</v>
      </c>
      <c r="U257">
        <v>1.21</v>
      </c>
      <c r="V257">
        <v>1.22</v>
      </c>
      <c r="W257">
        <v>1.24</v>
      </c>
      <c r="X257">
        <v>1.25</v>
      </c>
      <c r="Y257">
        <v>1.27</v>
      </c>
      <c r="Z257">
        <v>1.28</v>
      </c>
      <c r="AA257">
        <v>1.29</v>
      </c>
      <c r="AB257">
        <v>1.32</v>
      </c>
      <c r="AC257">
        <v>1.33</v>
      </c>
      <c r="AD257">
        <v>1.34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  <c r="AP257" t="s">
        <v>285</v>
      </c>
      <c r="AQ257" t="s">
        <v>269</v>
      </c>
      <c r="AR257" t="s">
        <v>23</v>
      </c>
      <c r="AS257">
        <v>2050</v>
      </c>
      <c r="AT257">
        <v>1</v>
      </c>
      <c r="AU257">
        <v>0.98</v>
      </c>
      <c r="AV257">
        <v>1.01</v>
      </c>
      <c r="AW257">
        <v>1.01</v>
      </c>
      <c r="AX257">
        <v>1.01</v>
      </c>
      <c r="AY257">
        <v>1.02</v>
      </c>
      <c r="AZ257">
        <v>1.04</v>
      </c>
      <c r="BA257">
        <v>1.06</v>
      </c>
      <c r="BB257">
        <v>1.0900000000000001</v>
      </c>
      <c r="BC257">
        <v>1.17</v>
      </c>
      <c r="BD257">
        <v>1.2</v>
      </c>
      <c r="BE257">
        <v>1.21</v>
      </c>
      <c r="BF257">
        <v>1.22</v>
      </c>
      <c r="BG257">
        <v>1.24</v>
      </c>
      <c r="BH257">
        <v>1.25</v>
      </c>
      <c r="BI257">
        <v>1.27</v>
      </c>
      <c r="BJ257">
        <v>1.28</v>
      </c>
      <c r="BK257">
        <v>1.29</v>
      </c>
      <c r="BL257">
        <v>1.32</v>
      </c>
      <c r="BM257">
        <v>1.33</v>
      </c>
      <c r="BN257">
        <v>1.34</v>
      </c>
      <c r="BO257">
        <v>1.35</v>
      </c>
      <c r="BP257">
        <v>1.37</v>
      </c>
      <c r="BQ257">
        <v>1.39</v>
      </c>
      <c r="BR257">
        <v>1.39</v>
      </c>
      <c r="BS257">
        <v>1.4</v>
      </c>
      <c r="BT257">
        <v>1.4</v>
      </c>
      <c r="BU257">
        <v>1.37</v>
      </c>
      <c r="BV257">
        <v>1.31</v>
      </c>
      <c r="BW257">
        <v>1.23</v>
      </c>
      <c r="BX257">
        <v>1.1499999999999999</v>
      </c>
      <c r="BY257">
        <v>1.07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1.07</v>
      </c>
      <c r="M258">
        <v>1.06</v>
      </c>
      <c r="N258">
        <v>1.06</v>
      </c>
      <c r="O258">
        <v>1.07</v>
      </c>
      <c r="P258">
        <v>1.07</v>
      </c>
      <c r="Q258">
        <v>1.0900000000000001</v>
      </c>
      <c r="R258">
        <v>1.1000000000000001</v>
      </c>
      <c r="S258">
        <v>1.17</v>
      </c>
      <c r="T258">
        <v>1.19</v>
      </c>
      <c r="U258">
        <v>1.2</v>
      </c>
      <c r="V258">
        <v>1.2</v>
      </c>
      <c r="W258">
        <v>1.2</v>
      </c>
      <c r="X258">
        <v>1.21</v>
      </c>
      <c r="Y258">
        <v>1.21</v>
      </c>
      <c r="Z258">
        <v>1.22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  <c r="AP258" t="s">
        <v>286</v>
      </c>
      <c r="AQ258" t="s">
        <v>269</v>
      </c>
      <c r="AR258" t="s">
        <v>23</v>
      </c>
      <c r="AS258">
        <v>2050</v>
      </c>
      <c r="AT258">
        <v>1</v>
      </c>
      <c r="AU258">
        <v>1.05</v>
      </c>
      <c r="AV258">
        <v>1.07</v>
      </c>
      <c r="AW258">
        <v>1.06</v>
      </c>
      <c r="AX258">
        <v>1.06</v>
      </c>
      <c r="AY258">
        <v>1.07</v>
      </c>
      <c r="AZ258">
        <v>1.07</v>
      </c>
      <c r="BA258">
        <v>1.0900000000000001</v>
      </c>
      <c r="BB258">
        <v>1.1000000000000001</v>
      </c>
      <c r="BC258">
        <v>1.17</v>
      </c>
      <c r="BD258">
        <v>1.19</v>
      </c>
      <c r="BE258">
        <v>1.2</v>
      </c>
      <c r="BF258">
        <v>1.2</v>
      </c>
      <c r="BG258">
        <v>1.2</v>
      </c>
      <c r="BH258">
        <v>1.21</v>
      </c>
      <c r="BI258">
        <v>1.21</v>
      </c>
      <c r="BJ258">
        <v>1.22</v>
      </c>
      <c r="BK258">
        <v>1.22</v>
      </c>
      <c r="BL258">
        <v>1.23</v>
      </c>
      <c r="BM258">
        <v>1.23</v>
      </c>
      <c r="BN258">
        <v>1.23</v>
      </c>
      <c r="BO258">
        <v>1.23</v>
      </c>
      <c r="BP258">
        <v>1.25</v>
      </c>
      <c r="BQ258">
        <v>1.25</v>
      </c>
      <c r="BR258">
        <v>1.26</v>
      </c>
      <c r="BS258">
        <v>1.26</v>
      </c>
      <c r="BT258">
        <v>1.26</v>
      </c>
      <c r="BU258">
        <v>1.26</v>
      </c>
      <c r="BV258">
        <v>1.25</v>
      </c>
      <c r="BW258">
        <v>1.23</v>
      </c>
      <c r="BX258">
        <v>1.21</v>
      </c>
      <c r="BY258">
        <v>1.18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0.82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0.97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1.4</v>
      </c>
      <c r="AG259">
        <v>1.54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1.68</v>
      </c>
      <c r="AO259">
        <v>1.67</v>
      </c>
      <c r="AP259" t="s">
        <v>287</v>
      </c>
      <c r="AQ259" t="s">
        <v>269</v>
      </c>
      <c r="AR259" t="s">
        <v>23</v>
      </c>
      <c r="AS259">
        <v>2050</v>
      </c>
      <c r="AT259">
        <v>1</v>
      </c>
      <c r="AU259">
        <v>0.69</v>
      </c>
      <c r="AV259">
        <v>0.82</v>
      </c>
      <c r="AW259">
        <v>0.95</v>
      </c>
      <c r="AX259">
        <v>1.04</v>
      </c>
      <c r="AY259">
        <v>1.08</v>
      </c>
      <c r="AZ259">
        <v>1.0900000000000001</v>
      </c>
      <c r="BA259">
        <v>1.01</v>
      </c>
      <c r="BB259">
        <v>0.97</v>
      </c>
      <c r="BC259">
        <v>0.95</v>
      </c>
      <c r="BD259">
        <v>0.94</v>
      </c>
      <c r="BE259">
        <v>0.94</v>
      </c>
      <c r="BF259">
        <v>0.97</v>
      </c>
      <c r="BG259">
        <v>0.98</v>
      </c>
      <c r="BH259">
        <v>0.99</v>
      </c>
      <c r="BI259">
        <v>0.99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1.4</v>
      </c>
      <c r="BQ259">
        <v>1.54</v>
      </c>
      <c r="BR259">
        <v>1.5</v>
      </c>
      <c r="BS259">
        <v>1.45</v>
      </c>
      <c r="BT259">
        <v>1.4</v>
      </c>
      <c r="BU259">
        <v>1.36</v>
      </c>
      <c r="BV259">
        <v>1.55</v>
      </c>
      <c r="BW259">
        <v>1.67</v>
      </c>
      <c r="BX259">
        <v>1.68</v>
      </c>
      <c r="BY259">
        <v>1.67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1.06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1.08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0.96</v>
      </c>
      <c r="AP260" t="s">
        <v>288</v>
      </c>
      <c r="AQ260" t="s">
        <v>269</v>
      </c>
      <c r="AR260" t="s">
        <v>23</v>
      </c>
      <c r="AS260">
        <v>2050</v>
      </c>
      <c r="AT260">
        <v>1</v>
      </c>
      <c r="AU260">
        <v>1.06</v>
      </c>
      <c r="AV260">
        <v>1.06</v>
      </c>
      <c r="AW260">
        <v>1.06</v>
      </c>
      <c r="AX260">
        <v>1.05</v>
      </c>
      <c r="AY260">
        <v>1.05</v>
      </c>
      <c r="AZ260">
        <v>1.05</v>
      </c>
      <c r="BA260">
        <v>1.06</v>
      </c>
      <c r="BB260">
        <v>1.06</v>
      </c>
      <c r="BC260">
        <v>1.0900000000000001</v>
      </c>
      <c r="BD260">
        <v>1.0900000000000001</v>
      </c>
      <c r="BE260">
        <v>1.08</v>
      </c>
      <c r="BF260">
        <v>1.08</v>
      </c>
      <c r="BG260">
        <v>1.07</v>
      </c>
      <c r="BH260">
        <v>1.07</v>
      </c>
      <c r="BI260">
        <v>1.06</v>
      </c>
      <c r="BJ260">
        <v>1.06</v>
      </c>
      <c r="BK260">
        <v>1.06</v>
      </c>
      <c r="BL260">
        <v>1.06</v>
      </c>
      <c r="BM260">
        <v>1.06</v>
      </c>
      <c r="BN260">
        <v>1.05</v>
      </c>
      <c r="BO260">
        <v>1.05</v>
      </c>
      <c r="BP260">
        <v>1.05</v>
      </c>
      <c r="BQ260">
        <v>1.04</v>
      </c>
      <c r="BR260">
        <v>1.04</v>
      </c>
      <c r="BS260">
        <v>1.04</v>
      </c>
      <c r="BT260">
        <v>1.04</v>
      </c>
      <c r="BU260">
        <v>1.03</v>
      </c>
      <c r="BV260">
        <v>1.01</v>
      </c>
      <c r="BW260">
        <v>0.99</v>
      </c>
      <c r="BX260">
        <v>0.97</v>
      </c>
      <c r="BY260">
        <v>0.96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1.03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1.04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  <c r="AP261" t="s">
        <v>289</v>
      </c>
      <c r="AQ261" t="s">
        <v>269</v>
      </c>
      <c r="AR261" t="s">
        <v>23</v>
      </c>
      <c r="AS261">
        <v>2050</v>
      </c>
      <c r="AT261">
        <v>1</v>
      </c>
      <c r="AU261">
        <v>1.03</v>
      </c>
      <c r="AV261">
        <v>1.03</v>
      </c>
      <c r="AW261">
        <v>1.03</v>
      </c>
      <c r="AX261">
        <v>1.03</v>
      </c>
      <c r="AY261">
        <v>1.03</v>
      </c>
      <c r="AZ261">
        <v>1.03</v>
      </c>
      <c r="BA261">
        <v>1.04</v>
      </c>
      <c r="BB261">
        <v>1.03</v>
      </c>
      <c r="BC261">
        <v>1.05</v>
      </c>
      <c r="BD261">
        <v>1.04</v>
      </c>
      <c r="BE261">
        <v>1.04</v>
      </c>
      <c r="BF261">
        <v>1.04</v>
      </c>
      <c r="BG261">
        <v>1.04</v>
      </c>
      <c r="BH261">
        <v>1.04</v>
      </c>
      <c r="BI261">
        <v>1.04</v>
      </c>
      <c r="BJ261">
        <v>1.04</v>
      </c>
      <c r="BK261">
        <v>1.04</v>
      </c>
      <c r="BL261">
        <v>1.06</v>
      </c>
      <c r="BM261">
        <v>1.06</v>
      </c>
      <c r="BN261">
        <v>1.06</v>
      </c>
      <c r="BO261">
        <v>1.06</v>
      </c>
      <c r="BP261">
        <v>1.05</v>
      </c>
      <c r="BQ261">
        <v>1.05</v>
      </c>
      <c r="BR261">
        <v>1.04</v>
      </c>
      <c r="BS261">
        <v>1.04</v>
      </c>
      <c r="BT261">
        <v>1.05</v>
      </c>
      <c r="BU261">
        <v>1.05</v>
      </c>
      <c r="BV261">
        <v>1.05</v>
      </c>
      <c r="BW261">
        <v>1.04</v>
      </c>
      <c r="BX261">
        <v>1.03</v>
      </c>
      <c r="BY261">
        <v>1.03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0.93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0.95</v>
      </c>
      <c r="U262">
        <v>0.95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0.96</v>
      </c>
      <c r="AJ262">
        <v>0.96</v>
      </c>
      <c r="AK262">
        <v>0.96</v>
      </c>
      <c r="AL262">
        <v>0.96</v>
      </c>
      <c r="AM262">
        <v>0.96</v>
      </c>
      <c r="AN262">
        <v>0.97</v>
      </c>
      <c r="AO262">
        <v>0.98</v>
      </c>
      <c r="AP262" t="s">
        <v>290</v>
      </c>
      <c r="AQ262" t="s">
        <v>269</v>
      </c>
      <c r="AR262" t="s">
        <v>23</v>
      </c>
      <c r="AS262">
        <v>2050</v>
      </c>
      <c r="AT262">
        <v>1</v>
      </c>
      <c r="AU262">
        <v>0.96</v>
      </c>
      <c r="AV262">
        <v>0.93</v>
      </c>
      <c r="AW262">
        <v>0.93</v>
      </c>
      <c r="AX262">
        <v>0.94</v>
      </c>
      <c r="AY262">
        <v>0.94</v>
      </c>
      <c r="AZ262">
        <v>0.94</v>
      </c>
      <c r="BA262">
        <v>0.94</v>
      </c>
      <c r="BB262">
        <v>0.94</v>
      </c>
      <c r="BC262">
        <v>0.94</v>
      </c>
      <c r="BD262">
        <v>0.95</v>
      </c>
      <c r="BE262">
        <v>0.95</v>
      </c>
      <c r="BF262">
        <v>0.95</v>
      </c>
      <c r="BG262">
        <v>0.95</v>
      </c>
      <c r="BH262">
        <v>0.95</v>
      </c>
      <c r="BI262">
        <v>0.95</v>
      </c>
      <c r="BJ262">
        <v>0.95</v>
      </c>
      <c r="BK262">
        <v>0.95</v>
      </c>
      <c r="BL262">
        <v>0.95</v>
      </c>
      <c r="BM262">
        <v>0.95</v>
      </c>
      <c r="BN262">
        <v>0.95</v>
      </c>
      <c r="BO262">
        <v>0.95</v>
      </c>
      <c r="BP262">
        <v>0.95</v>
      </c>
      <c r="BQ262">
        <v>0.95</v>
      </c>
      <c r="BR262">
        <v>0.95</v>
      </c>
      <c r="BS262">
        <v>0.96</v>
      </c>
      <c r="BT262">
        <v>0.96</v>
      </c>
      <c r="BU262">
        <v>0.96</v>
      </c>
      <c r="BV262">
        <v>0.96</v>
      </c>
      <c r="BW262">
        <v>0.96</v>
      </c>
      <c r="BX262">
        <v>0.97</v>
      </c>
      <c r="BY262">
        <v>0.98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0.99</v>
      </c>
      <c r="M263">
        <v>0.99</v>
      </c>
      <c r="N263">
        <v>0.98</v>
      </c>
      <c r="O263">
        <v>0.98</v>
      </c>
      <c r="P263">
        <v>0.98</v>
      </c>
      <c r="Q263">
        <v>0.98</v>
      </c>
      <c r="R263">
        <v>0.98</v>
      </c>
      <c r="S263">
        <v>1</v>
      </c>
      <c r="T263">
        <v>1</v>
      </c>
      <c r="U263">
        <v>0.99</v>
      </c>
      <c r="V263">
        <v>0.99</v>
      </c>
      <c r="W263">
        <v>0.99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0.99</v>
      </c>
      <c r="AM263">
        <v>0.98</v>
      </c>
      <c r="AN263">
        <v>0.97</v>
      </c>
      <c r="AO263">
        <v>0.96</v>
      </c>
      <c r="AP263" t="s">
        <v>291</v>
      </c>
      <c r="AQ263" t="s">
        <v>269</v>
      </c>
      <c r="AR263" t="s">
        <v>23</v>
      </c>
      <c r="AS263">
        <v>2050</v>
      </c>
      <c r="AT263">
        <v>1</v>
      </c>
      <c r="AU263">
        <v>1</v>
      </c>
      <c r="AV263">
        <v>0.99</v>
      </c>
      <c r="AW263">
        <v>0.99</v>
      </c>
      <c r="AX263">
        <v>0.98</v>
      </c>
      <c r="AY263">
        <v>0.98</v>
      </c>
      <c r="AZ263">
        <v>0.98</v>
      </c>
      <c r="BA263">
        <v>0.98</v>
      </c>
      <c r="BB263">
        <v>0.98</v>
      </c>
      <c r="BC263">
        <v>1</v>
      </c>
      <c r="BD263">
        <v>1</v>
      </c>
      <c r="BE263">
        <v>0.99</v>
      </c>
      <c r="BF263">
        <v>0.99</v>
      </c>
      <c r="BG263">
        <v>0.99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0.99</v>
      </c>
      <c r="BW263">
        <v>0.98</v>
      </c>
      <c r="BX263">
        <v>0.97</v>
      </c>
      <c r="BY263">
        <v>0.96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0.98</v>
      </c>
      <c r="M264">
        <v>0.98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1.01</v>
      </c>
      <c r="AJ264">
        <v>1.01</v>
      </c>
      <c r="AK264">
        <v>1</v>
      </c>
      <c r="AL264">
        <v>1</v>
      </c>
      <c r="AM264">
        <v>0.98</v>
      </c>
      <c r="AN264">
        <v>0.98</v>
      </c>
      <c r="AO264">
        <v>0.97</v>
      </c>
      <c r="AP264" t="s">
        <v>292</v>
      </c>
      <c r="AQ264" t="s">
        <v>269</v>
      </c>
      <c r="AR264" t="s">
        <v>23</v>
      </c>
      <c r="AS264">
        <v>2050</v>
      </c>
      <c r="AT264">
        <v>1</v>
      </c>
      <c r="AU264">
        <v>0.98</v>
      </c>
      <c r="AV264">
        <v>0.98</v>
      </c>
      <c r="AW264">
        <v>0.98</v>
      </c>
      <c r="AX264">
        <v>0.99</v>
      </c>
      <c r="AY264">
        <v>0.99</v>
      </c>
      <c r="AZ264">
        <v>0.99</v>
      </c>
      <c r="BA264">
        <v>0.99</v>
      </c>
      <c r="BB264">
        <v>0.99</v>
      </c>
      <c r="BC264">
        <v>1.01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1.01</v>
      </c>
      <c r="BM264">
        <v>1.01</v>
      </c>
      <c r="BN264">
        <v>1</v>
      </c>
      <c r="BO264">
        <v>1</v>
      </c>
      <c r="BP264">
        <v>1.01</v>
      </c>
      <c r="BQ264">
        <v>1.01</v>
      </c>
      <c r="BR264">
        <v>1.01</v>
      </c>
      <c r="BS264">
        <v>1.01</v>
      </c>
      <c r="BT264">
        <v>1.01</v>
      </c>
      <c r="BU264">
        <v>1</v>
      </c>
      <c r="BV264">
        <v>1</v>
      </c>
      <c r="BW264">
        <v>0.98</v>
      </c>
      <c r="BX264">
        <v>0.98</v>
      </c>
      <c r="BY264">
        <v>0.97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0.95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0.95</v>
      </c>
      <c r="W265">
        <v>0.93</v>
      </c>
      <c r="X265">
        <v>0.92</v>
      </c>
      <c r="Y265">
        <v>0.92</v>
      </c>
      <c r="Z265">
        <v>0.91</v>
      </c>
      <c r="AA265">
        <v>0.9</v>
      </c>
      <c r="AB265">
        <v>0.91</v>
      </c>
      <c r="AC265">
        <v>0.91</v>
      </c>
      <c r="AD265">
        <v>0.91</v>
      </c>
      <c r="AE265">
        <v>0.91</v>
      </c>
      <c r="AF265">
        <v>0.94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  <c r="AP265" t="s">
        <v>293</v>
      </c>
      <c r="AQ265" t="s">
        <v>269</v>
      </c>
      <c r="AR265" t="s">
        <v>23</v>
      </c>
      <c r="AS265">
        <v>2050</v>
      </c>
      <c r="AT265">
        <v>1</v>
      </c>
      <c r="AU265">
        <v>0.97</v>
      </c>
      <c r="AV265">
        <v>0.96</v>
      </c>
      <c r="AW265">
        <v>0.95</v>
      </c>
      <c r="AX265">
        <v>0.95</v>
      </c>
      <c r="AY265">
        <v>0.94</v>
      </c>
      <c r="AZ265">
        <v>0.93</v>
      </c>
      <c r="BA265">
        <v>0.93</v>
      </c>
      <c r="BB265">
        <v>0.92</v>
      </c>
      <c r="BC265">
        <v>1.01</v>
      </c>
      <c r="BD265">
        <v>1</v>
      </c>
      <c r="BE265">
        <v>0.97</v>
      </c>
      <c r="BF265">
        <v>0.95</v>
      </c>
      <c r="BG265">
        <v>0.93</v>
      </c>
      <c r="BH265">
        <v>0.92</v>
      </c>
      <c r="BI265">
        <v>0.92</v>
      </c>
      <c r="BJ265">
        <v>0.91</v>
      </c>
      <c r="BK265">
        <v>0.9</v>
      </c>
      <c r="BL265">
        <v>0.91</v>
      </c>
      <c r="BM265">
        <v>0.91</v>
      </c>
      <c r="BN265">
        <v>0.91</v>
      </c>
      <c r="BO265">
        <v>0.91</v>
      </c>
      <c r="BP265">
        <v>0.94</v>
      </c>
      <c r="BQ265">
        <v>0.94</v>
      </c>
      <c r="BR265">
        <v>0.93</v>
      </c>
      <c r="BS265">
        <v>0.92</v>
      </c>
      <c r="BT265">
        <v>0.91</v>
      </c>
      <c r="BU265">
        <v>0.91</v>
      </c>
      <c r="BV265">
        <v>0.92</v>
      </c>
      <c r="BW265">
        <v>0.92</v>
      </c>
      <c r="BX265">
        <v>0.92</v>
      </c>
      <c r="BY265">
        <v>0.92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0.98</v>
      </c>
      <c r="O266">
        <v>0.98</v>
      </c>
      <c r="P266">
        <v>0.98</v>
      </c>
      <c r="Q266">
        <v>0.98</v>
      </c>
      <c r="R266">
        <v>0.98</v>
      </c>
      <c r="S266">
        <v>0.99</v>
      </c>
      <c r="T266">
        <v>0.99</v>
      </c>
      <c r="U266">
        <v>0.99</v>
      </c>
      <c r="V266">
        <v>0.99</v>
      </c>
      <c r="W266">
        <v>0.99</v>
      </c>
      <c r="X266">
        <v>0.99</v>
      </c>
      <c r="Y266">
        <v>0.99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  <c r="AP266" t="s">
        <v>294</v>
      </c>
      <c r="AQ266" t="s">
        <v>269</v>
      </c>
      <c r="AR266" t="s">
        <v>23</v>
      </c>
      <c r="AS266">
        <v>2050</v>
      </c>
      <c r="AT266">
        <v>1</v>
      </c>
      <c r="AU266">
        <v>0.99</v>
      </c>
      <c r="AV266">
        <v>0.98</v>
      </c>
      <c r="AW266">
        <v>0.98</v>
      </c>
      <c r="AX266">
        <v>0.98</v>
      </c>
      <c r="AY266">
        <v>0.98</v>
      </c>
      <c r="AZ266">
        <v>0.98</v>
      </c>
      <c r="BA266">
        <v>0.98</v>
      </c>
      <c r="BB266">
        <v>0.98</v>
      </c>
      <c r="BC266">
        <v>0.99</v>
      </c>
      <c r="BD266">
        <v>0.99</v>
      </c>
      <c r="BE266">
        <v>0.99</v>
      </c>
      <c r="BF266">
        <v>0.99</v>
      </c>
      <c r="BG266">
        <v>0.99</v>
      </c>
      <c r="BH266">
        <v>0.99</v>
      </c>
      <c r="BI266">
        <v>0.99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0.99</v>
      </c>
      <c r="BW266">
        <v>0.98</v>
      </c>
      <c r="BX266">
        <v>0.97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0.97</v>
      </c>
      <c r="O267">
        <v>0.96</v>
      </c>
      <c r="P267">
        <v>0.96</v>
      </c>
      <c r="Q267">
        <v>0.95</v>
      </c>
      <c r="R267">
        <v>0.95</v>
      </c>
      <c r="S267">
        <v>0.95</v>
      </c>
      <c r="T267">
        <v>0.95</v>
      </c>
      <c r="U267">
        <v>0.94</v>
      </c>
      <c r="V267">
        <v>0.94</v>
      </c>
      <c r="W267">
        <v>0.94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0.95</v>
      </c>
      <c r="AI267">
        <v>0.95</v>
      </c>
      <c r="AJ267">
        <v>0.95</v>
      </c>
      <c r="AK267">
        <v>0.95</v>
      </c>
      <c r="AL267">
        <v>0.94</v>
      </c>
      <c r="AM267">
        <v>0.93</v>
      </c>
      <c r="AN267">
        <v>0.93</v>
      </c>
      <c r="AO267">
        <v>0.93</v>
      </c>
      <c r="AP267" t="s">
        <v>295</v>
      </c>
      <c r="AQ267" t="s">
        <v>269</v>
      </c>
      <c r="AR267" t="s">
        <v>23</v>
      </c>
      <c r="AS267">
        <v>2050</v>
      </c>
      <c r="AT267">
        <v>1</v>
      </c>
      <c r="AU267">
        <v>1</v>
      </c>
      <c r="AV267">
        <v>0.98</v>
      </c>
      <c r="AW267">
        <v>0.98</v>
      </c>
      <c r="AX267">
        <v>0.97</v>
      </c>
      <c r="AY267">
        <v>0.96</v>
      </c>
      <c r="AZ267">
        <v>0.96</v>
      </c>
      <c r="BA267">
        <v>0.95</v>
      </c>
      <c r="BB267">
        <v>0.95</v>
      </c>
      <c r="BC267">
        <v>0.95</v>
      </c>
      <c r="BD267">
        <v>0.95</v>
      </c>
      <c r="BE267">
        <v>0.94</v>
      </c>
      <c r="BF267">
        <v>0.94</v>
      </c>
      <c r="BG267">
        <v>0.94</v>
      </c>
      <c r="BH267">
        <v>0.94</v>
      </c>
      <c r="BI267">
        <v>0.94</v>
      </c>
      <c r="BJ267">
        <v>0.94</v>
      </c>
      <c r="BK267">
        <v>0.94</v>
      </c>
      <c r="BL267">
        <v>0.94</v>
      </c>
      <c r="BM267">
        <v>0.94</v>
      </c>
      <c r="BN267">
        <v>0.94</v>
      </c>
      <c r="BO267">
        <v>0.94</v>
      </c>
      <c r="BP267">
        <v>0.94</v>
      </c>
      <c r="BQ267">
        <v>0.94</v>
      </c>
      <c r="BR267">
        <v>0.95</v>
      </c>
      <c r="BS267">
        <v>0.95</v>
      </c>
      <c r="BT267">
        <v>0.95</v>
      </c>
      <c r="BU267">
        <v>0.95</v>
      </c>
      <c r="BV267">
        <v>0.94</v>
      </c>
      <c r="BW267">
        <v>0.93</v>
      </c>
      <c r="BX267">
        <v>0.93</v>
      </c>
      <c r="BY267">
        <v>0.93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0.97</v>
      </c>
      <c r="M268">
        <v>0.98</v>
      </c>
      <c r="N268">
        <v>0.97</v>
      </c>
      <c r="O268">
        <v>0.96</v>
      </c>
      <c r="P268">
        <v>0.95</v>
      </c>
      <c r="Q268">
        <v>0.95</v>
      </c>
      <c r="R268">
        <v>0.94</v>
      </c>
      <c r="S268">
        <v>0.94</v>
      </c>
      <c r="T268">
        <v>0.94</v>
      </c>
      <c r="U268">
        <v>0.93</v>
      </c>
      <c r="V268">
        <v>0.93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0.92</v>
      </c>
      <c r="AH268">
        <v>0.92</v>
      </c>
      <c r="AI268">
        <v>0.92</v>
      </c>
      <c r="AJ268">
        <v>0.93</v>
      </c>
      <c r="AK268">
        <v>0.9</v>
      </c>
      <c r="AL268">
        <v>0.88</v>
      </c>
      <c r="AM268">
        <v>0.86</v>
      </c>
      <c r="AN268">
        <v>0.84</v>
      </c>
      <c r="AO268">
        <v>0.83</v>
      </c>
      <c r="AP268" t="s">
        <v>296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0.97</v>
      </c>
      <c r="AW268">
        <v>0.98</v>
      </c>
      <c r="AX268">
        <v>0.97</v>
      </c>
      <c r="AY268">
        <v>0.96</v>
      </c>
      <c r="AZ268">
        <v>0.95</v>
      </c>
      <c r="BA268">
        <v>0.95</v>
      </c>
      <c r="BB268">
        <v>0.94</v>
      </c>
      <c r="BC268">
        <v>0.94</v>
      </c>
      <c r="BD268">
        <v>0.94</v>
      </c>
      <c r="BE268">
        <v>0.93</v>
      </c>
      <c r="BF268">
        <v>0.93</v>
      </c>
      <c r="BG268">
        <v>0.93</v>
      </c>
      <c r="BH268">
        <v>0.93</v>
      </c>
      <c r="BI268">
        <v>0.93</v>
      </c>
      <c r="BJ268">
        <v>0.92</v>
      </c>
      <c r="BK268">
        <v>0.92</v>
      </c>
      <c r="BL268">
        <v>0.92</v>
      </c>
      <c r="BM268">
        <v>0.92</v>
      </c>
      <c r="BN268">
        <v>0.92</v>
      </c>
      <c r="BO268">
        <v>0.92</v>
      </c>
      <c r="BP268">
        <v>0.92</v>
      </c>
      <c r="BQ268">
        <v>0.92</v>
      </c>
      <c r="BR268">
        <v>0.92</v>
      </c>
      <c r="BS268">
        <v>0.92</v>
      </c>
      <c r="BT268">
        <v>0.93</v>
      </c>
      <c r="BU268">
        <v>0.9</v>
      </c>
      <c r="BV268">
        <v>0.88</v>
      </c>
      <c r="BW268">
        <v>0.86</v>
      </c>
      <c r="BX268">
        <v>0.84</v>
      </c>
      <c r="BY268">
        <v>0.83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0.76</v>
      </c>
      <c r="L269">
        <v>0.86</v>
      </c>
      <c r="M269">
        <v>0.89</v>
      </c>
      <c r="N269">
        <v>0.92</v>
      </c>
      <c r="O269">
        <v>0.92</v>
      </c>
      <c r="P269">
        <v>0.92</v>
      </c>
      <c r="Q269">
        <v>0.92</v>
      </c>
      <c r="R269">
        <v>0.92</v>
      </c>
      <c r="S269">
        <v>0.96</v>
      </c>
      <c r="T269">
        <v>0.95</v>
      </c>
      <c r="U269">
        <v>0.95</v>
      </c>
      <c r="V269">
        <v>0.95</v>
      </c>
      <c r="W269">
        <v>0.95</v>
      </c>
      <c r="X269">
        <v>0.96</v>
      </c>
      <c r="Y269">
        <v>0.96</v>
      </c>
      <c r="Z269">
        <v>0.96</v>
      </c>
      <c r="AA269">
        <v>0.97</v>
      </c>
      <c r="AB269">
        <v>0.97</v>
      </c>
      <c r="AC269">
        <v>0.97</v>
      </c>
      <c r="AD269">
        <v>0.98</v>
      </c>
      <c r="AE269">
        <v>0.98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1.03</v>
      </c>
      <c r="AM269">
        <v>1.06</v>
      </c>
      <c r="AN269">
        <v>1.05</v>
      </c>
      <c r="AO269">
        <v>1.05</v>
      </c>
      <c r="AP269" t="s">
        <v>297</v>
      </c>
      <c r="AQ269" t="s">
        <v>269</v>
      </c>
      <c r="AR269" t="s">
        <v>23</v>
      </c>
      <c r="AS269">
        <v>2050</v>
      </c>
      <c r="AT269">
        <v>1</v>
      </c>
      <c r="AU269">
        <v>0.76</v>
      </c>
      <c r="AV269">
        <v>0.86</v>
      </c>
      <c r="AW269">
        <v>0.89</v>
      </c>
      <c r="AX269">
        <v>0.92</v>
      </c>
      <c r="AY269">
        <v>0.92</v>
      </c>
      <c r="AZ269">
        <v>0.92</v>
      </c>
      <c r="BA269">
        <v>0.92</v>
      </c>
      <c r="BB269">
        <v>0.92</v>
      </c>
      <c r="BC269">
        <v>0.96</v>
      </c>
      <c r="BD269">
        <v>0.95</v>
      </c>
      <c r="BE269">
        <v>0.95</v>
      </c>
      <c r="BF269">
        <v>0.95</v>
      </c>
      <c r="BG269">
        <v>0.95</v>
      </c>
      <c r="BH269">
        <v>0.96</v>
      </c>
      <c r="BI269">
        <v>0.96</v>
      </c>
      <c r="BJ269">
        <v>0.96</v>
      </c>
      <c r="BK269">
        <v>0.97</v>
      </c>
      <c r="BL269">
        <v>0.97</v>
      </c>
      <c r="BM269">
        <v>0.97</v>
      </c>
      <c r="BN269">
        <v>0.98</v>
      </c>
      <c r="BO269">
        <v>0.98</v>
      </c>
      <c r="BP269">
        <v>0.99</v>
      </c>
      <c r="BQ269">
        <v>0.99</v>
      </c>
      <c r="BR269">
        <v>0.99</v>
      </c>
      <c r="BS269">
        <v>0.98</v>
      </c>
      <c r="BT269">
        <v>0.98</v>
      </c>
      <c r="BU269">
        <v>0.98</v>
      </c>
      <c r="BV269">
        <v>1.03</v>
      </c>
      <c r="BW269">
        <v>1.06</v>
      </c>
      <c r="BX269">
        <v>1.05</v>
      </c>
      <c r="BY269">
        <v>1.05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1.01</v>
      </c>
      <c r="X270">
        <v>1.01</v>
      </c>
      <c r="Y270">
        <v>1.01</v>
      </c>
      <c r="Z270">
        <v>1.01</v>
      </c>
      <c r="AA270">
        <v>1.01</v>
      </c>
      <c r="AB270">
        <v>1.02</v>
      </c>
      <c r="AC270">
        <v>1.02</v>
      </c>
      <c r="AD270">
        <v>1.01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0.98</v>
      </c>
      <c r="AN270">
        <v>0.97</v>
      </c>
      <c r="AO270">
        <v>0.96</v>
      </c>
      <c r="AP270" t="s">
        <v>298</v>
      </c>
      <c r="AQ270" t="s">
        <v>269</v>
      </c>
      <c r="AR270" t="s">
        <v>23</v>
      </c>
      <c r="AS270">
        <v>2050</v>
      </c>
      <c r="AT270">
        <v>1</v>
      </c>
      <c r="AU270">
        <v>1.01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1.01</v>
      </c>
      <c r="BH270">
        <v>1.01</v>
      </c>
      <c r="BI270">
        <v>1.01</v>
      </c>
      <c r="BJ270">
        <v>1.01</v>
      </c>
      <c r="BK270">
        <v>1.01</v>
      </c>
      <c r="BL270">
        <v>1.02</v>
      </c>
      <c r="BM270">
        <v>1.02</v>
      </c>
      <c r="BN270">
        <v>1.01</v>
      </c>
      <c r="BO270">
        <v>1.01</v>
      </c>
      <c r="BP270">
        <v>1.01</v>
      </c>
      <c r="BQ270">
        <v>1.01</v>
      </c>
      <c r="BR270">
        <v>1.01</v>
      </c>
      <c r="BS270">
        <v>1.01</v>
      </c>
      <c r="BT270">
        <v>1.01</v>
      </c>
      <c r="BU270">
        <v>1.01</v>
      </c>
      <c r="BV270">
        <v>0.99</v>
      </c>
      <c r="BW270">
        <v>0.98</v>
      </c>
      <c r="BX270">
        <v>0.97</v>
      </c>
      <c r="BY270">
        <v>0.96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</v>
      </c>
      <c r="L271">
        <v>1</v>
      </c>
      <c r="M271">
        <v>1</v>
      </c>
      <c r="N271">
        <v>0.99</v>
      </c>
      <c r="O271">
        <v>0.99</v>
      </c>
      <c r="P271">
        <v>0.99</v>
      </c>
      <c r="Q271">
        <v>0.98</v>
      </c>
      <c r="R271">
        <v>0.98</v>
      </c>
      <c r="S271">
        <v>0.98</v>
      </c>
      <c r="T271">
        <v>0.98</v>
      </c>
      <c r="U271">
        <v>0.98</v>
      </c>
      <c r="V271">
        <v>0.98</v>
      </c>
      <c r="W271">
        <v>0.98</v>
      </c>
      <c r="X271">
        <v>0.98</v>
      </c>
      <c r="Y271">
        <v>0.98</v>
      </c>
      <c r="Z271">
        <v>0.98</v>
      </c>
      <c r="AA271">
        <v>0.98</v>
      </c>
      <c r="AB271">
        <v>0.98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  <c r="AP271" t="s">
        <v>299</v>
      </c>
      <c r="AQ271" t="s">
        <v>269</v>
      </c>
      <c r="AR271" t="s">
        <v>23</v>
      </c>
      <c r="AS271">
        <v>2050</v>
      </c>
      <c r="AT271">
        <v>1</v>
      </c>
      <c r="AU271">
        <v>1</v>
      </c>
      <c r="AV271">
        <v>1</v>
      </c>
      <c r="AW271">
        <v>1</v>
      </c>
      <c r="AX271">
        <v>0.99</v>
      </c>
      <c r="AY271">
        <v>0.99</v>
      </c>
      <c r="AZ271">
        <v>0.99</v>
      </c>
      <c r="BA271">
        <v>0.98</v>
      </c>
      <c r="BB271">
        <v>0.98</v>
      </c>
      <c r="BC271">
        <v>0.98</v>
      </c>
      <c r="BD271">
        <v>0.98</v>
      </c>
      <c r="BE271">
        <v>0.98</v>
      </c>
      <c r="BF271">
        <v>0.98</v>
      </c>
      <c r="BG271">
        <v>0.98</v>
      </c>
      <c r="BH271">
        <v>0.98</v>
      </c>
      <c r="BI271">
        <v>0.98</v>
      </c>
      <c r="BJ271">
        <v>0.98</v>
      </c>
      <c r="BK271">
        <v>0.98</v>
      </c>
      <c r="BL271">
        <v>0.98</v>
      </c>
      <c r="BM271">
        <v>0.98</v>
      </c>
      <c r="BN271">
        <v>0.98</v>
      </c>
      <c r="BO271">
        <v>0.98</v>
      </c>
      <c r="BP271">
        <v>0.98</v>
      </c>
      <c r="BQ271">
        <v>0.98</v>
      </c>
      <c r="BR271">
        <v>0.98</v>
      </c>
      <c r="BS271">
        <v>0.98</v>
      </c>
      <c r="BT271">
        <v>0.98</v>
      </c>
      <c r="BU271">
        <v>0.98</v>
      </c>
      <c r="BV271">
        <v>0.97</v>
      </c>
      <c r="BW271">
        <v>0.96</v>
      </c>
      <c r="BX271">
        <v>0.96</v>
      </c>
      <c r="BY271">
        <v>0.96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1.01</v>
      </c>
      <c r="R272">
        <v>1.01</v>
      </c>
      <c r="S272">
        <v>1.02</v>
      </c>
      <c r="T272">
        <v>1.02</v>
      </c>
      <c r="U272">
        <v>1.02</v>
      </c>
      <c r="V272">
        <v>1.03</v>
      </c>
      <c r="W272">
        <v>1.03</v>
      </c>
      <c r="X272">
        <v>1.04</v>
      </c>
      <c r="Y272">
        <v>1.04</v>
      </c>
      <c r="Z272">
        <v>1.04</v>
      </c>
      <c r="AA272">
        <v>1.05</v>
      </c>
      <c r="AB272">
        <v>1.05</v>
      </c>
      <c r="AC272">
        <v>1.04</v>
      </c>
      <c r="AD272">
        <v>1.04</v>
      </c>
      <c r="AE272">
        <v>1.04</v>
      </c>
      <c r="AF272">
        <v>1.05</v>
      </c>
      <c r="AG272">
        <v>1.04</v>
      </c>
      <c r="AH272">
        <v>1.04</v>
      </c>
      <c r="AI272">
        <v>1.04</v>
      </c>
      <c r="AJ272">
        <v>1.05</v>
      </c>
      <c r="AK272">
        <v>1.04</v>
      </c>
      <c r="AL272">
        <v>1.03</v>
      </c>
      <c r="AM272">
        <v>1.01</v>
      </c>
      <c r="AN272">
        <v>1</v>
      </c>
      <c r="AO272">
        <v>0.99</v>
      </c>
      <c r="AP272" t="s">
        <v>300</v>
      </c>
      <c r="AQ272" t="s">
        <v>269</v>
      </c>
      <c r="AR272" t="s">
        <v>23</v>
      </c>
      <c r="AS272">
        <v>2050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1.01</v>
      </c>
      <c r="BB272">
        <v>1.01</v>
      </c>
      <c r="BC272">
        <v>1.02</v>
      </c>
      <c r="BD272">
        <v>1.02</v>
      </c>
      <c r="BE272">
        <v>1.02</v>
      </c>
      <c r="BF272">
        <v>1.03</v>
      </c>
      <c r="BG272">
        <v>1.03</v>
      </c>
      <c r="BH272">
        <v>1.04</v>
      </c>
      <c r="BI272">
        <v>1.04</v>
      </c>
      <c r="BJ272">
        <v>1.04</v>
      </c>
      <c r="BK272">
        <v>1.05</v>
      </c>
      <c r="BL272">
        <v>1.05</v>
      </c>
      <c r="BM272">
        <v>1.04</v>
      </c>
      <c r="BN272">
        <v>1.04</v>
      </c>
      <c r="BO272">
        <v>1.04</v>
      </c>
      <c r="BP272">
        <v>1.05</v>
      </c>
      <c r="BQ272">
        <v>1.04</v>
      </c>
      <c r="BR272">
        <v>1.04</v>
      </c>
      <c r="BS272">
        <v>1.04</v>
      </c>
      <c r="BT272">
        <v>1.05</v>
      </c>
      <c r="BU272">
        <v>1.04</v>
      </c>
      <c r="BV272">
        <v>1.03</v>
      </c>
      <c r="BW272">
        <v>1.01</v>
      </c>
      <c r="BX272">
        <v>1</v>
      </c>
      <c r="BY272">
        <v>0.99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0.95</v>
      </c>
      <c r="P273">
        <v>0.95</v>
      </c>
      <c r="Q273">
        <v>0.95</v>
      </c>
      <c r="R273">
        <v>0.94</v>
      </c>
      <c r="S273">
        <v>0.99</v>
      </c>
      <c r="T273">
        <v>0.98</v>
      </c>
      <c r="U273">
        <v>0.97</v>
      </c>
      <c r="V273">
        <v>0.96</v>
      </c>
      <c r="W273">
        <v>0.97</v>
      </c>
      <c r="X273">
        <v>0.97</v>
      </c>
      <c r="Y273">
        <v>0.96</v>
      </c>
      <c r="Z273">
        <v>0.96</v>
      </c>
      <c r="AA273">
        <v>0.96</v>
      </c>
      <c r="AB273">
        <v>0.97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  <c r="AP273" t="s">
        <v>301</v>
      </c>
      <c r="AQ273" t="s">
        <v>269</v>
      </c>
      <c r="AR273" t="s">
        <v>23</v>
      </c>
      <c r="AS273">
        <v>2050</v>
      </c>
      <c r="AT273">
        <v>1</v>
      </c>
      <c r="AU273">
        <v>0.93</v>
      </c>
      <c r="AV273">
        <v>0.94</v>
      </c>
      <c r="AW273">
        <v>0.93</v>
      </c>
      <c r="AX273">
        <v>0.94</v>
      </c>
      <c r="AY273">
        <v>0.95</v>
      </c>
      <c r="AZ273">
        <v>0.95</v>
      </c>
      <c r="BA273">
        <v>0.95</v>
      </c>
      <c r="BB273">
        <v>0.94</v>
      </c>
      <c r="BC273">
        <v>0.99</v>
      </c>
      <c r="BD273">
        <v>0.98</v>
      </c>
      <c r="BE273">
        <v>0.97</v>
      </c>
      <c r="BF273">
        <v>0.96</v>
      </c>
      <c r="BG273">
        <v>0.97</v>
      </c>
      <c r="BH273">
        <v>0.97</v>
      </c>
      <c r="BI273">
        <v>0.96</v>
      </c>
      <c r="BJ273">
        <v>0.96</v>
      </c>
      <c r="BK273">
        <v>0.96</v>
      </c>
      <c r="BL273">
        <v>0.97</v>
      </c>
      <c r="BM273">
        <v>0.96</v>
      </c>
      <c r="BN273">
        <v>0.95</v>
      </c>
      <c r="BO273">
        <v>0.95</v>
      </c>
      <c r="BP273">
        <v>0.96</v>
      </c>
      <c r="BQ273">
        <v>0.96</v>
      </c>
      <c r="BR273">
        <v>0.96</v>
      </c>
      <c r="BS273">
        <v>0.96</v>
      </c>
      <c r="BT273">
        <v>0.96</v>
      </c>
      <c r="BU273">
        <v>0.95</v>
      </c>
      <c r="BV273">
        <v>0.97</v>
      </c>
      <c r="BW273">
        <v>0.97</v>
      </c>
      <c r="BX273">
        <v>0.97</v>
      </c>
      <c r="BY273">
        <v>0.97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0.96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0.99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0.99</v>
      </c>
      <c r="AD274">
        <v>0.98</v>
      </c>
      <c r="AE274">
        <v>0.98</v>
      </c>
      <c r="AF274">
        <v>0.99</v>
      </c>
      <c r="AG274">
        <v>0.99</v>
      </c>
      <c r="AH274">
        <v>0.99</v>
      </c>
      <c r="AI274">
        <v>0.98</v>
      </c>
      <c r="AJ274">
        <v>0.99</v>
      </c>
      <c r="AK274">
        <v>0.98</v>
      </c>
      <c r="AL274">
        <v>0.98</v>
      </c>
      <c r="AM274">
        <v>0.98</v>
      </c>
      <c r="AN274">
        <v>0.98</v>
      </c>
      <c r="AO274">
        <v>0.97</v>
      </c>
      <c r="AP274" t="s">
        <v>302</v>
      </c>
      <c r="AQ274" t="s">
        <v>269</v>
      </c>
      <c r="AR274" t="s">
        <v>23</v>
      </c>
      <c r="AS274">
        <v>2050</v>
      </c>
      <c r="AT274">
        <v>1</v>
      </c>
      <c r="AU274">
        <v>0.96</v>
      </c>
      <c r="AV274">
        <v>0.96</v>
      </c>
      <c r="AW274">
        <v>0.96</v>
      </c>
      <c r="AX274">
        <v>0.97</v>
      </c>
      <c r="AY274">
        <v>0.97</v>
      </c>
      <c r="AZ274">
        <v>0.97</v>
      </c>
      <c r="BA274">
        <v>0.97</v>
      </c>
      <c r="BB274">
        <v>0.97</v>
      </c>
      <c r="BC274">
        <v>0.99</v>
      </c>
      <c r="BD274">
        <v>0.99</v>
      </c>
      <c r="BE274">
        <v>0.98</v>
      </c>
      <c r="BF274">
        <v>0.98</v>
      </c>
      <c r="BG274">
        <v>0.98</v>
      </c>
      <c r="BH274">
        <v>0.98</v>
      </c>
      <c r="BI274">
        <v>0.98</v>
      </c>
      <c r="BJ274">
        <v>0.98</v>
      </c>
      <c r="BK274">
        <v>0.98</v>
      </c>
      <c r="BL274">
        <v>0.99</v>
      </c>
      <c r="BM274">
        <v>0.99</v>
      </c>
      <c r="BN274">
        <v>0.98</v>
      </c>
      <c r="BO274">
        <v>0.98</v>
      </c>
      <c r="BP274">
        <v>0.99</v>
      </c>
      <c r="BQ274">
        <v>0.99</v>
      </c>
      <c r="BR274">
        <v>0.99</v>
      </c>
      <c r="BS274">
        <v>0.98</v>
      </c>
      <c r="BT274">
        <v>0.99</v>
      </c>
      <c r="BU274">
        <v>0.98</v>
      </c>
      <c r="BV274">
        <v>0.98</v>
      </c>
      <c r="BW274">
        <v>0.98</v>
      </c>
      <c r="BX274">
        <v>0.98</v>
      </c>
      <c r="BY274">
        <v>0.97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0.99</v>
      </c>
      <c r="L275">
        <v>1.01</v>
      </c>
      <c r="M275">
        <v>1</v>
      </c>
      <c r="N275">
        <v>1</v>
      </c>
      <c r="O275">
        <v>1</v>
      </c>
      <c r="P275">
        <v>1.01</v>
      </c>
      <c r="Q275">
        <v>1.01</v>
      </c>
      <c r="R275">
        <v>1</v>
      </c>
      <c r="S275">
        <v>1.04</v>
      </c>
      <c r="T275">
        <v>1.04</v>
      </c>
      <c r="U275">
        <v>1.02</v>
      </c>
      <c r="V275">
        <v>1.02</v>
      </c>
      <c r="W275">
        <v>1.02</v>
      </c>
      <c r="X275">
        <v>1.02</v>
      </c>
      <c r="Y275">
        <v>1.02</v>
      </c>
      <c r="Z275">
        <v>1.01</v>
      </c>
      <c r="AA275">
        <v>1.02</v>
      </c>
      <c r="AB275">
        <v>1.02</v>
      </c>
      <c r="AC275">
        <v>1.01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1.01</v>
      </c>
      <c r="AM275">
        <v>1</v>
      </c>
      <c r="AN275">
        <v>0.99</v>
      </c>
      <c r="AO275">
        <v>0.98</v>
      </c>
      <c r="AP275" t="s">
        <v>303</v>
      </c>
      <c r="AQ275" t="s">
        <v>269</v>
      </c>
      <c r="AR275" t="s">
        <v>23</v>
      </c>
      <c r="AS275">
        <v>2050</v>
      </c>
      <c r="AT275">
        <v>1</v>
      </c>
      <c r="AU275">
        <v>0.99</v>
      </c>
      <c r="AV275">
        <v>1.01</v>
      </c>
      <c r="AW275">
        <v>1</v>
      </c>
      <c r="AX275">
        <v>1</v>
      </c>
      <c r="AY275">
        <v>1</v>
      </c>
      <c r="AZ275">
        <v>1.01</v>
      </c>
      <c r="BA275">
        <v>1.01</v>
      </c>
      <c r="BB275">
        <v>1</v>
      </c>
      <c r="BC275">
        <v>1.04</v>
      </c>
      <c r="BD275">
        <v>1.04</v>
      </c>
      <c r="BE275">
        <v>1.02</v>
      </c>
      <c r="BF275">
        <v>1.02</v>
      </c>
      <c r="BG275">
        <v>1.02</v>
      </c>
      <c r="BH275">
        <v>1.02</v>
      </c>
      <c r="BI275">
        <v>1.02</v>
      </c>
      <c r="BJ275">
        <v>1.01</v>
      </c>
      <c r="BK275">
        <v>1.02</v>
      </c>
      <c r="BL275">
        <v>1.02</v>
      </c>
      <c r="BM275">
        <v>1.01</v>
      </c>
      <c r="BN275">
        <v>1.01</v>
      </c>
      <c r="BO275">
        <v>1.01</v>
      </c>
      <c r="BP275">
        <v>1.02</v>
      </c>
      <c r="BQ275">
        <v>1.02</v>
      </c>
      <c r="BR275">
        <v>1.02</v>
      </c>
      <c r="BS275">
        <v>1.01</v>
      </c>
      <c r="BT275">
        <v>1.01</v>
      </c>
      <c r="BU275">
        <v>1.01</v>
      </c>
      <c r="BV275">
        <v>1.01</v>
      </c>
      <c r="BW275">
        <v>1</v>
      </c>
      <c r="BX275">
        <v>0.99</v>
      </c>
      <c r="BY275">
        <v>0.98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1.0900000000000001</v>
      </c>
      <c r="L276">
        <v>1.08</v>
      </c>
      <c r="M276">
        <v>1.08</v>
      </c>
      <c r="N276">
        <v>1.07</v>
      </c>
      <c r="O276">
        <v>1.07</v>
      </c>
      <c r="P276">
        <v>1.08</v>
      </c>
      <c r="Q276">
        <v>1.08</v>
      </c>
      <c r="R276">
        <v>1.0900000000000001</v>
      </c>
      <c r="S276">
        <v>1.0900000000000001</v>
      </c>
      <c r="T276">
        <v>1.0900000000000001</v>
      </c>
      <c r="U276">
        <v>1.0900000000000001</v>
      </c>
      <c r="V276">
        <v>1.1000000000000001</v>
      </c>
      <c r="W276">
        <v>1.1000000000000001</v>
      </c>
      <c r="X276">
        <v>1.1000000000000001</v>
      </c>
      <c r="Y276">
        <v>1.1000000000000001</v>
      </c>
      <c r="Z276">
        <v>1.1100000000000001</v>
      </c>
      <c r="AA276">
        <v>1.1100000000000001</v>
      </c>
      <c r="AB276">
        <v>1.1100000000000001</v>
      </c>
      <c r="AC276">
        <v>1.1100000000000001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1.05</v>
      </c>
      <c r="AN276">
        <v>1.03</v>
      </c>
      <c r="AO276">
        <v>1.02</v>
      </c>
      <c r="AP276" t="s">
        <v>304</v>
      </c>
      <c r="AQ276" t="s">
        <v>269</v>
      </c>
      <c r="AR276" t="s">
        <v>23</v>
      </c>
      <c r="AS276">
        <v>2050</v>
      </c>
      <c r="AT276">
        <v>1</v>
      </c>
      <c r="AU276">
        <v>1.0900000000000001</v>
      </c>
      <c r="AV276">
        <v>1.08</v>
      </c>
      <c r="AW276">
        <v>1.08</v>
      </c>
      <c r="AX276">
        <v>1.07</v>
      </c>
      <c r="AY276">
        <v>1.07</v>
      </c>
      <c r="AZ276">
        <v>1.08</v>
      </c>
      <c r="BA276">
        <v>1.08</v>
      </c>
      <c r="BB276">
        <v>1.0900000000000001</v>
      </c>
      <c r="BC276">
        <v>1.0900000000000001</v>
      </c>
      <c r="BD276">
        <v>1.0900000000000001</v>
      </c>
      <c r="BE276">
        <v>1.0900000000000001</v>
      </c>
      <c r="BF276">
        <v>1.1000000000000001</v>
      </c>
      <c r="BG276">
        <v>1.1000000000000001</v>
      </c>
      <c r="BH276">
        <v>1.1000000000000001</v>
      </c>
      <c r="BI276">
        <v>1.1000000000000001</v>
      </c>
      <c r="BJ276">
        <v>1.1100000000000001</v>
      </c>
      <c r="BK276">
        <v>1.1100000000000001</v>
      </c>
      <c r="BL276">
        <v>1.1100000000000001</v>
      </c>
      <c r="BM276">
        <v>1.1100000000000001</v>
      </c>
      <c r="BN276">
        <v>1.1100000000000001</v>
      </c>
      <c r="BO276">
        <v>1.1100000000000001</v>
      </c>
      <c r="BP276">
        <v>1.1100000000000001</v>
      </c>
      <c r="BQ276">
        <v>1.1000000000000001</v>
      </c>
      <c r="BR276">
        <v>1.1000000000000001</v>
      </c>
      <c r="BS276">
        <v>1.1000000000000001</v>
      </c>
      <c r="BT276">
        <v>1.1000000000000001</v>
      </c>
      <c r="BU276">
        <v>1.1000000000000001</v>
      </c>
      <c r="BV276">
        <v>1.07</v>
      </c>
      <c r="BW276">
        <v>1.05</v>
      </c>
      <c r="BX276">
        <v>1.03</v>
      </c>
      <c r="BY276">
        <v>1.02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1.0900000000000001</v>
      </c>
      <c r="M277">
        <v>1.0900000000000001</v>
      </c>
      <c r="N277">
        <v>1.0900000000000001</v>
      </c>
      <c r="O277">
        <v>1.0900000000000001</v>
      </c>
      <c r="P277">
        <v>1.1000000000000001</v>
      </c>
      <c r="Q277">
        <v>1.1000000000000001</v>
      </c>
      <c r="R277">
        <v>1.1100000000000001</v>
      </c>
      <c r="S277">
        <v>1.1100000000000001</v>
      </c>
      <c r="T277">
        <v>1.1100000000000001</v>
      </c>
      <c r="U277">
        <v>1.1100000000000001</v>
      </c>
      <c r="V277">
        <v>1.1200000000000001</v>
      </c>
      <c r="W277">
        <v>1.1200000000000001</v>
      </c>
      <c r="X277">
        <v>1.1200000000000001</v>
      </c>
      <c r="Y277">
        <v>1.1299999999999999</v>
      </c>
      <c r="Z277">
        <v>1.1299999999999999</v>
      </c>
      <c r="AA277">
        <v>1.1399999999999999</v>
      </c>
      <c r="AB277">
        <v>1.1399999999999999</v>
      </c>
      <c r="AC277">
        <v>1.1399999999999999</v>
      </c>
      <c r="AD277">
        <v>1.1299999999999999</v>
      </c>
      <c r="AE277">
        <v>1.1299999999999999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1.0900000000000001</v>
      </c>
      <c r="AM277">
        <v>1.06</v>
      </c>
      <c r="AN277">
        <v>1.04</v>
      </c>
      <c r="AO277">
        <v>1.03</v>
      </c>
      <c r="AP277" t="s">
        <v>305</v>
      </c>
      <c r="AQ277" t="s">
        <v>269</v>
      </c>
      <c r="AR277" t="s">
        <v>23</v>
      </c>
      <c r="AS277">
        <v>2050</v>
      </c>
      <c r="AT277">
        <v>1</v>
      </c>
      <c r="AU277">
        <v>1.1000000000000001</v>
      </c>
      <c r="AV277">
        <v>1.0900000000000001</v>
      </c>
      <c r="AW277">
        <v>1.0900000000000001</v>
      </c>
      <c r="AX277">
        <v>1.0900000000000001</v>
      </c>
      <c r="AY277">
        <v>1.0900000000000001</v>
      </c>
      <c r="AZ277">
        <v>1.1000000000000001</v>
      </c>
      <c r="BA277">
        <v>1.1000000000000001</v>
      </c>
      <c r="BB277">
        <v>1.1100000000000001</v>
      </c>
      <c r="BC277">
        <v>1.1100000000000001</v>
      </c>
      <c r="BD277">
        <v>1.1100000000000001</v>
      </c>
      <c r="BE277">
        <v>1.1100000000000001</v>
      </c>
      <c r="BF277">
        <v>1.1200000000000001</v>
      </c>
      <c r="BG277">
        <v>1.1200000000000001</v>
      </c>
      <c r="BH277">
        <v>1.1200000000000001</v>
      </c>
      <c r="BI277">
        <v>1.1299999999999999</v>
      </c>
      <c r="BJ277">
        <v>1.1299999999999999</v>
      </c>
      <c r="BK277">
        <v>1.1399999999999999</v>
      </c>
      <c r="BL277">
        <v>1.1399999999999999</v>
      </c>
      <c r="BM277">
        <v>1.1399999999999999</v>
      </c>
      <c r="BN277">
        <v>1.1299999999999999</v>
      </c>
      <c r="BO277">
        <v>1.1299999999999999</v>
      </c>
      <c r="BP277">
        <v>1.1299999999999999</v>
      </c>
      <c r="BQ277">
        <v>1.1200000000000001</v>
      </c>
      <c r="BR277">
        <v>1.1200000000000001</v>
      </c>
      <c r="BS277">
        <v>1.1200000000000001</v>
      </c>
      <c r="BT277">
        <v>1.1200000000000001</v>
      </c>
      <c r="BU277">
        <v>1.1200000000000001</v>
      </c>
      <c r="BV277">
        <v>1.0900000000000001</v>
      </c>
      <c r="BW277">
        <v>1.06</v>
      </c>
      <c r="BX277">
        <v>1.04</v>
      </c>
      <c r="BY277">
        <v>1.03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1.01</v>
      </c>
      <c r="Q278">
        <v>1.02</v>
      </c>
      <c r="R278">
        <v>1.03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1.04</v>
      </c>
      <c r="Z278">
        <v>1.03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1.04</v>
      </c>
      <c r="AH278">
        <v>1.04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  <c r="AP278" t="s">
        <v>306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1.05</v>
      </c>
      <c r="AW278">
        <v>1.01</v>
      </c>
      <c r="AX278">
        <v>0.99</v>
      </c>
      <c r="AY278">
        <v>1</v>
      </c>
      <c r="AZ278">
        <v>1.01</v>
      </c>
      <c r="BA278">
        <v>1.02</v>
      </c>
      <c r="BB278">
        <v>1.03</v>
      </c>
      <c r="BC278">
        <v>1.1200000000000001</v>
      </c>
      <c r="BD278">
        <v>1.1200000000000001</v>
      </c>
      <c r="BE278">
        <v>1.1000000000000001</v>
      </c>
      <c r="BF278">
        <v>1.07</v>
      </c>
      <c r="BG278">
        <v>1.05</v>
      </c>
      <c r="BH278">
        <v>1.04</v>
      </c>
      <c r="BI278">
        <v>1.04</v>
      </c>
      <c r="BJ278">
        <v>1.03</v>
      </c>
      <c r="BK278">
        <v>1.03</v>
      </c>
      <c r="BL278">
        <v>1.03</v>
      </c>
      <c r="BM278">
        <v>1.02</v>
      </c>
      <c r="BN278">
        <v>1.01</v>
      </c>
      <c r="BO278">
        <v>1.01</v>
      </c>
      <c r="BP278">
        <v>1.03</v>
      </c>
      <c r="BQ278">
        <v>1.04</v>
      </c>
      <c r="BR278">
        <v>1.04</v>
      </c>
      <c r="BS278">
        <v>1.03</v>
      </c>
      <c r="BT278">
        <v>1.03</v>
      </c>
      <c r="BU278">
        <v>1.02</v>
      </c>
      <c r="BV278">
        <v>0.99</v>
      </c>
      <c r="BW278">
        <v>0.95</v>
      </c>
      <c r="BX278">
        <v>0.93</v>
      </c>
      <c r="BY278">
        <v>0.92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1.08</v>
      </c>
      <c r="M279">
        <v>1.08</v>
      </c>
      <c r="N279">
        <v>1.08</v>
      </c>
      <c r="O279">
        <v>1.08</v>
      </c>
      <c r="P279">
        <v>1.08</v>
      </c>
      <c r="Q279">
        <v>1.0900000000000001</v>
      </c>
      <c r="R279">
        <v>1.0900000000000001</v>
      </c>
      <c r="S279">
        <v>1.0900000000000001</v>
      </c>
      <c r="T279">
        <v>1.0900000000000001</v>
      </c>
      <c r="U279">
        <v>1.0900000000000001</v>
      </c>
      <c r="V279">
        <v>1.1000000000000001</v>
      </c>
      <c r="W279">
        <v>1.1000000000000001</v>
      </c>
      <c r="X279">
        <v>1.1000000000000001</v>
      </c>
      <c r="Y279">
        <v>1.1000000000000001</v>
      </c>
      <c r="Z279">
        <v>1.1100000000000001</v>
      </c>
      <c r="AA279">
        <v>1.1100000000000001</v>
      </c>
      <c r="AB279">
        <v>1.1100000000000001</v>
      </c>
      <c r="AC279">
        <v>1.1100000000000001</v>
      </c>
      <c r="AD279">
        <v>1.1100000000000001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1.1100000000000001</v>
      </c>
      <c r="AK279">
        <v>1.1000000000000001</v>
      </c>
      <c r="AL279">
        <v>1.08</v>
      </c>
      <c r="AM279">
        <v>1.05</v>
      </c>
      <c r="AN279">
        <v>1.04</v>
      </c>
      <c r="AO279">
        <v>1.02</v>
      </c>
      <c r="AP279" t="s">
        <v>307</v>
      </c>
      <c r="AQ279" t="s">
        <v>269</v>
      </c>
      <c r="AR279" t="s">
        <v>23</v>
      </c>
      <c r="AS279">
        <v>2050</v>
      </c>
      <c r="AT279">
        <v>1</v>
      </c>
      <c r="AU279">
        <v>1.0900000000000001</v>
      </c>
      <c r="AV279">
        <v>1.08</v>
      </c>
      <c r="AW279">
        <v>1.08</v>
      </c>
      <c r="AX279">
        <v>1.08</v>
      </c>
      <c r="AY279">
        <v>1.08</v>
      </c>
      <c r="AZ279">
        <v>1.08</v>
      </c>
      <c r="BA279">
        <v>1.0900000000000001</v>
      </c>
      <c r="BB279">
        <v>1.0900000000000001</v>
      </c>
      <c r="BC279">
        <v>1.0900000000000001</v>
      </c>
      <c r="BD279">
        <v>1.0900000000000001</v>
      </c>
      <c r="BE279">
        <v>1.0900000000000001</v>
      </c>
      <c r="BF279">
        <v>1.1000000000000001</v>
      </c>
      <c r="BG279">
        <v>1.1000000000000001</v>
      </c>
      <c r="BH279">
        <v>1.1000000000000001</v>
      </c>
      <c r="BI279">
        <v>1.1000000000000001</v>
      </c>
      <c r="BJ279">
        <v>1.1100000000000001</v>
      </c>
      <c r="BK279">
        <v>1.1100000000000001</v>
      </c>
      <c r="BL279">
        <v>1.1100000000000001</v>
      </c>
      <c r="BM279">
        <v>1.1100000000000001</v>
      </c>
      <c r="BN279">
        <v>1.1100000000000001</v>
      </c>
      <c r="BO279">
        <v>1.1100000000000001</v>
      </c>
      <c r="BP279">
        <v>1.1100000000000001</v>
      </c>
      <c r="BQ279">
        <v>1.1000000000000001</v>
      </c>
      <c r="BR279">
        <v>1.1000000000000001</v>
      </c>
      <c r="BS279">
        <v>1.1000000000000001</v>
      </c>
      <c r="BT279">
        <v>1.1100000000000001</v>
      </c>
      <c r="BU279">
        <v>1.1000000000000001</v>
      </c>
      <c r="BV279">
        <v>1.08</v>
      </c>
      <c r="BW279">
        <v>1.05</v>
      </c>
      <c r="BX279">
        <v>1.04</v>
      </c>
      <c r="BY279">
        <v>1.02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1.01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1.01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1.03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1.02</v>
      </c>
      <c r="AN280">
        <v>1.01</v>
      </c>
      <c r="AO280">
        <v>1.01</v>
      </c>
      <c r="AP280" t="s">
        <v>308</v>
      </c>
      <c r="AQ280" t="s">
        <v>269</v>
      </c>
      <c r="AR280" t="s">
        <v>23</v>
      </c>
      <c r="AS280">
        <v>2050</v>
      </c>
      <c r="AT280">
        <v>1</v>
      </c>
      <c r="AU280">
        <v>1.01</v>
      </c>
      <c r="AV280">
        <v>1.01</v>
      </c>
      <c r="AW280">
        <v>1.01</v>
      </c>
      <c r="AX280">
        <v>1.01</v>
      </c>
      <c r="AY280">
        <v>1.01</v>
      </c>
      <c r="AZ280">
        <v>1.01</v>
      </c>
      <c r="BA280">
        <v>1.01</v>
      </c>
      <c r="BB280">
        <v>1.02</v>
      </c>
      <c r="BC280">
        <v>1.02</v>
      </c>
      <c r="BD280">
        <v>1.02</v>
      </c>
      <c r="BE280">
        <v>1.02</v>
      </c>
      <c r="BF280">
        <v>1.02</v>
      </c>
      <c r="BG280">
        <v>1.03</v>
      </c>
      <c r="BH280">
        <v>1.03</v>
      </c>
      <c r="BI280">
        <v>1.03</v>
      </c>
      <c r="BJ280">
        <v>1.03</v>
      </c>
      <c r="BK280">
        <v>1.04</v>
      </c>
      <c r="BL280">
        <v>1.04</v>
      </c>
      <c r="BM280">
        <v>1.04</v>
      </c>
      <c r="BN280">
        <v>1.04</v>
      </c>
      <c r="BO280">
        <v>1.04</v>
      </c>
      <c r="BP280">
        <v>1.04</v>
      </c>
      <c r="BQ280">
        <v>1.03</v>
      </c>
      <c r="BR280">
        <v>1.03</v>
      </c>
      <c r="BS280">
        <v>1.03</v>
      </c>
      <c r="BT280">
        <v>1.04</v>
      </c>
      <c r="BU280">
        <v>1.04</v>
      </c>
      <c r="BV280">
        <v>1.03</v>
      </c>
      <c r="BW280">
        <v>1.02</v>
      </c>
      <c r="BX280">
        <v>1.01</v>
      </c>
      <c r="BY280">
        <v>1.01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1.03</v>
      </c>
      <c r="P281">
        <v>1.03</v>
      </c>
      <c r="Q281">
        <v>1.02</v>
      </c>
      <c r="R281">
        <v>1.03</v>
      </c>
      <c r="S281">
        <v>1.03</v>
      </c>
      <c r="T281">
        <v>1.03</v>
      </c>
      <c r="U281">
        <v>1.03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1.05</v>
      </c>
      <c r="AB281">
        <v>1.06</v>
      </c>
      <c r="AC281">
        <v>1.05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1.05</v>
      </c>
      <c r="AK281">
        <v>1.04</v>
      </c>
      <c r="AL281">
        <v>1.03</v>
      </c>
      <c r="AM281">
        <v>1.01</v>
      </c>
      <c r="AN281">
        <v>1</v>
      </c>
      <c r="AO281">
        <v>1</v>
      </c>
      <c r="AP281" t="s">
        <v>309</v>
      </c>
      <c r="AQ281" t="s">
        <v>269</v>
      </c>
      <c r="AR281" t="s">
        <v>23</v>
      </c>
      <c r="AS281">
        <v>2050</v>
      </c>
      <c r="AT281">
        <v>1</v>
      </c>
      <c r="AU281">
        <v>1.04</v>
      </c>
      <c r="AV281">
        <v>1.04</v>
      </c>
      <c r="AW281">
        <v>1.04</v>
      </c>
      <c r="AX281">
        <v>1.03</v>
      </c>
      <c r="AY281">
        <v>1.03</v>
      </c>
      <c r="AZ281">
        <v>1.03</v>
      </c>
      <c r="BA281">
        <v>1.02</v>
      </c>
      <c r="BB281">
        <v>1.03</v>
      </c>
      <c r="BC281">
        <v>1.03</v>
      </c>
      <c r="BD281">
        <v>1.03</v>
      </c>
      <c r="BE281">
        <v>1.03</v>
      </c>
      <c r="BF281">
        <v>1.05</v>
      </c>
      <c r="BG281">
        <v>1.05</v>
      </c>
      <c r="BH281">
        <v>1.05</v>
      </c>
      <c r="BI281">
        <v>1.05</v>
      </c>
      <c r="BJ281">
        <v>1.05</v>
      </c>
      <c r="BK281">
        <v>1.05</v>
      </c>
      <c r="BL281">
        <v>1.06</v>
      </c>
      <c r="BM281">
        <v>1.05</v>
      </c>
      <c r="BN281">
        <v>1.05</v>
      </c>
      <c r="BO281">
        <v>1.05</v>
      </c>
      <c r="BP281">
        <v>1.05</v>
      </c>
      <c r="BQ281">
        <v>1.04</v>
      </c>
      <c r="BR281">
        <v>1.04</v>
      </c>
      <c r="BS281">
        <v>1.04</v>
      </c>
      <c r="BT281">
        <v>1.05</v>
      </c>
      <c r="BU281">
        <v>1.04</v>
      </c>
      <c r="BV281">
        <v>1.03</v>
      </c>
      <c r="BW281">
        <v>1.01</v>
      </c>
      <c r="BX281">
        <v>1</v>
      </c>
      <c r="BY281">
        <v>1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1.0900000000000001</v>
      </c>
      <c r="L282">
        <v>1.0900000000000001</v>
      </c>
      <c r="M282">
        <v>1.0900000000000001</v>
      </c>
      <c r="N282">
        <v>1.0900000000000001</v>
      </c>
      <c r="O282">
        <v>1.0900000000000001</v>
      </c>
      <c r="P282">
        <v>1.0900000000000001</v>
      </c>
      <c r="Q282">
        <v>1.1000000000000001</v>
      </c>
      <c r="R282">
        <v>1.1000000000000001</v>
      </c>
      <c r="S282">
        <v>1.1000000000000001</v>
      </c>
      <c r="T282">
        <v>1.1000000000000001</v>
      </c>
      <c r="U282">
        <v>1.1000000000000001</v>
      </c>
      <c r="V282">
        <v>1.1100000000000001</v>
      </c>
      <c r="W282">
        <v>1.1100000000000001</v>
      </c>
      <c r="X282">
        <v>1.1200000000000001</v>
      </c>
      <c r="Y282">
        <v>1.1200000000000001</v>
      </c>
      <c r="Z282">
        <v>1.1299999999999999</v>
      </c>
      <c r="AA282">
        <v>1.1299999999999999</v>
      </c>
      <c r="AB282">
        <v>1.1299999999999999</v>
      </c>
      <c r="AC282">
        <v>1.1299999999999999</v>
      </c>
      <c r="AD282">
        <v>1.1299999999999999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1.1200000000000001</v>
      </c>
      <c r="AJ282">
        <v>1.1200000000000001</v>
      </c>
      <c r="AK282">
        <v>1.1200000000000001</v>
      </c>
      <c r="AL282">
        <v>1.08</v>
      </c>
      <c r="AM282">
        <v>1.05</v>
      </c>
      <c r="AN282">
        <v>1.03</v>
      </c>
      <c r="AO282">
        <v>1.02</v>
      </c>
      <c r="AP282" t="s">
        <v>310</v>
      </c>
      <c r="AQ282" t="s">
        <v>269</v>
      </c>
      <c r="AR282" t="s">
        <v>23</v>
      </c>
      <c r="AS282">
        <v>2050</v>
      </c>
      <c r="AT282">
        <v>1</v>
      </c>
      <c r="AU282">
        <v>1.0900000000000001</v>
      </c>
      <c r="AV282">
        <v>1.0900000000000001</v>
      </c>
      <c r="AW282">
        <v>1.0900000000000001</v>
      </c>
      <c r="AX282">
        <v>1.0900000000000001</v>
      </c>
      <c r="AY282">
        <v>1.0900000000000001</v>
      </c>
      <c r="AZ282">
        <v>1.0900000000000001</v>
      </c>
      <c r="BA282">
        <v>1.1000000000000001</v>
      </c>
      <c r="BB282">
        <v>1.1000000000000001</v>
      </c>
      <c r="BC282">
        <v>1.1000000000000001</v>
      </c>
      <c r="BD282">
        <v>1.1000000000000001</v>
      </c>
      <c r="BE282">
        <v>1.1000000000000001</v>
      </c>
      <c r="BF282">
        <v>1.1100000000000001</v>
      </c>
      <c r="BG282">
        <v>1.1100000000000001</v>
      </c>
      <c r="BH282">
        <v>1.1200000000000001</v>
      </c>
      <c r="BI282">
        <v>1.1200000000000001</v>
      </c>
      <c r="BJ282">
        <v>1.1299999999999999</v>
      </c>
      <c r="BK282">
        <v>1.1299999999999999</v>
      </c>
      <c r="BL282">
        <v>1.1299999999999999</v>
      </c>
      <c r="BM282">
        <v>1.1299999999999999</v>
      </c>
      <c r="BN282">
        <v>1.1299999999999999</v>
      </c>
      <c r="BO282">
        <v>1.1299999999999999</v>
      </c>
      <c r="BP282">
        <v>1.1200000000000001</v>
      </c>
      <c r="BQ282">
        <v>1.1200000000000001</v>
      </c>
      <c r="BR282">
        <v>1.1200000000000001</v>
      </c>
      <c r="BS282">
        <v>1.1200000000000001</v>
      </c>
      <c r="BT282">
        <v>1.1200000000000001</v>
      </c>
      <c r="BU282">
        <v>1.1200000000000001</v>
      </c>
      <c r="BV282">
        <v>1.08</v>
      </c>
      <c r="BW282">
        <v>1.05</v>
      </c>
      <c r="BX282">
        <v>1.03</v>
      </c>
      <c r="BY282">
        <v>1.02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1.17</v>
      </c>
      <c r="L283">
        <v>0.85</v>
      </c>
      <c r="M283">
        <v>0.67</v>
      </c>
      <c r="N283">
        <v>0.63</v>
      </c>
      <c r="O283">
        <v>0.61</v>
      </c>
      <c r="P283">
        <v>0.6</v>
      </c>
      <c r="Q283">
        <v>0.61</v>
      </c>
      <c r="R283">
        <v>0.63</v>
      </c>
      <c r="S283">
        <v>1.18</v>
      </c>
      <c r="T283">
        <v>1.56</v>
      </c>
      <c r="U283">
        <v>1.5</v>
      </c>
      <c r="V283">
        <v>1.46</v>
      </c>
      <c r="W283">
        <v>1.44</v>
      </c>
      <c r="X283">
        <v>1.44</v>
      </c>
      <c r="Y283">
        <v>1.44</v>
      </c>
      <c r="Z283">
        <v>1.42</v>
      </c>
      <c r="AA283">
        <v>1.42</v>
      </c>
      <c r="AB283">
        <v>1.46</v>
      </c>
      <c r="AC283">
        <v>1.45</v>
      </c>
      <c r="AD283">
        <v>1.43</v>
      </c>
      <c r="AE283">
        <v>1.43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1.19</v>
      </c>
      <c r="AM283">
        <v>1.01</v>
      </c>
      <c r="AN283">
        <v>0.82</v>
      </c>
      <c r="AO283">
        <v>0.53</v>
      </c>
      <c r="AP283" t="s">
        <v>311</v>
      </c>
      <c r="AQ283" t="s">
        <v>269</v>
      </c>
      <c r="AR283" t="s">
        <v>23</v>
      </c>
      <c r="AS283">
        <v>2050</v>
      </c>
      <c r="AT283">
        <v>1</v>
      </c>
      <c r="AU283">
        <v>1.17</v>
      </c>
      <c r="AV283">
        <v>0.85</v>
      </c>
      <c r="AW283">
        <v>0.67</v>
      </c>
      <c r="AX283">
        <v>0.63</v>
      </c>
      <c r="AY283">
        <v>0.61</v>
      </c>
      <c r="AZ283">
        <v>0.6</v>
      </c>
      <c r="BA283">
        <v>0.61</v>
      </c>
      <c r="BB283">
        <v>0.63</v>
      </c>
      <c r="BC283">
        <v>1.18</v>
      </c>
      <c r="BD283">
        <v>1.56</v>
      </c>
      <c r="BE283">
        <v>1.5</v>
      </c>
      <c r="BF283">
        <v>1.46</v>
      </c>
      <c r="BG283">
        <v>1.44</v>
      </c>
      <c r="BH283">
        <v>1.44</v>
      </c>
      <c r="BI283">
        <v>1.44</v>
      </c>
      <c r="BJ283">
        <v>1.42</v>
      </c>
      <c r="BK283">
        <v>1.42</v>
      </c>
      <c r="BL283">
        <v>1.46</v>
      </c>
      <c r="BM283">
        <v>1.45</v>
      </c>
      <c r="BN283">
        <v>1.43</v>
      </c>
      <c r="BO283">
        <v>1.43</v>
      </c>
      <c r="BP283">
        <v>1.49</v>
      </c>
      <c r="BQ283">
        <v>1.5</v>
      </c>
      <c r="BR283">
        <v>1.48</v>
      </c>
      <c r="BS283">
        <v>1.45</v>
      </c>
      <c r="BT283">
        <v>1.42</v>
      </c>
      <c r="BU283">
        <v>1.29</v>
      </c>
      <c r="BV283">
        <v>1.19</v>
      </c>
      <c r="BW283">
        <v>1.01</v>
      </c>
      <c r="BX283">
        <v>0.82</v>
      </c>
      <c r="BY283">
        <v>0.53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2.7</v>
      </c>
      <c r="N284">
        <v>2.71</v>
      </c>
      <c r="O284">
        <v>2.73</v>
      </c>
      <c r="P284">
        <v>2.75</v>
      </c>
      <c r="Q284">
        <v>2.8</v>
      </c>
      <c r="R284">
        <v>2.83</v>
      </c>
      <c r="S284">
        <v>3.05</v>
      </c>
      <c r="T284">
        <v>3.11</v>
      </c>
      <c r="U284">
        <v>3.47</v>
      </c>
      <c r="V284">
        <v>3.49</v>
      </c>
      <c r="W284">
        <v>3.51</v>
      </c>
      <c r="X284">
        <v>3.53</v>
      </c>
      <c r="Y284">
        <v>3.55</v>
      </c>
      <c r="Z284">
        <v>3.56</v>
      </c>
      <c r="AA284">
        <v>3.58</v>
      </c>
      <c r="AB284">
        <v>-0.87</v>
      </c>
      <c r="AC284">
        <v>-0.69</v>
      </c>
      <c r="AD284">
        <v>1.94</v>
      </c>
      <c r="AE284">
        <v>2</v>
      </c>
      <c r="AF284">
        <v>2.0499999999999998</v>
      </c>
      <c r="AG284">
        <v>2.0499999999999998</v>
      </c>
      <c r="AH284">
        <v>2.0299999999999998</v>
      </c>
      <c r="AI284">
        <v>2.0099999999999998</v>
      </c>
      <c r="AJ284">
        <v>1.99</v>
      </c>
      <c r="AK284">
        <v>1.78</v>
      </c>
      <c r="AL284">
        <v>1.6</v>
      </c>
      <c r="AM284">
        <v>1.28</v>
      </c>
      <c r="AN284">
        <v>0.99</v>
      </c>
      <c r="AO284">
        <v>0.75</v>
      </c>
      <c r="AP284" t="s">
        <v>312</v>
      </c>
      <c r="AQ284" t="s">
        <v>269</v>
      </c>
      <c r="AR284" t="s">
        <v>23</v>
      </c>
      <c r="AS284">
        <v>2050</v>
      </c>
      <c r="AT284">
        <v>1</v>
      </c>
      <c r="AU284">
        <v>2.6</v>
      </c>
      <c r="AV284">
        <v>2.71</v>
      </c>
      <c r="AW284">
        <v>2.7</v>
      </c>
      <c r="AX284">
        <v>2.71</v>
      </c>
      <c r="AY284">
        <v>2.73</v>
      </c>
      <c r="AZ284">
        <v>2.75</v>
      </c>
      <c r="BA284">
        <v>2.8</v>
      </c>
      <c r="BB284">
        <v>2.83</v>
      </c>
      <c r="BC284">
        <v>3.05</v>
      </c>
      <c r="BD284">
        <v>3.11</v>
      </c>
      <c r="BE284">
        <v>3.47</v>
      </c>
      <c r="BF284">
        <v>3.49</v>
      </c>
      <c r="BG284">
        <v>3.51</v>
      </c>
      <c r="BH284">
        <v>3.53</v>
      </c>
      <c r="BI284">
        <v>3.55</v>
      </c>
      <c r="BJ284">
        <v>3.56</v>
      </c>
      <c r="BK284">
        <v>3.58</v>
      </c>
      <c r="BL284">
        <v>-0.87</v>
      </c>
      <c r="BM284">
        <v>-0.69</v>
      </c>
      <c r="BN284">
        <v>1.94</v>
      </c>
      <c r="BO284">
        <v>2</v>
      </c>
      <c r="BP284">
        <v>2.0499999999999998</v>
      </c>
      <c r="BQ284">
        <v>2.0499999999999998</v>
      </c>
      <c r="BR284">
        <v>2.0299999999999998</v>
      </c>
      <c r="BS284">
        <v>2.0099999999999998</v>
      </c>
      <c r="BT284">
        <v>1.99</v>
      </c>
      <c r="BU284">
        <v>1.78</v>
      </c>
      <c r="BV284">
        <v>1.6</v>
      </c>
      <c r="BW284">
        <v>1.28</v>
      </c>
      <c r="BX284">
        <v>0.99</v>
      </c>
      <c r="BY284">
        <v>0.75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1.02</v>
      </c>
      <c r="N285">
        <v>1.01</v>
      </c>
      <c r="O285">
        <v>1.02</v>
      </c>
      <c r="P285">
        <v>1.02</v>
      </c>
      <c r="Q285">
        <v>1.02</v>
      </c>
      <c r="R285">
        <v>1.03</v>
      </c>
      <c r="S285">
        <v>1.01</v>
      </c>
      <c r="T285">
        <v>1.01</v>
      </c>
      <c r="U285">
        <v>1.02</v>
      </c>
      <c r="V285">
        <v>1.02</v>
      </c>
      <c r="W285">
        <v>1.03</v>
      </c>
      <c r="X285">
        <v>1.03</v>
      </c>
      <c r="Y285">
        <v>1.04</v>
      </c>
      <c r="Z285">
        <v>1.04</v>
      </c>
      <c r="AA285">
        <v>1.05</v>
      </c>
      <c r="AB285">
        <v>1.05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0.97</v>
      </c>
      <c r="AM285">
        <v>0.94</v>
      </c>
      <c r="AN285">
        <v>0.92</v>
      </c>
      <c r="AO285">
        <v>0.91</v>
      </c>
      <c r="AP285" t="s">
        <v>313</v>
      </c>
      <c r="AQ285" t="s">
        <v>269</v>
      </c>
      <c r="AR285" t="s">
        <v>23</v>
      </c>
      <c r="AS285">
        <v>2050</v>
      </c>
      <c r="AT285">
        <v>1</v>
      </c>
      <c r="AU285">
        <v>1.03</v>
      </c>
      <c r="AV285">
        <v>1.02</v>
      </c>
      <c r="AW285">
        <v>1.02</v>
      </c>
      <c r="AX285">
        <v>1.01</v>
      </c>
      <c r="AY285">
        <v>1.02</v>
      </c>
      <c r="AZ285">
        <v>1.02</v>
      </c>
      <c r="BA285">
        <v>1.02</v>
      </c>
      <c r="BB285">
        <v>1.03</v>
      </c>
      <c r="BC285">
        <v>1.01</v>
      </c>
      <c r="BD285">
        <v>1.01</v>
      </c>
      <c r="BE285">
        <v>1.02</v>
      </c>
      <c r="BF285">
        <v>1.02</v>
      </c>
      <c r="BG285">
        <v>1.03</v>
      </c>
      <c r="BH285">
        <v>1.03</v>
      </c>
      <c r="BI285">
        <v>1.04</v>
      </c>
      <c r="BJ285">
        <v>1.04</v>
      </c>
      <c r="BK285">
        <v>1.05</v>
      </c>
      <c r="BL285">
        <v>1.05</v>
      </c>
      <c r="BM285">
        <v>1.05</v>
      </c>
      <c r="BN285">
        <v>1.05</v>
      </c>
      <c r="BO285">
        <v>1.05</v>
      </c>
      <c r="BP285">
        <v>1.03</v>
      </c>
      <c r="BQ285">
        <v>1.01</v>
      </c>
      <c r="BR285">
        <v>1</v>
      </c>
      <c r="BS285">
        <v>1</v>
      </c>
      <c r="BT285">
        <v>1</v>
      </c>
      <c r="BU285">
        <v>1</v>
      </c>
      <c r="BV285">
        <v>0.97</v>
      </c>
      <c r="BW285">
        <v>0.94</v>
      </c>
      <c r="BX285">
        <v>0.92</v>
      </c>
      <c r="BY285">
        <v>0.91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1.26</v>
      </c>
      <c r="L286">
        <v>1.38</v>
      </c>
      <c r="M286">
        <v>1.37</v>
      </c>
      <c r="N286">
        <v>1.41</v>
      </c>
      <c r="O286">
        <v>1.45</v>
      </c>
      <c r="P286">
        <v>1.49</v>
      </c>
      <c r="Q286">
        <v>1.55</v>
      </c>
      <c r="R286">
        <v>1.6</v>
      </c>
      <c r="S286">
        <v>1.88</v>
      </c>
      <c r="T286">
        <v>1.96</v>
      </c>
      <c r="U286">
        <v>1.97</v>
      </c>
      <c r="V286">
        <v>1.98</v>
      </c>
      <c r="W286">
        <v>1.99</v>
      </c>
      <c r="X286">
        <v>2.0099999999999998</v>
      </c>
      <c r="Y286">
        <v>2.02</v>
      </c>
      <c r="Z286">
        <v>2.0299999999999998</v>
      </c>
      <c r="AA286">
        <v>2.04</v>
      </c>
      <c r="AB286">
        <v>2.08</v>
      </c>
      <c r="AC286">
        <v>2.06</v>
      </c>
      <c r="AD286">
        <v>2.04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2.09</v>
      </c>
      <c r="AL286">
        <v>2.0299999999999998</v>
      </c>
      <c r="AM286">
        <v>1.92</v>
      </c>
      <c r="AN286">
        <v>1.82</v>
      </c>
      <c r="AO286">
        <v>1.71</v>
      </c>
      <c r="AP286" t="s">
        <v>314</v>
      </c>
      <c r="AQ286" t="s">
        <v>269</v>
      </c>
      <c r="AR286" t="s">
        <v>23</v>
      </c>
      <c r="AS286">
        <v>2050</v>
      </c>
      <c r="AT286">
        <v>1</v>
      </c>
      <c r="AU286">
        <v>1.26</v>
      </c>
      <c r="AV286">
        <v>1.38</v>
      </c>
      <c r="AW286">
        <v>1.37</v>
      </c>
      <c r="AX286">
        <v>1.41</v>
      </c>
      <c r="AY286">
        <v>1.45</v>
      </c>
      <c r="AZ286">
        <v>1.49</v>
      </c>
      <c r="BA286">
        <v>1.55</v>
      </c>
      <c r="BB286">
        <v>1.6</v>
      </c>
      <c r="BC286">
        <v>1.88</v>
      </c>
      <c r="BD286">
        <v>1.96</v>
      </c>
      <c r="BE286">
        <v>1.97</v>
      </c>
      <c r="BF286">
        <v>1.98</v>
      </c>
      <c r="BG286">
        <v>1.99</v>
      </c>
      <c r="BH286">
        <v>2.0099999999999998</v>
      </c>
      <c r="BI286">
        <v>2.02</v>
      </c>
      <c r="BJ286">
        <v>2.0299999999999998</v>
      </c>
      <c r="BK286">
        <v>2.04</v>
      </c>
      <c r="BL286">
        <v>2.08</v>
      </c>
      <c r="BM286">
        <v>2.06</v>
      </c>
      <c r="BN286">
        <v>2.04</v>
      </c>
      <c r="BO286">
        <v>2.02</v>
      </c>
      <c r="BP286">
        <v>2.1</v>
      </c>
      <c r="BQ286">
        <v>2.13</v>
      </c>
      <c r="BR286">
        <v>2.14</v>
      </c>
      <c r="BS286">
        <v>2.14</v>
      </c>
      <c r="BT286">
        <v>2.14</v>
      </c>
      <c r="BU286">
        <v>2.09</v>
      </c>
      <c r="BV286">
        <v>2.0299999999999998</v>
      </c>
      <c r="BW286">
        <v>1.92</v>
      </c>
      <c r="BX286">
        <v>1.82</v>
      </c>
      <c r="BY286">
        <v>1.71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1.28</v>
      </c>
      <c r="O287">
        <v>1.3</v>
      </c>
      <c r="P287">
        <v>1.33</v>
      </c>
      <c r="Q287">
        <v>1.36</v>
      </c>
      <c r="R287">
        <v>1.39</v>
      </c>
      <c r="S287">
        <v>1.64</v>
      </c>
      <c r="T287">
        <v>1.69</v>
      </c>
      <c r="U287">
        <v>1.69</v>
      </c>
      <c r="V287">
        <v>1.69</v>
      </c>
      <c r="W287">
        <v>1.69</v>
      </c>
      <c r="X287">
        <v>1.69</v>
      </c>
      <c r="Y287">
        <v>1.7</v>
      </c>
      <c r="Z287">
        <v>1.69</v>
      </c>
      <c r="AA287">
        <v>1.7</v>
      </c>
      <c r="AB287">
        <v>1.72</v>
      </c>
      <c r="AC287">
        <v>1.71</v>
      </c>
      <c r="AD287">
        <v>1.69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1.73</v>
      </c>
      <c r="AL287">
        <v>1.71</v>
      </c>
      <c r="AM287">
        <v>1.64</v>
      </c>
      <c r="AN287">
        <v>1.58</v>
      </c>
      <c r="AO287">
        <v>1.52</v>
      </c>
      <c r="AP287" t="s">
        <v>315</v>
      </c>
      <c r="AQ287" t="s">
        <v>269</v>
      </c>
      <c r="AR287" t="s">
        <v>23</v>
      </c>
      <c r="AS287">
        <v>2050</v>
      </c>
      <c r="AT287">
        <v>1</v>
      </c>
      <c r="AU287">
        <v>1.19</v>
      </c>
      <c r="AV287">
        <v>1.27</v>
      </c>
      <c r="AW287">
        <v>1.25</v>
      </c>
      <c r="AX287">
        <v>1.28</v>
      </c>
      <c r="AY287">
        <v>1.3</v>
      </c>
      <c r="AZ287">
        <v>1.33</v>
      </c>
      <c r="BA287">
        <v>1.36</v>
      </c>
      <c r="BB287">
        <v>1.39</v>
      </c>
      <c r="BC287">
        <v>1.64</v>
      </c>
      <c r="BD287">
        <v>1.69</v>
      </c>
      <c r="BE287">
        <v>1.69</v>
      </c>
      <c r="BF287">
        <v>1.69</v>
      </c>
      <c r="BG287">
        <v>1.69</v>
      </c>
      <c r="BH287">
        <v>1.69</v>
      </c>
      <c r="BI287">
        <v>1.7</v>
      </c>
      <c r="BJ287">
        <v>1.69</v>
      </c>
      <c r="BK287">
        <v>1.7</v>
      </c>
      <c r="BL287">
        <v>1.72</v>
      </c>
      <c r="BM287">
        <v>1.71</v>
      </c>
      <c r="BN287">
        <v>1.69</v>
      </c>
      <c r="BO287">
        <v>1.68</v>
      </c>
      <c r="BP287">
        <v>1.74</v>
      </c>
      <c r="BQ287">
        <v>1.77</v>
      </c>
      <c r="BR287">
        <v>1.77</v>
      </c>
      <c r="BS287">
        <v>1.77</v>
      </c>
      <c r="BT287">
        <v>1.76</v>
      </c>
      <c r="BU287">
        <v>1.73</v>
      </c>
      <c r="BV287">
        <v>1.71</v>
      </c>
      <c r="BW287">
        <v>1.64</v>
      </c>
      <c r="BX287">
        <v>1.58</v>
      </c>
      <c r="BY287">
        <v>1.52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</v>
      </c>
      <c r="N288">
        <v>1</v>
      </c>
      <c r="O288">
        <v>1</v>
      </c>
      <c r="P288">
        <v>1.01</v>
      </c>
      <c r="Q288">
        <v>1.01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1.03</v>
      </c>
      <c r="Y288">
        <v>1.03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1.05</v>
      </c>
      <c r="AK288">
        <v>1.04</v>
      </c>
      <c r="AL288">
        <v>1.03</v>
      </c>
      <c r="AM288">
        <v>1.01</v>
      </c>
      <c r="AN288">
        <v>1.01</v>
      </c>
      <c r="AO288">
        <v>1</v>
      </c>
      <c r="AP288" t="s">
        <v>316</v>
      </c>
      <c r="AQ288" t="s">
        <v>269</v>
      </c>
      <c r="AR288" t="s">
        <v>23</v>
      </c>
      <c r="AS288">
        <v>2050</v>
      </c>
      <c r="AT288">
        <v>1</v>
      </c>
      <c r="AU288">
        <v>1.01</v>
      </c>
      <c r="AV288">
        <v>1.01</v>
      </c>
      <c r="AW288">
        <v>1</v>
      </c>
      <c r="AX288">
        <v>1</v>
      </c>
      <c r="AY288">
        <v>1</v>
      </c>
      <c r="AZ288">
        <v>1.01</v>
      </c>
      <c r="BA288">
        <v>1.01</v>
      </c>
      <c r="BB288">
        <v>1.02</v>
      </c>
      <c r="BC288">
        <v>1.03</v>
      </c>
      <c r="BD288">
        <v>1.03</v>
      </c>
      <c r="BE288">
        <v>1.03</v>
      </c>
      <c r="BF288">
        <v>1.03</v>
      </c>
      <c r="BG288">
        <v>1.03</v>
      </c>
      <c r="BH288">
        <v>1.03</v>
      </c>
      <c r="BI288">
        <v>1.03</v>
      </c>
      <c r="BJ288">
        <v>1.04</v>
      </c>
      <c r="BK288">
        <v>1.04</v>
      </c>
      <c r="BL288">
        <v>1.04</v>
      </c>
      <c r="BM288">
        <v>1.04</v>
      </c>
      <c r="BN288">
        <v>1.04</v>
      </c>
      <c r="BO288">
        <v>1.04</v>
      </c>
      <c r="BP288">
        <v>1.04</v>
      </c>
      <c r="BQ288">
        <v>1.04</v>
      </c>
      <c r="BR288">
        <v>1.04</v>
      </c>
      <c r="BS288">
        <v>1.04</v>
      </c>
      <c r="BT288">
        <v>1.05</v>
      </c>
      <c r="BU288">
        <v>1.04</v>
      </c>
      <c r="BV288">
        <v>1.03</v>
      </c>
      <c r="BW288">
        <v>1.01</v>
      </c>
      <c r="BX288">
        <v>1.01</v>
      </c>
      <c r="BY288">
        <v>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1.05</v>
      </c>
      <c r="L289">
        <v>1.05</v>
      </c>
      <c r="M289">
        <v>1.05</v>
      </c>
      <c r="N289">
        <v>1.04</v>
      </c>
      <c r="O289">
        <v>1.04</v>
      </c>
      <c r="P289">
        <v>1.05</v>
      </c>
      <c r="Q289">
        <v>1.05</v>
      </c>
      <c r="R289">
        <v>1.06</v>
      </c>
      <c r="S289">
        <v>1.05</v>
      </c>
      <c r="T289">
        <v>1.06</v>
      </c>
      <c r="U289">
        <v>1.06</v>
      </c>
      <c r="V289">
        <v>1.06</v>
      </c>
      <c r="W289">
        <v>1.07</v>
      </c>
      <c r="X289">
        <v>1.07</v>
      </c>
      <c r="Y289">
        <v>1.07</v>
      </c>
      <c r="Z289">
        <v>1.08</v>
      </c>
      <c r="AA289">
        <v>1.08</v>
      </c>
      <c r="AB289">
        <v>1.08</v>
      </c>
      <c r="AC289">
        <v>1.08</v>
      </c>
      <c r="AD289">
        <v>1.08</v>
      </c>
      <c r="AE289">
        <v>1.08</v>
      </c>
      <c r="AF289">
        <v>1.07</v>
      </c>
      <c r="AG289">
        <v>1.07</v>
      </c>
      <c r="AH289">
        <v>1.07</v>
      </c>
      <c r="AI289">
        <v>1.07</v>
      </c>
      <c r="AJ289">
        <v>1.07</v>
      </c>
      <c r="AK289">
        <v>1.07</v>
      </c>
      <c r="AL289">
        <v>1.04</v>
      </c>
      <c r="AM289">
        <v>1.01</v>
      </c>
      <c r="AN289">
        <v>0.99</v>
      </c>
      <c r="AO289">
        <v>0.98</v>
      </c>
      <c r="AP289" t="s">
        <v>317</v>
      </c>
      <c r="AQ289" t="s">
        <v>269</v>
      </c>
      <c r="AR289" t="s">
        <v>23</v>
      </c>
      <c r="AS289">
        <v>2050</v>
      </c>
      <c r="AT289">
        <v>1</v>
      </c>
      <c r="AU289">
        <v>1.05</v>
      </c>
      <c r="AV289">
        <v>1.05</v>
      </c>
      <c r="AW289">
        <v>1.05</v>
      </c>
      <c r="AX289">
        <v>1.04</v>
      </c>
      <c r="AY289">
        <v>1.04</v>
      </c>
      <c r="AZ289">
        <v>1.05</v>
      </c>
      <c r="BA289">
        <v>1.05</v>
      </c>
      <c r="BB289">
        <v>1.06</v>
      </c>
      <c r="BC289">
        <v>1.05</v>
      </c>
      <c r="BD289">
        <v>1.06</v>
      </c>
      <c r="BE289">
        <v>1.06</v>
      </c>
      <c r="BF289">
        <v>1.06</v>
      </c>
      <c r="BG289">
        <v>1.07</v>
      </c>
      <c r="BH289">
        <v>1.07</v>
      </c>
      <c r="BI289">
        <v>1.07</v>
      </c>
      <c r="BJ289">
        <v>1.08</v>
      </c>
      <c r="BK289">
        <v>1.08</v>
      </c>
      <c r="BL289">
        <v>1.08</v>
      </c>
      <c r="BM289">
        <v>1.08</v>
      </c>
      <c r="BN289">
        <v>1.08</v>
      </c>
      <c r="BO289">
        <v>1.08</v>
      </c>
      <c r="BP289">
        <v>1.07</v>
      </c>
      <c r="BQ289">
        <v>1.07</v>
      </c>
      <c r="BR289">
        <v>1.07</v>
      </c>
      <c r="BS289">
        <v>1.07</v>
      </c>
      <c r="BT289">
        <v>1.07</v>
      </c>
      <c r="BU289">
        <v>1.07</v>
      </c>
      <c r="BV289">
        <v>1.04</v>
      </c>
      <c r="BW289">
        <v>1.01</v>
      </c>
      <c r="BX289">
        <v>0.99</v>
      </c>
      <c r="BY289">
        <v>0.98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1.06</v>
      </c>
      <c r="M290">
        <v>1.06</v>
      </c>
      <c r="N290">
        <v>1.05</v>
      </c>
      <c r="O290">
        <v>1.05</v>
      </c>
      <c r="P290">
        <v>1.06</v>
      </c>
      <c r="Q290">
        <v>1.06</v>
      </c>
      <c r="R290">
        <v>1.06</v>
      </c>
      <c r="S290">
        <v>1.07</v>
      </c>
      <c r="T290">
        <v>1.07</v>
      </c>
      <c r="U290">
        <v>1.07</v>
      </c>
      <c r="V290">
        <v>1.07</v>
      </c>
      <c r="W290">
        <v>1.07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1.0900000000000001</v>
      </c>
      <c r="AK290">
        <v>1.08</v>
      </c>
      <c r="AL290">
        <v>1.06</v>
      </c>
      <c r="AM290">
        <v>1.04</v>
      </c>
      <c r="AN290">
        <v>1.03</v>
      </c>
      <c r="AO290">
        <v>1.02</v>
      </c>
      <c r="AP290" t="s">
        <v>318</v>
      </c>
      <c r="AQ290" t="s">
        <v>269</v>
      </c>
      <c r="AR290" t="s">
        <v>23</v>
      </c>
      <c r="AS290">
        <v>2050</v>
      </c>
      <c r="AT290">
        <v>1</v>
      </c>
      <c r="AU290">
        <v>1.08</v>
      </c>
      <c r="AV290">
        <v>1.06</v>
      </c>
      <c r="AW290">
        <v>1.06</v>
      </c>
      <c r="AX290">
        <v>1.05</v>
      </c>
      <c r="AY290">
        <v>1.05</v>
      </c>
      <c r="AZ290">
        <v>1.06</v>
      </c>
      <c r="BA290">
        <v>1.06</v>
      </c>
      <c r="BB290">
        <v>1.06</v>
      </c>
      <c r="BC290">
        <v>1.07</v>
      </c>
      <c r="BD290">
        <v>1.07</v>
      </c>
      <c r="BE290">
        <v>1.07</v>
      </c>
      <c r="BF290">
        <v>1.07</v>
      </c>
      <c r="BG290">
        <v>1.07</v>
      </c>
      <c r="BH290">
        <v>1.08</v>
      </c>
      <c r="BI290">
        <v>1.08</v>
      </c>
      <c r="BJ290">
        <v>1.0900000000000001</v>
      </c>
      <c r="BK290">
        <v>1.0900000000000001</v>
      </c>
      <c r="BL290">
        <v>1.0900000000000001</v>
      </c>
      <c r="BM290">
        <v>1.0900000000000001</v>
      </c>
      <c r="BN290">
        <v>1.0900000000000001</v>
      </c>
      <c r="BO290">
        <v>1.0900000000000001</v>
      </c>
      <c r="BP290">
        <v>1.08</v>
      </c>
      <c r="BQ290">
        <v>1.08</v>
      </c>
      <c r="BR290">
        <v>1.08</v>
      </c>
      <c r="BS290">
        <v>1.08</v>
      </c>
      <c r="BT290">
        <v>1.0900000000000001</v>
      </c>
      <c r="BU290">
        <v>1.08</v>
      </c>
      <c r="BV290">
        <v>1.06</v>
      </c>
      <c r="BW290">
        <v>1.04</v>
      </c>
      <c r="BX290">
        <v>1.03</v>
      </c>
      <c r="BY290">
        <v>1.02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1.1499999999999999</v>
      </c>
      <c r="N291">
        <v>1.1399999999999999</v>
      </c>
      <c r="O291">
        <v>1.1299999999999999</v>
      </c>
      <c r="P291">
        <v>1.1399999999999999</v>
      </c>
      <c r="Q291">
        <v>1.1399999999999999</v>
      </c>
      <c r="R291">
        <v>1.1399999999999999</v>
      </c>
      <c r="S291">
        <v>1.1499999999999999</v>
      </c>
      <c r="T291">
        <v>1.1499999999999999</v>
      </c>
      <c r="U291">
        <v>1.1499999999999999</v>
      </c>
      <c r="V291">
        <v>1.1499999999999999</v>
      </c>
      <c r="W291">
        <v>1.1499999999999999</v>
      </c>
      <c r="X291">
        <v>1.1499999999999999</v>
      </c>
      <c r="Y291">
        <v>1.1599999999999999</v>
      </c>
      <c r="Z291">
        <v>1.17</v>
      </c>
      <c r="AA291">
        <v>1.17</v>
      </c>
      <c r="AB291">
        <v>1.17</v>
      </c>
      <c r="AC291">
        <v>1.17</v>
      </c>
      <c r="AD291">
        <v>1.17</v>
      </c>
      <c r="AE291">
        <v>1.17</v>
      </c>
      <c r="AF291">
        <v>1.1499999999999999</v>
      </c>
      <c r="AG291">
        <v>1.1499999999999999</v>
      </c>
      <c r="AH291">
        <v>1.1499999999999999</v>
      </c>
      <c r="AI291">
        <v>1.1499999999999999</v>
      </c>
      <c r="AJ291">
        <v>1.1599999999999999</v>
      </c>
      <c r="AK291">
        <v>1.1599999999999999</v>
      </c>
      <c r="AL291">
        <v>1.1200000000000001</v>
      </c>
      <c r="AM291">
        <v>1.1000000000000001</v>
      </c>
      <c r="AN291">
        <v>1.08</v>
      </c>
      <c r="AO291">
        <v>1.07</v>
      </c>
      <c r="AP291" t="s">
        <v>319</v>
      </c>
      <c r="AQ291" t="s">
        <v>269</v>
      </c>
      <c r="AR291" t="s">
        <v>23</v>
      </c>
      <c r="AS291">
        <v>2050</v>
      </c>
      <c r="AT291">
        <v>1</v>
      </c>
      <c r="AU291">
        <v>1.2</v>
      </c>
      <c r="AV291">
        <v>1.17</v>
      </c>
      <c r="AW291">
        <v>1.1499999999999999</v>
      </c>
      <c r="AX291">
        <v>1.1399999999999999</v>
      </c>
      <c r="AY291">
        <v>1.1299999999999999</v>
      </c>
      <c r="AZ291">
        <v>1.1399999999999999</v>
      </c>
      <c r="BA291">
        <v>1.1399999999999999</v>
      </c>
      <c r="BB291">
        <v>1.1399999999999999</v>
      </c>
      <c r="BC291">
        <v>1.1499999999999999</v>
      </c>
      <c r="BD291">
        <v>1.1499999999999999</v>
      </c>
      <c r="BE291">
        <v>1.1499999999999999</v>
      </c>
      <c r="BF291">
        <v>1.1499999999999999</v>
      </c>
      <c r="BG291">
        <v>1.1499999999999999</v>
      </c>
      <c r="BH291">
        <v>1.1499999999999999</v>
      </c>
      <c r="BI291">
        <v>1.1599999999999999</v>
      </c>
      <c r="BJ291">
        <v>1.17</v>
      </c>
      <c r="BK291">
        <v>1.17</v>
      </c>
      <c r="BL291">
        <v>1.17</v>
      </c>
      <c r="BM291">
        <v>1.17</v>
      </c>
      <c r="BN291">
        <v>1.17</v>
      </c>
      <c r="BO291">
        <v>1.17</v>
      </c>
      <c r="BP291">
        <v>1.1499999999999999</v>
      </c>
      <c r="BQ291">
        <v>1.1499999999999999</v>
      </c>
      <c r="BR291">
        <v>1.1499999999999999</v>
      </c>
      <c r="BS291">
        <v>1.1499999999999999</v>
      </c>
      <c r="BT291">
        <v>1.1599999999999999</v>
      </c>
      <c r="BU291">
        <v>1.1599999999999999</v>
      </c>
      <c r="BV291">
        <v>1.1200000000000001</v>
      </c>
      <c r="BW291">
        <v>1.1000000000000001</v>
      </c>
      <c r="BX291">
        <v>1.08</v>
      </c>
      <c r="BY291">
        <v>1.07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1.1599999999999999</v>
      </c>
      <c r="L292">
        <v>1.1000000000000001</v>
      </c>
      <c r="M292">
        <v>1.05</v>
      </c>
      <c r="N292">
        <v>1.04</v>
      </c>
      <c r="O292">
        <v>1.04</v>
      </c>
      <c r="P292">
        <v>1.07</v>
      </c>
      <c r="Q292">
        <v>1.1200000000000001</v>
      </c>
      <c r="R292">
        <v>1.1499999999999999</v>
      </c>
      <c r="S292">
        <v>1.24</v>
      </c>
      <c r="T292">
        <v>1.24</v>
      </c>
      <c r="U292">
        <v>1.21</v>
      </c>
      <c r="V292">
        <v>1.19</v>
      </c>
      <c r="W292">
        <v>1.18</v>
      </c>
      <c r="X292">
        <v>1.17</v>
      </c>
      <c r="Y292">
        <v>1.17</v>
      </c>
      <c r="Z292">
        <v>1.21</v>
      </c>
      <c r="AA292">
        <v>1.22</v>
      </c>
      <c r="AB292">
        <v>1.19</v>
      </c>
      <c r="AC292">
        <v>1.19</v>
      </c>
      <c r="AD292">
        <v>1.18</v>
      </c>
      <c r="AE292">
        <v>1.18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  <c r="AP292" t="s">
        <v>320</v>
      </c>
      <c r="AQ292" t="s">
        <v>269</v>
      </c>
      <c r="AR292" t="s">
        <v>23</v>
      </c>
      <c r="AS292">
        <v>2050</v>
      </c>
      <c r="AT292">
        <v>1</v>
      </c>
      <c r="AU292">
        <v>1.1599999999999999</v>
      </c>
      <c r="AV292">
        <v>1.1000000000000001</v>
      </c>
      <c r="AW292">
        <v>1.05</v>
      </c>
      <c r="AX292">
        <v>1.04</v>
      </c>
      <c r="AY292">
        <v>1.04</v>
      </c>
      <c r="AZ292">
        <v>1.07</v>
      </c>
      <c r="BA292">
        <v>1.1200000000000001</v>
      </c>
      <c r="BB292">
        <v>1.1499999999999999</v>
      </c>
      <c r="BC292">
        <v>1.24</v>
      </c>
      <c r="BD292">
        <v>1.24</v>
      </c>
      <c r="BE292">
        <v>1.21</v>
      </c>
      <c r="BF292">
        <v>1.19</v>
      </c>
      <c r="BG292">
        <v>1.18</v>
      </c>
      <c r="BH292">
        <v>1.17</v>
      </c>
      <c r="BI292">
        <v>1.17</v>
      </c>
      <c r="BJ292">
        <v>1.21</v>
      </c>
      <c r="BK292">
        <v>1.22</v>
      </c>
      <c r="BL292">
        <v>1.19</v>
      </c>
      <c r="BM292">
        <v>1.19</v>
      </c>
      <c r="BN292">
        <v>1.18</v>
      </c>
      <c r="BO292">
        <v>1.18</v>
      </c>
      <c r="BP292">
        <v>1.05</v>
      </c>
      <c r="BQ292">
        <v>1.02</v>
      </c>
      <c r="BR292">
        <v>1.04</v>
      </c>
      <c r="BS292">
        <v>1.07</v>
      </c>
      <c r="BT292">
        <v>1.1000000000000001</v>
      </c>
      <c r="BU292">
        <v>1.1100000000000001</v>
      </c>
      <c r="BV292">
        <v>1</v>
      </c>
      <c r="BW292">
        <v>0.93</v>
      </c>
      <c r="BX292">
        <v>0.91</v>
      </c>
      <c r="BY292">
        <v>0.9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1.18</v>
      </c>
      <c r="M293">
        <v>1.17</v>
      </c>
      <c r="N293">
        <v>1.17</v>
      </c>
      <c r="O293">
        <v>1.17</v>
      </c>
      <c r="P293">
        <v>1.17</v>
      </c>
      <c r="Q293">
        <v>1.18</v>
      </c>
      <c r="R293">
        <v>1.18</v>
      </c>
      <c r="S293">
        <v>1.18</v>
      </c>
      <c r="T293">
        <v>1.19</v>
      </c>
      <c r="U293">
        <v>1.19</v>
      </c>
      <c r="V293">
        <v>1.19</v>
      </c>
      <c r="W293">
        <v>1.2</v>
      </c>
      <c r="X293">
        <v>1.2</v>
      </c>
      <c r="Y293">
        <v>1.2</v>
      </c>
      <c r="Z293">
        <v>1.21</v>
      </c>
      <c r="AA293">
        <v>1.21</v>
      </c>
      <c r="AB293">
        <v>1.21</v>
      </c>
      <c r="AC293">
        <v>1.21</v>
      </c>
      <c r="AD293">
        <v>1.21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1.2</v>
      </c>
      <c r="AL293">
        <v>1.1599999999999999</v>
      </c>
      <c r="AM293">
        <v>1.1399999999999999</v>
      </c>
      <c r="AN293">
        <v>1.1200000000000001</v>
      </c>
      <c r="AO293">
        <v>1.1000000000000001</v>
      </c>
      <c r="AP293" t="s">
        <v>321</v>
      </c>
      <c r="AQ293" t="s">
        <v>269</v>
      </c>
      <c r="AR293" t="s">
        <v>23</v>
      </c>
      <c r="AS293">
        <v>2050</v>
      </c>
      <c r="AT293">
        <v>1</v>
      </c>
      <c r="AU293">
        <v>1.19</v>
      </c>
      <c r="AV293">
        <v>1.18</v>
      </c>
      <c r="AW293">
        <v>1.17</v>
      </c>
      <c r="AX293">
        <v>1.17</v>
      </c>
      <c r="AY293">
        <v>1.17</v>
      </c>
      <c r="AZ293">
        <v>1.17</v>
      </c>
      <c r="BA293">
        <v>1.18</v>
      </c>
      <c r="BB293">
        <v>1.18</v>
      </c>
      <c r="BC293">
        <v>1.18</v>
      </c>
      <c r="BD293">
        <v>1.19</v>
      </c>
      <c r="BE293">
        <v>1.19</v>
      </c>
      <c r="BF293">
        <v>1.19</v>
      </c>
      <c r="BG293">
        <v>1.2</v>
      </c>
      <c r="BH293">
        <v>1.2</v>
      </c>
      <c r="BI293">
        <v>1.2</v>
      </c>
      <c r="BJ293">
        <v>1.21</v>
      </c>
      <c r="BK293">
        <v>1.21</v>
      </c>
      <c r="BL293">
        <v>1.21</v>
      </c>
      <c r="BM293">
        <v>1.21</v>
      </c>
      <c r="BN293">
        <v>1.21</v>
      </c>
      <c r="BO293">
        <v>1.21</v>
      </c>
      <c r="BP293">
        <v>1.2</v>
      </c>
      <c r="BQ293">
        <v>1.2</v>
      </c>
      <c r="BR293">
        <v>1.2</v>
      </c>
      <c r="BS293">
        <v>1.2</v>
      </c>
      <c r="BT293">
        <v>1.2</v>
      </c>
      <c r="BU293">
        <v>1.2</v>
      </c>
      <c r="BV293">
        <v>1.1599999999999999</v>
      </c>
      <c r="BW293">
        <v>1.1399999999999999</v>
      </c>
      <c r="BX293">
        <v>1.1200000000000001</v>
      </c>
      <c r="BY293">
        <v>1.1000000000000001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1.17</v>
      </c>
      <c r="L294">
        <v>1.1599999999999999</v>
      </c>
      <c r="M294">
        <v>1.1499999999999999</v>
      </c>
      <c r="N294">
        <v>1.1399999999999999</v>
      </c>
      <c r="O294">
        <v>1.1399999999999999</v>
      </c>
      <c r="P294">
        <v>1.1399999999999999</v>
      </c>
      <c r="Q294">
        <v>1.1499999999999999</v>
      </c>
      <c r="R294">
        <v>1.1499999999999999</v>
      </c>
      <c r="S294">
        <v>1.1599999999999999</v>
      </c>
      <c r="T294">
        <v>1.1599999999999999</v>
      </c>
      <c r="U294">
        <v>1.1599999999999999</v>
      </c>
      <c r="V294">
        <v>1.1599999999999999</v>
      </c>
      <c r="W294">
        <v>1.1599999999999999</v>
      </c>
      <c r="X294">
        <v>1.1599999999999999</v>
      </c>
      <c r="Y294">
        <v>1.17</v>
      </c>
      <c r="Z294">
        <v>1.17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1.17</v>
      </c>
      <c r="AJ294">
        <v>1.17</v>
      </c>
      <c r="AK294">
        <v>1.17</v>
      </c>
      <c r="AL294">
        <v>1.1399999999999999</v>
      </c>
      <c r="AM294">
        <v>1.1100000000000001</v>
      </c>
      <c r="AN294">
        <v>1.0900000000000001</v>
      </c>
      <c r="AO294">
        <v>1.08</v>
      </c>
      <c r="AP294" t="s">
        <v>322</v>
      </c>
      <c r="AQ294" t="s">
        <v>269</v>
      </c>
      <c r="AR294" t="s">
        <v>23</v>
      </c>
      <c r="AS294">
        <v>2050</v>
      </c>
      <c r="AT294">
        <v>1</v>
      </c>
      <c r="AU294">
        <v>1.17</v>
      </c>
      <c r="AV294">
        <v>1.1599999999999999</v>
      </c>
      <c r="AW294">
        <v>1.1499999999999999</v>
      </c>
      <c r="AX294">
        <v>1.1399999999999999</v>
      </c>
      <c r="AY294">
        <v>1.1399999999999999</v>
      </c>
      <c r="AZ294">
        <v>1.1399999999999999</v>
      </c>
      <c r="BA294">
        <v>1.1499999999999999</v>
      </c>
      <c r="BB294">
        <v>1.1499999999999999</v>
      </c>
      <c r="BC294">
        <v>1.1599999999999999</v>
      </c>
      <c r="BD294">
        <v>1.1599999999999999</v>
      </c>
      <c r="BE294">
        <v>1.1599999999999999</v>
      </c>
      <c r="BF294">
        <v>1.1599999999999999</v>
      </c>
      <c r="BG294">
        <v>1.1599999999999999</v>
      </c>
      <c r="BH294">
        <v>1.1599999999999999</v>
      </c>
      <c r="BI294">
        <v>1.17</v>
      </c>
      <c r="BJ294">
        <v>1.17</v>
      </c>
      <c r="BK294">
        <v>1.18</v>
      </c>
      <c r="BL294">
        <v>1.18</v>
      </c>
      <c r="BM294">
        <v>1.18</v>
      </c>
      <c r="BN294">
        <v>1.18</v>
      </c>
      <c r="BO294">
        <v>1.18</v>
      </c>
      <c r="BP294">
        <v>1.1599999999999999</v>
      </c>
      <c r="BQ294">
        <v>1.1599999999999999</v>
      </c>
      <c r="BR294">
        <v>1.1599999999999999</v>
      </c>
      <c r="BS294">
        <v>1.17</v>
      </c>
      <c r="BT294">
        <v>1.17</v>
      </c>
      <c r="BU294">
        <v>1.17</v>
      </c>
      <c r="BV294">
        <v>1.1399999999999999</v>
      </c>
      <c r="BW294">
        <v>1.1100000000000001</v>
      </c>
      <c r="BX294">
        <v>1.0900000000000001</v>
      </c>
      <c r="BY294">
        <v>1.08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0.97</v>
      </c>
      <c r="N295">
        <v>0.95</v>
      </c>
      <c r="O295">
        <v>0.95</v>
      </c>
      <c r="P295">
        <v>0.96</v>
      </c>
      <c r="Q295">
        <v>1</v>
      </c>
      <c r="R295">
        <v>1.03</v>
      </c>
      <c r="S295">
        <v>1.17</v>
      </c>
      <c r="T295">
        <v>1.21</v>
      </c>
      <c r="U295">
        <v>1.21</v>
      </c>
      <c r="V295">
        <v>1.21</v>
      </c>
      <c r="W295">
        <v>1.21</v>
      </c>
      <c r="X295">
        <v>1.21</v>
      </c>
      <c r="Y295">
        <v>1.22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1.1499999999999999</v>
      </c>
      <c r="AL295">
        <v>1.08</v>
      </c>
      <c r="AM295">
        <v>0.98</v>
      </c>
      <c r="AN295">
        <v>0.93</v>
      </c>
      <c r="AO295">
        <v>0.88</v>
      </c>
      <c r="AP295" t="s">
        <v>323</v>
      </c>
      <c r="AQ295" t="s">
        <v>269</v>
      </c>
      <c r="AR295" t="s">
        <v>23</v>
      </c>
      <c r="AS295">
        <v>2050</v>
      </c>
      <c r="AT295">
        <v>1</v>
      </c>
      <c r="AU295">
        <v>1</v>
      </c>
      <c r="AV295">
        <v>1.01</v>
      </c>
      <c r="AW295">
        <v>0.97</v>
      </c>
      <c r="AX295">
        <v>0.95</v>
      </c>
      <c r="AY295">
        <v>0.95</v>
      </c>
      <c r="AZ295">
        <v>0.96</v>
      </c>
      <c r="BA295">
        <v>1</v>
      </c>
      <c r="BB295">
        <v>1.03</v>
      </c>
      <c r="BC295">
        <v>1.17</v>
      </c>
      <c r="BD295">
        <v>1.21</v>
      </c>
      <c r="BE295">
        <v>1.21</v>
      </c>
      <c r="BF295">
        <v>1.21</v>
      </c>
      <c r="BG295">
        <v>1.21</v>
      </c>
      <c r="BH295">
        <v>1.21</v>
      </c>
      <c r="BI295">
        <v>1.22</v>
      </c>
      <c r="BJ295">
        <v>1.24</v>
      </c>
      <c r="BK295">
        <v>1.25</v>
      </c>
      <c r="BL295">
        <v>1.23</v>
      </c>
      <c r="BM295">
        <v>1.23</v>
      </c>
      <c r="BN295">
        <v>1.22</v>
      </c>
      <c r="BO295">
        <v>1.22</v>
      </c>
      <c r="BP295">
        <v>1.18</v>
      </c>
      <c r="BQ295">
        <v>1.1599999999999999</v>
      </c>
      <c r="BR295">
        <v>1.1599999999999999</v>
      </c>
      <c r="BS295">
        <v>1.1599999999999999</v>
      </c>
      <c r="BT295">
        <v>1.1599999999999999</v>
      </c>
      <c r="BU295">
        <v>1.1499999999999999</v>
      </c>
      <c r="BV295">
        <v>1.08</v>
      </c>
      <c r="BW295">
        <v>0.98</v>
      </c>
      <c r="BX295">
        <v>0.93</v>
      </c>
      <c r="BY295">
        <v>0.88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1.01</v>
      </c>
      <c r="L296">
        <v>1.02</v>
      </c>
      <c r="M296">
        <v>0.97</v>
      </c>
      <c r="N296">
        <v>0.96</v>
      </c>
      <c r="O296">
        <v>0.96</v>
      </c>
      <c r="P296">
        <v>0.97</v>
      </c>
      <c r="Q296">
        <v>1</v>
      </c>
      <c r="R296">
        <v>1.03</v>
      </c>
      <c r="S296">
        <v>1.17</v>
      </c>
      <c r="T296">
        <v>1.2</v>
      </c>
      <c r="U296">
        <v>1.2</v>
      </c>
      <c r="V296">
        <v>1.2</v>
      </c>
      <c r="W296">
        <v>1.2</v>
      </c>
      <c r="X296">
        <v>1.2</v>
      </c>
      <c r="Y296">
        <v>1.21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1.1499999999999999</v>
      </c>
      <c r="AJ296">
        <v>1.1599999999999999</v>
      </c>
      <c r="AK296">
        <v>1.1499999999999999</v>
      </c>
      <c r="AL296">
        <v>1.08</v>
      </c>
      <c r="AM296">
        <v>0.99</v>
      </c>
      <c r="AN296">
        <v>0.95</v>
      </c>
      <c r="AO296">
        <v>0.9</v>
      </c>
      <c r="AP296" t="s">
        <v>324</v>
      </c>
      <c r="AQ296" t="s">
        <v>269</v>
      </c>
      <c r="AR296" t="s">
        <v>23</v>
      </c>
      <c r="AS296">
        <v>2050</v>
      </c>
      <c r="AT296">
        <v>1</v>
      </c>
      <c r="AU296">
        <v>1.01</v>
      </c>
      <c r="AV296">
        <v>1.02</v>
      </c>
      <c r="AW296">
        <v>0.97</v>
      </c>
      <c r="AX296">
        <v>0.96</v>
      </c>
      <c r="AY296">
        <v>0.96</v>
      </c>
      <c r="AZ296">
        <v>0.97</v>
      </c>
      <c r="BA296">
        <v>1</v>
      </c>
      <c r="BB296">
        <v>1.03</v>
      </c>
      <c r="BC296">
        <v>1.17</v>
      </c>
      <c r="BD296">
        <v>1.2</v>
      </c>
      <c r="BE296">
        <v>1.2</v>
      </c>
      <c r="BF296">
        <v>1.2</v>
      </c>
      <c r="BG296">
        <v>1.2</v>
      </c>
      <c r="BH296">
        <v>1.2</v>
      </c>
      <c r="BI296">
        <v>1.21</v>
      </c>
      <c r="BJ296">
        <v>1.23</v>
      </c>
      <c r="BK296">
        <v>1.24</v>
      </c>
      <c r="BL296">
        <v>1.22</v>
      </c>
      <c r="BM296">
        <v>1.22</v>
      </c>
      <c r="BN296">
        <v>1.21</v>
      </c>
      <c r="BO296">
        <v>1.21</v>
      </c>
      <c r="BP296">
        <v>1.18</v>
      </c>
      <c r="BQ296">
        <v>1.1499999999999999</v>
      </c>
      <c r="BR296">
        <v>1.1499999999999999</v>
      </c>
      <c r="BS296">
        <v>1.1499999999999999</v>
      </c>
      <c r="BT296">
        <v>1.1599999999999999</v>
      </c>
      <c r="BU296">
        <v>1.1499999999999999</v>
      </c>
      <c r="BV296">
        <v>1.08</v>
      </c>
      <c r="BW296">
        <v>0.99</v>
      </c>
      <c r="BX296">
        <v>0.95</v>
      </c>
      <c r="BY296">
        <v>0.9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1.18</v>
      </c>
      <c r="L297">
        <v>1.18</v>
      </c>
      <c r="M297">
        <v>1.18</v>
      </c>
      <c r="N297">
        <v>1.17</v>
      </c>
      <c r="O297">
        <v>1.18</v>
      </c>
      <c r="P297">
        <v>1.18</v>
      </c>
      <c r="Q297">
        <v>1.19</v>
      </c>
      <c r="R297">
        <v>1.19</v>
      </c>
      <c r="S297">
        <v>1.19</v>
      </c>
      <c r="T297">
        <v>1.19</v>
      </c>
      <c r="U297">
        <v>1.19</v>
      </c>
      <c r="V297">
        <v>1.2</v>
      </c>
      <c r="W297">
        <v>1.2</v>
      </c>
      <c r="X297">
        <v>1.21</v>
      </c>
      <c r="Y297">
        <v>1.21</v>
      </c>
      <c r="Z297">
        <v>1.22</v>
      </c>
      <c r="AA297">
        <v>1.22</v>
      </c>
      <c r="AB297">
        <v>1.23</v>
      </c>
      <c r="AC297">
        <v>1.22</v>
      </c>
      <c r="AD297">
        <v>1.22</v>
      </c>
      <c r="AE297">
        <v>1.22</v>
      </c>
      <c r="AF297">
        <v>1.21</v>
      </c>
      <c r="AG297">
        <v>1.21</v>
      </c>
      <c r="AH297">
        <v>1.21</v>
      </c>
      <c r="AI297">
        <v>1.21</v>
      </c>
      <c r="AJ297">
        <v>1.21</v>
      </c>
      <c r="AK297">
        <v>1.21</v>
      </c>
      <c r="AL297">
        <v>1.17</v>
      </c>
      <c r="AM297">
        <v>1.1399999999999999</v>
      </c>
      <c r="AN297">
        <v>1.1200000000000001</v>
      </c>
      <c r="AO297">
        <v>1.1000000000000001</v>
      </c>
      <c r="AP297" t="s">
        <v>325</v>
      </c>
      <c r="AQ297" t="s">
        <v>269</v>
      </c>
      <c r="AR297" t="s">
        <v>23</v>
      </c>
      <c r="AS297">
        <v>2050</v>
      </c>
      <c r="AT297">
        <v>1</v>
      </c>
      <c r="AU297">
        <v>1.18</v>
      </c>
      <c r="AV297">
        <v>1.18</v>
      </c>
      <c r="AW297">
        <v>1.18</v>
      </c>
      <c r="AX297">
        <v>1.17</v>
      </c>
      <c r="AY297">
        <v>1.18</v>
      </c>
      <c r="AZ297">
        <v>1.18</v>
      </c>
      <c r="BA297">
        <v>1.19</v>
      </c>
      <c r="BB297">
        <v>1.19</v>
      </c>
      <c r="BC297">
        <v>1.19</v>
      </c>
      <c r="BD297">
        <v>1.19</v>
      </c>
      <c r="BE297">
        <v>1.19</v>
      </c>
      <c r="BF297">
        <v>1.2</v>
      </c>
      <c r="BG297">
        <v>1.2</v>
      </c>
      <c r="BH297">
        <v>1.21</v>
      </c>
      <c r="BI297">
        <v>1.21</v>
      </c>
      <c r="BJ297">
        <v>1.22</v>
      </c>
      <c r="BK297">
        <v>1.22</v>
      </c>
      <c r="BL297">
        <v>1.23</v>
      </c>
      <c r="BM297">
        <v>1.22</v>
      </c>
      <c r="BN297">
        <v>1.22</v>
      </c>
      <c r="BO297">
        <v>1.22</v>
      </c>
      <c r="BP297">
        <v>1.21</v>
      </c>
      <c r="BQ297">
        <v>1.21</v>
      </c>
      <c r="BR297">
        <v>1.21</v>
      </c>
      <c r="BS297">
        <v>1.21</v>
      </c>
      <c r="BT297">
        <v>1.21</v>
      </c>
      <c r="BU297">
        <v>1.21</v>
      </c>
      <c r="BV297">
        <v>1.17</v>
      </c>
      <c r="BW297">
        <v>1.1399999999999999</v>
      </c>
      <c r="BX297">
        <v>1.1200000000000001</v>
      </c>
      <c r="BY297">
        <v>1.1000000000000001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1.1399999999999999</v>
      </c>
      <c r="N298">
        <v>1.1200000000000001</v>
      </c>
      <c r="O298">
        <v>1.1200000000000001</v>
      </c>
      <c r="P298">
        <v>1.1200000000000001</v>
      </c>
      <c r="Q298">
        <v>1.1299999999999999</v>
      </c>
      <c r="R298">
        <v>1.1399999999999999</v>
      </c>
      <c r="S298">
        <v>1.1499999999999999</v>
      </c>
      <c r="T298">
        <v>1.1499999999999999</v>
      </c>
      <c r="U298">
        <v>1.1399999999999999</v>
      </c>
      <c r="V298">
        <v>1.1399999999999999</v>
      </c>
      <c r="W298">
        <v>1.1399999999999999</v>
      </c>
      <c r="X298">
        <v>1.1399999999999999</v>
      </c>
      <c r="Y298">
        <v>1.1499999999999999</v>
      </c>
      <c r="Z298">
        <v>1.1499999999999999</v>
      </c>
      <c r="AA298">
        <v>1.1599999999999999</v>
      </c>
      <c r="AB298">
        <v>1.1599999999999999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1.1499999999999999</v>
      </c>
      <c r="AK298">
        <v>1.1499999999999999</v>
      </c>
      <c r="AL298">
        <v>1.1000000000000001</v>
      </c>
      <c r="AM298">
        <v>1.06</v>
      </c>
      <c r="AN298">
        <v>1.04</v>
      </c>
      <c r="AO298">
        <v>1.03</v>
      </c>
      <c r="AP298" t="s">
        <v>326</v>
      </c>
      <c r="AQ298" t="s">
        <v>269</v>
      </c>
      <c r="AR298" t="s">
        <v>23</v>
      </c>
      <c r="AS298">
        <v>2050</v>
      </c>
      <c r="AT298">
        <v>1</v>
      </c>
      <c r="AU298">
        <v>1.2</v>
      </c>
      <c r="AV298">
        <v>1.17</v>
      </c>
      <c r="AW298">
        <v>1.1399999999999999</v>
      </c>
      <c r="AX298">
        <v>1.1200000000000001</v>
      </c>
      <c r="AY298">
        <v>1.1200000000000001</v>
      </c>
      <c r="AZ298">
        <v>1.1200000000000001</v>
      </c>
      <c r="BA298">
        <v>1.1299999999999999</v>
      </c>
      <c r="BB298">
        <v>1.1399999999999999</v>
      </c>
      <c r="BC298">
        <v>1.1499999999999999</v>
      </c>
      <c r="BD298">
        <v>1.1499999999999999</v>
      </c>
      <c r="BE298">
        <v>1.1399999999999999</v>
      </c>
      <c r="BF298">
        <v>1.1399999999999999</v>
      </c>
      <c r="BG298">
        <v>1.1399999999999999</v>
      </c>
      <c r="BH298">
        <v>1.1399999999999999</v>
      </c>
      <c r="BI298">
        <v>1.1499999999999999</v>
      </c>
      <c r="BJ298">
        <v>1.1499999999999999</v>
      </c>
      <c r="BK298">
        <v>1.1599999999999999</v>
      </c>
      <c r="BL298">
        <v>1.1599999999999999</v>
      </c>
      <c r="BM298">
        <v>1.1599999999999999</v>
      </c>
      <c r="BN298">
        <v>1.1599999999999999</v>
      </c>
      <c r="BO298">
        <v>1.1599999999999999</v>
      </c>
      <c r="BP298">
        <v>1.1299999999999999</v>
      </c>
      <c r="BQ298">
        <v>1.1200000000000001</v>
      </c>
      <c r="BR298">
        <v>1.1299999999999999</v>
      </c>
      <c r="BS298">
        <v>1.1399999999999999</v>
      </c>
      <c r="BT298">
        <v>1.1499999999999999</v>
      </c>
      <c r="BU298">
        <v>1.1499999999999999</v>
      </c>
      <c r="BV298">
        <v>1.1000000000000001</v>
      </c>
      <c r="BW298">
        <v>1.06</v>
      </c>
      <c r="BX298">
        <v>1.04</v>
      </c>
      <c r="BY298">
        <v>1.03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1.17</v>
      </c>
      <c r="M299">
        <v>1.1599999999999999</v>
      </c>
      <c r="N299">
        <v>1.1499999999999999</v>
      </c>
      <c r="O299">
        <v>1.1499999999999999</v>
      </c>
      <c r="P299">
        <v>1.1599999999999999</v>
      </c>
      <c r="Q299">
        <v>1.1599999999999999</v>
      </c>
      <c r="R299">
        <v>1.17</v>
      </c>
      <c r="S299">
        <v>1.17</v>
      </c>
      <c r="T299">
        <v>1.17</v>
      </c>
      <c r="U299">
        <v>1.17</v>
      </c>
      <c r="V299">
        <v>1.18</v>
      </c>
      <c r="W299">
        <v>1.18</v>
      </c>
      <c r="X299">
        <v>1.18</v>
      </c>
      <c r="Y299">
        <v>1.19</v>
      </c>
      <c r="Z299">
        <v>1.2</v>
      </c>
      <c r="AA299">
        <v>1.2</v>
      </c>
      <c r="AB299">
        <v>1.2</v>
      </c>
      <c r="AC299">
        <v>1.19</v>
      </c>
      <c r="AD299">
        <v>1.19</v>
      </c>
      <c r="AE299">
        <v>1.18</v>
      </c>
      <c r="AF299">
        <v>1.17</v>
      </c>
      <c r="AG299">
        <v>1.17</v>
      </c>
      <c r="AH299">
        <v>1.17</v>
      </c>
      <c r="AI299">
        <v>1.18</v>
      </c>
      <c r="AJ299">
        <v>1.18</v>
      </c>
      <c r="AK299">
        <v>1.18</v>
      </c>
      <c r="AL299">
        <v>1.1499999999999999</v>
      </c>
      <c r="AM299">
        <v>1.1200000000000001</v>
      </c>
      <c r="AN299">
        <v>1.1000000000000001</v>
      </c>
      <c r="AO299">
        <v>1.08</v>
      </c>
      <c r="AP299" t="s">
        <v>327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1.17</v>
      </c>
      <c r="AW299">
        <v>1.1599999999999999</v>
      </c>
      <c r="AX299">
        <v>1.1499999999999999</v>
      </c>
      <c r="AY299">
        <v>1.1499999999999999</v>
      </c>
      <c r="AZ299">
        <v>1.1599999999999999</v>
      </c>
      <c r="BA299">
        <v>1.1599999999999999</v>
      </c>
      <c r="BB299">
        <v>1.17</v>
      </c>
      <c r="BC299">
        <v>1.17</v>
      </c>
      <c r="BD299">
        <v>1.17</v>
      </c>
      <c r="BE299">
        <v>1.17</v>
      </c>
      <c r="BF299">
        <v>1.18</v>
      </c>
      <c r="BG299">
        <v>1.18</v>
      </c>
      <c r="BH299">
        <v>1.18</v>
      </c>
      <c r="BI299">
        <v>1.19</v>
      </c>
      <c r="BJ299">
        <v>1.2</v>
      </c>
      <c r="BK299">
        <v>1.2</v>
      </c>
      <c r="BL299">
        <v>1.2</v>
      </c>
      <c r="BM299">
        <v>1.19</v>
      </c>
      <c r="BN299">
        <v>1.19</v>
      </c>
      <c r="BO299">
        <v>1.18</v>
      </c>
      <c r="BP299">
        <v>1.17</v>
      </c>
      <c r="BQ299">
        <v>1.17</v>
      </c>
      <c r="BR299">
        <v>1.17</v>
      </c>
      <c r="BS299">
        <v>1.18</v>
      </c>
      <c r="BT299">
        <v>1.18</v>
      </c>
      <c r="BU299">
        <v>1.18</v>
      </c>
      <c r="BV299">
        <v>1.1499999999999999</v>
      </c>
      <c r="BW299">
        <v>1.1200000000000001</v>
      </c>
      <c r="BX299">
        <v>1.1000000000000001</v>
      </c>
      <c r="BY299">
        <v>1.08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1.1599999999999999</v>
      </c>
      <c r="N300">
        <v>1.1499999999999999</v>
      </c>
      <c r="O300">
        <v>1.1499999999999999</v>
      </c>
      <c r="P300">
        <v>1.1499999999999999</v>
      </c>
      <c r="Q300">
        <v>1.1599999999999999</v>
      </c>
      <c r="R300">
        <v>1.17</v>
      </c>
      <c r="S300">
        <v>1.18</v>
      </c>
      <c r="T300">
        <v>1.18</v>
      </c>
      <c r="U300">
        <v>1.18</v>
      </c>
      <c r="V300">
        <v>1.18</v>
      </c>
      <c r="W300">
        <v>1.18</v>
      </c>
      <c r="X300">
        <v>1.18</v>
      </c>
      <c r="Y300">
        <v>1.19</v>
      </c>
      <c r="Z300">
        <v>1.19</v>
      </c>
      <c r="AA300">
        <v>1.2</v>
      </c>
      <c r="AB300">
        <v>1.2</v>
      </c>
      <c r="AC300">
        <v>1.19</v>
      </c>
      <c r="AD300">
        <v>1.19</v>
      </c>
      <c r="AE300">
        <v>1.19</v>
      </c>
      <c r="AF300">
        <v>1.18</v>
      </c>
      <c r="AG300">
        <v>1.17</v>
      </c>
      <c r="AH300">
        <v>1.17</v>
      </c>
      <c r="AI300">
        <v>1.17</v>
      </c>
      <c r="AJ300">
        <v>1.18</v>
      </c>
      <c r="AK300">
        <v>1.18</v>
      </c>
      <c r="AL300">
        <v>1.1299999999999999</v>
      </c>
      <c r="AM300">
        <v>1.1000000000000001</v>
      </c>
      <c r="AN300">
        <v>1.07</v>
      </c>
      <c r="AO300">
        <v>1.06</v>
      </c>
      <c r="AP300" t="s">
        <v>328</v>
      </c>
      <c r="AQ300" t="s">
        <v>269</v>
      </c>
      <c r="AR300" t="s">
        <v>23</v>
      </c>
      <c r="AS300">
        <v>2050</v>
      </c>
      <c r="AT300">
        <v>1</v>
      </c>
      <c r="AU300">
        <v>1.18</v>
      </c>
      <c r="AV300">
        <v>1.17</v>
      </c>
      <c r="AW300">
        <v>1.1599999999999999</v>
      </c>
      <c r="AX300">
        <v>1.1499999999999999</v>
      </c>
      <c r="AY300">
        <v>1.1499999999999999</v>
      </c>
      <c r="AZ300">
        <v>1.1499999999999999</v>
      </c>
      <c r="BA300">
        <v>1.1599999999999999</v>
      </c>
      <c r="BB300">
        <v>1.17</v>
      </c>
      <c r="BC300">
        <v>1.18</v>
      </c>
      <c r="BD300">
        <v>1.18</v>
      </c>
      <c r="BE300">
        <v>1.18</v>
      </c>
      <c r="BF300">
        <v>1.18</v>
      </c>
      <c r="BG300">
        <v>1.18</v>
      </c>
      <c r="BH300">
        <v>1.18</v>
      </c>
      <c r="BI300">
        <v>1.19</v>
      </c>
      <c r="BJ300">
        <v>1.19</v>
      </c>
      <c r="BK300">
        <v>1.2</v>
      </c>
      <c r="BL300">
        <v>1.2</v>
      </c>
      <c r="BM300">
        <v>1.19</v>
      </c>
      <c r="BN300">
        <v>1.19</v>
      </c>
      <c r="BO300">
        <v>1.19</v>
      </c>
      <c r="BP300">
        <v>1.18</v>
      </c>
      <c r="BQ300">
        <v>1.17</v>
      </c>
      <c r="BR300">
        <v>1.17</v>
      </c>
      <c r="BS300">
        <v>1.17</v>
      </c>
      <c r="BT300">
        <v>1.18</v>
      </c>
      <c r="BU300">
        <v>1.18</v>
      </c>
      <c r="BV300">
        <v>1.1299999999999999</v>
      </c>
      <c r="BW300">
        <v>1.1000000000000001</v>
      </c>
      <c r="BX300">
        <v>1.07</v>
      </c>
      <c r="BY300">
        <v>1.06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1.18</v>
      </c>
      <c r="L301">
        <v>1.17</v>
      </c>
      <c r="M301">
        <v>1.1499999999999999</v>
      </c>
      <c r="N301">
        <v>1.1499999999999999</v>
      </c>
      <c r="O301">
        <v>1.1499999999999999</v>
      </c>
      <c r="P301">
        <v>1.1499999999999999</v>
      </c>
      <c r="Q301">
        <v>1.1599999999999999</v>
      </c>
      <c r="R301">
        <v>1.1599999999999999</v>
      </c>
      <c r="S301">
        <v>1.17</v>
      </c>
      <c r="T301">
        <v>1.17</v>
      </c>
      <c r="U301">
        <v>1.17</v>
      </c>
      <c r="V301">
        <v>1.17</v>
      </c>
      <c r="W301">
        <v>1.17</v>
      </c>
      <c r="X301">
        <v>1.18</v>
      </c>
      <c r="Y301">
        <v>1.18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1.18</v>
      </c>
      <c r="AH301">
        <v>1.18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1.1100000000000001</v>
      </c>
      <c r="AO301">
        <v>1.0900000000000001</v>
      </c>
      <c r="AP301" t="s">
        <v>329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1.1499999999999999</v>
      </c>
      <c r="AX301">
        <v>1.1499999999999999</v>
      </c>
      <c r="AY301">
        <v>1.1499999999999999</v>
      </c>
      <c r="AZ301">
        <v>1.1499999999999999</v>
      </c>
      <c r="BA301">
        <v>1.1599999999999999</v>
      </c>
      <c r="BB301">
        <v>1.1599999999999999</v>
      </c>
      <c r="BC301">
        <v>1.17</v>
      </c>
      <c r="BD301">
        <v>1.17</v>
      </c>
      <c r="BE301">
        <v>1.17</v>
      </c>
      <c r="BF301">
        <v>1.17</v>
      </c>
      <c r="BG301">
        <v>1.17</v>
      </c>
      <c r="BH301">
        <v>1.18</v>
      </c>
      <c r="BI301">
        <v>1.18</v>
      </c>
      <c r="BJ301">
        <v>1.19</v>
      </c>
      <c r="BK301">
        <v>1.19</v>
      </c>
      <c r="BL301">
        <v>1.19</v>
      </c>
      <c r="BM301">
        <v>1.19</v>
      </c>
      <c r="BN301">
        <v>1.19</v>
      </c>
      <c r="BO301">
        <v>1.19</v>
      </c>
      <c r="BP301">
        <v>1.18</v>
      </c>
      <c r="BQ301">
        <v>1.18</v>
      </c>
      <c r="BR301">
        <v>1.18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1.1100000000000001</v>
      </c>
      <c r="BY301">
        <v>1.0900000000000001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1.1299999999999999</v>
      </c>
      <c r="L302">
        <v>1.1100000000000001</v>
      </c>
      <c r="M302">
        <v>1.08</v>
      </c>
      <c r="N302">
        <v>1.07</v>
      </c>
      <c r="O302">
        <v>1.06</v>
      </c>
      <c r="P302">
        <v>1.06</v>
      </c>
      <c r="Q302">
        <v>1.07</v>
      </c>
      <c r="R302">
        <v>1.07</v>
      </c>
      <c r="S302">
        <v>1.1399999999999999</v>
      </c>
      <c r="T302">
        <v>1.1399999999999999</v>
      </c>
      <c r="U302">
        <v>1.1200000000000001</v>
      </c>
      <c r="V302">
        <v>1.1000000000000001</v>
      </c>
      <c r="W302">
        <v>1.0900000000000001</v>
      </c>
      <c r="X302">
        <v>1.0900000000000001</v>
      </c>
      <c r="Y302">
        <v>1.08</v>
      </c>
      <c r="Z302">
        <v>1.08</v>
      </c>
      <c r="AA302">
        <v>1.08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1.05</v>
      </c>
      <c r="AH302">
        <v>1.06</v>
      </c>
      <c r="AI302">
        <v>1.06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  <c r="AP302" t="s">
        <v>330</v>
      </c>
      <c r="AQ302" t="s">
        <v>269</v>
      </c>
      <c r="AR302" t="s">
        <v>23</v>
      </c>
      <c r="AS302">
        <v>2050</v>
      </c>
      <c r="AT302">
        <v>1</v>
      </c>
      <c r="AU302">
        <v>1.1299999999999999</v>
      </c>
      <c r="AV302">
        <v>1.1100000000000001</v>
      </c>
      <c r="AW302">
        <v>1.08</v>
      </c>
      <c r="AX302">
        <v>1.07</v>
      </c>
      <c r="AY302">
        <v>1.06</v>
      </c>
      <c r="AZ302">
        <v>1.06</v>
      </c>
      <c r="BA302">
        <v>1.07</v>
      </c>
      <c r="BB302">
        <v>1.07</v>
      </c>
      <c r="BC302">
        <v>1.1399999999999999</v>
      </c>
      <c r="BD302">
        <v>1.1399999999999999</v>
      </c>
      <c r="BE302">
        <v>1.1200000000000001</v>
      </c>
      <c r="BF302">
        <v>1.1000000000000001</v>
      </c>
      <c r="BG302">
        <v>1.0900000000000001</v>
      </c>
      <c r="BH302">
        <v>1.0900000000000001</v>
      </c>
      <c r="BI302">
        <v>1.08</v>
      </c>
      <c r="BJ302">
        <v>1.08</v>
      </c>
      <c r="BK302">
        <v>1.08</v>
      </c>
      <c r="BL302">
        <v>1.07</v>
      </c>
      <c r="BM302">
        <v>1.07</v>
      </c>
      <c r="BN302">
        <v>1.07</v>
      </c>
      <c r="BO302">
        <v>1.07</v>
      </c>
      <c r="BP302">
        <v>1.06</v>
      </c>
      <c r="BQ302">
        <v>1.05</v>
      </c>
      <c r="BR302">
        <v>1.06</v>
      </c>
      <c r="BS302">
        <v>1.06</v>
      </c>
      <c r="BT302">
        <v>1.07</v>
      </c>
      <c r="BU302">
        <v>1.07</v>
      </c>
      <c r="BV302">
        <v>1.05</v>
      </c>
      <c r="BW302">
        <v>1.02</v>
      </c>
      <c r="BX302">
        <v>1.01</v>
      </c>
      <c r="BY302">
        <v>1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1.01</v>
      </c>
      <c r="M303">
        <v>1.01</v>
      </c>
      <c r="N303">
        <v>1.05</v>
      </c>
      <c r="O303">
        <v>1.07</v>
      </c>
      <c r="P303">
        <v>1.0900000000000001</v>
      </c>
      <c r="Q303">
        <v>1.08</v>
      </c>
      <c r="R303">
        <v>1.05</v>
      </c>
      <c r="S303">
        <v>1.04</v>
      </c>
      <c r="T303">
        <v>1.05</v>
      </c>
      <c r="U303">
        <v>1.08</v>
      </c>
      <c r="V303">
        <v>1.1200000000000001</v>
      </c>
      <c r="W303">
        <v>1.1399999999999999</v>
      </c>
      <c r="X303">
        <v>1.1599999999999999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</v>
      </c>
      <c r="AL303">
        <v>1.59</v>
      </c>
      <c r="AM303">
        <v>1.71</v>
      </c>
      <c r="AN303">
        <v>1.82</v>
      </c>
      <c r="AO303">
        <v>1.92</v>
      </c>
      <c r="AP303" t="s">
        <v>331</v>
      </c>
      <c r="AQ303" t="s">
        <v>269</v>
      </c>
      <c r="AR303" t="s">
        <v>23</v>
      </c>
      <c r="AS303">
        <v>2050</v>
      </c>
      <c r="AT303">
        <v>1</v>
      </c>
      <c r="AU303">
        <v>1.1200000000000001</v>
      </c>
      <c r="AV303">
        <v>1.01</v>
      </c>
      <c r="AW303">
        <v>1.01</v>
      </c>
      <c r="AX303">
        <v>1.05</v>
      </c>
      <c r="AY303">
        <v>1.07</v>
      </c>
      <c r="AZ303">
        <v>1.0900000000000001</v>
      </c>
      <c r="BA303">
        <v>1.08</v>
      </c>
      <c r="BB303">
        <v>1.05</v>
      </c>
      <c r="BC303">
        <v>1.04</v>
      </c>
      <c r="BD303">
        <v>1.05</v>
      </c>
      <c r="BE303">
        <v>1.08</v>
      </c>
      <c r="BF303">
        <v>1.1200000000000001</v>
      </c>
      <c r="BG303">
        <v>1.1399999999999999</v>
      </c>
      <c r="BH303">
        <v>1.1599999999999999</v>
      </c>
      <c r="BI303">
        <v>1.17</v>
      </c>
      <c r="BJ303">
        <v>1.17</v>
      </c>
      <c r="BK303">
        <v>1.18</v>
      </c>
      <c r="BL303">
        <v>1.18</v>
      </c>
      <c r="BM303">
        <v>1.21</v>
      </c>
      <c r="BN303">
        <v>1.23</v>
      </c>
      <c r="BO303">
        <v>1.26</v>
      </c>
      <c r="BP303">
        <v>1.28</v>
      </c>
      <c r="BQ303">
        <v>1.31</v>
      </c>
      <c r="BR303">
        <v>1.34</v>
      </c>
      <c r="BS303">
        <v>1.37</v>
      </c>
      <c r="BT303">
        <v>1.39</v>
      </c>
      <c r="BU303">
        <v>1.5</v>
      </c>
      <c r="BV303">
        <v>1.59</v>
      </c>
      <c r="BW303">
        <v>1.71</v>
      </c>
      <c r="BX303">
        <v>1.82</v>
      </c>
      <c r="BY303">
        <v>1.92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0.95</v>
      </c>
      <c r="V304">
        <v>0.95</v>
      </c>
      <c r="W304">
        <v>0.96</v>
      </c>
      <c r="X304">
        <v>0.97</v>
      </c>
      <c r="Y304">
        <v>0.97</v>
      </c>
      <c r="Z304">
        <v>0.97</v>
      </c>
      <c r="AA304">
        <v>0.98</v>
      </c>
      <c r="AB304">
        <v>0.98</v>
      </c>
      <c r="AC304">
        <v>0.98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  <c r="AP304" t="s">
        <v>332</v>
      </c>
      <c r="AQ304" t="s">
        <v>269</v>
      </c>
      <c r="AR304" t="s">
        <v>23</v>
      </c>
      <c r="AS304">
        <v>2050</v>
      </c>
      <c r="AT304">
        <v>1</v>
      </c>
      <c r="AU304">
        <v>0.85</v>
      </c>
      <c r="AV304">
        <v>0.89</v>
      </c>
      <c r="AW304">
        <v>0.91</v>
      </c>
      <c r="AX304">
        <v>0.92</v>
      </c>
      <c r="AY304">
        <v>0.93</v>
      </c>
      <c r="AZ304">
        <v>0.94</v>
      </c>
      <c r="BA304">
        <v>0.94</v>
      </c>
      <c r="BB304">
        <v>0.94</v>
      </c>
      <c r="BC304">
        <v>0.94</v>
      </c>
      <c r="BD304">
        <v>0.94</v>
      </c>
      <c r="BE304">
        <v>0.95</v>
      </c>
      <c r="BF304">
        <v>0.95</v>
      </c>
      <c r="BG304">
        <v>0.96</v>
      </c>
      <c r="BH304">
        <v>0.97</v>
      </c>
      <c r="BI304">
        <v>0.97</v>
      </c>
      <c r="BJ304">
        <v>0.97</v>
      </c>
      <c r="BK304">
        <v>0.98</v>
      </c>
      <c r="BL304">
        <v>0.98</v>
      </c>
      <c r="BM304">
        <v>0.98</v>
      </c>
      <c r="BN304">
        <v>0.97</v>
      </c>
      <c r="BO304">
        <v>0.97</v>
      </c>
      <c r="BP304">
        <v>0.98</v>
      </c>
      <c r="BQ304">
        <v>0.99</v>
      </c>
      <c r="BR304">
        <v>0.99</v>
      </c>
      <c r="BS304">
        <v>1</v>
      </c>
      <c r="BT304">
        <v>1</v>
      </c>
      <c r="BU304">
        <v>1.01</v>
      </c>
      <c r="BV304">
        <v>1.03</v>
      </c>
      <c r="BW304">
        <v>1.04</v>
      </c>
      <c r="BX304">
        <v>1.05</v>
      </c>
      <c r="BY304">
        <v>1.06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1.1499999999999999</v>
      </c>
      <c r="L305">
        <v>1.1100000000000001</v>
      </c>
      <c r="M305">
        <v>1.1000000000000001</v>
      </c>
      <c r="N305">
        <v>1.0900000000000001</v>
      </c>
      <c r="O305">
        <v>1.0900000000000001</v>
      </c>
      <c r="P305">
        <v>1.0900000000000001</v>
      </c>
      <c r="Q305">
        <v>1.0900000000000001</v>
      </c>
      <c r="R305">
        <v>1.1000000000000001</v>
      </c>
      <c r="S305">
        <v>1.0900000000000001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1.1100000000000001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1.1299999999999999</v>
      </c>
      <c r="AJ305">
        <v>1.1299999999999999</v>
      </c>
      <c r="AK305">
        <v>1.1299999999999999</v>
      </c>
      <c r="AL305">
        <v>1.1200000000000001</v>
      </c>
      <c r="AM305">
        <v>1.1100000000000001</v>
      </c>
      <c r="AN305">
        <v>1.1000000000000001</v>
      </c>
      <c r="AO305">
        <v>1.1000000000000001</v>
      </c>
      <c r="AP305" t="s">
        <v>333</v>
      </c>
      <c r="AQ305" t="s">
        <v>269</v>
      </c>
      <c r="AR305" t="s">
        <v>23</v>
      </c>
      <c r="AS305">
        <v>2050</v>
      </c>
      <c r="AT305">
        <v>1</v>
      </c>
      <c r="AU305">
        <v>1.1499999999999999</v>
      </c>
      <c r="AV305">
        <v>1.1100000000000001</v>
      </c>
      <c r="AW305">
        <v>1.1000000000000001</v>
      </c>
      <c r="AX305">
        <v>1.0900000000000001</v>
      </c>
      <c r="AY305">
        <v>1.0900000000000001</v>
      </c>
      <c r="AZ305">
        <v>1.0900000000000001</v>
      </c>
      <c r="BA305">
        <v>1.0900000000000001</v>
      </c>
      <c r="BB305">
        <v>1.1000000000000001</v>
      </c>
      <c r="BC305">
        <v>1.0900000000000001</v>
      </c>
      <c r="BD305">
        <v>1.1000000000000001</v>
      </c>
      <c r="BE305">
        <v>1.1000000000000001</v>
      </c>
      <c r="BF305">
        <v>1.1100000000000001</v>
      </c>
      <c r="BG305">
        <v>1.1100000000000001</v>
      </c>
      <c r="BH305">
        <v>1.1100000000000001</v>
      </c>
      <c r="BI305">
        <v>1.1200000000000001</v>
      </c>
      <c r="BJ305">
        <v>1.1299999999999999</v>
      </c>
      <c r="BK305">
        <v>1.1299999999999999</v>
      </c>
      <c r="BL305">
        <v>1.1299999999999999</v>
      </c>
      <c r="BM305">
        <v>1.1299999999999999</v>
      </c>
      <c r="BN305">
        <v>1.1299999999999999</v>
      </c>
      <c r="BO305">
        <v>1.1299999999999999</v>
      </c>
      <c r="BP305">
        <v>1.1200000000000001</v>
      </c>
      <c r="BQ305">
        <v>1.1100000000000001</v>
      </c>
      <c r="BR305">
        <v>1.1200000000000001</v>
      </c>
      <c r="BS305">
        <v>1.1299999999999999</v>
      </c>
      <c r="BT305">
        <v>1.1299999999999999</v>
      </c>
      <c r="BU305">
        <v>1.1299999999999999</v>
      </c>
      <c r="BV305">
        <v>1.1200000000000001</v>
      </c>
      <c r="BW305">
        <v>1.1100000000000001</v>
      </c>
      <c r="BX305">
        <v>1.1000000000000001</v>
      </c>
      <c r="BY305">
        <v>1.1000000000000001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1.01</v>
      </c>
      <c r="M306">
        <v>1.02</v>
      </c>
      <c r="N306">
        <v>1.02</v>
      </c>
      <c r="O306">
        <v>1.02</v>
      </c>
      <c r="P306">
        <v>1.02</v>
      </c>
      <c r="Q306">
        <v>1.02</v>
      </c>
      <c r="R306">
        <v>1.02</v>
      </c>
      <c r="S306">
        <v>0.98</v>
      </c>
      <c r="T306">
        <v>0.98</v>
      </c>
      <c r="U306">
        <v>1</v>
      </c>
      <c r="V306">
        <v>1.01</v>
      </c>
      <c r="W306">
        <v>1.02</v>
      </c>
      <c r="X306">
        <v>1.03</v>
      </c>
      <c r="Y306">
        <v>1.04</v>
      </c>
      <c r="Z306">
        <v>1.05</v>
      </c>
      <c r="AA306">
        <v>1.05</v>
      </c>
      <c r="AB306">
        <v>1.05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1.03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  <c r="AP306" t="s">
        <v>334</v>
      </c>
      <c r="AQ306" t="s">
        <v>269</v>
      </c>
      <c r="AR306" t="s">
        <v>23</v>
      </c>
      <c r="AS306">
        <v>2050</v>
      </c>
      <c r="AT306">
        <v>1</v>
      </c>
      <c r="AU306">
        <v>1.01</v>
      </c>
      <c r="AV306">
        <v>1.01</v>
      </c>
      <c r="AW306">
        <v>1.02</v>
      </c>
      <c r="AX306">
        <v>1.02</v>
      </c>
      <c r="AY306">
        <v>1.02</v>
      </c>
      <c r="AZ306">
        <v>1.02</v>
      </c>
      <c r="BA306">
        <v>1.02</v>
      </c>
      <c r="BB306">
        <v>1.02</v>
      </c>
      <c r="BC306">
        <v>0.98</v>
      </c>
      <c r="BD306">
        <v>0.98</v>
      </c>
      <c r="BE306">
        <v>1</v>
      </c>
      <c r="BF306">
        <v>1.01</v>
      </c>
      <c r="BG306">
        <v>1.02</v>
      </c>
      <c r="BH306">
        <v>1.03</v>
      </c>
      <c r="BI306">
        <v>1.04</v>
      </c>
      <c r="BJ306">
        <v>1.05</v>
      </c>
      <c r="BK306">
        <v>1.05</v>
      </c>
      <c r="BL306">
        <v>1.05</v>
      </c>
      <c r="BM306">
        <v>1.05</v>
      </c>
      <c r="BN306">
        <v>1.05</v>
      </c>
      <c r="BO306">
        <v>1.05</v>
      </c>
      <c r="BP306">
        <v>1.03</v>
      </c>
      <c r="BQ306">
        <v>1.02</v>
      </c>
      <c r="BR306">
        <v>1.03</v>
      </c>
      <c r="BS306">
        <v>1.03</v>
      </c>
      <c r="BT306">
        <v>1.04</v>
      </c>
      <c r="BU306">
        <v>1.04</v>
      </c>
      <c r="BV306">
        <v>1.02</v>
      </c>
      <c r="BW306">
        <v>1</v>
      </c>
      <c r="BX306">
        <v>0.99</v>
      </c>
      <c r="BY306">
        <v>0.99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1.01</v>
      </c>
      <c r="L307">
        <v>1.03</v>
      </c>
      <c r="M307">
        <v>1.03</v>
      </c>
      <c r="N307">
        <v>1.03</v>
      </c>
      <c r="O307">
        <v>1.03</v>
      </c>
      <c r="P307">
        <v>1.03</v>
      </c>
      <c r="Q307">
        <v>1.03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1.06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1.05</v>
      </c>
      <c r="AP307" t="s">
        <v>335</v>
      </c>
      <c r="AQ307" t="s">
        <v>269</v>
      </c>
      <c r="AR307" t="s">
        <v>23</v>
      </c>
      <c r="AS307">
        <v>2050</v>
      </c>
      <c r="AT307">
        <v>1</v>
      </c>
      <c r="AU307">
        <v>1.01</v>
      </c>
      <c r="AV307">
        <v>1.03</v>
      </c>
      <c r="AW307">
        <v>1.03</v>
      </c>
      <c r="AX307">
        <v>1.03</v>
      </c>
      <c r="AY307">
        <v>1.03</v>
      </c>
      <c r="AZ307">
        <v>1.03</v>
      </c>
      <c r="BA307">
        <v>1.03</v>
      </c>
      <c r="BB307">
        <v>1.04</v>
      </c>
      <c r="BC307">
        <v>1.05</v>
      </c>
      <c r="BD307">
        <v>1.05</v>
      </c>
      <c r="BE307">
        <v>1.05</v>
      </c>
      <c r="BF307">
        <v>1.05</v>
      </c>
      <c r="BG307">
        <v>1.06</v>
      </c>
      <c r="BH307">
        <v>1.06</v>
      </c>
      <c r="BI307">
        <v>1.06</v>
      </c>
      <c r="BJ307">
        <v>1.06</v>
      </c>
      <c r="BK307">
        <v>1.07</v>
      </c>
      <c r="BL307">
        <v>1.07</v>
      </c>
      <c r="BM307">
        <v>1.07</v>
      </c>
      <c r="BN307">
        <v>1.07</v>
      </c>
      <c r="BO307">
        <v>1.07</v>
      </c>
      <c r="BP307">
        <v>1.07</v>
      </c>
      <c r="BQ307">
        <v>1.07</v>
      </c>
      <c r="BR307">
        <v>1.07</v>
      </c>
      <c r="BS307">
        <v>1.07</v>
      </c>
      <c r="BT307">
        <v>1.07</v>
      </c>
      <c r="BU307">
        <v>1.07</v>
      </c>
      <c r="BV307">
        <v>1.07</v>
      </c>
      <c r="BW307">
        <v>1.07</v>
      </c>
      <c r="BX307">
        <v>1.06</v>
      </c>
      <c r="BY307">
        <v>1.05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1.01</v>
      </c>
      <c r="V308">
        <v>1.01</v>
      </c>
      <c r="W308">
        <v>1.02</v>
      </c>
      <c r="X308">
        <v>1.02</v>
      </c>
      <c r="Y308">
        <v>1.03</v>
      </c>
      <c r="Z308">
        <v>1.03</v>
      </c>
      <c r="AA308">
        <v>1.03</v>
      </c>
      <c r="AB308">
        <v>1.03</v>
      </c>
      <c r="AC308">
        <v>1.02</v>
      </c>
      <c r="AD308">
        <v>1.02</v>
      </c>
      <c r="AE308">
        <v>1.02</v>
      </c>
      <c r="AF308">
        <v>1.01</v>
      </c>
      <c r="AG308">
        <v>1.01</v>
      </c>
      <c r="AH308">
        <v>1.01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1.02</v>
      </c>
      <c r="AO308">
        <v>1.02</v>
      </c>
      <c r="AP308" t="s">
        <v>336</v>
      </c>
      <c r="AQ308" t="s">
        <v>269</v>
      </c>
      <c r="AR308" t="s">
        <v>23</v>
      </c>
      <c r="AS308">
        <v>2050</v>
      </c>
      <c r="AT308">
        <v>1</v>
      </c>
      <c r="AU308">
        <v>0.98</v>
      </c>
      <c r="AV308">
        <v>0.96</v>
      </c>
      <c r="AW308">
        <v>0.97</v>
      </c>
      <c r="AX308">
        <v>0.97</v>
      </c>
      <c r="AY308">
        <v>0.97</v>
      </c>
      <c r="AZ308">
        <v>0.97</v>
      </c>
      <c r="BA308">
        <v>0.97</v>
      </c>
      <c r="BB308">
        <v>0.98</v>
      </c>
      <c r="BC308">
        <v>0.99</v>
      </c>
      <c r="BD308">
        <v>1</v>
      </c>
      <c r="BE308">
        <v>1.01</v>
      </c>
      <c r="BF308">
        <v>1.01</v>
      </c>
      <c r="BG308">
        <v>1.02</v>
      </c>
      <c r="BH308">
        <v>1.02</v>
      </c>
      <c r="BI308">
        <v>1.03</v>
      </c>
      <c r="BJ308">
        <v>1.03</v>
      </c>
      <c r="BK308">
        <v>1.03</v>
      </c>
      <c r="BL308">
        <v>1.03</v>
      </c>
      <c r="BM308">
        <v>1.02</v>
      </c>
      <c r="BN308">
        <v>1.02</v>
      </c>
      <c r="BO308">
        <v>1.02</v>
      </c>
      <c r="BP308">
        <v>1.01</v>
      </c>
      <c r="BQ308">
        <v>1.01</v>
      </c>
      <c r="BR308">
        <v>1.01</v>
      </c>
      <c r="BS308">
        <v>1</v>
      </c>
      <c r="BT308">
        <v>1</v>
      </c>
      <c r="BU308">
        <v>1</v>
      </c>
      <c r="BV308">
        <v>1</v>
      </c>
      <c r="BW308">
        <v>1.01</v>
      </c>
      <c r="BX308">
        <v>1.02</v>
      </c>
      <c r="BY308">
        <v>1.02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0.95</v>
      </c>
      <c r="M309">
        <v>0.97</v>
      </c>
      <c r="N309">
        <v>0.97</v>
      </c>
      <c r="O309">
        <v>0.97</v>
      </c>
      <c r="P309">
        <v>0.96</v>
      </c>
      <c r="Q309">
        <v>0.96</v>
      </c>
      <c r="R309">
        <v>0.98</v>
      </c>
      <c r="S309">
        <v>0.98</v>
      </c>
      <c r="T309">
        <v>1</v>
      </c>
      <c r="U309">
        <v>1.02</v>
      </c>
      <c r="V309">
        <v>1.01</v>
      </c>
      <c r="W309">
        <v>1</v>
      </c>
      <c r="X309">
        <v>1</v>
      </c>
      <c r="Y309">
        <v>1.02</v>
      </c>
      <c r="Z309">
        <v>1.02</v>
      </c>
      <c r="AA309">
        <v>1.01</v>
      </c>
      <c r="AB309">
        <v>1.01</v>
      </c>
      <c r="AC309">
        <v>1.03</v>
      </c>
      <c r="AD309">
        <v>1.04</v>
      </c>
      <c r="AE309">
        <v>1.05</v>
      </c>
      <c r="AF309">
        <v>1.03</v>
      </c>
      <c r="AG309">
        <v>1.04</v>
      </c>
      <c r="AH309">
        <v>1.03</v>
      </c>
      <c r="AI309">
        <v>1.03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  <c r="AP309" t="s">
        <v>337</v>
      </c>
      <c r="AQ309" t="s">
        <v>269</v>
      </c>
      <c r="AR309" t="s">
        <v>23</v>
      </c>
      <c r="AS309">
        <v>2050</v>
      </c>
      <c r="AT309">
        <v>1</v>
      </c>
      <c r="AU309">
        <v>0.94</v>
      </c>
      <c r="AV309">
        <v>0.95</v>
      </c>
      <c r="AW309">
        <v>0.97</v>
      </c>
      <c r="AX309">
        <v>0.97</v>
      </c>
      <c r="AY309">
        <v>0.97</v>
      </c>
      <c r="AZ309">
        <v>0.96</v>
      </c>
      <c r="BA309">
        <v>0.96</v>
      </c>
      <c r="BB309">
        <v>0.98</v>
      </c>
      <c r="BC309">
        <v>0.98</v>
      </c>
      <c r="BD309">
        <v>1</v>
      </c>
      <c r="BE309">
        <v>1.02</v>
      </c>
      <c r="BF309">
        <v>1.01</v>
      </c>
      <c r="BG309">
        <v>1</v>
      </c>
      <c r="BH309">
        <v>1</v>
      </c>
      <c r="BI309">
        <v>1.02</v>
      </c>
      <c r="BJ309">
        <v>1.02</v>
      </c>
      <c r="BK309">
        <v>1.01</v>
      </c>
      <c r="BL309">
        <v>1.01</v>
      </c>
      <c r="BM309">
        <v>1.03</v>
      </c>
      <c r="BN309">
        <v>1.04</v>
      </c>
      <c r="BO309">
        <v>1.05</v>
      </c>
      <c r="BP309">
        <v>1.03</v>
      </c>
      <c r="BQ309">
        <v>1.04</v>
      </c>
      <c r="BR309">
        <v>1.03</v>
      </c>
      <c r="BS309">
        <v>1.03</v>
      </c>
      <c r="BT309">
        <v>1.02</v>
      </c>
      <c r="BU309">
        <v>1.01</v>
      </c>
      <c r="BV309">
        <v>1.02</v>
      </c>
      <c r="BW309">
        <v>1.03</v>
      </c>
      <c r="BX309">
        <v>1.04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1.07</v>
      </c>
      <c r="L310">
        <v>1.08</v>
      </c>
      <c r="M310">
        <v>1.1000000000000001</v>
      </c>
      <c r="N310">
        <v>1.0900000000000001</v>
      </c>
      <c r="O310">
        <v>1.07</v>
      </c>
      <c r="P310">
        <v>1.05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0.99</v>
      </c>
      <c r="W310">
        <v>0.99</v>
      </c>
      <c r="X310">
        <v>1</v>
      </c>
      <c r="Y310">
        <v>1</v>
      </c>
      <c r="Z310">
        <v>1</v>
      </c>
      <c r="AA310">
        <v>1</v>
      </c>
      <c r="AB310">
        <v>0.99</v>
      </c>
      <c r="AC310">
        <v>0.99</v>
      </c>
      <c r="AD310">
        <v>0.98</v>
      </c>
      <c r="AE310">
        <v>0.98</v>
      </c>
      <c r="AF310">
        <v>0.96</v>
      </c>
      <c r="AG310">
        <v>0.96</v>
      </c>
      <c r="AH310">
        <v>0.96</v>
      </c>
      <c r="AI310">
        <v>0.97</v>
      </c>
      <c r="AJ310">
        <v>0.98</v>
      </c>
      <c r="AK310">
        <v>0.98</v>
      </c>
      <c r="AL310">
        <v>0.98</v>
      </c>
      <c r="AM310">
        <v>0.99</v>
      </c>
      <c r="AN310">
        <v>1.01</v>
      </c>
      <c r="AO310">
        <v>1.02</v>
      </c>
      <c r="AP310" t="s">
        <v>338</v>
      </c>
      <c r="AQ310" t="s">
        <v>269</v>
      </c>
      <c r="AR310" t="s">
        <v>23</v>
      </c>
      <c r="AS310">
        <v>2050</v>
      </c>
      <c r="AT310">
        <v>1</v>
      </c>
      <c r="AU310">
        <v>1.07</v>
      </c>
      <c r="AV310">
        <v>1.08</v>
      </c>
      <c r="AW310">
        <v>1.1000000000000001</v>
      </c>
      <c r="AX310">
        <v>1.0900000000000001</v>
      </c>
      <c r="AY310">
        <v>1.07</v>
      </c>
      <c r="AZ310">
        <v>1.05</v>
      </c>
      <c r="BA310">
        <v>1.04</v>
      </c>
      <c r="BB310">
        <v>1.02</v>
      </c>
      <c r="BC310">
        <v>0.97</v>
      </c>
      <c r="BD310">
        <v>0.97</v>
      </c>
      <c r="BE310">
        <v>0.98</v>
      </c>
      <c r="BF310">
        <v>0.99</v>
      </c>
      <c r="BG310">
        <v>0.99</v>
      </c>
      <c r="BH310">
        <v>1</v>
      </c>
      <c r="BI310">
        <v>1</v>
      </c>
      <c r="BJ310">
        <v>1</v>
      </c>
      <c r="BK310">
        <v>1</v>
      </c>
      <c r="BL310">
        <v>0.99</v>
      </c>
      <c r="BM310">
        <v>0.99</v>
      </c>
      <c r="BN310">
        <v>0.98</v>
      </c>
      <c r="BO310">
        <v>0.98</v>
      </c>
      <c r="BP310">
        <v>0.96</v>
      </c>
      <c r="BQ310">
        <v>0.96</v>
      </c>
      <c r="BR310">
        <v>0.96</v>
      </c>
      <c r="BS310">
        <v>0.97</v>
      </c>
      <c r="BT310">
        <v>0.98</v>
      </c>
      <c r="BU310">
        <v>0.98</v>
      </c>
      <c r="BV310">
        <v>0.98</v>
      </c>
      <c r="BW310">
        <v>0.99</v>
      </c>
      <c r="BX310">
        <v>1.01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1.02</v>
      </c>
      <c r="L311">
        <v>1.02</v>
      </c>
      <c r="M311">
        <v>1.03</v>
      </c>
      <c r="N311">
        <v>1.02</v>
      </c>
      <c r="O311">
        <v>1.01</v>
      </c>
      <c r="P311">
        <v>1</v>
      </c>
      <c r="Q311">
        <v>0.99</v>
      </c>
      <c r="R311">
        <v>1</v>
      </c>
      <c r="S311">
        <v>0.98</v>
      </c>
      <c r="T311">
        <v>0.99</v>
      </c>
      <c r="U311">
        <v>1.01</v>
      </c>
      <c r="V311">
        <v>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1.01</v>
      </c>
      <c r="AH311">
        <v>1.01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1.03</v>
      </c>
      <c r="AP311" t="s">
        <v>339</v>
      </c>
      <c r="AQ311" t="s">
        <v>269</v>
      </c>
      <c r="AR311" t="s">
        <v>23</v>
      </c>
      <c r="AS311">
        <v>2050</v>
      </c>
      <c r="AT311">
        <v>1</v>
      </c>
      <c r="AU311">
        <v>1.02</v>
      </c>
      <c r="AV311">
        <v>1.02</v>
      </c>
      <c r="AW311">
        <v>1.03</v>
      </c>
      <c r="AX311">
        <v>1.02</v>
      </c>
      <c r="AY311">
        <v>1.01</v>
      </c>
      <c r="AZ311">
        <v>1</v>
      </c>
      <c r="BA311">
        <v>0.99</v>
      </c>
      <c r="BB311">
        <v>1</v>
      </c>
      <c r="BC311">
        <v>0.98</v>
      </c>
      <c r="BD311">
        <v>0.99</v>
      </c>
      <c r="BE311">
        <v>1.01</v>
      </c>
      <c r="BF311">
        <v>1</v>
      </c>
      <c r="BG311">
        <v>1</v>
      </c>
      <c r="BH311">
        <v>1</v>
      </c>
      <c r="BI311">
        <v>1.01</v>
      </c>
      <c r="BJ311">
        <v>1.02</v>
      </c>
      <c r="BK311">
        <v>1.01</v>
      </c>
      <c r="BL311">
        <v>1.01</v>
      </c>
      <c r="BM311">
        <v>1.01</v>
      </c>
      <c r="BN311">
        <v>1.02</v>
      </c>
      <c r="BO311">
        <v>1.03</v>
      </c>
      <c r="BP311">
        <v>1.01</v>
      </c>
      <c r="BQ311">
        <v>1.01</v>
      </c>
      <c r="BR311">
        <v>1.01</v>
      </c>
      <c r="BS311">
        <v>1.02</v>
      </c>
      <c r="BT311">
        <v>1.02</v>
      </c>
      <c r="BU311">
        <v>1.01</v>
      </c>
      <c r="BV311">
        <v>1.01</v>
      </c>
      <c r="BW311">
        <v>1.01</v>
      </c>
      <c r="BX311">
        <v>1.02</v>
      </c>
      <c r="BY311">
        <v>1.03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1.01</v>
      </c>
      <c r="L312">
        <v>1.01</v>
      </c>
      <c r="M312">
        <v>1</v>
      </c>
      <c r="N312">
        <v>0.98</v>
      </c>
      <c r="O312">
        <v>0.98</v>
      </c>
      <c r="P312">
        <v>0.98</v>
      </c>
      <c r="Q312">
        <v>0.98</v>
      </c>
      <c r="R312">
        <v>0.98</v>
      </c>
      <c r="S312">
        <v>0.97</v>
      </c>
      <c r="T312">
        <v>0.97</v>
      </c>
      <c r="U312">
        <v>0.98</v>
      </c>
      <c r="V312">
        <v>0.99</v>
      </c>
      <c r="W312">
        <v>1</v>
      </c>
      <c r="X312">
        <v>1.01</v>
      </c>
      <c r="Y312">
        <v>1.02</v>
      </c>
      <c r="Z312">
        <v>1.03</v>
      </c>
      <c r="AA312">
        <v>1.03</v>
      </c>
      <c r="AB312">
        <v>1.03</v>
      </c>
      <c r="AC312">
        <v>1.03</v>
      </c>
      <c r="AD312">
        <v>1.03</v>
      </c>
      <c r="AE312">
        <v>1.03</v>
      </c>
      <c r="AF312">
        <v>1.03</v>
      </c>
      <c r="AG312">
        <v>1.02</v>
      </c>
      <c r="AH312">
        <v>1.02</v>
      </c>
      <c r="AI312">
        <v>1.03</v>
      </c>
      <c r="AJ312">
        <v>1.03</v>
      </c>
      <c r="AK312">
        <v>1.02</v>
      </c>
      <c r="AL312">
        <v>1</v>
      </c>
      <c r="AM312">
        <v>0.97</v>
      </c>
      <c r="AN312">
        <v>0.96</v>
      </c>
      <c r="AO312">
        <v>0.94</v>
      </c>
      <c r="AP312" t="s">
        <v>340</v>
      </c>
      <c r="AQ312" t="s">
        <v>269</v>
      </c>
      <c r="AR312" t="s">
        <v>23</v>
      </c>
      <c r="AS312">
        <v>2050</v>
      </c>
      <c r="AT312">
        <v>1</v>
      </c>
      <c r="AU312">
        <v>1.01</v>
      </c>
      <c r="AV312">
        <v>1.01</v>
      </c>
      <c r="AW312">
        <v>1</v>
      </c>
      <c r="AX312">
        <v>0.98</v>
      </c>
      <c r="AY312">
        <v>0.98</v>
      </c>
      <c r="AZ312">
        <v>0.98</v>
      </c>
      <c r="BA312">
        <v>0.98</v>
      </c>
      <c r="BB312">
        <v>0.98</v>
      </c>
      <c r="BC312">
        <v>0.97</v>
      </c>
      <c r="BD312">
        <v>0.97</v>
      </c>
      <c r="BE312">
        <v>0.98</v>
      </c>
      <c r="BF312">
        <v>0.99</v>
      </c>
      <c r="BG312">
        <v>1</v>
      </c>
      <c r="BH312">
        <v>1.01</v>
      </c>
      <c r="BI312">
        <v>1.02</v>
      </c>
      <c r="BJ312">
        <v>1.03</v>
      </c>
      <c r="BK312">
        <v>1.03</v>
      </c>
      <c r="BL312">
        <v>1.03</v>
      </c>
      <c r="BM312">
        <v>1.03</v>
      </c>
      <c r="BN312">
        <v>1.03</v>
      </c>
      <c r="BO312">
        <v>1.03</v>
      </c>
      <c r="BP312">
        <v>1.03</v>
      </c>
      <c r="BQ312">
        <v>1.02</v>
      </c>
      <c r="BR312">
        <v>1.02</v>
      </c>
      <c r="BS312">
        <v>1.03</v>
      </c>
      <c r="BT312">
        <v>1.03</v>
      </c>
      <c r="BU312">
        <v>1.02</v>
      </c>
      <c r="BV312">
        <v>1</v>
      </c>
      <c r="BW312">
        <v>0.97</v>
      </c>
      <c r="BX312">
        <v>0.96</v>
      </c>
      <c r="BY312">
        <v>0.94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0.99</v>
      </c>
      <c r="L313">
        <v>0.99</v>
      </c>
      <c r="M313">
        <v>0.99</v>
      </c>
      <c r="N313">
        <v>0.99</v>
      </c>
      <c r="O313">
        <v>1</v>
      </c>
      <c r="P313">
        <v>1</v>
      </c>
      <c r="Q313">
        <v>1</v>
      </c>
      <c r="R313">
        <v>1</v>
      </c>
      <c r="S313">
        <v>0.99</v>
      </c>
      <c r="T313">
        <v>0.99</v>
      </c>
      <c r="U313">
        <v>0.99</v>
      </c>
      <c r="V313">
        <v>1</v>
      </c>
      <c r="W313">
        <v>1.01</v>
      </c>
      <c r="X313">
        <v>1.01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1.04</v>
      </c>
      <c r="AF313">
        <v>1.05</v>
      </c>
      <c r="AG313">
        <v>1.06</v>
      </c>
      <c r="AH313">
        <v>1.07</v>
      </c>
      <c r="AI313">
        <v>1.08</v>
      </c>
      <c r="AJ313">
        <v>1.0900000000000001</v>
      </c>
      <c r="AK313">
        <v>1.08</v>
      </c>
      <c r="AL313">
        <v>1.08</v>
      </c>
      <c r="AM313">
        <v>1.0900000000000001</v>
      </c>
      <c r="AN313">
        <v>1.0900000000000001</v>
      </c>
      <c r="AO313">
        <v>1.0900000000000001</v>
      </c>
      <c r="AP313" t="s">
        <v>341</v>
      </c>
      <c r="AQ313" t="s">
        <v>269</v>
      </c>
      <c r="AR313" t="s">
        <v>23</v>
      </c>
      <c r="AS313">
        <v>2050</v>
      </c>
      <c r="AT313">
        <v>1</v>
      </c>
      <c r="AU313">
        <v>0.99</v>
      </c>
      <c r="AV313">
        <v>0.99</v>
      </c>
      <c r="AW313">
        <v>0.99</v>
      </c>
      <c r="AX313">
        <v>0.99</v>
      </c>
      <c r="AY313">
        <v>1</v>
      </c>
      <c r="AZ313">
        <v>1</v>
      </c>
      <c r="BA313">
        <v>1</v>
      </c>
      <c r="BB313">
        <v>1</v>
      </c>
      <c r="BC313">
        <v>0.99</v>
      </c>
      <c r="BD313">
        <v>0.99</v>
      </c>
      <c r="BE313">
        <v>0.99</v>
      </c>
      <c r="BF313">
        <v>1</v>
      </c>
      <c r="BG313">
        <v>1.01</v>
      </c>
      <c r="BH313">
        <v>1.01</v>
      </c>
      <c r="BI313">
        <v>1.02</v>
      </c>
      <c r="BJ313">
        <v>1.03</v>
      </c>
      <c r="BK313">
        <v>1.03</v>
      </c>
      <c r="BL313">
        <v>1.03</v>
      </c>
      <c r="BM313">
        <v>1.03</v>
      </c>
      <c r="BN313">
        <v>1.03</v>
      </c>
      <c r="BO313">
        <v>1.04</v>
      </c>
      <c r="BP313">
        <v>1.05</v>
      </c>
      <c r="BQ313">
        <v>1.06</v>
      </c>
      <c r="BR313">
        <v>1.07</v>
      </c>
      <c r="BS313">
        <v>1.08</v>
      </c>
      <c r="BT313">
        <v>1.0900000000000001</v>
      </c>
      <c r="BU313">
        <v>1.08</v>
      </c>
      <c r="BV313">
        <v>1.08</v>
      </c>
      <c r="BW313">
        <v>1.0900000000000001</v>
      </c>
      <c r="BX313">
        <v>1.0900000000000001</v>
      </c>
      <c r="BY313">
        <v>1.0900000000000001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0.99</v>
      </c>
      <c r="AG314">
        <v>0.99</v>
      </c>
      <c r="AH314">
        <v>1</v>
      </c>
      <c r="AI314">
        <v>1</v>
      </c>
      <c r="AJ314">
        <v>1</v>
      </c>
      <c r="AK314">
        <v>1</v>
      </c>
      <c r="AL314">
        <v>1.01</v>
      </c>
      <c r="AM314">
        <v>1</v>
      </c>
      <c r="AN314">
        <v>1</v>
      </c>
      <c r="AO314">
        <v>1</v>
      </c>
      <c r="AP314" t="s">
        <v>342</v>
      </c>
      <c r="AQ314" t="s">
        <v>269</v>
      </c>
      <c r="AR314" t="s">
        <v>23</v>
      </c>
      <c r="AS314">
        <v>2050</v>
      </c>
      <c r="AT314">
        <v>1</v>
      </c>
      <c r="AU314">
        <v>0.88</v>
      </c>
      <c r="AV314">
        <v>0.92</v>
      </c>
      <c r="AW314">
        <v>0.93</v>
      </c>
      <c r="AX314">
        <v>0.94</v>
      </c>
      <c r="AY314">
        <v>0.95</v>
      </c>
      <c r="AZ314">
        <v>0.96</v>
      </c>
      <c r="BA314">
        <v>0.96</v>
      </c>
      <c r="BB314">
        <v>0.96</v>
      </c>
      <c r="BC314">
        <v>0.96</v>
      </c>
      <c r="BD314">
        <v>0.97</v>
      </c>
      <c r="BE314">
        <v>0.97</v>
      </c>
      <c r="BF314">
        <v>0.98</v>
      </c>
      <c r="BG314">
        <v>0.98</v>
      </c>
      <c r="BH314">
        <v>0.99</v>
      </c>
      <c r="BI314">
        <v>0.99</v>
      </c>
      <c r="BJ314">
        <v>0.99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0.99</v>
      </c>
      <c r="BQ314">
        <v>0.99</v>
      </c>
      <c r="BR314">
        <v>1</v>
      </c>
      <c r="BS314">
        <v>1</v>
      </c>
      <c r="BT314">
        <v>1</v>
      </c>
      <c r="BU314">
        <v>1</v>
      </c>
      <c r="BV314">
        <v>1.01</v>
      </c>
      <c r="BW314">
        <v>1</v>
      </c>
      <c r="BX314">
        <v>1</v>
      </c>
      <c r="BY314">
        <v>1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0.97</v>
      </c>
      <c r="N315">
        <v>0.97</v>
      </c>
      <c r="O315">
        <v>0.98</v>
      </c>
      <c r="P315">
        <v>0.98</v>
      </c>
      <c r="Q315">
        <v>0.99</v>
      </c>
      <c r="R315">
        <v>0.99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1.01</v>
      </c>
      <c r="Z315">
        <v>1.02</v>
      </c>
      <c r="AA315">
        <v>1.02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1.03</v>
      </c>
      <c r="AI315">
        <v>1.03</v>
      </c>
      <c r="AJ315">
        <v>1.03</v>
      </c>
      <c r="AK315">
        <v>1.03</v>
      </c>
      <c r="AL315">
        <v>1.02</v>
      </c>
      <c r="AM315">
        <v>1.01</v>
      </c>
      <c r="AN315">
        <v>1</v>
      </c>
      <c r="AO315">
        <v>0.99</v>
      </c>
      <c r="AP315" t="s">
        <v>343</v>
      </c>
      <c r="AQ315" t="s">
        <v>269</v>
      </c>
      <c r="AR315" t="s">
        <v>23</v>
      </c>
      <c r="AS315">
        <v>2050</v>
      </c>
      <c r="AT315">
        <v>1</v>
      </c>
      <c r="AU315">
        <v>0.96</v>
      </c>
      <c r="AV315">
        <v>0.97</v>
      </c>
      <c r="AW315">
        <v>0.97</v>
      </c>
      <c r="AX315">
        <v>0.97</v>
      </c>
      <c r="AY315">
        <v>0.98</v>
      </c>
      <c r="AZ315">
        <v>0.98</v>
      </c>
      <c r="BA315">
        <v>0.99</v>
      </c>
      <c r="BB315">
        <v>0.99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1.01</v>
      </c>
      <c r="BJ315">
        <v>1.02</v>
      </c>
      <c r="BK315">
        <v>1.02</v>
      </c>
      <c r="BL315">
        <v>1.03</v>
      </c>
      <c r="BM315">
        <v>1.03</v>
      </c>
      <c r="BN315">
        <v>1.03</v>
      </c>
      <c r="BO315">
        <v>1.03</v>
      </c>
      <c r="BP315">
        <v>1.03</v>
      </c>
      <c r="BQ315">
        <v>1.02</v>
      </c>
      <c r="BR315">
        <v>1.03</v>
      </c>
      <c r="BS315">
        <v>1.03</v>
      </c>
      <c r="BT315">
        <v>1.03</v>
      </c>
      <c r="BU315">
        <v>1.03</v>
      </c>
      <c r="BV315">
        <v>1.02</v>
      </c>
      <c r="BW315">
        <v>1.01</v>
      </c>
      <c r="BX315">
        <v>1</v>
      </c>
      <c r="BY315">
        <v>0.99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  <c r="AP316" t="s">
        <v>344</v>
      </c>
      <c r="AQ316" t="s">
        <v>269</v>
      </c>
      <c r="AR316" t="s">
        <v>23</v>
      </c>
      <c r="AS316">
        <v>2050</v>
      </c>
      <c r="AT316">
        <v>1</v>
      </c>
      <c r="AU316">
        <v>0.89</v>
      </c>
      <c r="AV316">
        <v>0.91</v>
      </c>
      <c r="AW316">
        <v>0.93</v>
      </c>
      <c r="AX316">
        <v>0.93</v>
      </c>
      <c r="AY316">
        <v>0.94</v>
      </c>
      <c r="AZ316">
        <v>0.95</v>
      </c>
      <c r="BA316">
        <v>0.95</v>
      </c>
      <c r="BB316">
        <v>0.96</v>
      </c>
      <c r="BC316">
        <v>0.95</v>
      </c>
      <c r="BD316">
        <v>0.96</v>
      </c>
      <c r="BE316">
        <v>0.96</v>
      </c>
      <c r="BF316">
        <v>0.97</v>
      </c>
      <c r="BG316">
        <v>0.97</v>
      </c>
      <c r="BH316">
        <v>0.98</v>
      </c>
      <c r="BI316">
        <v>0.98</v>
      </c>
      <c r="BJ316">
        <v>0.99</v>
      </c>
      <c r="BK316">
        <v>0.99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0.99</v>
      </c>
      <c r="BS316">
        <v>0.99</v>
      </c>
      <c r="BT316">
        <v>1</v>
      </c>
      <c r="BU316">
        <v>1</v>
      </c>
      <c r="BV316">
        <v>1</v>
      </c>
      <c r="BW316">
        <v>1</v>
      </c>
      <c r="BX316">
        <v>0.99</v>
      </c>
      <c r="BY316">
        <v>0.99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1.03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1.03</v>
      </c>
      <c r="R317">
        <v>1.03</v>
      </c>
      <c r="S317">
        <v>1.02</v>
      </c>
      <c r="T317">
        <v>1.02</v>
      </c>
      <c r="U317">
        <v>1.03</v>
      </c>
      <c r="V317">
        <v>1.03</v>
      </c>
      <c r="W317">
        <v>1.03</v>
      </c>
      <c r="X317">
        <v>1.04</v>
      </c>
      <c r="Y317">
        <v>1.04</v>
      </c>
      <c r="Z317">
        <v>1.05</v>
      </c>
      <c r="AA317">
        <v>1.05</v>
      </c>
      <c r="AB317">
        <v>1.05</v>
      </c>
      <c r="AC317">
        <v>1.05</v>
      </c>
      <c r="AD317">
        <v>1.05</v>
      </c>
      <c r="AE317">
        <v>1.05</v>
      </c>
      <c r="AF317">
        <v>1.04</v>
      </c>
      <c r="AG317">
        <v>1.04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0.99</v>
      </c>
      <c r="AO317">
        <v>0.98</v>
      </c>
      <c r="AP317" t="s">
        <v>345</v>
      </c>
      <c r="AQ317" t="s">
        <v>269</v>
      </c>
      <c r="AR317" t="s">
        <v>23</v>
      </c>
      <c r="AS317">
        <v>2050</v>
      </c>
      <c r="AT317">
        <v>1</v>
      </c>
      <c r="AU317">
        <v>1.03</v>
      </c>
      <c r="AV317">
        <v>1.02</v>
      </c>
      <c r="AW317">
        <v>1.02</v>
      </c>
      <c r="AX317">
        <v>1.02</v>
      </c>
      <c r="AY317">
        <v>1.02</v>
      </c>
      <c r="AZ317">
        <v>1.02</v>
      </c>
      <c r="BA317">
        <v>1.03</v>
      </c>
      <c r="BB317">
        <v>1.03</v>
      </c>
      <c r="BC317">
        <v>1.02</v>
      </c>
      <c r="BD317">
        <v>1.02</v>
      </c>
      <c r="BE317">
        <v>1.03</v>
      </c>
      <c r="BF317">
        <v>1.03</v>
      </c>
      <c r="BG317">
        <v>1.03</v>
      </c>
      <c r="BH317">
        <v>1.04</v>
      </c>
      <c r="BI317">
        <v>1.04</v>
      </c>
      <c r="BJ317">
        <v>1.05</v>
      </c>
      <c r="BK317">
        <v>1.05</v>
      </c>
      <c r="BL317">
        <v>1.05</v>
      </c>
      <c r="BM317">
        <v>1.05</v>
      </c>
      <c r="BN317">
        <v>1.05</v>
      </c>
      <c r="BO317">
        <v>1.05</v>
      </c>
      <c r="BP317">
        <v>1.04</v>
      </c>
      <c r="BQ317">
        <v>1.04</v>
      </c>
      <c r="BR317">
        <v>1.04</v>
      </c>
      <c r="BS317">
        <v>1.04</v>
      </c>
      <c r="BT317">
        <v>1.04</v>
      </c>
      <c r="BU317">
        <v>1.04</v>
      </c>
      <c r="BV317">
        <v>1.02</v>
      </c>
      <c r="BW317">
        <v>1</v>
      </c>
      <c r="BX317">
        <v>0.99</v>
      </c>
      <c r="BY317">
        <v>0.98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1.1299999999999999</v>
      </c>
      <c r="L318">
        <v>1.1200000000000001</v>
      </c>
      <c r="M318">
        <v>1.1000000000000001</v>
      </c>
      <c r="N318">
        <v>1.1000000000000001</v>
      </c>
      <c r="O318">
        <v>1.0900000000000001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1.1100000000000001</v>
      </c>
      <c r="W318">
        <v>1.1100000000000001</v>
      </c>
      <c r="X318">
        <v>1.1200000000000001</v>
      </c>
      <c r="Y318">
        <v>1.1200000000000001</v>
      </c>
      <c r="Z318">
        <v>1.1299999999999999</v>
      </c>
      <c r="AA318">
        <v>1.1299999999999999</v>
      </c>
      <c r="AB318">
        <v>1.1299999999999999</v>
      </c>
      <c r="AC318">
        <v>1.1399999999999999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  <c r="AP318" t="s">
        <v>346</v>
      </c>
      <c r="AQ318" t="s">
        <v>269</v>
      </c>
      <c r="AR318" t="s">
        <v>23</v>
      </c>
      <c r="AS318">
        <v>2050</v>
      </c>
      <c r="AT318">
        <v>1</v>
      </c>
      <c r="AU318">
        <v>1.1299999999999999</v>
      </c>
      <c r="AV318">
        <v>1.1200000000000001</v>
      </c>
      <c r="AW318">
        <v>1.1000000000000001</v>
      </c>
      <c r="AX318">
        <v>1.1000000000000001</v>
      </c>
      <c r="AY318">
        <v>1.0900000000000001</v>
      </c>
      <c r="AZ318">
        <v>1.0900000000000001</v>
      </c>
      <c r="BA318">
        <v>1.0900000000000001</v>
      </c>
      <c r="BB318">
        <v>1.0900000000000001</v>
      </c>
      <c r="BC318">
        <v>1.0900000000000001</v>
      </c>
      <c r="BD318">
        <v>1.1000000000000001</v>
      </c>
      <c r="BE318">
        <v>1.1000000000000001</v>
      </c>
      <c r="BF318">
        <v>1.1100000000000001</v>
      </c>
      <c r="BG318">
        <v>1.1100000000000001</v>
      </c>
      <c r="BH318">
        <v>1.1200000000000001</v>
      </c>
      <c r="BI318">
        <v>1.1200000000000001</v>
      </c>
      <c r="BJ318">
        <v>1.1299999999999999</v>
      </c>
      <c r="BK318">
        <v>1.1299999999999999</v>
      </c>
      <c r="BL318">
        <v>1.1299999999999999</v>
      </c>
      <c r="BM318">
        <v>1.1399999999999999</v>
      </c>
      <c r="BN318">
        <v>1.1399999999999999</v>
      </c>
      <c r="BO318">
        <v>1.1399999999999999</v>
      </c>
      <c r="BP318">
        <v>1.1299999999999999</v>
      </c>
      <c r="BQ318">
        <v>1.1299999999999999</v>
      </c>
      <c r="BR318">
        <v>1.1299999999999999</v>
      </c>
      <c r="BS318">
        <v>1.1299999999999999</v>
      </c>
      <c r="BT318">
        <v>1.1299999999999999</v>
      </c>
      <c r="BU318">
        <v>1.1299999999999999</v>
      </c>
      <c r="BV318">
        <v>1.1399999999999999</v>
      </c>
      <c r="BW318">
        <v>1.1299999999999999</v>
      </c>
      <c r="BX318">
        <v>1.1299999999999999</v>
      </c>
      <c r="BY318">
        <v>1.1299999999999999</v>
      </c>
    </row>
    <row r="319" spans="4:77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22">K165*K242</f>
        <v>2.444</v>
      </c>
      <c r="L319" s="22">
        <f t="shared" si="22"/>
        <v>2.5649999999999999</v>
      </c>
      <c r="M319" s="22">
        <f t="shared" si="22"/>
        <v>2.6459999999999999</v>
      </c>
      <c r="N319" s="22">
        <f t="shared" si="22"/>
        <v>2.7719999999999998</v>
      </c>
      <c r="O319" s="22">
        <f t="shared" si="22"/>
        <v>2.8</v>
      </c>
      <c r="P319" s="22">
        <f t="shared" si="22"/>
        <v>2.9</v>
      </c>
      <c r="Q319" s="22">
        <f t="shared" si="22"/>
        <v>2.9</v>
      </c>
      <c r="R319" s="22">
        <f t="shared" si="22"/>
        <v>2.871</v>
      </c>
      <c r="S319" s="22">
        <f t="shared" si="22"/>
        <v>3.06</v>
      </c>
      <c r="T319" s="22">
        <f t="shared" si="22"/>
        <v>3.1620000000000004</v>
      </c>
      <c r="U319" s="22">
        <f t="shared" si="22"/>
        <v>3.1310000000000002</v>
      </c>
      <c r="V319" s="22">
        <f t="shared" si="22"/>
        <v>3.2320000000000002</v>
      </c>
      <c r="W319" s="22">
        <f t="shared" si="22"/>
        <v>3.2320000000000002</v>
      </c>
      <c r="X319" s="22">
        <f t="shared" si="22"/>
        <v>3.2320000000000002</v>
      </c>
      <c r="Y319" s="22">
        <f t="shared" si="22"/>
        <v>3.3659999999999997</v>
      </c>
      <c r="Z319" s="22">
        <f t="shared" si="22"/>
        <v>3.3659999999999997</v>
      </c>
      <c r="AA319" s="22">
        <f t="shared" si="22"/>
        <v>3.468</v>
      </c>
      <c r="AB319" s="22">
        <f t="shared" si="22"/>
        <v>3.468</v>
      </c>
      <c r="AC319" s="22">
        <f t="shared" si="22"/>
        <v>3.5700000000000003</v>
      </c>
      <c r="AD319" s="22">
        <f t="shared" si="22"/>
        <v>3.5700000000000003</v>
      </c>
      <c r="AE319" s="22">
        <f t="shared" si="22"/>
        <v>3.7080000000000002</v>
      </c>
      <c r="AF319" s="22">
        <f t="shared" si="22"/>
        <v>3.7440000000000002</v>
      </c>
      <c r="AG319" s="22">
        <f t="shared" si="22"/>
        <v>3.8480000000000003</v>
      </c>
      <c r="AH319" s="22">
        <f t="shared" si="22"/>
        <v>3.8480000000000003</v>
      </c>
      <c r="AI319" s="22">
        <f t="shared" si="22"/>
        <v>3.9899999999999998</v>
      </c>
      <c r="AJ319" s="22">
        <f t="shared" si="22"/>
        <v>3.9899999999999998</v>
      </c>
      <c r="AK319" s="22">
        <f t="shared" si="22"/>
        <v>3.9899999999999998</v>
      </c>
      <c r="AL319" s="22">
        <f t="shared" si="22"/>
        <v>3.9139999999999997</v>
      </c>
      <c r="AM319" s="22">
        <f t="shared" si="22"/>
        <v>3.8759999999999999</v>
      </c>
      <c r="AN319" s="22">
        <f t="shared" si="22"/>
        <v>3.8379999999999996</v>
      </c>
      <c r="AO319" s="22">
        <f t="shared" si="22"/>
        <v>3.8</v>
      </c>
    </row>
    <row r="320" spans="4:77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7" si="23">J166*J243</f>
        <v>11.9</v>
      </c>
      <c r="K320" s="22">
        <f t="shared" si="23"/>
        <v>11.21</v>
      </c>
      <c r="L320" s="22">
        <f t="shared" si="23"/>
        <v>11.857999999999999</v>
      </c>
      <c r="M320" s="22">
        <f t="shared" si="23"/>
        <v>12.524000000000001</v>
      </c>
      <c r="N320" s="22">
        <f t="shared" si="23"/>
        <v>12.978</v>
      </c>
      <c r="O320" s="22">
        <f t="shared" si="23"/>
        <v>13.184000000000001</v>
      </c>
      <c r="P320" s="22">
        <f t="shared" si="23"/>
        <v>13.52</v>
      </c>
      <c r="Q320" s="22">
        <f t="shared" si="23"/>
        <v>13.493</v>
      </c>
      <c r="R320" s="22">
        <f t="shared" si="23"/>
        <v>13.699000000000002</v>
      </c>
      <c r="S320" s="22">
        <f t="shared" si="23"/>
        <v>14.795999999999999</v>
      </c>
      <c r="T320" s="22">
        <f t="shared" si="23"/>
        <v>15.120000000000001</v>
      </c>
      <c r="U320" s="22">
        <f t="shared" si="23"/>
        <v>15.052</v>
      </c>
      <c r="V320" s="22">
        <f t="shared" si="23"/>
        <v>15.264000000000001</v>
      </c>
      <c r="W320" s="22">
        <f t="shared" si="23"/>
        <v>15.476000000000001</v>
      </c>
      <c r="X320" s="22">
        <f t="shared" si="23"/>
        <v>15.688000000000002</v>
      </c>
      <c r="Y320" s="22">
        <f t="shared" si="23"/>
        <v>16.006</v>
      </c>
      <c r="Z320" s="22">
        <f t="shared" si="23"/>
        <v>15.959999999999999</v>
      </c>
      <c r="AA320" s="22">
        <f t="shared" si="23"/>
        <v>16.170000000000002</v>
      </c>
      <c r="AB320" s="22">
        <f t="shared" si="23"/>
        <v>16.38</v>
      </c>
      <c r="AC320" s="22">
        <f t="shared" si="23"/>
        <v>16.59</v>
      </c>
      <c r="AD320" s="22">
        <f t="shared" si="23"/>
        <v>16.695</v>
      </c>
      <c r="AE320" s="22">
        <f t="shared" si="23"/>
        <v>16.905000000000001</v>
      </c>
      <c r="AF320" s="22">
        <f t="shared" si="23"/>
        <v>17.547999999999998</v>
      </c>
      <c r="AG320" s="22">
        <f t="shared" si="23"/>
        <v>17.762000000000004</v>
      </c>
      <c r="AH320" s="22">
        <f t="shared" si="23"/>
        <v>17.976000000000003</v>
      </c>
      <c r="AI320" s="22">
        <f t="shared" si="23"/>
        <v>18.36</v>
      </c>
      <c r="AJ320" s="22">
        <f t="shared" si="23"/>
        <v>18.576000000000001</v>
      </c>
      <c r="AK320" s="22">
        <f t="shared" si="23"/>
        <v>18.338000000000001</v>
      </c>
      <c r="AL320" s="22">
        <f t="shared" si="23"/>
        <v>17.819000000000003</v>
      </c>
      <c r="AM320" s="22">
        <f t="shared" si="23"/>
        <v>17.2</v>
      </c>
      <c r="AN320" s="22">
        <f t="shared" si="23"/>
        <v>16.587</v>
      </c>
      <c r="AO320" s="22">
        <f t="shared" si="23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si="23"/>
        <v>0.8</v>
      </c>
      <c r="K321" s="22">
        <f t="shared" si="23"/>
        <v>0.74400000000000011</v>
      </c>
      <c r="L321" s="22">
        <f t="shared" si="23"/>
        <v>0.76800000000000002</v>
      </c>
      <c r="M321" s="22">
        <f t="shared" si="23"/>
        <v>0.80800000000000005</v>
      </c>
      <c r="N321" s="22">
        <f t="shared" si="23"/>
        <v>0.92700000000000005</v>
      </c>
      <c r="O321" s="22">
        <f t="shared" si="23"/>
        <v>0.94500000000000006</v>
      </c>
      <c r="P321" s="22">
        <f t="shared" si="23"/>
        <v>0.95400000000000007</v>
      </c>
      <c r="Q321" s="22">
        <f t="shared" si="23"/>
        <v>0.95400000000000007</v>
      </c>
      <c r="R321" s="22">
        <f t="shared" si="23"/>
        <v>0.95400000000000007</v>
      </c>
      <c r="S321" s="22">
        <f t="shared" si="23"/>
        <v>1.0080000000000002</v>
      </c>
      <c r="T321" s="22">
        <f t="shared" si="23"/>
        <v>1.0169999999999999</v>
      </c>
      <c r="U321" s="22">
        <f t="shared" si="23"/>
        <v>1.1200000000000001</v>
      </c>
      <c r="V321" s="22">
        <f t="shared" si="23"/>
        <v>1.1299999999999999</v>
      </c>
      <c r="W321" s="22">
        <f t="shared" si="23"/>
        <v>1.1299999999999999</v>
      </c>
      <c r="X321" s="22">
        <f t="shared" si="23"/>
        <v>1.1399999999999999</v>
      </c>
      <c r="Y321" s="22">
        <f t="shared" si="23"/>
        <v>1.1399999999999999</v>
      </c>
      <c r="Z321" s="22">
        <f t="shared" si="23"/>
        <v>1.1399999999999999</v>
      </c>
      <c r="AA321" s="22">
        <f t="shared" si="23"/>
        <v>1.254</v>
      </c>
      <c r="AB321" s="22">
        <f t="shared" si="23"/>
        <v>1.2649999999999999</v>
      </c>
      <c r="AC321" s="22">
        <f t="shared" si="23"/>
        <v>1.2649999999999999</v>
      </c>
      <c r="AD321" s="22">
        <f t="shared" si="23"/>
        <v>1.276</v>
      </c>
      <c r="AE321" s="22">
        <f t="shared" si="23"/>
        <v>1.2869999999999999</v>
      </c>
      <c r="AF321" s="22">
        <f t="shared" si="23"/>
        <v>1.3089999999999999</v>
      </c>
      <c r="AG321" s="22">
        <f t="shared" si="23"/>
        <v>1.44</v>
      </c>
      <c r="AH321" s="22">
        <f t="shared" si="23"/>
        <v>1.452</v>
      </c>
      <c r="AI321" s="22">
        <f t="shared" si="23"/>
        <v>1.464</v>
      </c>
      <c r="AJ321" s="22">
        <f t="shared" si="23"/>
        <v>1.476</v>
      </c>
      <c r="AK321" s="22">
        <f t="shared" si="23"/>
        <v>1.464</v>
      </c>
      <c r="AL321" s="22">
        <f t="shared" si="23"/>
        <v>1.4279999999999999</v>
      </c>
      <c r="AM321" s="22">
        <f t="shared" si="23"/>
        <v>1.3919999999999999</v>
      </c>
      <c r="AN321" s="22">
        <f t="shared" si="23"/>
        <v>1.3559999999999999</v>
      </c>
      <c r="AO321" s="22">
        <f t="shared" si="23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si="23"/>
        <v>6.7</v>
      </c>
      <c r="K322" s="22">
        <f t="shared" si="23"/>
        <v>6.4</v>
      </c>
      <c r="L322" s="22">
        <f t="shared" si="23"/>
        <v>6.5339999999999998</v>
      </c>
      <c r="M322" s="22">
        <f t="shared" si="23"/>
        <v>6.633</v>
      </c>
      <c r="N322" s="22">
        <f t="shared" si="23"/>
        <v>6.7320000000000002</v>
      </c>
      <c r="O322" s="22">
        <f t="shared" si="23"/>
        <v>6.8310000000000004</v>
      </c>
      <c r="P322" s="22">
        <f t="shared" si="23"/>
        <v>6.93</v>
      </c>
      <c r="Q322" s="22">
        <f t="shared" si="23"/>
        <v>6.93</v>
      </c>
      <c r="R322" s="22">
        <f t="shared" si="23"/>
        <v>6.9579999999999993</v>
      </c>
      <c r="S322" s="22">
        <f t="shared" si="23"/>
        <v>7.1539999999999999</v>
      </c>
      <c r="T322" s="22">
        <f t="shared" si="23"/>
        <v>7.1539999999999999</v>
      </c>
      <c r="U322" s="22">
        <f t="shared" si="23"/>
        <v>7.2519999999999998</v>
      </c>
      <c r="V322" s="22">
        <f t="shared" si="23"/>
        <v>7.4249999999999998</v>
      </c>
      <c r="W322" s="22">
        <f t="shared" si="23"/>
        <v>7.524</v>
      </c>
      <c r="X322" s="22">
        <f t="shared" si="23"/>
        <v>7.6230000000000002</v>
      </c>
      <c r="Y322" s="22">
        <f t="shared" si="23"/>
        <v>7.7219999999999995</v>
      </c>
      <c r="Z322" s="22">
        <f t="shared" si="23"/>
        <v>7.9</v>
      </c>
      <c r="AA322" s="22">
        <f t="shared" si="23"/>
        <v>8</v>
      </c>
      <c r="AB322" s="22">
        <f t="shared" si="23"/>
        <v>8.1</v>
      </c>
      <c r="AC322" s="22">
        <f t="shared" si="23"/>
        <v>8.1999999999999993</v>
      </c>
      <c r="AD322" s="22">
        <f t="shared" si="23"/>
        <v>8.4</v>
      </c>
      <c r="AE322" s="22">
        <f t="shared" si="23"/>
        <v>8.5</v>
      </c>
      <c r="AF322" s="22">
        <f t="shared" si="23"/>
        <v>8.6</v>
      </c>
      <c r="AG322" s="22">
        <f t="shared" si="23"/>
        <v>8.6999999999999993</v>
      </c>
      <c r="AH322" s="22">
        <f t="shared" si="23"/>
        <v>8.8000000000000007</v>
      </c>
      <c r="AI322" s="22">
        <f t="shared" si="23"/>
        <v>9</v>
      </c>
      <c r="AJ322" s="22">
        <f t="shared" si="23"/>
        <v>9.1</v>
      </c>
      <c r="AK322" s="22">
        <f t="shared" si="23"/>
        <v>9.1999999999999993</v>
      </c>
      <c r="AL322" s="22">
        <f t="shared" si="23"/>
        <v>9.1079999999999988</v>
      </c>
      <c r="AM322" s="22">
        <f t="shared" si="23"/>
        <v>8.9239999999999995</v>
      </c>
      <c r="AN322" s="22">
        <f t="shared" si="23"/>
        <v>8.827</v>
      </c>
      <c r="AO322" s="22">
        <f t="shared" si="2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si="23"/>
        <v>13</v>
      </c>
      <c r="K323" s="22">
        <f t="shared" si="23"/>
        <v>12.6</v>
      </c>
      <c r="L323" s="22">
        <f t="shared" si="23"/>
        <v>13</v>
      </c>
      <c r="M323" s="22">
        <f t="shared" si="23"/>
        <v>13.3</v>
      </c>
      <c r="N323" s="22">
        <f t="shared" si="23"/>
        <v>13.464</v>
      </c>
      <c r="O323" s="22">
        <f t="shared" si="23"/>
        <v>13.662000000000001</v>
      </c>
      <c r="P323" s="22">
        <f t="shared" si="23"/>
        <v>13.86</v>
      </c>
      <c r="Q323" s="22">
        <f t="shared" si="23"/>
        <v>14.058</v>
      </c>
      <c r="R323" s="22">
        <f t="shared" si="23"/>
        <v>14.355</v>
      </c>
      <c r="S323" s="22">
        <f t="shared" si="23"/>
        <v>15.351999999999999</v>
      </c>
      <c r="T323" s="22">
        <f t="shared" si="23"/>
        <v>15.756</v>
      </c>
      <c r="U323" s="22">
        <f t="shared" si="23"/>
        <v>15.8</v>
      </c>
      <c r="V323" s="22">
        <f t="shared" si="23"/>
        <v>16.100000000000001</v>
      </c>
      <c r="W323" s="22">
        <f t="shared" si="23"/>
        <v>16.399999999999999</v>
      </c>
      <c r="X323" s="22">
        <f t="shared" si="23"/>
        <v>16.7</v>
      </c>
      <c r="Y323" s="22">
        <f t="shared" si="23"/>
        <v>17.100000000000001</v>
      </c>
      <c r="Z323" s="22">
        <f t="shared" si="23"/>
        <v>17.399999999999999</v>
      </c>
      <c r="AA323" s="22">
        <f t="shared" si="23"/>
        <v>17.876999999999999</v>
      </c>
      <c r="AB323" s="22">
        <f t="shared" si="23"/>
        <v>18.18</v>
      </c>
      <c r="AC323" s="22">
        <f t="shared" si="23"/>
        <v>18.3</v>
      </c>
      <c r="AD323" s="22">
        <f t="shared" si="23"/>
        <v>18.5</v>
      </c>
      <c r="AE323" s="22">
        <f t="shared" si="23"/>
        <v>18.8</v>
      </c>
      <c r="AF323" s="22">
        <f t="shared" si="23"/>
        <v>19.493000000000002</v>
      </c>
      <c r="AG323" s="22">
        <f t="shared" si="23"/>
        <v>19.896999999999998</v>
      </c>
      <c r="AH323" s="22">
        <f t="shared" si="23"/>
        <v>20.301000000000002</v>
      </c>
      <c r="AI323" s="22">
        <f t="shared" si="23"/>
        <v>20.603999999999999</v>
      </c>
      <c r="AJ323" s="22">
        <f t="shared" si="23"/>
        <v>21.008000000000003</v>
      </c>
      <c r="AK323" s="22">
        <f t="shared" si="23"/>
        <v>21.311</v>
      </c>
      <c r="AL323" s="22">
        <f t="shared" si="23"/>
        <v>20.79</v>
      </c>
      <c r="AM323" s="22">
        <f t="shared" si="23"/>
        <v>20.384</v>
      </c>
      <c r="AN323" s="22">
        <f t="shared" si="23"/>
        <v>20.078999999999997</v>
      </c>
      <c r="AO323" s="22">
        <f t="shared" si="23"/>
        <v>19.68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si="23"/>
        <v>6.2</v>
      </c>
      <c r="K324" s="22">
        <f t="shared" si="23"/>
        <v>6.12</v>
      </c>
      <c r="L324" s="22">
        <f t="shared" si="23"/>
        <v>6.4260000000000002</v>
      </c>
      <c r="M324" s="22">
        <f t="shared" si="23"/>
        <v>6.5280000000000005</v>
      </c>
      <c r="N324" s="22">
        <f t="shared" si="23"/>
        <v>6.5650000000000004</v>
      </c>
      <c r="O324" s="22">
        <f t="shared" si="23"/>
        <v>6.8340000000000005</v>
      </c>
      <c r="P324" s="22">
        <f t="shared" si="23"/>
        <v>6.9359999999999999</v>
      </c>
      <c r="Q324" s="22">
        <f t="shared" si="23"/>
        <v>7.1400000000000006</v>
      </c>
      <c r="R324" s="22">
        <f t="shared" si="23"/>
        <v>7.4160000000000004</v>
      </c>
      <c r="S324" s="22">
        <f t="shared" si="23"/>
        <v>8.0850000000000009</v>
      </c>
      <c r="T324" s="22">
        <f t="shared" si="23"/>
        <v>8.2949999999999999</v>
      </c>
      <c r="U324" s="22">
        <f t="shared" si="23"/>
        <v>8.5050000000000008</v>
      </c>
      <c r="V324" s="22">
        <f t="shared" si="23"/>
        <v>8.7150000000000016</v>
      </c>
      <c r="W324" s="22">
        <f t="shared" si="23"/>
        <v>8.9250000000000007</v>
      </c>
      <c r="X324" s="22">
        <f t="shared" si="23"/>
        <v>9.240000000000002</v>
      </c>
      <c r="Y324" s="22">
        <f t="shared" si="23"/>
        <v>9.4500000000000011</v>
      </c>
      <c r="Z324" s="22">
        <f t="shared" si="23"/>
        <v>9.66</v>
      </c>
      <c r="AA324" s="22">
        <f t="shared" si="23"/>
        <v>10.07</v>
      </c>
      <c r="AB324" s="22">
        <f t="shared" si="23"/>
        <v>10.282</v>
      </c>
      <c r="AC324" s="22">
        <f t="shared" si="23"/>
        <v>10.600000000000001</v>
      </c>
      <c r="AD324" s="22">
        <f t="shared" si="23"/>
        <v>10.811999999999999</v>
      </c>
      <c r="AE324" s="22">
        <f t="shared" si="23"/>
        <v>11.024000000000001</v>
      </c>
      <c r="AF324" s="22">
        <f t="shared" si="23"/>
        <v>11.448000000000002</v>
      </c>
      <c r="AG324" s="22">
        <f t="shared" si="23"/>
        <v>11.766</v>
      </c>
      <c r="AH324" s="22">
        <f t="shared" si="23"/>
        <v>12.084000000000001</v>
      </c>
      <c r="AI324" s="22">
        <f t="shared" si="23"/>
        <v>12.295999999999999</v>
      </c>
      <c r="AJ324" s="22">
        <f t="shared" si="23"/>
        <v>12.508000000000001</v>
      </c>
      <c r="AK324" s="22">
        <f t="shared" si="23"/>
        <v>12.72</v>
      </c>
      <c r="AL324" s="22">
        <f t="shared" si="23"/>
        <v>12.584</v>
      </c>
      <c r="AM324" s="22">
        <f t="shared" si="23"/>
        <v>12.24</v>
      </c>
      <c r="AN324" s="22">
        <f t="shared" si="23"/>
        <v>11.9</v>
      </c>
      <c r="AO324" s="22">
        <f t="shared" si="23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si="23"/>
        <v>5.4</v>
      </c>
      <c r="K325" s="22">
        <f t="shared" si="23"/>
        <v>4.9680000000000009</v>
      </c>
      <c r="L325" s="22">
        <f t="shared" si="23"/>
        <v>5.17</v>
      </c>
      <c r="M325" s="22">
        <f t="shared" si="23"/>
        <v>5.4879999999999995</v>
      </c>
      <c r="N325" s="22">
        <f t="shared" si="23"/>
        <v>5.7</v>
      </c>
      <c r="O325" s="22">
        <f t="shared" si="23"/>
        <v>5.8140000000000001</v>
      </c>
      <c r="P325" s="22">
        <f t="shared" si="23"/>
        <v>5.9740000000000002</v>
      </c>
      <c r="Q325" s="22">
        <f t="shared" si="23"/>
        <v>6.0770000000000008</v>
      </c>
      <c r="R325" s="22">
        <f t="shared" si="23"/>
        <v>6.18</v>
      </c>
      <c r="S325" s="22">
        <f t="shared" si="23"/>
        <v>6.4050000000000002</v>
      </c>
      <c r="T325" s="22">
        <f t="shared" si="23"/>
        <v>6.5100000000000007</v>
      </c>
      <c r="U325" s="22">
        <f t="shared" si="23"/>
        <v>6.6150000000000002</v>
      </c>
      <c r="V325" s="22">
        <f t="shared" si="23"/>
        <v>6.7840000000000007</v>
      </c>
      <c r="W325" s="22">
        <f t="shared" si="23"/>
        <v>6.9550000000000001</v>
      </c>
      <c r="X325" s="22">
        <f t="shared" si="23"/>
        <v>7.1280000000000001</v>
      </c>
      <c r="Y325" s="22">
        <f t="shared" si="23"/>
        <v>7.3440000000000003</v>
      </c>
      <c r="Z325" s="22">
        <f t="shared" si="23"/>
        <v>7.5210000000000008</v>
      </c>
      <c r="AA325" s="22">
        <f t="shared" si="23"/>
        <v>7.6300000000000008</v>
      </c>
      <c r="AB325" s="22">
        <f t="shared" si="23"/>
        <v>7.8100000000000005</v>
      </c>
      <c r="AC325" s="22">
        <f t="shared" si="23"/>
        <v>7.9920000000000009</v>
      </c>
      <c r="AD325" s="22">
        <f t="shared" si="23"/>
        <v>8.1760000000000002</v>
      </c>
      <c r="AE325" s="22">
        <f t="shared" si="23"/>
        <v>8.288000000000002</v>
      </c>
      <c r="AF325" s="22">
        <f t="shared" si="23"/>
        <v>8.6639999999999997</v>
      </c>
      <c r="AG325" s="22">
        <f t="shared" si="23"/>
        <v>8.7779999999999987</v>
      </c>
      <c r="AH325" s="22">
        <f t="shared" si="23"/>
        <v>8.9699999999999989</v>
      </c>
      <c r="AI325" s="22">
        <f t="shared" si="23"/>
        <v>9.1639999999999997</v>
      </c>
      <c r="AJ325" s="22">
        <f t="shared" si="23"/>
        <v>9.36</v>
      </c>
      <c r="AK325" s="22">
        <f t="shared" si="23"/>
        <v>9.4769999999999985</v>
      </c>
      <c r="AL325" s="22">
        <f t="shared" si="23"/>
        <v>9.4299999999999979</v>
      </c>
      <c r="AM325" s="22">
        <f t="shared" si="23"/>
        <v>9.2659999999999982</v>
      </c>
      <c r="AN325" s="22">
        <f t="shared" si="23"/>
        <v>9.1839999999999993</v>
      </c>
      <c r="AO325" s="22">
        <f t="shared" si="23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si="23"/>
        <v>2.9</v>
      </c>
      <c r="K326" s="22">
        <f t="shared" si="23"/>
        <v>2.7439999999999998</v>
      </c>
      <c r="L326" s="22">
        <f t="shared" si="23"/>
        <v>2.8129999999999997</v>
      </c>
      <c r="M326" s="22">
        <f t="shared" si="23"/>
        <v>2.8420000000000001</v>
      </c>
      <c r="N326" s="22">
        <f t="shared" si="23"/>
        <v>2.94</v>
      </c>
      <c r="O326" s="22">
        <f t="shared" si="23"/>
        <v>2.91</v>
      </c>
      <c r="P326" s="22">
        <f t="shared" si="23"/>
        <v>3.0070000000000001</v>
      </c>
      <c r="Q326" s="22">
        <f t="shared" si="23"/>
        <v>3.0070000000000001</v>
      </c>
      <c r="R326" s="22">
        <f t="shared" si="23"/>
        <v>3.0070000000000001</v>
      </c>
      <c r="S326" s="22">
        <f t="shared" si="23"/>
        <v>3.1040000000000001</v>
      </c>
      <c r="T326" s="22">
        <f t="shared" si="23"/>
        <v>3.2009999999999996</v>
      </c>
      <c r="U326" s="22">
        <f t="shared" si="23"/>
        <v>3.2009999999999996</v>
      </c>
      <c r="V326" s="22">
        <f t="shared" si="23"/>
        <v>3.298</v>
      </c>
      <c r="W326" s="22">
        <f t="shared" si="23"/>
        <v>3.3319999999999999</v>
      </c>
      <c r="X326" s="22">
        <f t="shared" si="23"/>
        <v>3.4299999999999997</v>
      </c>
      <c r="Y326" s="22">
        <f t="shared" si="23"/>
        <v>3.4299999999999997</v>
      </c>
      <c r="Z326" s="22">
        <f t="shared" si="23"/>
        <v>3.528</v>
      </c>
      <c r="AA326" s="22">
        <f t="shared" si="23"/>
        <v>3.528</v>
      </c>
      <c r="AB326" s="22">
        <f t="shared" si="23"/>
        <v>3.6259999999999999</v>
      </c>
      <c r="AC326" s="22">
        <f t="shared" si="23"/>
        <v>3.6259999999999999</v>
      </c>
      <c r="AD326" s="22">
        <f t="shared" si="23"/>
        <v>3.6259999999999999</v>
      </c>
      <c r="AE326" s="22">
        <f t="shared" si="23"/>
        <v>3.7239999999999998</v>
      </c>
      <c r="AF326" s="22">
        <f t="shared" si="23"/>
        <v>3.8220000000000001</v>
      </c>
      <c r="AG326" s="22">
        <f t="shared" si="23"/>
        <v>3.8220000000000001</v>
      </c>
      <c r="AH326" s="22">
        <f t="shared" si="23"/>
        <v>3.96</v>
      </c>
      <c r="AI326" s="22">
        <f t="shared" si="23"/>
        <v>3.96</v>
      </c>
      <c r="AJ326" s="22">
        <f t="shared" si="23"/>
        <v>4.0589999999999993</v>
      </c>
      <c r="AK326" s="22">
        <f t="shared" si="23"/>
        <v>4.0589999999999993</v>
      </c>
      <c r="AL326" s="22">
        <f t="shared" si="23"/>
        <v>3.9769999999999994</v>
      </c>
      <c r="AM326" s="22">
        <f t="shared" si="23"/>
        <v>3.9359999999999995</v>
      </c>
      <c r="AN326" s="22">
        <f t="shared" si="23"/>
        <v>3.8</v>
      </c>
      <c r="AO326" s="22">
        <f t="shared" si="23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si="23"/>
        <v>0.5</v>
      </c>
      <c r="K327" s="22">
        <f t="shared" si="23"/>
        <v>0.47</v>
      </c>
      <c r="L327" s="22">
        <f t="shared" si="23"/>
        <v>0.47</v>
      </c>
      <c r="M327" s="22">
        <f t="shared" si="23"/>
        <v>0.48499999999999999</v>
      </c>
      <c r="N327" s="22">
        <f t="shared" si="23"/>
        <v>0.48499999999999999</v>
      </c>
      <c r="O327" s="22">
        <f t="shared" si="23"/>
        <v>0.58799999999999997</v>
      </c>
      <c r="P327" s="22">
        <f t="shared" si="23"/>
        <v>0.58799999999999997</v>
      </c>
      <c r="Q327" s="22">
        <f t="shared" si="23"/>
        <v>0.58199999999999996</v>
      </c>
      <c r="R327" s="22">
        <f t="shared" si="23"/>
        <v>0.57599999999999996</v>
      </c>
      <c r="S327" s="22">
        <f t="shared" si="23"/>
        <v>0.57599999999999996</v>
      </c>
      <c r="T327" s="22">
        <f t="shared" si="23"/>
        <v>0.56999999999999995</v>
      </c>
      <c r="U327" s="22">
        <f t="shared" si="23"/>
        <v>0.56999999999999995</v>
      </c>
      <c r="V327" s="22">
        <f t="shared" si="23"/>
        <v>0.57599999999999996</v>
      </c>
      <c r="W327" s="22">
        <f t="shared" si="23"/>
        <v>0.57599999999999996</v>
      </c>
      <c r="X327" s="22">
        <f t="shared" si="23"/>
        <v>0.57599999999999996</v>
      </c>
      <c r="Y327" s="22">
        <f t="shared" si="23"/>
        <v>0.57599999999999996</v>
      </c>
      <c r="Z327" s="22">
        <f t="shared" si="23"/>
        <v>0.57599999999999996</v>
      </c>
      <c r="AA327" s="22">
        <f t="shared" si="23"/>
        <v>0.57599999999999996</v>
      </c>
      <c r="AB327" s="22">
        <f t="shared" si="23"/>
        <v>0.57599999999999996</v>
      </c>
      <c r="AC327" s="22">
        <f t="shared" si="23"/>
        <v>0.67899999999999994</v>
      </c>
      <c r="AD327" s="22">
        <f t="shared" si="23"/>
        <v>0.67899999999999994</v>
      </c>
      <c r="AE327" s="22">
        <f t="shared" si="23"/>
        <v>0.67899999999999994</v>
      </c>
      <c r="AF327" s="22">
        <f t="shared" si="23"/>
        <v>0.67899999999999994</v>
      </c>
      <c r="AG327" s="22">
        <f t="shared" si="23"/>
        <v>0.67899999999999994</v>
      </c>
      <c r="AH327" s="22">
        <f t="shared" si="23"/>
        <v>0.68599999999999994</v>
      </c>
      <c r="AI327" s="22">
        <f t="shared" si="23"/>
        <v>0.68599999999999994</v>
      </c>
      <c r="AJ327" s="22">
        <f t="shared" si="23"/>
        <v>0.69299999999999995</v>
      </c>
      <c r="AK327" s="22">
        <f t="shared" si="23"/>
        <v>0.69299999999999995</v>
      </c>
      <c r="AL327" s="22">
        <f t="shared" si="23"/>
        <v>0.68599999999999994</v>
      </c>
      <c r="AM327" s="22">
        <f t="shared" si="23"/>
        <v>0.68599999999999994</v>
      </c>
      <c r="AN327" s="22">
        <f t="shared" si="23"/>
        <v>0.68599999999999994</v>
      </c>
      <c r="AO327" s="22">
        <f t="shared" ref="AO327" si="24">AO173*AO250</f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35" si="25">J174*J251</f>
        <v>3.8</v>
      </c>
      <c r="K328" s="22">
        <f t="shared" si="25"/>
        <v>3.6259999999999999</v>
      </c>
      <c r="L328" s="22">
        <f t="shared" si="25"/>
        <v>3.6859999999999999</v>
      </c>
      <c r="M328" s="22">
        <f t="shared" si="25"/>
        <v>3.8220000000000001</v>
      </c>
      <c r="N328" s="22">
        <f t="shared" si="25"/>
        <v>3.8220000000000001</v>
      </c>
      <c r="O328" s="22">
        <f t="shared" si="25"/>
        <v>3.92</v>
      </c>
      <c r="P328" s="22">
        <f t="shared" si="25"/>
        <v>3.92</v>
      </c>
      <c r="Q328" s="22">
        <f t="shared" si="25"/>
        <v>4.0179999999999998</v>
      </c>
      <c r="R328" s="22">
        <f t="shared" si="25"/>
        <v>3.9769999999999994</v>
      </c>
      <c r="S328" s="22">
        <f t="shared" si="25"/>
        <v>4.1580000000000004</v>
      </c>
      <c r="T328" s="22">
        <f t="shared" si="25"/>
        <v>4.2139999999999995</v>
      </c>
      <c r="U328" s="22">
        <f t="shared" si="25"/>
        <v>4.1709999999999994</v>
      </c>
      <c r="V328" s="22">
        <f t="shared" si="25"/>
        <v>4.2679999999999998</v>
      </c>
      <c r="W328" s="22">
        <f t="shared" si="25"/>
        <v>4.2679999999999998</v>
      </c>
      <c r="X328" s="22">
        <f t="shared" si="25"/>
        <v>4.3650000000000002</v>
      </c>
      <c r="Y328" s="22">
        <f t="shared" si="25"/>
        <v>4.3650000000000002</v>
      </c>
      <c r="Z328" s="22">
        <f t="shared" si="25"/>
        <v>4.4619999999999997</v>
      </c>
      <c r="AA328" s="22">
        <f t="shared" si="25"/>
        <v>4.4619999999999997</v>
      </c>
      <c r="AB328" s="22">
        <f t="shared" si="25"/>
        <v>4.6059999999999999</v>
      </c>
      <c r="AC328" s="22">
        <f t="shared" si="25"/>
        <v>4.5590000000000002</v>
      </c>
      <c r="AD328" s="22">
        <f t="shared" si="25"/>
        <v>4.6559999999999997</v>
      </c>
      <c r="AE328" s="22">
        <f t="shared" si="25"/>
        <v>4.6559999999999997</v>
      </c>
      <c r="AF328" s="22">
        <f t="shared" si="25"/>
        <v>4.8020000000000005</v>
      </c>
      <c r="AG328" s="22">
        <f t="shared" si="25"/>
        <v>4.8020000000000005</v>
      </c>
      <c r="AH328" s="22">
        <f t="shared" si="25"/>
        <v>4.8499999999999996</v>
      </c>
      <c r="AI328" s="22">
        <f t="shared" si="25"/>
        <v>4.8499999999999996</v>
      </c>
      <c r="AJ328" s="22">
        <f t="shared" si="25"/>
        <v>4.9979999999999993</v>
      </c>
      <c r="AK328" s="22">
        <f t="shared" si="25"/>
        <v>4.9979999999999993</v>
      </c>
      <c r="AL328" s="22">
        <f t="shared" si="25"/>
        <v>4.9469999999999992</v>
      </c>
      <c r="AM328" s="22">
        <f t="shared" si="25"/>
        <v>4.8959999999999999</v>
      </c>
      <c r="AN328" s="22">
        <f t="shared" si="25"/>
        <v>4.8449999999999998</v>
      </c>
      <c r="AO328" s="22">
        <f t="shared" si="25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si="25"/>
        <v>7.3</v>
      </c>
      <c r="K329" s="22">
        <f t="shared" si="25"/>
        <v>6.7890000000000006</v>
      </c>
      <c r="L329" s="22">
        <f t="shared" si="25"/>
        <v>7.1040000000000001</v>
      </c>
      <c r="M329" s="22">
        <f t="shared" si="25"/>
        <v>7.35</v>
      </c>
      <c r="N329" s="22">
        <f t="shared" si="25"/>
        <v>7.5750000000000002</v>
      </c>
      <c r="O329" s="22">
        <f t="shared" si="25"/>
        <v>7.8279999999999994</v>
      </c>
      <c r="P329" s="22">
        <f t="shared" si="25"/>
        <v>8.0559999999999992</v>
      </c>
      <c r="Q329" s="22">
        <f t="shared" si="25"/>
        <v>8.3160000000000007</v>
      </c>
      <c r="R329" s="22">
        <f t="shared" si="25"/>
        <v>8.58</v>
      </c>
      <c r="S329" s="22">
        <f t="shared" si="25"/>
        <v>9.52</v>
      </c>
      <c r="T329" s="22">
        <f t="shared" si="25"/>
        <v>9.8819999999999997</v>
      </c>
      <c r="U329" s="22">
        <f t="shared" si="25"/>
        <v>10.085999999999999</v>
      </c>
      <c r="V329" s="22">
        <f t="shared" si="25"/>
        <v>10.5</v>
      </c>
      <c r="W329" s="22">
        <f t="shared" si="25"/>
        <v>10.795</v>
      </c>
      <c r="X329" s="22">
        <f t="shared" si="25"/>
        <v>11.222999999999999</v>
      </c>
      <c r="Y329" s="22">
        <f t="shared" si="25"/>
        <v>11.616000000000001</v>
      </c>
      <c r="Z329" s="22">
        <f t="shared" si="25"/>
        <v>12.15</v>
      </c>
      <c r="AA329" s="22">
        <f t="shared" si="25"/>
        <v>12.557999999999998</v>
      </c>
      <c r="AB329" s="22">
        <f t="shared" si="25"/>
        <v>13.206</v>
      </c>
      <c r="AC329" s="22">
        <f t="shared" si="25"/>
        <v>13.724</v>
      </c>
      <c r="AD329" s="22">
        <f t="shared" si="25"/>
        <v>14.208</v>
      </c>
      <c r="AE329" s="22">
        <f t="shared" si="25"/>
        <v>14.646999999999998</v>
      </c>
      <c r="AF329" s="22">
        <f t="shared" si="25"/>
        <v>15.345000000000001</v>
      </c>
      <c r="AG329" s="22">
        <f t="shared" si="25"/>
        <v>15.8</v>
      </c>
      <c r="AH329" s="22">
        <f t="shared" si="25"/>
        <v>16.32</v>
      </c>
      <c r="AI329" s="22">
        <f t="shared" si="25"/>
        <v>16.789000000000001</v>
      </c>
      <c r="AJ329" s="22">
        <f t="shared" si="25"/>
        <v>17.43</v>
      </c>
      <c r="AK329" s="22">
        <f t="shared" si="25"/>
        <v>17.808</v>
      </c>
      <c r="AL329" s="22">
        <f t="shared" si="25"/>
        <v>17.547999999999998</v>
      </c>
      <c r="AM329" s="22">
        <f t="shared" si="25"/>
        <v>17.064000000000004</v>
      </c>
      <c r="AN329" s="22">
        <f t="shared" si="25"/>
        <v>16.416</v>
      </c>
      <c r="AO329" s="22">
        <f t="shared" si="25"/>
        <v>15.914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si="25"/>
        <v>27.5</v>
      </c>
      <c r="K330" s="22">
        <f t="shared" si="25"/>
        <v>21.882999999999999</v>
      </c>
      <c r="L330" s="22">
        <f t="shared" si="25"/>
        <v>24.251999999999999</v>
      </c>
      <c r="M330" s="22">
        <f t="shared" si="25"/>
        <v>25.454000000000001</v>
      </c>
      <c r="N330" s="22">
        <f t="shared" si="25"/>
        <v>26.39</v>
      </c>
      <c r="O330" s="22">
        <f t="shared" si="25"/>
        <v>26.936000000000003</v>
      </c>
      <c r="P330" s="22">
        <f t="shared" si="25"/>
        <v>27.573</v>
      </c>
      <c r="Q330" s="22">
        <f t="shared" si="25"/>
        <v>28.301000000000002</v>
      </c>
      <c r="R330" s="22">
        <f t="shared" si="25"/>
        <v>29.029</v>
      </c>
      <c r="S330" s="22">
        <f t="shared" si="25"/>
        <v>31.776</v>
      </c>
      <c r="T330" s="22">
        <f t="shared" si="25"/>
        <v>32.584999999999994</v>
      </c>
      <c r="U330" s="22">
        <f t="shared" si="25"/>
        <v>32.829000000000001</v>
      </c>
      <c r="V330" s="22">
        <f t="shared" si="25"/>
        <v>33.759</v>
      </c>
      <c r="W330" s="22">
        <f t="shared" si="25"/>
        <v>34.782000000000004</v>
      </c>
      <c r="X330" s="22">
        <f t="shared" si="25"/>
        <v>35.805</v>
      </c>
      <c r="Y330" s="22">
        <f t="shared" si="25"/>
        <v>37.013999999999996</v>
      </c>
      <c r="Z330" s="22">
        <f t="shared" si="25"/>
        <v>38.130000000000003</v>
      </c>
      <c r="AA330" s="22">
        <f t="shared" si="25"/>
        <v>39.246000000000002</v>
      </c>
      <c r="AB330" s="22">
        <f t="shared" si="25"/>
        <v>40.89</v>
      </c>
      <c r="AC330" s="22">
        <f t="shared" si="25"/>
        <v>42.018000000000001</v>
      </c>
      <c r="AD330" s="22">
        <f t="shared" si="25"/>
        <v>43.145999999999994</v>
      </c>
      <c r="AE330" s="22">
        <f t="shared" si="25"/>
        <v>44.274000000000001</v>
      </c>
      <c r="AF330" s="22">
        <f t="shared" si="25"/>
        <v>46.655999999999999</v>
      </c>
      <c r="AG330" s="22">
        <f t="shared" si="25"/>
        <v>47.404999999999994</v>
      </c>
      <c r="AH330" s="22">
        <f t="shared" si="25"/>
        <v>48.734999999999992</v>
      </c>
      <c r="AI330" s="22">
        <f t="shared" si="25"/>
        <v>49.97</v>
      </c>
      <c r="AJ330" s="22">
        <f t="shared" si="25"/>
        <v>51.204999999999998</v>
      </c>
      <c r="AK330" s="22">
        <f t="shared" si="25"/>
        <v>52.44</v>
      </c>
      <c r="AL330" s="22">
        <f t="shared" si="25"/>
        <v>53.606000000000002</v>
      </c>
      <c r="AM330" s="22">
        <f t="shared" si="25"/>
        <v>53.46</v>
      </c>
      <c r="AN330" s="22">
        <f t="shared" si="25"/>
        <v>53.5</v>
      </c>
      <c r="AO330" s="22">
        <f t="shared" si="25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si="25"/>
        <v>6.5</v>
      </c>
      <c r="K331" s="22">
        <f t="shared" si="25"/>
        <v>5.89</v>
      </c>
      <c r="L331" s="22">
        <f t="shared" si="25"/>
        <v>6.08</v>
      </c>
      <c r="M331" s="22">
        <f t="shared" si="25"/>
        <v>6.24</v>
      </c>
      <c r="N331" s="22">
        <f t="shared" si="25"/>
        <v>6.3359999999999994</v>
      </c>
      <c r="O331" s="22">
        <f t="shared" si="25"/>
        <v>6.3650000000000002</v>
      </c>
      <c r="P331" s="22">
        <f t="shared" si="25"/>
        <v>6.46</v>
      </c>
      <c r="Q331" s="22">
        <f t="shared" si="25"/>
        <v>6.5549999999999997</v>
      </c>
      <c r="R331" s="22">
        <f t="shared" si="25"/>
        <v>6.72</v>
      </c>
      <c r="S331" s="22">
        <f t="shared" si="25"/>
        <v>6.9119999999999999</v>
      </c>
      <c r="T331" s="22">
        <f t="shared" si="25"/>
        <v>7.008</v>
      </c>
      <c r="U331" s="22">
        <f t="shared" si="25"/>
        <v>7.03</v>
      </c>
      <c r="V331" s="22">
        <f t="shared" si="25"/>
        <v>7.2959999999999994</v>
      </c>
      <c r="W331" s="22">
        <f t="shared" si="25"/>
        <v>7.3149999999999995</v>
      </c>
      <c r="X331" s="22">
        <f t="shared" si="25"/>
        <v>7.4879999999999995</v>
      </c>
      <c r="Y331" s="22">
        <f t="shared" si="25"/>
        <v>7.68</v>
      </c>
      <c r="Z331" s="22">
        <f t="shared" si="25"/>
        <v>7.8569999999999993</v>
      </c>
      <c r="AA331" s="22">
        <f t="shared" si="25"/>
        <v>8.0510000000000002</v>
      </c>
      <c r="AB331" s="22">
        <f t="shared" si="25"/>
        <v>8.33</v>
      </c>
      <c r="AC331" s="22">
        <f t="shared" si="25"/>
        <v>8.6240000000000006</v>
      </c>
      <c r="AD331" s="22">
        <f t="shared" si="25"/>
        <v>8.7219999999999995</v>
      </c>
      <c r="AE331" s="22">
        <f t="shared" si="25"/>
        <v>8.9179999999999993</v>
      </c>
      <c r="AF331" s="22">
        <f t="shared" si="25"/>
        <v>9.1140000000000008</v>
      </c>
      <c r="AG331" s="22">
        <f t="shared" si="25"/>
        <v>9.31</v>
      </c>
      <c r="AH331" s="22">
        <f t="shared" si="25"/>
        <v>9.5059999999999985</v>
      </c>
      <c r="AI331" s="22">
        <f t="shared" si="25"/>
        <v>9.604000000000001</v>
      </c>
      <c r="AJ331" s="22">
        <f t="shared" si="25"/>
        <v>9.8000000000000007</v>
      </c>
      <c r="AK331" s="22">
        <f t="shared" si="25"/>
        <v>9.8979999999999997</v>
      </c>
      <c r="AL331" s="22">
        <f t="shared" si="25"/>
        <v>9.6959999999999997</v>
      </c>
      <c r="AM331" s="22">
        <f t="shared" si="25"/>
        <v>9.6</v>
      </c>
      <c r="AN331" s="22">
        <f t="shared" si="25"/>
        <v>9.4049999999999994</v>
      </c>
      <c r="AO331" s="22">
        <f t="shared" si="25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si="25"/>
        <v>7.4</v>
      </c>
      <c r="K332" s="22">
        <f t="shared" si="25"/>
        <v>6.8820000000000006</v>
      </c>
      <c r="L332" s="22">
        <f t="shared" si="25"/>
        <v>7.2379999999999995</v>
      </c>
      <c r="M332" s="22">
        <f t="shared" si="25"/>
        <v>7.3470000000000004</v>
      </c>
      <c r="N332" s="22">
        <f t="shared" si="25"/>
        <v>7.52</v>
      </c>
      <c r="O332" s="22">
        <f t="shared" si="25"/>
        <v>7.7079999999999993</v>
      </c>
      <c r="P332" s="22">
        <f t="shared" si="25"/>
        <v>7.8959999999999999</v>
      </c>
      <c r="Q332" s="22">
        <f t="shared" si="25"/>
        <v>8.0839999999999996</v>
      </c>
      <c r="R332" s="22">
        <f t="shared" si="25"/>
        <v>8.3659999999999997</v>
      </c>
      <c r="S332" s="22">
        <f t="shared" si="25"/>
        <v>9.0210000000000008</v>
      </c>
      <c r="T332" s="22">
        <f t="shared" si="25"/>
        <v>9.3119999999999994</v>
      </c>
      <c r="U332" s="22">
        <f t="shared" si="25"/>
        <v>9.5039999999999996</v>
      </c>
      <c r="V332" s="22">
        <f t="shared" si="25"/>
        <v>9.7919999999999998</v>
      </c>
      <c r="W332" s="22">
        <f t="shared" si="25"/>
        <v>9.9749999999999996</v>
      </c>
      <c r="X332" s="22">
        <f t="shared" si="25"/>
        <v>10.355</v>
      </c>
      <c r="Y332" s="22">
        <f t="shared" si="25"/>
        <v>10.639999999999999</v>
      </c>
      <c r="Z332" s="22">
        <f t="shared" si="25"/>
        <v>11.02</v>
      </c>
      <c r="AA332" s="22">
        <f t="shared" si="25"/>
        <v>11.305</v>
      </c>
      <c r="AB332" s="22">
        <f t="shared" si="25"/>
        <v>11.808</v>
      </c>
      <c r="AC332" s="22">
        <f t="shared" si="25"/>
        <v>12.096</v>
      </c>
      <c r="AD332" s="22">
        <f t="shared" si="25"/>
        <v>12.48</v>
      </c>
      <c r="AE332" s="22">
        <f t="shared" si="25"/>
        <v>12.768000000000001</v>
      </c>
      <c r="AF332" s="22">
        <f t="shared" si="25"/>
        <v>13.386000000000001</v>
      </c>
      <c r="AG332" s="22">
        <f t="shared" si="25"/>
        <v>13.915999999999999</v>
      </c>
      <c r="AH332" s="22">
        <f t="shared" si="25"/>
        <v>14.308</v>
      </c>
      <c r="AI332" s="22">
        <f t="shared" si="25"/>
        <v>14.549999999999999</v>
      </c>
      <c r="AJ332" s="22">
        <f t="shared" si="25"/>
        <v>14.938000000000001</v>
      </c>
      <c r="AK332" s="22">
        <f t="shared" si="25"/>
        <v>15.326000000000001</v>
      </c>
      <c r="AL332" s="22">
        <f t="shared" si="25"/>
        <v>15.385999999999999</v>
      </c>
      <c r="AM332" s="22">
        <f t="shared" si="25"/>
        <v>15.443999999999999</v>
      </c>
      <c r="AN332" s="22">
        <f t="shared" si="25"/>
        <v>15.246</v>
      </c>
      <c r="AO332" s="22">
        <f t="shared" si="25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si="25"/>
        <v>113</v>
      </c>
      <c r="K333" s="22">
        <f t="shared" si="25"/>
        <v>112.682</v>
      </c>
      <c r="L333" s="22">
        <f t="shared" si="25"/>
        <v>112.77000000000001</v>
      </c>
      <c r="M333" s="22">
        <f t="shared" si="25"/>
        <v>109.92800000000001</v>
      </c>
      <c r="N333" s="22">
        <f t="shared" si="25"/>
        <v>107.625</v>
      </c>
      <c r="O333" s="22">
        <f t="shared" si="25"/>
        <v>106.155</v>
      </c>
      <c r="P333" s="22">
        <f t="shared" si="25"/>
        <v>104.05499999999999</v>
      </c>
      <c r="Q333" s="22">
        <f t="shared" si="25"/>
        <v>103.03200000000001</v>
      </c>
      <c r="R333" s="22">
        <f t="shared" si="25"/>
        <v>102.72</v>
      </c>
      <c r="S333" s="22">
        <f t="shared" si="25"/>
        <v>105.952</v>
      </c>
      <c r="T333" s="22">
        <f t="shared" si="25"/>
        <v>103.621</v>
      </c>
      <c r="U333" s="22">
        <f t="shared" si="25"/>
        <v>99.066000000000003</v>
      </c>
      <c r="V333" s="22">
        <f t="shared" si="25"/>
        <v>96.254999999999995</v>
      </c>
      <c r="W333" s="22">
        <f t="shared" si="25"/>
        <v>96.139999999999986</v>
      </c>
      <c r="X333" s="22">
        <f t="shared" si="25"/>
        <v>96.047999999999988</v>
      </c>
      <c r="Y333" s="22">
        <f t="shared" si="25"/>
        <v>96.290999999999997</v>
      </c>
      <c r="Z333" s="22">
        <f t="shared" si="25"/>
        <v>95.238</v>
      </c>
      <c r="AA333" s="22">
        <f t="shared" si="25"/>
        <v>95.816000000000003</v>
      </c>
      <c r="AB333" s="22">
        <f t="shared" si="25"/>
        <v>94.128999999999991</v>
      </c>
      <c r="AC333" s="22">
        <f t="shared" si="25"/>
        <v>92.64</v>
      </c>
      <c r="AD333" s="22">
        <f t="shared" si="25"/>
        <v>90.24</v>
      </c>
      <c r="AE333" s="22">
        <f t="shared" si="25"/>
        <v>89.425999999999988</v>
      </c>
      <c r="AF333" s="22">
        <f t="shared" si="25"/>
        <v>85.683999999999997</v>
      </c>
      <c r="AG333" s="22">
        <f t="shared" si="25"/>
        <v>81.774000000000001</v>
      </c>
      <c r="AH333" s="22">
        <f t="shared" si="25"/>
        <v>77.567999999999998</v>
      </c>
      <c r="AI333" s="22">
        <f t="shared" si="25"/>
        <v>73.320000000000007</v>
      </c>
      <c r="AJ333" s="22">
        <f t="shared" si="25"/>
        <v>68.904000000000011</v>
      </c>
      <c r="AK333" s="22">
        <f t="shared" si="25"/>
        <v>60.075000000000003</v>
      </c>
      <c r="AL333" s="22">
        <f t="shared" si="25"/>
        <v>51.151999999999994</v>
      </c>
      <c r="AM333" s="22">
        <f t="shared" si="25"/>
        <v>41.47</v>
      </c>
      <c r="AN333" s="22">
        <f t="shared" si="25"/>
        <v>32.376000000000005</v>
      </c>
      <c r="AO333" s="22">
        <f t="shared" si="25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si="25"/>
        <v>61.1</v>
      </c>
      <c r="K334" s="22">
        <f t="shared" si="25"/>
        <v>59.878</v>
      </c>
      <c r="L334" s="22">
        <f t="shared" si="25"/>
        <v>61.509</v>
      </c>
      <c r="M334" s="22">
        <f t="shared" si="25"/>
        <v>61.509</v>
      </c>
      <c r="N334" s="22">
        <f t="shared" si="25"/>
        <v>61.407999999999994</v>
      </c>
      <c r="O334" s="22">
        <f t="shared" si="25"/>
        <v>62.015999999999998</v>
      </c>
      <c r="P334" s="22">
        <f t="shared" si="25"/>
        <v>63.128000000000007</v>
      </c>
      <c r="Q334" s="22">
        <f t="shared" si="25"/>
        <v>64.236000000000004</v>
      </c>
      <c r="R334" s="22">
        <f t="shared" si="25"/>
        <v>66.054000000000002</v>
      </c>
      <c r="S334" s="22">
        <f t="shared" si="25"/>
        <v>70.784999999999997</v>
      </c>
      <c r="T334" s="22">
        <f t="shared" si="25"/>
        <v>72.599999999999994</v>
      </c>
      <c r="U334" s="22">
        <f t="shared" si="25"/>
        <v>73.084000000000003</v>
      </c>
      <c r="V334" s="22">
        <f t="shared" si="25"/>
        <v>73.565999999999988</v>
      </c>
      <c r="W334" s="22">
        <f t="shared" si="25"/>
        <v>74.771999999999991</v>
      </c>
      <c r="X334" s="22">
        <f t="shared" si="25"/>
        <v>75.25</v>
      </c>
      <c r="Y334" s="22">
        <f t="shared" si="25"/>
        <v>76.454000000000008</v>
      </c>
      <c r="Z334" s="22">
        <f t="shared" si="25"/>
        <v>76.927999999999997</v>
      </c>
      <c r="AA334" s="22">
        <f t="shared" si="25"/>
        <v>77.400000000000006</v>
      </c>
      <c r="AB334" s="22">
        <f t="shared" si="25"/>
        <v>79.2</v>
      </c>
      <c r="AC334" s="22">
        <f t="shared" si="25"/>
        <v>79.667000000000002</v>
      </c>
      <c r="AD334" s="22">
        <f t="shared" si="25"/>
        <v>80.266000000000005</v>
      </c>
      <c r="AE334" s="22">
        <f t="shared" si="25"/>
        <v>80.73</v>
      </c>
      <c r="AF334" s="22">
        <f t="shared" si="25"/>
        <v>81.789000000000016</v>
      </c>
      <c r="AG334" s="22">
        <f t="shared" si="25"/>
        <v>82.983000000000004</v>
      </c>
      <c r="AH334" s="22">
        <f t="shared" si="25"/>
        <v>82.843999999999994</v>
      </c>
      <c r="AI334" s="22">
        <f t="shared" si="25"/>
        <v>83.44</v>
      </c>
      <c r="AJ334" s="22">
        <f t="shared" si="25"/>
        <v>83.3</v>
      </c>
      <c r="AK334" s="22">
        <f t="shared" si="25"/>
        <v>81.378</v>
      </c>
      <c r="AL334" s="22">
        <f t="shared" si="25"/>
        <v>77.814000000000007</v>
      </c>
      <c r="AM334" s="22">
        <f t="shared" si="25"/>
        <v>72.938999999999993</v>
      </c>
      <c r="AN334" s="22">
        <f t="shared" si="25"/>
        <v>68.194999999999993</v>
      </c>
      <c r="AO334" s="22">
        <f t="shared" si="2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si="25"/>
        <v>0.9</v>
      </c>
      <c r="K335" s="22">
        <f t="shared" si="25"/>
        <v>0.84000000000000008</v>
      </c>
      <c r="L335" s="22">
        <f t="shared" si="25"/>
        <v>0.85600000000000009</v>
      </c>
      <c r="M335" s="22">
        <f t="shared" si="25"/>
        <v>0.74199999999999999</v>
      </c>
      <c r="N335" s="22">
        <f t="shared" si="25"/>
        <v>0.74199999999999999</v>
      </c>
      <c r="O335" s="22">
        <f t="shared" si="25"/>
        <v>0.64200000000000002</v>
      </c>
      <c r="P335" s="22">
        <f t="shared" si="25"/>
        <v>0.64200000000000002</v>
      </c>
      <c r="Q335" s="22">
        <f t="shared" si="25"/>
        <v>0.65400000000000003</v>
      </c>
      <c r="R335" s="22">
        <f t="shared" si="25"/>
        <v>0.55000000000000004</v>
      </c>
      <c r="S335" s="22">
        <f t="shared" si="25"/>
        <v>0.58499999999999996</v>
      </c>
      <c r="T335" s="22">
        <f t="shared" si="25"/>
        <v>0.59499999999999997</v>
      </c>
      <c r="U335" s="22">
        <f t="shared" si="25"/>
        <v>0.6</v>
      </c>
      <c r="V335" s="22">
        <f t="shared" si="25"/>
        <v>0.6</v>
      </c>
      <c r="W335" s="22">
        <f t="shared" si="25"/>
        <v>0.48</v>
      </c>
      <c r="X335" s="22">
        <f t="shared" si="25"/>
        <v>0.48399999999999999</v>
      </c>
      <c r="Y335" s="22">
        <f t="shared" si="25"/>
        <v>0.48399999999999999</v>
      </c>
      <c r="Z335" s="22">
        <f t="shared" si="25"/>
        <v>0.48799999999999999</v>
      </c>
      <c r="AA335" s="22">
        <f t="shared" si="25"/>
        <v>0.48799999999999999</v>
      </c>
      <c r="AB335" s="22">
        <f t="shared" si="25"/>
        <v>0.36899999999999999</v>
      </c>
      <c r="AC335" s="22">
        <f t="shared" si="25"/>
        <v>0.36899999999999999</v>
      </c>
      <c r="AD335" s="22">
        <f t="shared" si="25"/>
        <v>0.36899999999999999</v>
      </c>
      <c r="AE335" s="22">
        <f t="shared" si="25"/>
        <v>0.36899999999999999</v>
      </c>
      <c r="AF335" s="22">
        <f t="shared" si="25"/>
        <v>0.375</v>
      </c>
      <c r="AG335" s="22">
        <f t="shared" si="25"/>
        <v>0.375</v>
      </c>
      <c r="AH335" s="22">
        <f t="shared" si="25"/>
        <v>0.378</v>
      </c>
      <c r="AI335" s="22">
        <f t="shared" si="25"/>
        <v>0.252</v>
      </c>
      <c r="AJ335" s="22">
        <f t="shared" si="25"/>
        <v>0.252</v>
      </c>
      <c r="AK335" s="22">
        <f t="shared" si="25"/>
        <v>0.252</v>
      </c>
      <c r="AL335" s="22">
        <f t="shared" si="25"/>
        <v>0.25</v>
      </c>
      <c r="AM335" s="22">
        <f t="shared" si="25"/>
        <v>0.246</v>
      </c>
      <c r="AN335" s="22">
        <f t="shared" si="25"/>
        <v>0.24199999999999999</v>
      </c>
      <c r="AO335" s="22">
        <f t="shared" ref="AO335" si="26">AO181*AO258</f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43" si="27">J182*J259</f>
        <v>97.8</v>
      </c>
      <c r="K336" s="22">
        <f t="shared" si="27"/>
        <v>51.128999999999991</v>
      </c>
      <c r="L336" s="22">
        <f t="shared" si="27"/>
        <v>64.041999999999987</v>
      </c>
      <c r="M336" s="22">
        <f t="shared" si="27"/>
        <v>77.899999999999991</v>
      </c>
      <c r="N336" s="22">
        <f t="shared" si="27"/>
        <v>89.44</v>
      </c>
      <c r="O336" s="22">
        <f t="shared" si="27"/>
        <v>97.308000000000007</v>
      </c>
      <c r="P336" s="22">
        <f t="shared" si="27"/>
        <v>102.67800000000001</v>
      </c>
      <c r="Q336" s="22">
        <f t="shared" si="27"/>
        <v>95.647000000000006</v>
      </c>
      <c r="R336" s="22">
        <f t="shared" si="27"/>
        <v>92.440999999999988</v>
      </c>
      <c r="S336" s="22">
        <f t="shared" si="27"/>
        <v>91.294999999999987</v>
      </c>
      <c r="T336" s="22">
        <f t="shared" si="27"/>
        <v>90.99199999999999</v>
      </c>
      <c r="U336" s="22">
        <f t="shared" si="27"/>
        <v>91.461999999999989</v>
      </c>
      <c r="V336" s="22">
        <f t="shared" si="27"/>
        <v>96.320999999999998</v>
      </c>
      <c r="W336" s="22">
        <f t="shared" si="27"/>
        <v>99.372</v>
      </c>
      <c r="X336" s="22">
        <f t="shared" si="27"/>
        <v>102.465</v>
      </c>
      <c r="Y336" s="22">
        <f t="shared" si="27"/>
        <v>104.544</v>
      </c>
      <c r="Z336" s="22">
        <f t="shared" si="27"/>
        <v>107.8</v>
      </c>
      <c r="AA336" s="22">
        <f t="shared" si="27"/>
        <v>110.1</v>
      </c>
      <c r="AB336" s="22">
        <f t="shared" si="27"/>
        <v>112.2</v>
      </c>
      <c r="AC336" s="22">
        <f t="shared" si="27"/>
        <v>114.3</v>
      </c>
      <c r="AD336" s="22">
        <f t="shared" si="27"/>
        <v>116.3</v>
      </c>
      <c r="AE336" s="22">
        <f t="shared" si="27"/>
        <v>118.5</v>
      </c>
      <c r="AF336" s="22">
        <f t="shared" si="27"/>
        <v>197.67999999999998</v>
      </c>
      <c r="AG336" s="22">
        <f t="shared" si="27"/>
        <v>252.86799999999999</v>
      </c>
      <c r="AH336" s="22">
        <f t="shared" si="27"/>
        <v>281.25</v>
      </c>
      <c r="AI336" s="22">
        <f t="shared" si="27"/>
        <v>305.66000000000003</v>
      </c>
      <c r="AJ336" s="22">
        <f t="shared" si="27"/>
        <v>327.87999999999994</v>
      </c>
      <c r="AK336" s="22">
        <f t="shared" si="27"/>
        <v>350.20000000000005</v>
      </c>
      <c r="AL336" s="22">
        <f t="shared" si="27"/>
        <v>434.15500000000003</v>
      </c>
      <c r="AM336" s="22">
        <f t="shared" si="27"/>
        <v>505.67599999999999</v>
      </c>
      <c r="AN336" s="22">
        <f t="shared" si="27"/>
        <v>547.17599999999993</v>
      </c>
      <c r="AO336" s="22">
        <f t="shared" si="2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si="27"/>
        <v>78.2</v>
      </c>
      <c r="K337" s="22">
        <f t="shared" si="27"/>
        <v>77.168000000000006</v>
      </c>
      <c r="L337" s="22">
        <f t="shared" si="27"/>
        <v>80.878</v>
      </c>
      <c r="M337" s="22">
        <f t="shared" si="27"/>
        <v>82.89200000000001</v>
      </c>
      <c r="N337" s="22">
        <f t="shared" si="27"/>
        <v>84.210000000000008</v>
      </c>
      <c r="O337" s="22">
        <f t="shared" si="27"/>
        <v>86.204999999999998</v>
      </c>
      <c r="P337" s="22">
        <f t="shared" si="27"/>
        <v>88.62</v>
      </c>
      <c r="Q337" s="22">
        <f t="shared" si="27"/>
        <v>92.22</v>
      </c>
      <c r="R337" s="22">
        <f t="shared" si="27"/>
        <v>95.188000000000002</v>
      </c>
      <c r="S337" s="22">
        <f t="shared" si="27"/>
        <v>104.20400000000001</v>
      </c>
      <c r="T337" s="22">
        <f t="shared" si="27"/>
        <v>108.67300000000002</v>
      </c>
      <c r="U337" s="22">
        <f t="shared" si="27"/>
        <v>111.13200000000002</v>
      </c>
      <c r="V337" s="22">
        <f t="shared" si="27"/>
        <v>114.69600000000001</v>
      </c>
      <c r="W337" s="22">
        <f t="shared" si="27"/>
        <v>116.95100000000001</v>
      </c>
      <c r="X337" s="22">
        <f t="shared" si="27"/>
        <v>120.375</v>
      </c>
      <c r="Y337" s="22">
        <f t="shared" si="27"/>
        <v>122.96000000000001</v>
      </c>
      <c r="Z337" s="22">
        <f t="shared" si="27"/>
        <v>126.03400000000001</v>
      </c>
      <c r="AA337" s="22">
        <f t="shared" si="27"/>
        <v>129.32</v>
      </c>
      <c r="AB337" s="22">
        <f t="shared" si="27"/>
        <v>133.03</v>
      </c>
      <c r="AC337" s="22">
        <f t="shared" si="27"/>
        <v>136.10400000000001</v>
      </c>
      <c r="AD337" s="22">
        <f t="shared" si="27"/>
        <v>137.44500000000002</v>
      </c>
      <c r="AE337" s="22">
        <f t="shared" si="27"/>
        <v>140.28</v>
      </c>
      <c r="AF337" s="22">
        <f t="shared" si="27"/>
        <v>144.06</v>
      </c>
      <c r="AG337" s="22">
        <f t="shared" si="27"/>
        <v>145.49600000000001</v>
      </c>
      <c r="AH337" s="22">
        <f t="shared" si="27"/>
        <v>147.88800000000001</v>
      </c>
      <c r="AI337" s="22">
        <f t="shared" si="27"/>
        <v>150.07200000000003</v>
      </c>
      <c r="AJ337" s="22">
        <f t="shared" si="27"/>
        <v>152.15200000000002</v>
      </c>
      <c r="AK337" s="22">
        <f t="shared" si="27"/>
        <v>152.33700000000002</v>
      </c>
      <c r="AL337" s="22">
        <f t="shared" si="27"/>
        <v>147.965</v>
      </c>
      <c r="AM337" s="22">
        <f t="shared" si="27"/>
        <v>141.86700000000002</v>
      </c>
      <c r="AN337" s="22">
        <f t="shared" si="27"/>
        <v>135.89699999999999</v>
      </c>
      <c r="AO337" s="22">
        <f t="shared" si="27"/>
        <v>130.75199999999998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si="27"/>
        <v>57</v>
      </c>
      <c r="K338" s="22">
        <f t="shared" si="27"/>
        <v>54.796000000000006</v>
      </c>
      <c r="L338" s="22">
        <f t="shared" si="27"/>
        <v>56.856000000000002</v>
      </c>
      <c r="M338" s="22">
        <f t="shared" si="27"/>
        <v>58.091999999999999</v>
      </c>
      <c r="N338" s="22">
        <f t="shared" si="27"/>
        <v>59.431000000000004</v>
      </c>
      <c r="O338" s="22">
        <f t="shared" si="27"/>
        <v>60.77</v>
      </c>
      <c r="P338" s="22">
        <f t="shared" si="27"/>
        <v>62.315000000000005</v>
      </c>
      <c r="Q338" s="22">
        <f t="shared" si="27"/>
        <v>64.792000000000002</v>
      </c>
      <c r="R338" s="22">
        <f t="shared" si="27"/>
        <v>65.92</v>
      </c>
      <c r="S338" s="22">
        <f t="shared" si="27"/>
        <v>70.035000000000011</v>
      </c>
      <c r="T338" s="22">
        <f t="shared" si="27"/>
        <v>71.448000000000008</v>
      </c>
      <c r="U338" s="22">
        <f t="shared" si="27"/>
        <v>73.320000000000007</v>
      </c>
      <c r="V338" s="22">
        <f t="shared" si="27"/>
        <v>75.400000000000006</v>
      </c>
      <c r="W338" s="22">
        <f t="shared" si="27"/>
        <v>77.48</v>
      </c>
      <c r="X338" s="22">
        <f t="shared" si="27"/>
        <v>79.664000000000001</v>
      </c>
      <c r="Y338" s="22">
        <f t="shared" si="27"/>
        <v>82.056000000000012</v>
      </c>
      <c r="Z338" s="22">
        <f t="shared" si="27"/>
        <v>84.240000000000009</v>
      </c>
      <c r="AA338" s="22">
        <f t="shared" si="27"/>
        <v>86.632000000000005</v>
      </c>
      <c r="AB338" s="22">
        <f t="shared" si="27"/>
        <v>91.372000000000014</v>
      </c>
      <c r="AC338" s="22">
        <f t="shared" si="27"/>
        <v>94.022000000000006</v>
      </c>
      <c r="AD338" s="22">
        <f t="shared" si="27"/>
        <v>96.778000000000006</v>
      </c>
      <c r="AE338" s="22">
        <f t="shared" si="27"/>
        <v>99.534000000000006</v>
      </c>
      <c r="AF338" s="22">
        <f t="shared" si="27"/>
        <v>101.53500000000001</v>
      </c>
      <c r="AG338" s="22">
        <f t="shared" si="27"/>
        <v>103.95</v>
      </c>
      <c r="AH338" s="22">
        <f t="shared" si="27"/>
        <v>105.14399999999999</v>
      </c>
      <c r="AI338" s="22">
        <f t="shared" si="27"/>
        <v>107.432</v>
      </c>
      <c r="AJ338" s="22">
        <f t="shared" si="27"/>
        <v>110.98500000000001</v>
      </c>
      <c r="AK338" s="22">
        <f t="shared" si="27"/>
        <v>113.61000000000001</v>
      </c>
      <c r="AL338" s="22">
        <f t="shared" si="27"/>
        <v>113.19</v>
      </c>
      <c r="AM338" s="22">
        <f t="shared" si="27"/>
        <v>110.968</v>
      </c>
      <c r="AN338" s="22">
        <f t="shared" si="27"/>
        <v>108.974</v>
      </c>
      <c r="AO338" s="22">
        <f t="shared" si="27"/>
        <v>107.944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si="27"/>
        <v>14.3</v>
      </c>
      <c r="K339" s="22">
        <f t="shared" si="27"/>
        <v>13.728</v>
      </c>
      <c r="L339" s="22">
        <f t="shared" si="27"/>
        <v>13.670999999999999</v>
      </c>
      <c r="M339" s="22">
        <f t="shared" si="27"/>
        <v>13.857000000000001</v>
      </c>
      <c r="N339" s="22">
        <f t="shared" si="27"/>
        <v>14.287999999999998</v>
      </c>
      <c r="O339" s="22">
        <f t="shared" si="27"/>
        <v>14.569999999999999</v>
      </c>
      <c r="P339" s="22">
        <f t="shared" si="27"/>
        <v>14.852</v>
      </c>
      <c r="Q339" s="22">
        <f t="shared" si="27"/>
        <v>15.227999999999998</v>
      </c>
      <c r="R339" s="22">
        <f t="shared" si="27"/>
        <v>15.51</v>
      </c>
      <c r="S339" s="22">
        <f t="shared" si="27"/>
        <v>16.074000000000002</v>
      </c>
      <c r="T339" s="22">
        <f t="shared" si="27"/>
        <v>16.625</v>
      </c>
      <c r="U339" s="22">
        <f t="shared" si="27"/>
        <v>17.004999999999999</v>
      </c>
      <c r="V339" s="22">
        <f t="shared" si="27"/>
        <v>17.479999999999997</v>
      </c>
      <c r="W339" s="22">
        <f t="shared" si="27"/>
        <v>17.954999999999998</v>
      </c>
      <c r="X339" s="22">
        <f t="shared" si="27"/>
        <v>18.429999999999996</v>
      </c>
      <c r="Y339" s="22">
        <f t="shared" si="27"/>
        <v>19</v>
      </c>
      <c r="Z339" s="22">
        <f t="shared" si="27"/>
        <v>19.474999999999998</v>
      </c>
      <c r="AA339" s="22">
        <f t="shared" si="27"/>
        <v>19.95</v>
      </c>
      <c r="AB339" s="22">
        <f t="shared" si="27"/>
        <v>20.425000000000001</v>
      </c>
      <c r="AC339" s="22">
        <f t="shared" si="27"/>
        <v>20.9</v>
      </c>
      <c r="AD339" s="22">
        <f t="shared" si="27"/>
        <v>21.375</v>
      </c>
      <c r="AE339" s="22">
        <f t="shared" si="27"/>
        <v>21.849999999999998</v>
      </c>
      <c r="AF339" s="22">
        <f t="shared" si="27"/>
        <v>22.324999999999999</v>
      </c>
      <c r="AG339" s="22">
        <f t="shared" si="27"/>
        <v>22.895</v>
      </c>
      <c r="AH339" s="22">
        <f t="shared" si="27"/>
        <v>23.274999999999999</v>
      </c>
      <c r="AI339" s="22">
        <f t="shared" si="27"/>
        <v>24</v>
      </c>
      <c r="AJ339" s="22">
        <f t="shared" si="27"/>
        <v>24.48</v>
      </c>
      <c r="AK339" s="22">
        <f t="shared" si="27"/>
        <v>24.96</v>
      </c>
      <c r="AL339" s="22">
        <f t="shared" si="27"/>
        <v>24.768000000000001</v>
      </c>
      <c r="AM339" s="22">
        <f t="shared" si="27"/>
        <v>24.576000000000001</v>
      </c>
      <c r="AN339" s="22">
        <f t="shared" si="27"/>
        <v>24.637999999999998</v>
      </c>
      <c r="AO339" s="22">
        <f t="shared" si="27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si="27"/>
        <v>6.3</v>
      </c>
      <c r="K340" s="22">
        <f t="shared" si="27"/>
        <v>6.2</v>
      </c>
      <c r="L340" s="22">
        <f t="shared" si="27"/>
        <v>6.4349999999999996</v>
      </c>
      <c r="M340" s="22">
        <f t="shared" si="27"/>
        <v>6.5339999999999998</v>
      </c>
      <c r="N340" s="22">
        <f t="shared" si="27"/>
        <v>6.5659999999999998</v>
      </c>
      <c r="O340" s="22">
        <f t="shared" si="27"/>
        <v>6.7620000000000005</v>
      </c>
      <c r="P340" s="22">
        <f t="shared" si="27"/>
        <v>6.8599999999999994</v>
      </c>
      <c r="Q340" s="22">
        <f t="shared" si="27"/>
        <v>7.056</v>
      </c>
      <c r="R340" s="22">
        <f t="shared" si="27"/>
        <v>7.1539999999999999</v>
      </c>
      <c r="S340" s="22">
        <f t="shared" si="27"/>
        <v>7.7</v>
      </c>
      <c r="T340" s="22">
        <f t="shared" si="27"/>
        <v>7.9</v>
      </c>
      <c r="U340" s="22">
        <f t="shared" si="27"/>
        <v>8.0190000000000001</v>
      </c>
      <c r="V340" s="22">
        <f t="shared" si="27"/>
        <v>8.2170000000000005</v>
      </c>
      <c r="W340" s="22">
        <f t="shared" si="27"/>
        <v>8.4149999999999991</v>
      </c>
      <c r="X340" s="22">
        <f t="shared" si="27"/>
        <v>8.8000000000000007</v>
      </c>
      <c r="Y340" s="22">
        <f t="shared" si="27"/>
        <v>9</v>
      </c>
      <c r="Z340" s="22">
        <f t="shared" si="27"/>
        <v>9.1999999999999993</v>
      </c>
      <c r="AA340" s="22">
        <f t="shared" si="27"/>
        <v>9.5</v>
      </c>
      <c r="AB340" s="22">
        <f t="shared" si="27"/>
        <v>9.8000000000000007</v>
      </c>
      <c r="AC340" s="22">
        <f t="shared" si="27"/>
        <v>10</v>
      </c>
      <c r="AD340" s="22">
        <f t="shared" si="27"/>
        <v>10.199999999999999</v>
      </c>
      <c r="AE340" s="22">
        <f t="shared" si="27"/>
        <v>10.5</v>
      </c>
      <c r="AF340" s="22">
        <f t="shared" si="27"/>
        <v>10.8</v>
      </c>
      <c r="AG340" s="22">
        <f t="shared" si="27"/>
        <v>11.1</v>
      </c>
      <c r="AH340" s="22">
        <f t="shared" si="27"/>
        <v>11.3</v>
      </c>
      <c r="AI340" s="22">
        <f t="shared" si="27"/>
        <v>11.6</v>
      </c>
      <c r="AJ340" s="22">
        <f t="shared" si="27"/>
        <v>11.9</v>
      </c>
      <c r="AK340" s="22">
        <f t="shared" si="27"/>
        <v>12.1</v>
      </c>
      <c r="AL340" s="22">
        <f t="shared" si="27"/>
        <v>11.978999999999999</v>
      </c>
      <c r="AM340" s="22">
        <f t="shared" si="27"/>
        <v>11.76</v>
      </c>
      <c r="AN340" s="22">
        <f t="shared" si="27"/>
        <v>11.542999999999999</v>
      </c>
      <c r="AO340" s="22">
        <f t="shared" si="27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si="27"/>
        <v>11</v>
      </c>
      <c r="K341" s="22">
        <f t="shared" si="27"/>
        <v>10.388</v>
      </c>
      <c r="L341" s="22">
        <f t="shared" si="27"/>
        <v>10.78</v>
      </c>
      <c r="M341" s="22">
        <f t="shared" si="27"/>
        <v>11.074</v>
      </c>
      <c r="N341" s="22">
        <f t="shared" si="27"/>
        <v>11.385</v>
      </c>
      <c r="O341" s="22">
        <f t="shared" si="27"/>
        <v>11.682</v>
      </c>
      <c r="P341" s="22">
        <f t="shared" si="27"/>
        <v>11.879999999999999</v>
      </c>
      <c r="Q341" s="22">
        <f t="shared" si="27"/>
        <v>12.177000000000001</v>
      </c>
      <c r="R341" s="22">
        <f t="shared" si="27"/>
        <v>12.474</v>
      </c>
      <c r="S341" s="22">
        <f t="shared" si="27"/>
        <v>13.433000000000002</v>
      </c>
      <c r="T341" s="22">
        <f t="shared" si="27"/>
        <v>13.7</v>
      </c>
      <c r="U341" s="22">
        <f t="shared" si="27"/>
        <v>14.1</v>
      </c>
      <c r="V341" s="22">
        <f t="shared" si="27"/>
        <v>14.5</v>
      </c>
      <c r="W341" s="22">
        <f t="shared" si="27"/>
        <v>14.9</v>
      </c>
      <c r="X341" s="22">
        <f t="shared" si="27"/>
        <v>15.3</v>
      </c>
      <c r="Y341" s="22">
        <f t="shared" si="27"/>
        <v>15.7</v>
      </c>
      <c r="Z341" s="22">
        <f t="shared" si="27"/>
        <v>16.100000000000001</v>
      </c>
      <c r="AA341" s="22">
        <f t="shared" si="27"/>
        <v>16.600000000000001</v>
      </c>
      <c r="AB341" s="22">
        <f t="shared" si="27"/>
        <v>17.271000000000001</v>
      </c>
      <c r="AC341" s="22">
        <f t="shared" si="27"/>
        <v>17.675000000000001</v>
      </c>
      <c r="AD341" s="22">
        <f t="shared" si="27"/>
        <v>17.899999999999999</v>
      </c>
      <c r="AE341" s="22">
        <f t="shared" si="27"/>
        <v>18.399999999999999</v>
      </c>
      <c r="AF341" s="22">
        <f t="shared" si="27"/>
        <v>19.190000000000001</v>
      </c>
      <c r="AG341" s="22">
        <f t="shared" si="27"/>
        <v>19.796000000000003</v>
      </c>
      <c r="AH341" s="22">
        <f t="shared" si="27"/>
        <v>20.2</v>
      </c>
      <c r="AI341" s="22">
        <f t="shared" si="27"/>
        <v>20.705000000000002</v>
      </c>
      <c r="AJ341" s="22">
        <f t="shared" si="27"/>
        <v>21.108999999999998</v>
      </c>
      <c r="AK341" s="22">
        <f t="shared" si="27"/>
        <v>21.4</v>
      </c>
      <c r="AL341" s="22">
        <f t="shared" si="27"/>
        <v>21.4</v>
      </c>
      <c r="AM341" s="22">
        <f t="shared" si="27"/>
        <v>20.873999999999999</v>
      </c>
      <c r="AN341" s="22">
        <f t="shared" si="27"/>
        <v>20.776</v>
      </c>
      <c r="AO341" s="22">
        <f t="shared" si="27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si="27"/>
        <v>3.5</v>
      </c>
      <c r="K342" s="22">
        <f t="shared" si="27"/>
        <v>3.492</v>
      </c>
      <c r="L342" s="22">
        <f t="shared" si="27"/>
        <v>3.552</v>
      </c>
      <c r="M342" s="22">
        <f t="shared" si="27"/>
        <v>3.61</v>
      </c>
      <c r="N342" s="22">
        <f t="shared" si="27"/>
        <v>3.7049999999999996</v>
      </c>
      <c r="O342" s="22">
        <f t="shared" si="27"/>
        <v>3.76</v>
      </c>
      <c r="P342" s="22">
        <f t="shared" si="27"/>
        <v>3.8129999999999997</v>
      </c>
      <c r="Q342" s="22">
        <f t="shared" si="27"/>
        <v>3.9060000000000006</v>
      </c>
      <c r="R342" s="22">
        <f t="shared" si="27"/>
        <v>3.956</v>
      </c>
      <c r="S342" s="22">
        <f t="shared" si="27"/>
        <v>4.5449999999999999</v>
      </c>
      <c r="T342" s="22">
        <f t="shared" si="27"/>
        <v>4.7</v>
      </c>
      <c r="U342" s="22">
        <f t="shared" si="27"/>
        <v>4.6559999999999997</v>
      </c>
      <c r="V342" s="22">
        <f t="shared" si="27"/>
        <v>4.75</v>
      </c>
      <c r="W342" s="22">
        <f t="shared" si="27"/>
        <v>4.7430000000000003</v>
      </c>
      <c r="X342" s="22">
        <f t="shared" si="27"/>
        <v>4.7840000000000007</v>
      </c>
      <c r="Y342" s="22">
        <f t="shared" si="27"/>
        <v>4.9680000000000009</v>
      </c>
      <c r="Z342" s="22">
        <f t="shared" si="27"/>
        <v>5.0049999999999999</v>
      </c>
      <c r="AA342" s="22">
        <f t="shared" si="27"/>
        <v>5.04</v>
      </c>
      <c r="AB342" s="22">
        <f t="shared" si="27"/>
        <v>5.1870000000000003</v>
      </c>
      <c r="AC342" s="22">
        <f t="shared" si="27"/>
        <v>5.2779999999999996</v>
      </c>
      <c r="AD342" s="22">
        <f t="shared" si="27"/>
        <v>5.3690000000000007</v>
      </c>
      <c r="AE342" s="22">
        <f t="shared" si="27"/>
        <v>5.46</v>
      </c>
      <c r="AF342" s="22">
        <f t="shared" si="27"/>
        <v>5.8279999999999994</v>
      </c>
      <c r="AG342" s="22">
        <f t="shared" si="27"/>
        <v>5.9219999999999997</v>
      </c>
      <c r="AH342" s="22">
        <f t="shared" si="27"/>
        <v>6.0449999999999999</v>
      </c>
      <c r="AI342" s="22">
        <f t="shared" si="27"/>
        <v>6.0720000000000001</v>
      </c>
      <c r="AJ342" s="22">
        <f t="shared" si="27"/>
        <v>6.0970000000000004</v>
      </c>
      <c r="AK342" s="22">
        <f t="shared" si="27"/>
        <v>6.0970000000000004</v>
      </c>
      <c r="AL342" s="22">
        <f t="shared" si="27"/>
        <v>6.1640000000000006</v>
      </c>
      <c r="AM342" s="22">
        <f t="shared" si="27"/>
        <v>5.98</v>
      </c>
      <c r="AN342" s="22">
        <f t="shared" si="27"/>
        <v>5.8880000000000008</v>
      </c>
      <c r="AO342" s="22">
        <f t="shared" si="27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si="27"/>
        <v>10.6</v>
      </c>
      <c r="K343" s="22">
        <f t="shared" si="27"/>
        <v>10.197000000000001</v>
      </c>
      <c r="L343" s="22">
        <f t="shared" si="27"/>
        <v>10.388</v>
      </c>
      <c r="M343" s="22">
        <f t="shared" si="27"/>
        <v>10.584</v>
      </c>
      <c r="N343" s="22">
        <f t="shared" si="27"/>
        <v>10.78</v>
      </c>
      <c r="O343" s="22">
        <f t="shared" si="27"/>
        <v>10.975999999999999</v>
      </c>
      <c r="P343" s="22">
        <f t="shared" si="27"/>
        <v>11.27</v>
      </c>
      <c r="Q343" s="22">
        <f t="shared" si="27"/>
        <v>11.465999999999999</v>
      </c>
      <c r="R343" s="22">
        <f t="shared" si="27"/>
        <v>11.76</v>
      </c>
      <c r="S343" s="22">
        <f t="shared" si="27"/>
        <v>12.375</v>
      </c>
      <c r="T343" s="22">
        <f t="shared" si="27"/>
        <v>12.771000000000001</v>
      </c>
      <c r="U343" s="22">
        <f t="shared" si="27"/>
        <v>12.968999999999999</v>
      </c>
      <c r="V343" s="22">
        <f t="shared" si="27"/>
        <v>13.365</v>
      </c>
      <c r="W343" s="22">
        <f t="shared" si="27"/>
        <v>13.662000000000001</v>
      </c>
      <c r="X343" s="22">
        <f t="shared" si="27"/>
        <v>14.058</v>
      </c>
      <c r="Y343" s="22">
        <f t="shared" si="27"/>
        <v>14.453999999999999</v>
      </c>
      <c r="Z343" s="22">
        <f t="shared" si="27"/>
        <v>14.9</v>
      </c>
      <c r="AA343" s="22">
        <f t="shared" si="27"/>
        <v>15.3</v>
      </c>
      <c r="AB343" s="22">
        <f t="shared" si="27"/>
        <v>15.8</v>
      </c>
      <c r="AC343" s="22">
        <f t="shared" si="27"/>
        <v>16.100000000000001</v>
      </c>
      <c r="AD343" s="22">
        <f t="shared" si="27"/>
        <v>16.5</v>
      </c>
      <c r="AE343" s="22">
        <f t="shared" si="27"/>
        <v>16.899999999999999</v>
      </c>
      <c r="AF343" s="22">
        <f t="shared" si="27"/>
        <v>17.5</v>
      </c>
      <c r="AG343" s="22">
        <f t="shared" si="27"/>
        <v>17.899999999999999</v>
      </c>
      <c r="AH343" s="22">
        <f t="shared" si="27"/>
        <v>18.3</v>
      </c>
      <c r="AI343" s="22">
        <f t="shared" si="27"/>
        <v>18.7</v>
      </c>
      <c r="AJ343" s="22">
        <f t="shared" si="27"/>
        <v>19.100000000000001</v>
      </c>
      <c r="AK343" s="22">
        <f t="shared" si="27"/>
        <v>19.5</v>
      </c>
      <c r="AL343" s="22">
        <f t="shared" si="27"/>
        <v>19.305</v>
      </c>
      <c r="AM343" s="22">
        <f t="shared" si="27"/>
        <v>19.011999999999997</v>
      </c>
      <c r="AN343" s="22">
        <f t="shared" si="27"/>
        <v>18.721</v>
      </c>
      <c r="AO343" s="22">
        <f t="shared" ref="AO343" si="28">AO189*AO266</f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51" si="29">J190*J267</f>
        <v>8.6</v>
      </c>
      <c r="K344" s="22">
        <f t="shared" si="29"/>
        <v>8.4</v>
      </c>
      <c r="L344" s="22">
        <f t="shared" si="29"/>
        <v>8.427999999999999</v>
      </c>
      <c r="M344" s="22">
        <f t="shared" si="29"/>
        <v>8.5259999999999998</v>
      </c>
      <c r="N344" s="22">
        <f t="shared" si="29"/>
        <v>8.6330000000000009</v>
      </c>
      <c r="O344" s="22">
        <f t="shared" si="29"/>
        <v>8.64</v>
      </c>
      <c r="P344" s="22">
        <f t="shared" si="29"/>
        <v>8.64</v>
      </c>
      <c r="Q344" s="22">
        <f t="shared" si="29"/>
        <v>8.6449999999999996</v>
      </c>
      <c r="R344" s="22">
        <f t="shared" si="29"/>
        <v>8.7399999999999984</v>
      </c>
      <c r="S344" s="22">
        <f t="shared" si="29"/>
        <v>8.93</v>
      </c>
      <c r="T344" s="22">
        <f t="shared" si="29"/>
        <v>9.0250000000000004</v>
      </c>
      <c r="U344" s="22">
        <f t="shared" si="29"/>
        <v>8.93</v>
      </c>
      <c r="V344" s="22">
        <f t="shared" si="29"/>
        <v>9.0239999999999991</v>
      </c>
      <c r="W344" s="22">
        <f t="shared" si="29"/>
        <v>9.1179999999999986</v>
      </c>
      <c r="X344" s="22">
        <f t="shared" si="29"/>
        <v>9.1179999999999986</v>
      </c>
      <c r="Y344" s="22">
        <f t="shared" si="29"/>
        <v>9.2119999999999997</v>
      </c>
      <c r="Z344" s="22">
        <f t="shared" si="29"/>
        <v>9.2119999999999997</v>
      </c>
      <c r="AA344" s="22">
        <f t="shared" si="29"/>
        <v>9.3059999999999992</v>
      </c>
      <c r="AB344" s="22">
        <f t="shared" si="29"/>
        <v>9.3059999999999992</v>
      </c>
      <c r="AC344" s="22">
        <f t="shared" si="29"/>
        <v>9.3999999999999986</v>
      </c>
      <c r="AD344" s="22">
        <f t="shared" si="29"/>
        <v>9.3999999999999986</v>
      </c>
      <c r="AE344" s="22">
        <f t="shared" si="29"/>
        <v>9.4939999999999998</v>
      </c>
      <c r="AF344" s="22">
        <f t="shared" si="29"/>
        <v>9.5879999999999992</v>
      </c>
      <c r="AG344" s="22">
        <f t="shared" si="29"/>
        <v>9.6820000000000004</v>
      </c>
      <c r="AH344" s="22">
        <f t="shared" si="29"/>
        <v>9.7850000000000001</v>
      </c>
      <c r="AI344" s="22">
        <f t="shared" si="29"/>
        <v>9.879999999999999</v>
      </c>
      <c r="AJ344" s="22">
        <f t="shared" si="29"/>
        <v>9.9749999999999996</v>
      </c>
      <c r="AK344" s="22">
        <f t="shared" si="29"/>
        <v>9.9749999999999996</v>
      </c>
      <c r="AL344" s="22">
        <f t="shared" si="29"/>
        <v>9.7759999999999998</v>
      </c>
      <c r="AM344" s="22">
        <f t="shared" si="29"/>
        <v>9.5790000000000006</v>
      </c>
      <c r="AN344" s="22">
        <f t="shared" si="29"/>
        <v>9.5790000000000006</v>
      </c>
      <c r="AO344" s="22">
        <f t="shared" si="29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si="29"/>
        <v>7.3</v>
      </c>
      <c r="K345" s="22">
        <f t="shared" si="29"/>
        <v>7.1280000000000001</v>
      </c>
      <c r="L345" s="22">
        <f t="shared" si="29"/>
        <v>7.1779999999999999</v>
      </c>
      <c r="M345" s="22">
        <f t="shared" si="29"/>
        <v>7.35</v>
      </c>
      <c r="N345" s="22">
        <f t="shared" si="29"/>
        <v>7.3719999999999999</v>
      </c>
      <c r="O345" s="22">
        <f t="shared" si="29"/>
        <v>7.3919999999999995</v>
      </c>
      <c r="P345" s="22">
        <f t="shared" si="29"/>
        <v>7.4099999999999993</v>
      </c>
      <c r="Q345" s="22">
        <f t="shared" si="29"/>
        <v>7.5049999999999999</v>
      </c>
      <c r="R345" s="22">
        <f t="shared" si="29"/>
        <v>7.52</v>
      </c>
      <c r="S345" s="22">
        <f t="shared" si="29"/>
        <v>7.613999999999999</v>
      </c>
      <c r="T345" s="22">
        <f t="shared" si="29"/>
        <v>7.7079999999999993</v>
      </c>
      <c r="U345" s="22">
        <f t="shared" si="29"/>
        <v>7.7190000000000012</v>
      </c>
      <c r="V345" s="22">
        <f t="shared" si="29"/>
        <v>7.8120000000000012</v>
      </c>
      <c r="W345" s="22">
        <f t="shared" si="29"/>
        <v>7.8120000000000012</v>
      </c>
      <c r="X345" s="22">
        <f t="shared" si="29"/>
        <v>7.9050000000000002</v>
      </c>
      <c r="Y345" s="22">
        <f t="shared" si="29"/>
        <v>7.9050000000000002</v>
      </c>
      <c r="Z345" s="22">
        <f t="shared" si="29"/>
        <v>7.9119999999999999</v>
      </c>
      <c r="AA345" s="22">
        <f t="shared" si="29"/>
        <v>7.9119999999999999</v>
      </c>
      <c r="AB345" s="22">
        <f t="shared" si="29"/>
        <v>7.9119999999999999</v>
      </c>
      <c r="AC345" s="22">
        <f t="shared" si="29"/>
        <v>7.9119999999999999</v>
      </c>
      <c r="AD345" s="22">
        <f t="shared" si="29"/>
        <v>8.0039999999999996</v>
      </c>
      <c r="AE345" s="22">
        <f t="shared" si="29"/>
        <v>8.0039999999999996</v>
      </c>
      <c r="AF345" s="22">
        <f t="shared" si="29"/>
        <v>8.0960000000000019</v>
      </c>
      <c r="AG345" s="22">
        <f t="shared" si="29"/>
        <v>8.0960000000000019</v>
      </c>
      <c r="AH345" s="22">
        <f t="shared" si="29"/>
        <v>8.0960000000000019</v>
      </c>
      <c r="AI345" s="22">
        <f t="shared" si="29"/>
        <v>8.0960000000000019</v>
      </c>
      <c r="AJ345" s="22">
        <f t="shared" si="29"/>
        <v>8.277000000000001</v>
      </c>
      <c r="AK345" s="22">
        <f t="shared" si="29"/>
        <v>7.8299999999999992</v>
      </c>
      <c r="AL345" s="22">
        <f t="shared" si="29"/>
        <v>7.48</v>
      </c>
      <c r="AM345" s="22">
        <f t="shared" si="29"/>
        <v>7.0519999999999996</v>
      </c>
      <c r="AN345" s="22">
        <f t="shared" si="29"/>
        <v>6.6360000000000001</v>
      </c>
      <c r="AO345" s="22">
        <f t="shared" si="29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si="29"/>
        <v>6.5</v>
      </c>
      <c r="K346" s="22">
        <f t="shared" si="29"/>
        <v>4.9400000000000004</v>
      </c>
      <c r="L346" s="22">
        <f t="shared" si="29"/>
        <v>5.6759999999999993</v>
      </c>
      <c r="M346" s="22">
        <f t="shared" si="29"/>
        <v>5.9630000000000001</v>
      </c>
      <c r="N346" s="22">
        <f t="shared" si="29"/>
        <v>6.2560000000000002</v>
      </c>
      <c r="O346" s="22">
        <f t="shared" si="29"/>
        <v>6.44</v>
      </c>
      <c r="P346" s="22">
        <f t="shared" si="29"/>
        <v>6.532</v>
      </c>
      <c r="Q346" s="22">
        <f t="shared" si="29"/>
        <v>6.7160000000000002</v>
      </c>
      <c r="R346" s="22">
        <f t="shared" si="29"/>
        <v>6.9</v>
      </c>
      <c r="S346" s="22">
        <f t="shared" si="29"/>
        <v>7.4879999999999995</v>
      </c>
      <c r="T346" s="22">
        <f t="shared" si="29"/>
        <v>7.6949999999999994</v>
      </c>
      <c r="U346" s="22">
        <f t="shared" si="29"/>
        <v>7.8850000000000007</v>
      </c>
      <c r="V346" s="22">
        <f t="shared" si="29"/>
        <v>8.17</v>
      </c>
      <c r="W346" s="22">
        <f t="shared" si="29"/>
        <v>8.4550000000000001</v>
      </c>
      <c r="X346" s="22">
        <f t="shared" si="29"/>
        <v>8.831999999999999</v>
      </c>
      <c r="Y346" s="22">
        <f t="shared" si="29"/>
        <v>9.1199999999999992</v>
      </c>
      <c r="Z346" s="22">
        <f t="shared" si="29"/>
        <v>9.4079999999999995</v>
      </c>
      <c r="AA346" s="22">
        <f t="shared" si="29"/>
        <v>9.8939999999999984</v>
      </c>
      <c r="AB346" s="22">
        <f t="shared" si="29"/>
        <v>10.282</v>
      </c>
      <c r="AC346" s="22">
        <f t="shared" si="29"/>
        <v>10.573</v>
      </c>
      <c r="AD346" s="22">
        <f t="shared" si="29"/>
        <v>11.074</v>
      </c>
      <c r="AE346" s="22">
        <f t="shared" si="29"/>
        <v>11.465999999999999</v>
      </c>
      <c r="AF346" s="22">
        <f t="shared" si="29"/>
        <v>11.978999999999999</v>
      </c>
      <c r="AG346" s="22">
        <f t="shared" si="29"/>
        <v>12.375</v>
      </c>
      <c r="AH346" s="22">
        <f t="shared" si="29"/>
        <v>12.771000000000001</v>
      </c>
      <c r="AI346" s="22">
        <f t="shared" si="29"/>
        <v>13.034000000000001</v>
      </c>
      <c r="AJ346" s="22">
        <f t="shared" si="29"/>
        <v>13.425999999999998</v>
      </c>
      <c r="AK346" s="22">
        <f t="shared" si="29"/>
        <v>13.818</v>
      </c>
      <c r="AL346" s="22">
        <f t="shared" si="29"/>
        <v>14.42</v>
      </c>
      <c r="AM346" s="22">
        <f t="shared" si="29"/>
        <v>14.734000000000002</v>
      </c>
      <c r="AN346" s="22">
        <f t="shared" si="29"/>
        <v>14.595000000000001</v>
      </c>
      <c r="AO346" s="22">
        <f t="shared" si="29"/>
        <v>14.490000000000002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si="29"/>
        <v>22.3</v>
      </c>
      <c r="K347" s="22">
        <f t="shared" si="29"/>
        <v>21.613999999999997</v>
      </c>
      <c r="L347" s="22">
        <f t="shared" si="29"/>
        <v>21.9</v>
      </c>
      <c r="M347" s="22">
        <f t="shared" si="29"/>
        <v>22.4</v>
      </c>
      <c r="N347" s="22">
        <f t="shared" si="29"/>
        <v>22.9</v>
      </c>
      <c r="O347" s="22">
        <f t="shared" si="29"/>
        <v>23.2</v>
      </c>
      <c r="P347" s="22">
        <f t="shared" si="29"/>
        <v>23.6</v>
      </c>
      <c r="Q347" s="22">
        <f t="shared" si="29"/>
        <v>24</v>
      </c>
      <c r="R347" s="22">
        <f t="shared" si="29"/>
        <v>24.4</v>
      </c>
      <c r="S347" s="22">
        <f t="shared" si="29"/>
        <v>25.1</v>
      </c>
      <c r="T347" s="22">
        <f t="shared" si="29"/>
        <v>25.6</v>
      </c>
      <c r="U347" s="22">
        <f t="shared" si="29"/>
        <v>26</v>
      </c>
      <c r="V347" s="22">
        <f t="shared" si="29"/>
        <v>26.5</v>
      </c>
      <c r="W347" s="22">
        <f t="shared" si="29"/>
        <v>27.371000000000002</v>
      </c>
      <c r="X347" s="22">
        <f t="shared" si="29"/>
        <v>27.876000000000001</v>
      </c>
      <c r="Y347" s="22">
        <f t="shared" si="29"/>
        <v>28.481999999999999</v>
      </c>
      <c r="Z347" s="22">
        <f t="shared" si="29"/>
        <v>28.986999999999998</v>
      </c>
      <c r="AA347" s="22">
        <f t="shared" si="29"/>
        <v>29.492000000000001</v>
      </c>
      <c r="AB347" s="22">
        <f t="shared" si="29"/>
        <v>30.396000000000001</v>
      </c>
      <c r="AC347" s="22">
        <f t="shared" si="29"/>
        <v>30.906000000000002</v>
      </c>
      <c r="AD347" s="22">
        <f t="shared" si="29"/>
        <v>31.209</v>
      </c>
      <c r="AE347" s="22">
        <f t="shared" si="29"/>
        <v>31.713999999999999</v>
      </c>
      <c r="AF347" s="22">
        <f t="shared" si="29"/>
        <v>32.420999999999999</v>
      </c>
      <c r="AG347" s="22">
        <f t="shared" si="29"/>
        <v>32.926000000000002</v>
      </c>
      <c r="AH347" s="22">
        <f t="shared" si="29"/>
        <v>33.532000000000004</v>
      </c>
      <c r="AI347" s="22">
        <f t="shared" si="29"/>
        <v>34.037000000000006</v>
      </c>
      <c r="AJ347" s="22">
        <f t="shared" si="29"/>
        <v>34.643000000000001</v>
      </c>
      <c r="AK347" s="22">
        <f t="shared" si="29"/>
        <v>35.047000000000004</v>
      </c>
      <c r="AL347" s="22">
        <f t="shared" si="29"/>
        <v>34.253999999999998</v>
      </c>
      <c r="AM347" s="22">
        <f t="shared" si="29"/>
        <v>33.81</v>
      </c>
      <c r="AN347" s="22">
        <f t="shared" si="29"/>
        <v>33.367999999999995</v>
      </c>
      <c r="AO347" s="22">
        <f t="shared" si="29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si="29"/>
        <v>8.5</v>
      </c>
      <c r="K348" s="22">
        <f t="shared" si="29"/>
        <v>8.3000000000000007</v>
      </c>
      <c r="L348" s="22">
        <f t="shared" si="29"/>
        <v>8.5</v>
      </c>
      <c r="M348" s="22">
        <f t="shared" si="29"/>
        <v>8.6999999999999993</v>
      </c>
      <c r="N348" s="22">
        <f t="shared" si="29"/>
        <v>8.8109999999999999</v>
      </c>
      <c r="O348" s="22">
        <f t="shared" si="29"/>
        <v>8.91</v>
      </c>
      <c r="P348" s="22">
        <f t="shared" si="29"/>
        <v>9.0090000000000003</v>
      </c>
      <c r="Q348" s="22">
        <f t="shared" si="29"/>
        <v>9.016</v>
      </c>
      <c r="R348" s="22">
        <f t="shared" si="29"/>
        <v>9.2119999999999997</v>
      </c>
      <c r="S348" s="22">
        <f t="shared" si="29"/>
        <v>9.5059999999999985</v>
      </c>
      <c r="T348" s="22">
        <f t="shared" si="29"/>
        <v>9.604000000000001</v>
      </c>
      <c r="U348" s="22">
        <f t="shared" si="29"/>
        <v>9.702</v>
      </c>
      <c r="V348" s="22">
        <f t="shared" si="29"/>
        <v>9.8000000000000007</v>
      </c>
      <c r="W348" s="22">
        <f t="shared" si="29"/>
        <v>9.9959999999999987</v>
      </c>
      <c r="X348" s="22">
        <f t="shared" si="29"/>
        <v>10.094000000000001</v>
      </c>
      <c r="Y348" s="22">
        <f t="shared" si="29"/>
        <v>10.29</v>
      </c>
      <c r="Z348" s="22">
        <f t="shared" si="29"/>
        <v>10.388</v>
      </c>
      <c r="AA348" s="22">
        <f t="shared" si="29"/>
        <v>10.485999999999999</v>
      </c>
      <c r="AB348" s="22">
        <f t="shared" si="29"/>
        <v>10.584</v>
      </c>
      <c r="AC348" s="22">
        <f t="shared" si="29"/>
        <v>10.682</v>
      </c>
      <c r="AD348" s="22">
        <f t="shared" si="29"/>
        <v>10.878</v>
      </c>
      <c r="AE348" s="22">
        <f t="shared" si="29"/>
        <v>10.975999999999999</v>
      </c>
      <c r="AF348" s="22">
        <f t="shared" si="29"/>
        <v>11.172000000000001</v>
      </c>
      <c r="AG348" s="22">
        <f t="shared" si="29"/>
        <v>11.27</v>
      </c>
      <c r="AH348" s="22">
        <f t="shared" si="29"/>
        <v>11.368</v>
      </c>
      <c r="AI348" s="22">
        <f t="shared" si="29"/>
        <v>11.465999999999999</v>
      </c>
      <c r="AJ348" s="22">
        <f t="shared" si="29"/>
        <v>11.564</v>
      </c>
      <c r="AK348" s="22">
        <f t="shared" si="29"/>
        <v>11.76</v>
      </c>
      <c r="AL348" s="22">
        <f t="shared" si="29"/>
        <v>11.64</v>
      </c>
      <c r="AM348" s="22">
        <f t="shared" si="29"/>
        <v>11.52</v>
      </c>
      <c r="AN348" s="22">
        <f t="shared" si="29"/>
        <v>11.52</v>
      </c>
      <c r="AO348" s="22">
        <f t="shared" si="2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si="29"/>
        <v>2.5</v>
      </c>
      <c r="K349" s="22">
        <f t="shared" si="29"/>
        <v>2.4</v>
      </c>
      <c r="L349" s="22">
        <f t="shared" si="29"/>
        <v>2.5</v>
      </c>
      <c r="M349" s="22">
        <f t="shared" si="29"/>
        <v>2.5</v>
      </c>
      <c r="N349" s="22">
        <f t="shared" si="29"/>
        <v>2.6</v>
      </c>
      <c r="O349" s="22">
        <f t="shared" si="29"/>
        <v>2.6</v>
      </c>
      <c r="P349" s="22">
        <f t="shared" si="29"/>
        <v>2.7</v>
      </c>
      <c r="Q349" s="22">
        <f t="shared" si="29"/>
        <v>2.8279999999999998</v>
      </c>
      <c r="R349" s="22">
        <f t="shared" si="29"/>
        <v>2.9289999999999998</v>
      </c>
      <c r="S349" s="22">
        <f t="shared" si="29"/>
        <v>3.06</v>
      </c>
      <c r="T349" s="22">
        <f t="shared" si="29"/>
        <v>3.1620000000000004</v>
      </c>
      <c r="U349" s="22">
        <f t="shared" si="29"/>
        <v>3.2640000000000002</v>
      </c>
      <c r="V349" s="22">
        <f t="shared" si="29"/>
        <v>3.399</v>
      </c>
      <c r="W349" s="22">
        <f t="shared" si="29"/>
        <v>3.5019999999999998</v>
      </c>
      <c r="X349" s="22">
        <f t="shared" si="29"/>
        <v>3.7440000000000002</v>
      </c>
      <c r="Y349" s="22">
        <f t="shared" si="29"/>
        <v>3.8480000000000003</v>
      </c>
      <c r="Z349" s="22">
        <f t="shared" si="29"/>
        <v>4.056</v>
      </c>
      <c r="AA349" s="22">
        <f t="shared" si="29"/>
        <v>4.2</v>
      </c>
      <c r="AB349" s="22">
        <f t="shared" si="29"/>
        <v>4.41</v>
      </c>
      <c r="AC349" s="22">
        <f t="shared" si="29"/>
        <v>4.4719999999999995</v>
      </c>
      <c r="AD349" s="22">
        <f t="shared" si="29"/>
        <v>4.5760000000000005</v>
      </c>
      <c r="AE349" s="22">
        <f t="shared" si="29"/>
        <v>4.7839999999999998</v>
      </c>
      <c r="AF349" s="22">
        <f t="shared" si="29"/>
        <v>5.04</v>
      </c>
      <c r="AG349" s="22">
        <f t="shared" si="29"/>
        <v>5.2</v>
      </c>
      <c r="AH349" s="22">
        <f t="shared" si="29"/>
        <v>5.3039999999999994</v>
      </c>
      <c r="AI349" s="22">
        <f t="shared" si="29"/>
        <v>5.5119999999999996</v>
      </c>
      <c r="AJ349" s="22">
        <f t="shared" si="29"/>
        <v>5.7750000000000004</v>
      </c>
      <c r="AK349" s="22">
        <f t="shared" si="29"/>
        <v>5.8239999999999998</v>
      </c>
      <c r="AL349" s="22">
        <f t="shared" si="29"/>
        <v>5.8710000000000004</v>
      </c>
      <c r="AM349" s="22">
        <f t="shared" si="29"/>
        <v>5.7570000000000006</v>
      </c>
      <c r="AN349" s="22">
        <f t="shared" si="29"/>
        <v>5.6</v>
      </c>
      <c r="AO349" s="22">
        <f t="shared" si="29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si="29"/>
        <v>0.6</v>
      </c>
      <c r="K350" s="22">
        <f t="shared" si="29"/>
        <v>0.65100000000000002</v>
      </c>
      <c r="L350" s="22">
        <f t="shared" si="29"/>
        <v>0.65799999999999992</v>
      </c>
      <c r="M350" s="22">
        <f t="shared" si="29"/>
        <v>0.65100000000000002</v>
      </c>
      <c r="N350" s="22">
        <f t="shared" si="29"/>
        <v>0.65799999999999992</v>
      </c>
      <c r="O350" s="22">
        <f t="shared" si="29"/>
        <v>0.66499999999999992</v>
      </c>
      <c r="P350" s="22">
        <f t="shared" si="29"/>
        <v>0.76</v>
      </c>
      <c r="Q350" s="22">
        <f t="shared" si="29"/>
        <v>0.76</v>
      </c>
      <c r="R350" s="22">
        <f t="shared" si="29"/>
        <v>0.752</v>
      </c>
      <c r="S350" s="22">
        <f t="shared" si="29"/>
        <v>0.79200000000000004</v>
      </c>
      <c r="T350" s="22">
        <f t="shared" si="29"/>
        <v>0.88200000000000001</v>
      </c>
      <c r="U350" s="22">
        <f t="shared" si="29"/>
        <v>0.873</v>
      </c>
      <c r="V350" s="22">
        <f t="shared" si="29"/>
        <v>0.86399999999999999</v>
      </c>
      <c r="W350" s="22">
        <f t="shared" si="29"/>
        <v>0.97</v>
      </c>
      <c r="X350" s="22">
        <f t="shared" si="29"/>
        <v>0.97</v>
      </c>
      <c r="Y350" s="22">
        <f t="shared" si="29"/>
        <v>0.96</v>
      </c>
      <c r="Z350" s="22">
        <f t="shared" si="29"/>
        <v>1.056</v>
      </c>
      <c r="AA350" s="22">
        <f t="shared" si="29"/>
        <v>1.056</v>
      </c>
      <c r="AB350" s="22">
        <f t="shared" si="29"/>
        <v>1.1639999999999999</v>
      </c>
      <c r="AC350" s="22">
        <f t="shared" si="29"/>
        <v>1.1519999999999999</v>
      </c>
      <c r="AD350" s="22">
        <f t="shared" si="29"/>
        <v>1.1399999999999999</v>
      </c>
      <c r="AE350" s="22">
        <f t="shared" si="29"/>
        <v>1.2349999999999999</v>
      </c>
      <c r="AF350" s="22">
        <f t="shared" si="29"/>
        <v>1.248</v>
      </c>
      <c r="AG350" s="22">
        <f t="shared" si="29"/>
        <v>1.248</v>
      </c>
      <c r="AH350" s="22">
        <f t="shared" si="29"/>
        <v>1.3439999999999999</v>
      </c>
      <c r="AI350" s="22">
        <f t="shared" si="29"/>
        <v>1.3439999999999999</v>
      </c>
      <c r="AJ350" s="22">
        <f t="shared" si="29"/>
        <v>1.3439999999999999</v>
      </c>
      <c r="AK350" s="22">
        <f t="shared" si="29"/>
        <v>1.4249999999999998</v>
      </c>
      <c r="AL350" s="22">
        <f t="shared" si="29"/>
        <v>1.4550000000000001</v>
      </c>
      <c r="AM350" s="22">
        <f t="shared" si="29"/>
        <v>1.3579999999999999</v>
      </c>
      <c r="AN350" s="22">
        <f t="shared" si="29"/>
        <v>1.3579999999999999</v>
      </c>
      <c r="AO350" s="22">
        <f t="shared" si="29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si="29"/>
        <v>12.4</v>
      </c>
      <c r="K351" s="22">
        <f t="shared" si="29"/>
        <v>11.616</v>
      </c>
      <c r="L351" s="22">
        <f t="shared" si="29"/>
        <v>12</v>
      </c>
      <c r="M351" s="22">
        <f t="shared" si="29"/>
        <v>12.288</v>
      </c>
      <c r="N351" s="22">
        <f t="shared" si="29"/>
        <v>12.61</v>
      </c>
      <c r="O351" s="22">
        <f t="shared" si="29"/>
        <v>12.901</v>
      </c>
      <c r="P351" s="22">
        <f t="shared" si="29"/>
        <v>13.192</v>
      </c>
      <c r="Q351" s="22">
        <f t="shared" si="29"/>
        <v>13.483000000000001</v>
      </c>
      <c r="R351" s="22">
        <f t="shared" si="29"/>
        <v>13.871</v>
      </c>
      <c r="S351" s="22">
        <f t="shared" si="29"/>
        <v>14.85</v>
      </c>
      <c r="T351" s="22">
        <f t="shared" si="29"/>
        <v>15.345000000000001</v>
      </c>
      <c r="U351" s="22">
        <f t="shared" si="29"/>
        <v>15.484</v>
      </c>
      <c r="V351" s="22">
        <f t="shared" si="29"/>
        <v>15.875999999999999</v>
      </c>
      <c r="W351" s="22">
        <f t="shared" si="29"/>
        <v>16.268000000000001</v>
      </c>
      <c r="X351" s="22">
        <f t="shared" si="29"/>
        <v>16.758000000000003</v>
      </c>
      <c r="Y351" s="22">
        <f t="shared" si="29"/>
        <v>17.248000000000001</v>
      </c>
      <c r="Z351" s="22">
        <f t="shared" si="29"/>
        <v>17.64</v>
      </c>
      <c r="AA351" s="22">
        <f t="shared" si="29"/>
        <v>18.13</v>
      </c>
      <c r="AB351" s="22">
        <f t="shared" si="29"/>
        <v>18.809999999999999</v>
      </c>
      <c r="AC351" s="22">
        <f t="shared" si="29"/>
        <v>19.305</v>
      </c>
      <c r="AD351" s="22">
        <f t="shared" si="29"/>
        <v>19.501999999999999</v>
      </c>
      <c r="AE351" s="22">
        <f t="shared" si="29"/>
        <v>19.991999999999997</v>
      </c>
      <c r="AF351" s="22">
        <f t="shared" si="29"/>
        <v>20.889000000000003</v>
      </c>
      <c r="AG351" s="22">
        <f t="shared" si="29"/>
        <v>21.384</v>
      </c>
      <c r="AH351" s="22">
        <f t="shared" si="29"/>
        <v>21.78</v>
      </c>
      <c r="AI351" s="22">
        <f t="shared" si="29"/>
        <v>22.05</v>
      </c>
      <c r="AJ351" s="22">
        <f t="shared" si="29"/>
        <v>22.77</v>
      </c>
      <c r="AK351" s="22">
        <f t="shared" si="29"/>
        <v>22.931999999999999</v>
      </c>
      <c r="AL351" s="22">
        <f t="shared" si="29"/>
        <v>22.931999999999999</v>
      </c>
      <c r="AM351" s="22">
        <f t="shared" si="29"/>
        <v>22.834</v>
      </c>
      <c r="AN351" s="22">
        <f t="shared" si="29"/>
        <v>22.736000000000001</v>
      </c>
      <c r="AO351" s="22">
        <f t="shared" ref="AO351" si="30">AO197*AO274</f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9" si="31">J198*J275</f>
        <v>40.799999999999997</v>
      </c>
      <c r="K352" s="22">
        <f t="shared" si="31"/>
        <v>39.698999999999998</v>
      </c>
      <c r="L352" s="22">
        <f t="shared" si="31"/>
        <v>42.622</v>
      </c>
      <c r="M352" s="22">
        <f t="shared" si="31"/>
        <v>43.2</v>
      </c>
      <c r="N352" s="22">
        <f t="shared" si="31"/>
        <v>44.4</v>
      </c>
      <c r="O352" s="22">
        <f t="shared" si="31"/>
        <v>45.7</v>
      </c>
      <c r="P352" s="22">
        <f t="shared" si="31"/>
        <v>47.571000000000005</v>
      </c>
      <c r="Q352" s="22">
        <f t="shared" si="31"/>
        <v>48.984999999999999</v>
      </c>
      <c r="R352" s="22">
        <f t="shared" si="31"/>
        <v>49.9</v>
      </c>
      <c r="S352" s="22">
        <f t="shared" si="31"/>
        <v>55.951999999999998</v>
      </c>
      <c r="T352" s="22">
        <f t="shared" si="31"/>
        <v>58.136000000000003</v>
      </c>
      <c r="U352" s="22">
        <f t="shared" si="31"/>
        <v>58.65</v>
      </c>
      <c r="V352" s="22">
        <f t="shared" si="31"/>
        <v>60.485999999999997</v>
      </c>
      <c r="W352" s="22">
        <f t="shared" si="31"/>
        <v>62.322000000000003</v>
      </c>
      <c r="X352" s="22">
        <f t="shared" si="31"/>
        <v>64.362000000000009</v>
      </c>
      <c r="Y352" s="22">
        <f t="shared" si="31"/>
        <v>66.605999999999995</v>
      </c>
      <c r="Z352" s="22">
        <f t="shared" si="31"/>
        <v>67.771000000000001</v>
      </c>
      <c r="AA352" s="22">
        <f t="shared" si="31"/>
        <v>70.481999999999999</v>
      </c>
      <c r="AB352" s="22">
        <f t="shared" si="31"/>
        <v>72.930000000000007</v>
      </c>
      <c r="AC352" s="22">
        <f t="shared" si="31"/>
        <v>74.033000000000001</v>
      </c>
      <c r="AD352" s="22">
        <f t="shared" si="31"/>
        <v>75.850999999999999</v>
      </c>
      <c r="AE352" s="22">
        <f t="shared" si="31"/>
        <v>77.870999999999995</v>
      </c>
      <c r="AF352" s="22">
        <f t="shared" si="31"/>
        <v>82.00800000000001</v>
      </c>
      <c r="AG352" s="22">
        <f t="shared" si="31"/>
        <v>84.66</v>
      </c>
      <c r="AH352" s="22">
        <f t="shared" si="31"/>
        <v>86.801999999999992</v>
      </c>
      <c r="AI352" s="22">
        <f t="shared" si="31"/>
        <v>87.970999999999989</v>
      </c>
      <c r="AJ352" s="22">
        <f t="shared" si="31"/>
        <v>89.991</v>
      </c>
      <c r="AK352" s="22">
        <f t="shared" si="31"/>
        <v>92.010999999999996</v>
      </c>
      <c r="AL352" s="22">
        <f t="shared" si="31"/>
        <v>92.617000000000004</v>
      </c>
      <c r="AM352" s="22">
        <f t="shared" si="31"/>
        <v>91.4</v>
      </c>
      <c r="AN352" s="22">
        <f t="shared" si="31"/>
        <v>89.991</v>
      </c>
      <c r="AO352" s="22">
        <f t="shared" si="31"/>
        <v>88.494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si="31"/>
        <v>6.6</v>
      </c>
      <c r="K353" s="22">
        <f t="shared" si="31"/>
        <v>6.649</v>
      </c>
      <c r="L353" s="22">
        <f t="shared" si="31"/>
        <v>6.8040000000000003</v>
      </c>
      <c r="M353" s="22">
        <f t="shared" si="31"/>
        <v>6.9120000000000008</v>
      </c>
      <c r="N353" s="22">
        <f t="shared" si="31"/>
        <v>6.9550000000000001</v>
      </c>
      <c r="O353" s="22">
        <f t="shared" si="31"/>
        <v>7.0620000000000003</v>
      </c>
      <c r="P353" s="22">
        <f t="shared" si="31"/>
        <v>7.3440000000000003</v>
      </c>
      <c r="Q353" s="22">
        <f t="shared" si="31"/>
        <v>7.5600000000000005</v>
      </c>
      <c r="R353" s="22">
        <f t="shared" si="31"/>
        <v>7.8480000000000008</v>
      </c>
      <c r="S353" s="22">
        <f t="shared" si="31"/>
        <v>8.2840000000000007</v>
      </c>
      <c r="T353" s="22">
        <f t="shared" si="31"/>
        <v>8.5020000000000007</v>
      </c>
      <c r="U353" s="22">
        <f t="shared" si="31"/>
        <v>8.7200000000000006</v>
      </c>
      <c r="V353" s="22">
        <f t="shared" si="31"/>
        <v>9.02</v>
      </c>
      <c r="W353" s="22">
        <f t="shared" si="31"/>
        <v>9.240000000000002</v>
      </c>
      <c r="X353" s="22">
        <f t="shared" si="31"/>
        <v>9.57</v>
      </c>
      <c r="Y353" s="22">
        <f t="shared" si="31"/>
        <v>9.9</v>
      </c>
      <c r="Z353" s="22">
        <f t="shared" si="31"/>
        <v>10.212</v>
      </c>
      <c r="AA353" s="22">
        <f t="shared" si="31"/>
        <v>10.545000000000002</v>
      </c>
      <c r="AB353" s="22">
        <f t="shared" si="31"/>
        <v>10.878000000000002</v>
      </c>
      <c r="AC353" s="22">
        <f t="shared" si="31"/>
        <v>11.211</v>
      </c>
      <c r="AD353" s="22">
        <f t="shared" si="31"/>
        <v>11.544000000000002</v>
      </c>
      <c r="AE353" s="22">
        <f t="shared" si="31"/>
        <v>11.877000000000001</v>
      </c>
      <c r="AF353" s="22">
        <f t="shared" si="31"/>
        <v>12.21</v>
      </c>
      <c r="AG353" s="22">
        <f t="shared" si="31"/>
        <v>12.430000000000001</v>
      </c>
      <c r="AH353" s="22">
        <f t="shared" si="31"/>
        <v>12.76</v>
      </c>
      <c r="AI353" s="22">
        <f t="shared" si="31"/>
        <v>13.090000000000002</v>
      </c>
      <c r="AJ353" s="22">
        <f t="shared" si="31"/>
        <v>13.42</v>
      </c>
      <c r="AK353" s="22">
        <f t="shared" si="31"/>
        <v>13.750000000000002</v>
      </c>
      <c r="AL353" s="22">
        <f t="shared" si="31"/>
        <v>13.482000000000001</v>
      </c>
      <c r="AM353" s="22">
        <f t="shared" si="31"/>
        <v>13.23</v>
      </c>
      <c r="AN353" s="22">
        <f t="shared" si="31"/>
        <v>12.978</v>
      </c>
      <c r="AO353" s="22">
        <f t="shared" si="31"/>
        <v>12.75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si="31"/>
        <v>6.8</v>
      </c>
      <c r="K354" s="22">
        <f t="shared" si="31"/>
        <v>6.8200000000000012</v>
      </c>
      <c r="L354" s="22">
        <f t="shared" si="31"/>
        <v>6.9760000000000009</v>
      </c>
      <c r="M354" s="22">
        <f t="shared" si="31"/>
        <v>7.0850000000000009</v>
      </c>
      <c r="N354" s="22">
        <f t="shared" si="31"/>
        <v>7.3030000000000008</v>
      </c>
      <c r="O354" s="22">
        <f t="shared" si="31"/>
        <v>7.4119999999999999</v>
      </c>
      <c r="P354" s="22">
        <f t="shared" si="31"/>
        <v>7.7000000000000011</v>
      </c>
      <c r="Q354" s="22">
        <f t="shared" si="31"/>
        <v>7.8100000000000005</v>
      </c>
      <c r="R354" s="22">
        <f t="shared" si="31"/>
        <v>8.1029999999999998</v>
      </c>
      <c r="S354" s="22">
        <f t="shared" si="31"/>
        <v>8.4359999999999999</v>
      </c>
      <c r="T354" s="22">
        <f t="shared" si="31"/>
        <v>8.6580000000000013</v>
      </c>
      <c r="U354" s="22">
        <f t="shared" si="31"/>
        <v>8.8800000000000008</v>
      </c>
      <c r="V354" s="22">
        <f t="shared" si="31"/>
        <v>9.1839999999999993</v>
      </c>
      <c r="W354" s="22">
        <f t="shared" si="31"/>
        <v>9.4080000000000013</v>
      </c>
      <c r="X354" s="22">
        <f t="shared" si="31"/>
        <v>9.6319999999999997</v>
      </c>
      <c r="Y354" s="22">
        <f t="shared" si="31"/>
        <v>9.9439999999999991</v>
      </c>
      <c r="Z354" s="22">
        <f t="shared" si="31"/>
        <v>10.282999999999999</v>
      </c>
      <c r="AA354" s="22">
        <f t="shared" si="31"/>
        <v>10.602</v>
      </c>
      <c r="AB354" s="22">
        <f t="shared" si="31"/>
        <v>10.943999999999999</v>
      </c>
      <c r="AC354" s="22">
        <f t="shared" si="31"/>
        <v>11.172000000000001</v>
      </c>
      <c r="AD354" s="22">
        <f t="shared" si="31"/>
        <v>11.299999999999999</v>
      </c>
      <c r="AE354" s="22">
        <f t="shared" si="31"/>
        <v>11.638999999999999</v>
      </c>
      <c r="AF354" s="22">
        <f t="shared" si="31"/>
        <v>11.977999999999998</v>
      </c>
      <c r="AG354" s="22">
        <f t="shared" si="31"/>
        <v>12.208000000000002</v>
      </c>
      <c r="AH354" s="22">
        <f t="shared" si="31"/>
        <v>12.432</v>
      </c>
      <c r="AI354" s="22">
        <f t="shared" si="31"/>
        <v>12.656000000000002</v>
      </c>
      <c r="AJ354" s="22">
        <f t="shared" si="31"/>
        <v>12.992000000000001</v>
      </c>
      <c r="AK354" s="22">
        <f t="shared" si="31"/>
        <v>13.328000000000001</v>
      </c>
      <c r="AL354" s="22">
        <f t="shared" si="31"/>
        <v>12.971000000000002</v>
      </c>
      <c r="AM354" s="22">
        <f t="shared" si="31"/>
        <v>12.72</v>
      </c>
      <c r="AN354" s="22">
        <f t="shared" si="31"/>
        <v>12.48</v>
      </c>
      <c r="AO354" s="22">
        <f t="shared" si="31"/>
        <v>12.36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si="31"/>
        <v>2.4</v>
      </c>
      <c r="K355" s="22">
        <f t="shared" si="31"/>
        <v>2.6160000000000001</v>
      </c>
      <c r="L355" s="22">
        <f t="shared" si="31"/>
        <v>2.7300000000000004</v>
      </c>
      <c r="M355" s="22">
        <f t="shared" si="31"/>
        <v>2.6260000000000003</v>
      </c>
      <c r="N355" s="22">
        <f t="shared" si="31"/>
        <v>2.673</v>
      </c>
      <c r="O355" s="22">
        <f t="shared" si="31"/>
        <v>2.7</v>
      </c>
      <c r="P355" s="22">
        <f t="shared" si="31"/>
        <v>2.8279999999999998</v>
      </c>
      <c r="Q355" s="22">
        <f t="shared" si="31"/>
        <v>2.9579999999999997</v>
      </c>
      <c r="R355" s="22">
        <f t="shared" si="31"/>
        <v>3.09</v>
      </c>
      <c r="S355" s="22">
        <f t="shared" si="31"/>
        <v>3.6960000000000002</v>
      </c>
      <c r="T355" s="22">
        <f t="shared" si="31"/>
        <v>3.9200000000000004</v>
      </c>
      <c r="U355" s="22">
        <f t="shared" si="31"/>
        <v>4.07</v>
      </c>
      <c r="V355" s="22">
        <f t="shared" si="31"/>
        <v>4.0659999999999998</v>
      </c>
      <c r="W355" s="22">
        <f t="shared" si="31"/>
        <v>4.2</v>
      </c>
      <c r="X355" s="22">
        <f t="shared" si="31"/>
        <v>4.2639999999999993</v>
      </c>
      <c r="Y355" s="22">
        <f t="shared" si="31"/>
        <v>4.4719999999999995</v>
      </c>
      <c r="Z355" s="22">
        <f t="shared" si="31"/>
        <v>4.5320000000000009</v>
      </c>
      <c r="AA355" s="22">
        <f t="shared" si="31"/>
        <v>4.7379999999999995</v>
      </c>
      <c r="AB355" s="22">
        <f t="shared" si="31"/>
        <v>4.8410000000000002</v>
      </c>
      <c r="AC355" s="22">
        <f t="shared" si="31"/>
        <v>4.9980000000000002</v>
      </c>
      <c r="AD355" s="22">
        <f t="shared" si="31"/>
        <v>5.05</v>
      </c>
      <c r="AE355" s="22">
        <f t="shared" si="31"/>
        <v>5.1509999999999998</v>
      </c>
      <c r="AF355" s="22">
        <f t="shared" si="31"/>
        <v>5.4589999999999996</v>
      </c>
      <c r="AG355" s="22">
        <f t="shared" si="31"/>
        <v>5.7200000000000006</v>
      </c>
      <c r="AH355" s="22">
        <f t="shared" si="31"/>
        <v>5.9280000000000008</v>
      </c>
      <c r="AI355" s="22">
        <f t="shared" si="31"/>
        <v>5.9740000000000002</v>
      </c>
      <c r="AJ355" s="22">
        <f t="shared" si="31"/>
        <v>6.18</v>
      </c>
      <c r="AK355" s="22">
        <f t="shared" si="31"/>
        <v>6.2219999999999995</v>
      </c>
      <c r="AL355" s="22">
        <f t="shared" si="31"/>
        <v>5.9399999999999995</v>
      </c>
      <c r="AM355" s="22">
        <f t="shared" si="31"/>
        <v>5.6050000000000004</v>
      </c>
      <c r="AN355" s="22">
        <f t="shared" si="31"/>
        <v>5.3010000000000002</v>
      </c>
      <c r="AO355" s="22">
        <f t="shared" si="31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si="31"/>
        <v>1.9</v>
      </c>
      <c r="K356" s="22">
        <f t="shared" si="31"/>
        <v>1.9620000000000002</v>
      </c>
      <c r="L356" s="22">
        <f t="shared" si="31"/>
        <v>2.052</v>
      </c>
      <c r="M356" s="22">
        <f t="shared" si="31"/>
        <v>2.052</v>
      </c>
      <c r="N356" s="22">
        <f t="shared" si="31"/>
        <v>2.16</v>
      </c>
      <c r="O356" s="22">
        <f t="shared" si="31"/>
        <v>2.16</v>
      </c>
      <c r="P356" s="22">
        <f t="shared" si="31"/>
        <v>2.16</v>
      </c>
      <c r="Q356" s="22">
        <f t="shared" si="31"/>
        <v>2.2890000000000001</v>
      </c>
      <c r="R356" s="22">
        <f t="shared" si="31"/>
        <v>2.2890000000000001</v>
      </c>
      <c r="S356" s="22">
        <f t="shared" si="31"/>
        <v>2.3980000000000006</v>
      </c>
      <c r="T356" s="22">
        <f t="shared" si="31"/>
        <v>2.5070000000000001</v>
      </c>
      <c r="U356" s="22">
        <f t="shared" si="31"/>
        <v>2.6160000000000001</v>
      </c>
      <c r="V356" s="22">
        <f t="shared" si="31"/>
        <v>2.64</v>
      </c>
      <c r="W356" s="22">
        <f t="shared" si="31"/>
        <v>2.75</v>
      </c>
      <c r="X356" s="22">
        <f t="shared" si="31"/>
        <v>2.75</v>
      </c>
      <c r="Y356" s="22">
        <f t="shared" si="31"/>
        <v>2.8600000000000003</v>
      </c>
      <c r="Z356" s="22">
        <f t="shared" si="31"/>
        <v>2.9970000000000003</v>
      </c>
      <c r="AA356" s="22">
        <f t="shared" si="31"/>
        <v>3.1080000000000001</v>
      </c>
      <c r="AB356" s="22">
        <f t="shared" si="31"/>
        <v>3.1080000000000001</v>
      </c>
      <c r="AC356" s="22">
        <f t="shared" si="31"/>
        <v>3.2190000000000003</v>
      </c>
      <c r="AD356" s="22">
        <f t="shared" si="31"/>
        <v>3.33</v>
      </c>
      <c r="AE356" s="22">
        <f t="shared" si="31"/>
        <v>3.33</v>
      </c>
      <c r="AF356" s="22">
        <f t="shared" si="31"/>
        <v>3.5520000000000005</v>
      </c>
      <c r="AG356" s="22">
        <f t="shared" si="31"/>
        <v>3.5200000000000005</v>
      </c>
      <c r="AH356" s="22">
        <f t="shared" si="31"/>
        <v>3.63</v>
      </c>
      <c r="AI356" s="22">
        <f t="shared" si="31"/>
        <v>3.74</v>
      </c>
      <c r="AJ356" s="22">
        <f t="shared" si="31"/>
        <v>3.8850000000000002</v>
      </c>
      <c r="AK356" s="22">
        <f t="shared" si="31"/>
        <v>3.9600000000000004</v>
      </c>
      <c r="AL356" s="22">
        <f t="shared" si="31"/>
        <v>3.8880000000000003</v>
      </c>
      <c r="AM356" s="22">
        <f t="shared" si="31"/>
        <v>3.7800000000000002</v>
      </c>
      <c r="AN356" s="22">
        <f t="shared" si="31"/>
        <v>3.7440000000000002</v>
      </c>
      <c r="AO356" s="22">
        <f t="shared" si="31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si="31"/>
        <v>23.7</v>
      </c>
      <c r="K357" s="22">
        <f t="shared" si="31"/>
        <v>22.321000000000002</v>
      </c>
      <c r="L357" s="22">
        <f t="shared" si="31"/>
        <v>23.028000000000002</v>
      </c>
      <c r="M357" s="22">
        <f t="shared" si="31"/>
        <v>23.533000000000001</v>
      </c>
      <c r="N357" s="22">
        <f t="shared" si="31"/>
        <v>24.038</v>
      </c>
      <c r="O357" s="22">
        <f t="shared" si="31"/>
        <v>24.442</v>
      </c>
      <c r="P357" s="22">
        <f t="shared" si="31"/>
        <v>25.048000000000002</v>
      </c>
      <c r="Q357" s="22">
        <f t="shared" si="31"/>
        <v>25.654</v>
      </c>
      <c r="R357" s="22">
        <f t="shared" si="31"/>
        <v>26.52</v>
      </c>
      <c r="S357" s="22">
        <f t="shared" si="31"/>
        <v>27.54</v>
      </c>
      <c r="T357" s="22">
        <f t="shared" si="31"/>
        <v>28.254000000000001</v>
      </c>
      <c r="U357" s="22">
        <f t="shared" si="31"/>
        <v>28.968</v>
      </c>
      <c r="V357" s="22">
        <f t="shared" si="31"/>
        <v>29.783999999999999</v>
      </c>
      <c r="W357" s="22">
        <f t="shared" si="31"/>
        <v>30.797000000000001</v>
      </c>
      <c r="X357" s="22">
        <f t="shared" si="31"/>
        <v>31.724</v>
      </c>
      <c r="Y357" s="22">
        <f t="shared" si="31"/>
        <v>32.651000000000003</v>
      </c>
      <c r="Z357" s="22">
        <f t="shared" si="31"/>
        <v>33.578000000000003</v>
      </c>
      <c r="AA357" s="22">
        <f t="shared" si="31"/>
        <v>34.944000000000003</v>
      </c>
      <c r="AB357" s="22">
        <f t="shared" si="31"/>
        <v>36.088000000000001</v>
      </c>
      <c r="AC357" s="22">
        <f t="shared" si="31"/>
        <v>37.128000000000007</v>
      </c>
      <c r="AD357" s="22">
        <f t="shared" si="31"/>
        <v>38.064</v>
      </c>
      <c r="AE357" s="22">
        <f t="shared" si="31"/>
        <v>39.104000000000006</v>
      </c>
      <c r="AF357" s="22">
        <f t="shared" si="31"/>
        <v>40.248000000000005</v>
      </c>
      <c r="AG357" s="22">
        <f t="shared" si="31"/>
        <v>40.788000000000004</v>
      </c>
      <c r="AH357" s="22">
        <f t="shared" si="31"/>
        <v>41.715000000000003</v>
      </c>
      <c r="AI357" s="22">
        <f t="shared" si="31"/>
        <v>42.642000000000003</v>
      </c>
      <c r="AJ357" s="22">
        <f t="shared" si="31"/>
        <v>44.095999999999997</v>
      </c>
      <c r="AK357" s="22">
        <f t="shared" si="31"/>
        <v>45.031999999999996</v>
      </c>
      <c r="AL357" s="22">
        <f t="shared" si="31"/>
        <v>44.598999999999997</v>
      </c>
      <c r="AM357" s="22">
        <f t="shared" si="31"/>
        <v>43.86</v>
      </c>
      <c r="AN357" s="22">
        <f t="shared" si="31"/>
        <v>43.127000000000002</v>
      </c>
      <c r="AO357" s="22">
        <f t="shared" si="31"/>
        <v>42.823999999999998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si="31"/>
        <v>24</v>
      </c>
      <c r="K358" s="22">
        <f t="shared" si="31"/>
        <v>23.712000000000003</v>
      </c>
      <c r="L358" s="22">
        <f t="shared" si="31"/>
        <v>24.648</v>
      </c>
      <c r="M358" s="22">
        <f t="shared" si="31"/>
        <v>25.167999999999999</v>
      </c>
      <c r="N358" s="22">
        <f t="shared" si="31"/>
        <v>25.440999999999999</v>
      </c>
      <c r="O358" s="22">
        <f t="shared" si="31"/>
        <v>26.059000000000001</v>
      </c>
      <c r="P358" s="22">
        <f t="shared" si="31"/>
        <v>26.677</v>
      </c>
      <c r="Q358" s="22">
        <f t="shared" si="31"/>
        <v>26.826000000000001</v>
      </c>
      <c r="R358" s="22">
        <f t="shared" si="31"/>
        <v>27.810000000000002</v>
      </c>
      <c r="S358" s="22">
        <f t="shared" si="31"/>
        <v>28.943000000000001</v>
      </c>
      <c r="T358" s="22">
        <f t="shared" si="31"/>
        <v>29.664000000000001</v>
      </c>
      <c r="U358" s="22">
        <f t="shared" si="31"/>
        <v>30.385000000000002</v>
      </c>
      <c r="V358" s="22">
        <f t="shared" si="31"/>
        <v>32.234999999999999</v>
      </c>
      <c r="W358" s="22">
        <f t="shared" si="31"/>
        <v>33.18</v>
      </c>
      <c r="X358" s="22">
        <f t="shared" si="31"/>
        <v>34.125</v>
      </c>
      <c r="Y358" s="22">
        <f t="shared" si="31"/>
        <v>35.175000000000004</v>
      </c>
      <c r="Z358" s="22">
        <f t="shared" si="31"/>
        <v>36.119999999999997</v>
      </c>
      <c r="AA358" s="22">
        <f t="shared" si="31"/>
        <v>37.17</v>
      </c>
      <c r="AB358" s="22">
        <f t="shared" si="31"/>
        <v>38.690000000000005</v>
      </c>
      <c r="AC358" s="22">
        <f t="shared" si="31"/>
        <v>39.480000000000004</v>
      </c>
      <c r="AD358" s="22">
        <f t="shared" si="31"/>
        <v>40.53</v>
      </c>
      <c r="AE358" s="22">
        <f t="shared" si="31"/>
        <v>41.580000000000005</v>
      </c>
      <c r="AF358" s="22">
        <f t="shared" si="31"/>
        <v>42.839999999999996</v>
      </c>
      <c r="AG358" s="22">
        <f t="shared" si="31"/>
        <v>43.368000000000002</v>
      </c>
      <c r="AH358" s="22">
        <f t="shared" si="31"/>
        <v>44.304000000000002</v>
      </c>
      <c r="AI358" s="22">
        <f t="shared" si="31"/>
        <v>45.24</v>
      </c>
      <c r="AJ358" s="22">
        <f t="shared" si="31"/>
        <v>46.725000000000001</v>
      </c>
      <c r="AK358" s="22">
        <f t="shared" si="31"/>
        <v>47.32</v>
      </c>
      <c r="AL358" s="22">
        <f t="shared" si="31"/>
        <v>46.762</v>
      </c>
      <c r="AM358" s="22">
        <f t="shared" si="31"/>
        <v>45.551000000000002</v>
      </c>
      <c r="AN358" s="22">
        <f t="shared" si="31"/>
        <v>44.8</v>
      </c>
      <c r="AO358" s="22">
        <f t="shared" si="31"/>
        <v>44.5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si="31"/>
        <v>16.8</v>
      </c>
      <c r="K359" s="22">
        <f t="shared" si="31"/>
        <v>17.113</v>
      </c>
      <c r="L359" s="22">
        <f t="shared" si="31"/>
        <v>17.658000000000001</v>
      </c>
      <c r="M359" s="22">
        <f t="shared" si="31"/>
        <v>17.985000000000003</v>
      </c>
      <c r="N359" s="22">
        <f t="shared" si="31"/>
        <v>18.420999999999999</v>
      </c>
      <c r="O359" s="22">
        <f t="shared" si="31"/>
        <v>18.748000000000001</v>
      </c>
      <c r="P359" s="22">
        <f t="shared" si="31"/>
        <v>19.184000000000005</v>
      </c>
      <c r="Q359" s="22">
        <f t="shared" si="31"/>
        <v>19.910000000000004</v>
      </c>
      <c r="R359" s="22">
        <f t="shared" si="31"/>
        <v>20.350000000000001</v>
      </c>
      <c r="S359" s="22">
        <f t="shared" si="31"/>
        <v>20.900000000000002</v>
      </c>
      <c r="T359" s="22">
        <f t="shared" si="31"/>
        <v>21.450000000000003</v>
      </c>
      <c r="U359" s="22">
        <f t="shared" si="31"/>
        <v>22</v>
      </c>
      <c r="V359" s="22">
        <f t="shared" si="31"/>
        <v>22.866000000000003</v>
      </c>
      <c r="W359" s="22">
        <f t="shared" si="31"/>
        <v>23.532</v>
      </c>
      <c r="X359" s="22">
        <f t="shared" si="31"/>
        <v>24.528000000000002</v>
      </c>
      <c r="Y359" s="22">
        <f t="shared" si="31"/>
        <v>25.424000000000003</v>
      </c>
      <c r="Z359" s="22">
        <f t="shared" si="31"/>
        <v>26.441999999999997</v>
      </c>
      <c r="AA359" s="22">
        <f t="shared" si="31"/>
        <v>27.345999999999997</v>
      </c>
      <c r="AB359" s="22">
        <f t="shared" si="31"/>
        <v>28.363</v>
      </c>
      <c r="AC359" s="22">
        <f t="shared" si="31"/>
        <v>29.266999999999996</v>
      </c>
      <c r="AD359" s="22">
        <f t="shared" si="31"/>
        <v>30.170999999999996</v>
      </c>
      <c r="AE359" s="22">
        <f t="shared" si="31"/>
        <v>31.074999999999996</v>
      </c>
      <c r="AF359" s="22">
        <f t="shared" si="31"/>
        <v>31.584000000000003</v>
      </c>
      <c r="AG359" s="22">
        <f t="shared" si="31"/>
        <v>32.480000000000004</v>
      </c>
      <c r="AH359" s="22">
        <f t="shared" si="31"/>
        <v>33.264000000000003</v>
      </c>
      <c r="AI359" s="22">
        <f t="shared" si="31"/>
        <v>34.160000000000004</v>
      </c>
      <c r="AJ359" s="22">
        <f t="shared" si="31"/>
        <v>35.056000000000004</v>
      </c>
      <c r="AK359" s="22">
        <f t="shared" si="31"/>
        <v>36.064000000000007</v>
      </c>
      <c r="AL359" s="22">
        <f t="shared" si="31"/>
        <v>34.776000000000003</v>
      </c>
      <c r="AM359" s="22">
        <f t="shared" si="31"/>
        <v>33.705000000000005</v>
      </c>
      <c r="AN359" s="22">
        <f t="shared" si="31"/>
        <v>32.856999999999999</v>
      </c>
      <c r="AO359" s="22">
        <f t="shared" ref="AO359" si="32">AO205*AO282</f>
        <v>32.436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7" si="33">J206*J283</f>
        <v>46.3</v>
      </c>
      <c r="K360" s="22">
        <f t="shared" si="33"/>
        <v>33.695999999999998</v>
      </c>
      <c r="L360" s="22">
        <f t="shared" si="33"/>
        <v>28.304999999999996</v>
      </c>
      <c r="M360" s="22">
        <f t="shared" si="33"/>
        <v>25.661000000000001</v>
      </c>
      <c r="N360" s="22">
        <f t="shared" si="33"/>
        <v>24.128999999999998</v>
      </c>
      <c r="O360" s="22">
        <f t="shared" si="33"/>
        <v>23.362999999999996</v>
      </c>
      <c r="P360" s="22">
        <f t="shared" si="33"/>
        <v>22.979999999999997</v>
      </c>
      <c r="Q360" s="22">
        <f t="shared" si="33"/>
        <v>23.362999999999996</v>
      </c>
      <c r="R360" s="22">
        <f t="shared" si="33"/>
        <v>24.128999999999998</v>
      </c>
      <c r="S360" s="22">
        <f t="shared" si="33"/>
        <v>19.706</v>
      </c>
      <c r="T360" s="22">
        <f t="shared" si="33"/>
        <v>16.692</v>
      </c>
      <c r="U360" s="22">
        <f t="shared" si="33"/>
        <v>15.899999999999999</v>
      </c>
      <c r="V360" s="22">
        <f t="shared" si="33"/>
        <v>15.475999999999999</v>
      </c>
      <c r="W360" s="22">
        <f t="shared" si="33"/>
        <v>15.263999999999999</v>
      </c>
      <c r="X360" s="22">
        <f t="shared" si="33"/>
        <v>15.263999999999999</v>
      </c>
      <c r="Y360" s="22">
        <f t="shared" si="33"/>
        <v>15.263999999999999</v>
      </c>
      <c r="Z360" s="22">
        <f t="shared" si="33"/>
        <v>14.91</v>
      </c>
      <c r="AA360" s="22">
        <f t="shared" si="33"/>
        <v>14.91</v>
      </c>
      <c r="AB360" s="22">
        <f t="shared" si="33"/>
        <v>15.475999999999999</v>
      </c>
      <c r="AC360" s="22">
        <f t="shared" si="33"/>
        <v>15.225</v>
      </c>
      <c r="AD360" s="22">
        <f t="shared" si="33"/>
        <v>14.872</v>
      </c>
      <c r="AE360" s="22">
        <f t="shared" si="33"/>
        <v>14.872</v>
      </c>
      <c r="AF360" s="22">
        <f t="shared" si="33"/>
        <v>14.006</v>
      </c>
      <c r="AG360" s="22">
        <f t="shared" si="33"/>
        <v>12.75</v>
      </c>
      <c r="AH360" s="22">
        <f t="shared" si="33"/>
        <v>11.247999999999999</v>
      </c>
      <c r="AI360" s="22">
        <f t="shared" si="33"/>
        <v>9.7149999999999999</v>
      </c>
      <c r="AJ360" s="22">
        <f t="shared" si="33"/>
        <v>8.2359999999999989</v>
      </c>
      <c r="AK360" s="22">
        <f t="shared" si="33"/>
        <v>6.1920000000000002</v>
      </c>
      <c r="AL360" s="22">
        <f t="shared" si="33"/>
        <v>4.641</v>
      </c>
      <c r="AM360" s="22">
        <f t="shared" si="33"/>
        <v>2.9289999999999998</v>
      </c>
      <c r="AN360" s="22">
        <f t="shared" si="33"/>
        <v>1.5579999999999998</v>
      </c>
      <c r="AO360" s="22">
        <f t="shared" si="33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si="33"/>
        <v>0.1</v>
      </c>
      <c r="K361" s="22">
        <f t="shared" si="33"/>
        <v>0.26</v>
      </c>
      <c r="L361" s="22">
        <f t="shared" si="33"/>
        <v>0.81299999999999994</v>
      </c>
      <c r="M361" s="22">
        <f t="shared" si="33"/>
        <v>1.89</v>
      </c>
      <c r="N361" s="22">
        <f t="shared" si="33"/>
        <v>1.8969999999999998</v>
      </c>
      <c r="O361" s="22">
        <f t="shared" si="33"/>
        <v>1.9109999999999998</v>
      </c>
      <c r="P361" s="22">
        <f t="shared" si="33"/>
        <v>1.9249999999999998</v>
      </c>
      <c r="Q361" s="22">
        <f t="shared" si="33"/>
        <v>1.9599999999999997</v>
      </c>
      <c r="R361" s="22">
        <f t="shared" si="33"/>
        <v>1.9809999999999999</v>
      </c>
      <c r="S361" s="22">
        <f t="shared" si="33"/>
        <v>2.1349999999999998</v>
      </c>
      <c r="T361" s="22">
        <f t="shared" si="33"/>
        <v>2.1769999999999996</v>
      </c>
      <c r="U361" s="22">
        <f t="shared" si="33"/>
        <v>2.4289999999999998</v>
      </c>
      <c r="V361" s="22">
        <f t="shared" si="33"/>
        <v>2.4430000000000001</v>
      </c>
      <c r="W361" s="22">
        <f t="shared" si="33"/>
        <v>2.4569999999999999</v>
      </c>
      <c r="X361" s="22">
        <f t="shared" si="33"/>
        <v>2.4709999999999996</v>
      </c>
      <c r="Y361" s="22">
        <f t="shared" si="33"/>
        <v>2.4849999999999999</v>
      </c>
      <c r="Z361" s="22">
        <f t="shared" si="33"/>
        <v>2.492</v>
      </c>
      <c r="AA361" s="22">
        <f t="shared" si="33"/>
        <v>2.5059999999999998</v>
      </c>
      <c r="AB361" s="22">
        <f t="shared" si="33"/>
        <v>-2.0880000000000001</v>
      </c>
      <c r="AC361" s="22">
        <f t="shared" si="33"/>
        <v>-2.484</v>
      </c>
      <c r="AD361" s="22">
        <f t="shared" si="33"/>
        <v>9.3119999999999994</v>
      </c>
      <c r="AE361" s="22">
        <f t="shared" si="33"/>
        <v>12</v>
      </c>
      <c r="AF361" s="22">
        <f t="shared" si="33"/>
        <v>13.324999999999999</v>
      </c>
      <c r="AG361" s="22">
        <f t="shared" si="33"/>
        <v>14.349999999999998</v>
      </c>
      <c r="AH361" s="22">
        <f t="shared" si="33"/>
        <v>15.021999999999998</v>
      </c>
      <c r="AI361" s="22">
        <f t="shared" si="33"/>
        <v>15.879</v>
      </c>
      <c r="AJ361" s="22">
        <f t="shared" si="33"/>
        <v>16.716000000000001</v>
      </c>
      <c r="AK361" s="22">
        <f t="shared" si="33"/>
        <v>16.91</v>
      </c>
      <c r="AL361" s="22">
        <f t="shared" si="33"/>
        <v>16.96</v>
      </c>
      <c r="AM361" s="22">
        <f t="shared" si="33"/>
        <v>14.847999999999999</v>
      </c>
      <c r="AN361" s="22">
        <f t="shared" si="33"/>
        <v>12.572999999999999</v>
      </c>
      <c r="AO361" s="22">
        <f t="shared" si="33"/>
        <v>10.350000000000001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si="33"/>
        <v>2.5</v>
      </c>
      <c r="K362" s="22">
        <f t="shared" si="33"/>
        <v>2.3689999999999998</v>
      </c>
      <c r="L362" s="22">
        <f t="shared" si="33"/>
        <v>2.448</v>
      </c>
      <c r="M362" s="22">
        <f t="shared" si="33"/>
        <v>2.448</v>
      </c>
      <c r="N362" s="22">
        <f t="shared" si="33"/>
        <v>2.4239999999999999</v>
      </c>
      <c r="O362" s="22">
        <f t="shared" si="33"/>
        <v>2.448</v>
      </c>
      <c r="P362" s="22">
        <f t="shared" si="33"/>
        <v>2.5499999999999998</v>
      </c>
      <c r="Q362" s="22">
        <f t="shared" si="33"/>
        <v>2.5499999999999998</v>
      </c>
      <c r="R362" s="22">
        <f t="shared" si="33"/>
        <v>2.5750000000000002</v>
      </c>
      <c r="S362" s="22">
        <f t="shared" si="33"/>
        <v>2.5249999999999999</v>
      </c>
      <c r="T362" s="22">
        <f t="shared" si="33"/>
        <v>2.5249999999999999</v>
      </c>
      <c r="U362" s="22">
        <f t="shared" si="33"/>
        <v>2.6520000000000001</v>
      </c>
      <c r="V362" s="22">
        <f t="shared" si="33"/>
        <v>2.6520000000000001</v>
      </c>
      <c r="W362" s="22">
        <f t="shared" si="33"/>
        <v>2.6780000000000004</v>
      </c>
      <c r="X362" s="22">
        <f t="shared" si="33"/>
        <v>2.7810000000000001</v>
      </c>
      <c r="Y362" s="22">
        <f t="shared" si="33"/>
        <v>2.8080000000000003</v>
      </c>
      <c r="Z362" s="22">
        <f t="shared" si="33"/>
        <v>2.9119999999999999</v>
      </c>
      <c r="AA362" s="22">
        <f t="shared" si="33"/>
        <v>3.0449999999999999</v>
      </c>
      <c r="AB362" s="22">
        <f t="shared" si="33"/>
        <v>3.0449999999999999</v>
      </c>
      <c r="AC362" s="22">
        <f t="shared" si="33"/>
        <v>3.1500000000000004</v>
      </c>
      <c r="AD362" s="22">
        <f t="shared" si="33"/>
        <v>3.1500000000000004</v>
      </c>
      <c r="AE362" s="22">
        <f t="shared" si="33"/>
        <v>3.2550000000000003</v>
      </c>
      <c r="AF362" s="22">
        <f t="shared" si="33"/>
        <v>3.09</v>
      </c>
      <c r="AG362" s="22">
        <f t="shared" si="33"/>
        <v>2.9289999999999998</v>
      </c>
      <c r="AH362" s="22">
        <f t="shared" si="33"/>
        <v>2.8</v>
      </c>
      <c r="AI362" s="22">
        <f t="shared" si="33"/>
        <v>2.8</v>
      </c>
      <c r="AJ362" s="22">
        <f t="shared" si="33"/>
        <v>2.7</v>
      </c>
      <c r="AK362" s="22">
        <f t="shared" si="33"/>
        <v>2.7</v>
      </c>
      <c r="AL362" s="22">
        <f t="shared" si="33"/>
        <v>2.5219999999999998</v>
      </c>
      <c r="AM362" s="22">
        <f t="shared" si="33"/>
        <v>2.3499999999999996</v>
      </c>
      <c r="AN362" s="22">
        <f t="shared" si="33"/>
        <v>2.2080000000000002</v>
      </c>
      <c r="AO362" s="22">
        <f t="shared" si="33"/>
        <v>2.093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si="33"/>
        <v>22.4</v>
      </c>
      <c r="K363" s="22">
        <f t="shared" si="33"/>
        <v>28.223999999999997</v>
      </c>
      <c r="L363" s="22">
        <f t="shared" si="33"/>
        <v>30.084</v>
      </c>
      <c r="M363" s="22">
        <f t="shared" si="33"/>
        <v>29.866000000000003</v>
      </c>
      <c r="N363" s="22">
        <f t="shared" si="33"/>
        <v>30.878999999999998</v>
      </c>
      <c r="O363" s="22">
        <f t="shared" si="33"/>
        <v>31.9</v>
      </c>
      <c r="P363" s="22">
        <f t="shared" si="33"/>
        <v>32.78</v>
      </c>
      <c r="Q363" s="22">
        <f t="shared" si="33"/>
        <v>34.255000000000003</v>
      </c>
      <c r="R363" s="22">
        <f t="shared" si="33"/>
        <v>35.360000000000007</v>
      </c>
      <c r="S363" s="22">
        <f t="shared" si="33"/>
        <v>41.923999999999999</v>
      </c>
      <c r="T363" s="22">
        <f t="shared" si="33"/>
        <v>43.707999999999998</v>
      </c>
      <c r="U363" s="22">
        <f t="shared" si="33"/>
        <v>43.733999999999995</v>
      </c>
      <c r="V363" s="22">
        <f t="shared" si="33"/>
        <v>44.154000000000003</v>
      </c>
      <c r="W363" s="22">
        <f t="shared" si="33"/>
        <v>44.576000000000001</v>
      </c>
      <c r="X363" s="22">
        <f t="shared" si="33"/>
        <v>45.224999999999994</v>
      </c>
      <c r="Y363" s="22">
        <f t="shared" si="33"/>
        <v>45.652000000000001</v>
      </c>
      <c r="Z363" s="22">
        <f t="shared" si="33"/>
        <v>46.080999999999996</v>
      </c>
      <c r="AA363" s="22">
        <f t="shared" si="33"/>
        <v>46.512</v>
      </c>
      <c r="AB363" s="22">
        <f t="shared" si="33"/>
        <v>47.84</v>
      </c>
      <c r="AC363" s="22">
        <f t="shared" si="33"/>
        <v>47.792000000000002</v>
      </c>
      <c r="AD363" s="22">
        <f t="shared" si="33"/>
        <v>47.532000000000004</v>
      </c>
      <c r="AE363" s="22">
        <f t="shared" si="33"/>
        <v>46.46</v>
      </c>
      <c r="AF363" s="22">
        <f t="shared" si="33"/>
        <v>45.360000000000007</v>
      </c>
      <c r="AG363" s="22">
        <f t="shared" si="33"/>
        <v>42.386999999999993</v>
      </c>
      <c r="AH363" s="22">
        <f t="shared" si="33"/>
        <v>39.375999999999998</v>
      </c>
      <c r="AI363" s="22">
        <f t="shared" si="33"/>
        <v>36.380000000000003</v>
      </c>
      <c r="AJ363" s="22">
        <f t="shared" si="33"/>
        <v>33.597999999999999</v>
      </c>
      <c r="AK363" s="22">
        <f t="shared" si="33"/>
        <v>30.305</v>
      </c>
      <c r="AL363" s="22">
        <f t="shared" si="33"/>
        <v>27.201999999999998</v>
      </c>
      <c r="AM363" s="22">
        <f t="shared" si="33"/>
        <v>23.04</v>
      </c>
      <c r="AN363" s="22">
        <f t="shared" si="33"/>
        <v>19.656000000000002</v>
      </c>
      <c r="AO363" s="22">
        <f t="shared" si="33"/>
        <v>16.416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si="33"/>
        <v>34.200000000000003</v>
      </c>
      <c r="K364" s="22">
        <f t="shared" si="33"/>
        <v>40.698</v>
      </c>
      <c r="L364" s="22">
        <f t="shared" si="33"/>
        <v>42.290999999999997</v>
      </c>
      <c r="M364" s="22">
        <f t="shared" si="33"/>
        <v>41.75</v>
      </c>
      <c r="N364" s="22">
        <f t="shared" si="33"/>
        <v>43.008000000000003</v>
      </c>
      <c r="O364" s="22">
        <f t="shared" si="33"/>
        <v>43.680000000000007</v>
      </c>
      <c r="P364" s="22">
        <f t="shared" si="33"/>
        <v>44.821000000000005</v>
      </c>
      <c r="Q364" s="22">
        <f t="shared" si="33"/>
        <v>45.967999999999996</v>
      </c>
      <c r="R364" s="22">
        <f t="shared" si="33"/>
        <v>47.120999999999995</v>
      </c>
      <c r="S364" s="22">
        <f t="shared" si="33"/>
        <v>55.923999999999999</v>
      </c>
      <c r="T364" s="22">
        <f t="shared" si="33"/>
        <v>57.628999999999998</v>
      </c>
      <c r="U364" s="22">
        <f t="shared" si="33"/>
        <v>57.46</v>
      </c>
      <c r="V364" s="22">
        <f t="shared" si="33"/>
        <v>57.628999999999998</v>
      </c>
      <c r="W364" s="22">
        <f t="shared" si="33"/>
        <v>57.966999999999992</v>
      </c>
      <c r="X364" s="22">
        <f t="shared" si="33"/>
        <v>58.135999999999996</v>
      </c>
      <c r="Y364" s="22">
        <f t="shared" si="33"/>
        <v>58.82</v>
      </c>
      <c r="Z364" s="22">
        <f t="shared" si="33"/>
        <v>58.643000000000001</v>
      </c>
      <c r="AA364" s="22">
        <f t="shared" si="33"/>
        <v>59.33</v>
      </c>
      <c r="AB364" s="22">
        <f t="shared" si="33"/>
        <v>60.544000000000004</v>
      </c>
      <c r="AC364" s="22">
        <f t="shared" si="33"/>
        <v>60.704999999999998</v>
      </c>
      <c r="AD364" s="22">
        <f t="shared" si="33"/>
        <v>60.164000000000001</v>
      </c>
      <c r="AE364" s="22">
        <f t="shared" si="33"/>
        <v>59.136000000000003</v>
      </c>
      <c r="AF364" s="22">
        <f t="shared" si="33"/>
        <v>57.42</v>
      </c>
      <c r="AG364" s="22">
        <f t="shared" si="33"/>
        <v>53.984999999999999</v>
      </c>
      <c r="AH364" s="22">
        <f t="shared" si="33"/>
        <v>49.737000000000002</v>
      </c>
      <c r="AI364" s="22">
        <f t="shared" si="33"/>
        <v>45.842999999999996</v>
      </c>
      <c r="AJ364" s="22">
        <f t="shared" si="33"/>
        <v>42.24</v>
      </c>
      <c r="AK364" s="22">
        <f t="shared" si="33"/>
        <v>38.405999999999999</v>
      </c>
      <c r="AL364" s="22">
        <f t="shared" si="33"/>
        <v>35.055</v>
      </c>
      <c r="AM364" s="22">
        <f t="shared" si="33"/>
        <v>30.175999999999995</v>
      </c>
      <c r="AN364" s="22">
        <f t="shared" si="33"/>
        <v>26.07</v>
      </c>
      <c r="AO364" s="22">
        <f t="shared" si="33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si="33"/>
        <v>6.8</v>
      </c>
      <c r="K365" s="22">
        <f t="shared" si="33"/>
        <v>6.4640000000000004</v>
      </c>
      <c r="L365" s="22">
        <f t="shared" si="33"/>
        <v>6.7670000000000003</v>
      </c>
      <c r="M365" s="22">
        <f t="shared" si="33"/>
        <v>6.8</v>
      </c>
      <c r="N365" s="22">
        <f t="shared" si="33"/>
        <v>7</v>
      </c>
      <c r="O365" s="22">
        <f t="shared" si="33"/>
        <v>7.1</v>
      </c>
      <c r="P365" s="22">
        <f t="shared" si="33"/>
        <v>7.3730000000000002</v>
      </c>
      <c r="Q365" s="22">
        <f t="shared" si="33"/>
        <v>7.5750000000000002</v>
      </c>
      <c r="R365" s="22">
        <f t="shared" si="33"/>
        <v>7.8540000000000001</v>
      </c>
      <c r="S365" s="22">
        <f t="shared" si="33"/>
        <v>8.4459999999999997</v>
      </c>
      <c r="T365" s="22">
        <f t="shared" si="33"/>
        <v>8.7550000000000008</v>
      </c>
      <c r="U365" s="22">
        <f t="shared" si="33"/>
        <v>8.9610000000000003</v>
      </c>
      <c r="V365" s="22">
        <f t="shared" si="33"/>
        <v>9.27</v>
      </c>
      <c r="W365" s="22">
        <f t="shared" si="33"/>
        <v>9.4759999999999991</v>
      </c>
      <c r="X365" s="22">
        <f t="shared" si="33"/>
        <v>9.7850000000000001</v>
      </c>
      <c r="Y365" s="22">
        <f t="shared" si="33"/>
        <v>10.197000000000001</v>
      </c>
      <c r="Z365" s="22">
        <f t="shared" si="33"/>
        <v>10.607999999999999</v>
      </c>
      <c r="AA365" s="22">
        <f t="shared" si="33"/>
        <v>10.92</v>
      </c>
      <c r="AB365" s="22">
        <f t="shared" si="33"/>
        <v>11.336</v>
      </c>
      <c r="AC365" s="22">
        <f t="shared" si="33"/>
        <v>11.648</v>
      </c>
      <c r="AD365" s="22">
        <f t="shared" si="33"/>
        <v>11.96</v>
      </c>
      <c r="AE365" s="22">
        <f t="shared" si="33"/>
        <v>12.272000000000002</v>
      </c>
      <c r="AF365" s="22">
        <f t="shared" si="33"/>
        <v>12.792000000000002</v>
      </c>
      <c r="AG365" s="22">
        <f t="shared" si="33"/>
        <v>13.312000000000001</v>
      </c>
      <c r="AH365" s="22">
        <f t="shared" si="33"/>
        <v>13.728</v>
      </c>
      <c r="AI365" s="22">
        <f t="shared" si="33"/>
        <v>14.144</v>
      </c>
      <c r="AJ365" s="22">
        <f t="shared" si="33"/>
        <v>14.805</v>
      </c>
      <c r="AK365" s="22">
        <f t="shared" si="33"/>
        <v>15.08</v>
      </c>
      <c r="AL365" s="22">
        <f t="shared" si="33"/>
        <v>15.141</v>
      </c>
      <c r="AM365" s="22">
        <f t="shared" si="33"/>
        <v>14.847</v>
      </c>
      <c r="AN365" s="22">
        <f t="shared" si="33"/>
        <v>14.948</v>
      </c>
      <c r="AO365" s="22">
        <f t="shared" si="33"/>
        <v>14.7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si="33"/>
        <v>15.4</v>
      </c>
      <c r="K366" s="22">
        <f t="shared" si="33"/>
        <v>15.225000000000001</v>
      </c>
      <c r="L366" s="22">
        <f t="shared" si="33"/>
        <v>15.645000000000001</v>
      </c>
      <c r="M366" s="22">
        <f t="shared" si="33"/>
        <v>15.959999999999999</v>
      </c>
      <c r="N366" s="22">
        <f t="shared" si="33"/>
        <v>16.12</v>
      </c>
      <c r="O366" s="22">
        <f t="shared" si="33"/>
        <v>16.432000000000002</v>
      </c>
      <c r="P366" s="22">
        <f t="shared" si="33"/>
        <v>17.010000000000002</v>
      </c>
      <c r="Q366" s="22">
        <f t="shared" si="33"/>
        <v>17.324999999999999</v>
      </c>
      <c r="R366" s="22">
        <f t="shared" si="33"/>
        <v>17.913999999999998</v>
      </c>
      <c r="S366" s="22">
        <f t="shared" si="33"/>
        <v>18.480000000000004</v>
      </c>
      <c r="T366" s="22">
        <f t="shared" si="33"/>
        <v>19.186000000000003</v>
      </c>
      <c r="U366" s="22">
        <f t="shared" si="33"/>
        <v>19.61</v>
      </c>
      <c r="V366" s="22">
        <f t="shared" si="33"/>
        <v>20.14</v>
      </c>
      <c r="W366" s="22">
        <f t="shared" si="33"/>
        <v>20.865000000000002</v>
      </c>
      <c r="X366" s="22">
        <f t="shared" si="33"/>
        <v>21.507000000000001</v>
      </c>
      <c r="Y366" s="22">
        <f t="shared" si="33"/>
        <v>22.149000000000001</v>
      </c>
      <c r="Z366" s="22">
        <f t="shared" si="33"/>
        <v>23.004000000000001</v>
      </c>
      <c r="AA366" s="22">
        <f t="shared" si="33"/>
        <v>23.652000000000001</v>
      </c>
      <c r="AB366" s="22">
        <f t="shared" si="33"/>
        <v>24.408000000000005</v>
      </c>
      <c r="AC366" s="22">
        <f t="shared" si="33"/>
        <v>25.056000000000001</v>
      </c>
      <c r="AD366" s="22">
        <f t="shared" si="33"/>
        <v>25.812000000000001</v>
      </c>
      <c r="AE366" s="22">
        <f t="shared" si="33"/>
        <v>26.46</v>
      </c>
      <c r="AF366" s="22">
        <f t="shared" si="33"/>
        <v>26.857000000000003</v>
      </c>
      <c r="AG366" s="22">
        <f t="shared" si="33"/>
        <v>27.392000000000003</v>
      </c>
      <c r="AH366" s="22">
        <f t="shared" si="33"/>
        <v>28.034000000000002</v>
      </c>
      <c r="AI366" s="22">
        <f t="shared" si="33"/>
        <v>28.569000000000003</v>
      </c>
      <c r="AJ366" s="22">
        <f t="shared" si="33"/>
        <v>29.211000000000002</v>
      </c>
      <c r="AK366" s="22">
        <f t="shared" si="33"/>
        <v>29.853000000000002</v>
      </c>
      <c r="AL366" s="22">
        <f t="shared" si="33"/>
        <v>28.912000000000003</v>
      </c>
      <c r="AM366" s="22">
        <f t="shared" si="33"/>
        <v>27.977</v>
      </c>
      <c r="AN366" s="22">
        <f t="shared" si="33"/>
        <v>27.125999999999998</v>
      </c>
      <c r="AO366" s="22">
        <f t="shared" si="33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si="33"/>
        <v>17.600000000000001</v>
      </c>
      <c r="K367" s="22">
        <f t="shared" si="33"/>
        <v>17.604000000000003</v>
      </c>
      <c r="L367" s="22">
        <f t="shared" si="33"/>
        <v>17.913999999999998</v>
      </c>
      <c r="M367" s="22">
        <f t="shared" si="33"/>
        <v>18.231999999999999</v>
      </c>
      <c r="N367" s="22">
        <f t="shared" si="33"/>
        <v>18.480000000000004</v>
      </c>
      <c r="O367" s="22">
        <f t="shared" si="33"/>
        <v>18.900000000000002</v>
      </c>
      <c r="P367" s="22">
        <f t="shared" si="33"/>
        <v>19.503999999999998</v>
      </c>
      <c r="Q367" s="22">
        <f t="shared" si="33"/>
        <v>20.033999999999999</v>
      </c>
      <c r="R367" s="22">
        <f t="shared" si="33"/>
        <v>20.67</v>
      </c>
      <c r="S367" s="22">
        <f t="shared" si="33"/>
        <v>21.721000000000004</v>
      </c>
      <c r="T367" s="22">
        <f t="shared" si="33"/>
        <v>22.470000000000002</v>
      </c>
      <c r="U367" s="22">
        <f t="shared" si="33"/>
        <v>23.112000000000002</v>
      </c>
      <c r="V367" s="22">
        <f t="shared" si="33"/>
        <v>23.754000000000001</v>
      </c>
      <c r="W367" s="22">
        <f t="shared" si="33"/>
        <v>24.503</v>
      </c>
      <c r="X367" s="22">
        <f t="shared" si="33"/>
        <v>25.488000000000003</v>
      </c>
      <c r="Y367" s="22">
        <f t="shared" si="33"/>
        <v>26.352</v>
      </c>
      <c r="Z367" s="22">
        <f t="shared" si="33"/>
        <v>27.577000000000002</v>
      </c>
      <c r="AA367" s="22">
        <f t="shared" si="33"/>
        <v>28.449000000000005</v>
      </c>
      <c r="AB367" s="22">
        <f t="shared" si="33"/>
        <v>29.430000000000003</v>
      </c>
      <c r="AC367" s="22">
        <f t="shared" si="33"/>
        <v>30.302000000000003</v>
      </c>
      <c r="AD367" s="22">
        <f t="shared" si="33"/>
        <v>31.283000000000001</v>
      </c>
      <c r="AE367" s="22">
        <f t="shared" si="33"/>
        <v>32.155000000000001</v>
      </c>
      <c r="AF367" s="22">
        <f t="shared" si="33"/>
        <v>32.832000000000001</v>
      </c>
      <c r="AG367" s="22">
        <f t="shared" si="33"/>
        <v>33.804000000000002</v>
      </c>
      <c r="AH367" s="22">
        <f t="shared" si="33"/>
        <v>34.668000000000006</v>
      </c>
      <c r="AI367" s="22">
        <f t="shared" si="33"/>
        <v>35.64</v>
      </c>
      <c r="AJ367" s="22">
        <f t="shared" si="33"/>
        <v>37.06</v>
      </c>
      <c r="AK367" s="22">
        <f t="shared" si="33"/>
        <v>37.583999999999996</v>
      </c>
      <c r="AL367" s="22">
        <f t="shared" si="33"/>
        <v>36.887999999999998</v>
      </c>
      <c r="AM367" s="22">
        <f t="shared" si="33"/>
        <v>35.880000000000003</v>
      </c>
      <c r="AN367" s="22">
        <f t="shared" si="33"/>
        <v>35.329000000000001</v>
      </c>
      <c r="AO367" s="22">
        <f t="shared" ref="AO367" si="34">AO213*AO290</f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75" si="35">J214*J291</f>
        <v>20.8</v>
      </c>
      <c r="K368" s="22">
        <f t="shared" si="35"/>
        <v>23.52</v>
      </c>
      <c r="L368" s="22">
        <f t="shared" si="35"/>
        <v>23.282999999999998</v>
      </c>
      <c r="M368" s="22">
        <f t="shared" si="35"/>
        <v>23</v>
      </c>
      <c r="N368" s="22">
        <f t="shared" si="35"/>
        <v>22.913999999999998</v>
      </c>
      <c r="O368" s="22">
        <f t="shared" si="35"/>
        <v>22.939</v>
      </c>
      <c r="P368" s="22">
        <f t="shared" si="35"/>
        <v>23.597999999999995</v>
      </c>
      <c r="Q368" s="22">
        <f t="shared" si="35"/>
        <v>24.167999999999996</v>
      </c>
      <c r="R368" s="22">
        <f t="shared" si="35"/>
        <v>24.623999999999999</v>
      </c>
      <c r="S368" s="22">
        <f t="shared" si="35"/>
        <v>25.99</v>
      </c>
      <c r="T368" s="22">
        <f t="shared" si="35"/>
        <v>26.679999999999996</v>
      </c>
      <c r="U368" s="22">
        <f t="shared" si="35"/>
        <v>27.14</v>
      </c>
      <c r="V368" s="22">
        <f t="shared" si="35"/>
        <v>27.715</v>
      </c>
      <c r="W368" s="22">
        <f t="shared" si="35"/>
        <v>28.29</v>
      </c>
      <c r="X368" s="22">
        <f t="shared" si="35"/>
        <v>28.864999999999998</v>
      </c>
      <c r="Y368" s="22">
        <f t="shared" si="35"/>
        <v>29.927999999999997</v>
      </c>
      <c r="Z368" s="22">
        <f t="shared" si="35"/>
        <v>31.122</v>
      </c>
      <c r="AA368" s="22">
        <f t="shared" si="35"/>
        <v>32.058</v>
      </c>
      <c r="AB368" s="22">
        <f t="shared" si="35"/>
        <v>32.76</v>
      </c>
      <c r="AC368" s="22">
        <f t="shared" si="35"/>
        <v>33.695999999999998</v>
      </c>
      <c r="AD368" s="22">
        <f t="shared" si="35"/>
        <v>34.397999999999996</v>
      </c>
      <c r="AE368" s="22">
        <f t="shared" si="35"/>
        <v>35.333999999999996</v>
      </c>
      <c r="AF368" s="22">
        <f t="shared" si="35"/>
        <v>34.615000000000002</v>
      </c>
      <c r="AG368" s="22">
        <f t="shared" si="35"/>
        <v>34.959999999999994</v>
      </c>
      <c r="AH368" s="22">
        <f t="shared" si="35"/>
        <v>35.765000000000001</v>
      </c>
      <c r="AI368" s="22">
        <f t="shared" si="35"/>
        <v>36.57</v>
      </c>
      <c r="AJ368" s="22">
        <f t="shared" si="35"/>
        <v>37.932000000000002</v>
      </c>
      <c r="AK368" s="22">
        <f t="shared" si="35"/>
        <v>38.743999999999993</v>
      </c>
      <c r="AL368" s="22">
        <f t="shared" si="35"/>
        <v>36.735999999999997</v>
      </c>
      <c r="AM368" s="22">
        <f t="shared" si="35"/>
        <v>35.64</v>
      </c>
      <c r="AN368" s="22">
        <f t="shared" si="35"/>
        <v>34.668000000000006</v>
      </c>
      <c r="AO368" s="22">
        <f t="shared" si="35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si="35"/>
        <v>13.1</v>
      </c>
      <c r="K369" s="22">
        <f t="shared" si="35"/>
        <v>13.688000000000001</v>
      </c>
      <c r="L369" s="22">
        <f t="shared" si="35"/>
        <v>12.540000000000001</v>
      </c>
      <c r="M369" s="22">
        <f t="shared" si="35"/>
        <v>11.234999999999999</v>
      </c>
      <c r="N369" s="22">
        <f t="shared" si="35"/>
        <v>10.816000000000001</v>
      </c>
      <c r="O369" s="22">
        <f t="shared" si="35"/>
        <v>10.816000000000001</v>
      </c>
      <c r="P369" s="22">
        <f t="shared" si="35"/>
        <v>11.449</v>
      </c>
      <c r="Q369" s="22">
        <f t="shared" si="35"/>
        <v>12.992000000000001</v>
      </c>
      <c r="R369" s="22">
        <f t="shared" si="35"/>
        <v>14.145</v>
      </c>
      <c r="S369" s="22">
        <f t="shared" si="35"/>
        <v>18.352</v>
      </c>
      <c r="T369" s="22">
        <f t="shared" si="35"/>
        <v>19.84</v>
      </c>
      <c r="U369" s="22">
        <f t="shared" si="35"/>
        <v>20.086000000000002</v>
      </c>
      <c r="V369" s="22">
        <f t="shared" si="35"/>
        <v>20.23</v>
      </c>
      <c r="W369" s="22">
        <f t="shared" si="35"/>
        <v>20.65</v>
      </c>
      <c r="X369" s="22">
        <f t="shared" si="35"/>
        <v>21.177</v>
      </c>
      <c r="Y369" s="22">
        <f t="shared" si="35"/>
        <v>22.112999999999996</v>
      </c>
      <c r="Z369" s="22">
        <f t="shared" si="35"/>
        <v>24.805</v>
      </c>
      <c r="AA369" s="22">
        <f t="shared" si="35"/>
        <v>26.717999999999996</v>
      </c>
      <c r="AB369" s="22">
        <f t="shared" si="35"/>
        <v>26.774999999999999</v>
      </c>
      <c r="AC369" s="22">
        <f t="shared" si="35"/>
        <v>27.845999999999997</v>
      </c>
      <c r="AD369" s="22">
        <f t="shared" si="35"/>
        <v>28.437999999999999</v>
      </c>
      <c r="AE369" s="22">
        <f t="shared" si="35"/>
        <v>29.735999999999997</v>
      </c>
      <c r="AF369" s="22">
        <f t="shared" si="35"/>
        <v>22.680000000000003</v>
      </c>
      <c r="AG369" s="22">
        <f t="shared" si="35"/>
        <v>20.603999999999999</v>
      </c>
      <c r="AH369" s="22">
        <f t="shared" si="35"/>
        <v>21.424000000000003</v>
      </c>
      <c r="AI369" s="22">
        <f t="shared" si="35"/>
        <v>22.898</v>
      </c>
      <c r="AJ369" s="22">
        <f t="shared" si="35"/>
        <v>24.53</v>
      </c>
      <c r="AK369" s="22">
        <f t="shared" si="35"/>
        <v>25.308000000000003</v>
      </c>
      <c r="AL369" s="22">
        <f t="shared" si="35"/>
        <v>19.399999999999999</v>
      </c>
      <c r="AM369" s="22">
        <f t="shared" si="35"/>
        <v>16.089000000000002</v>
      </c>
      <c r="AN369" s="22">
        <f t="shared" si="35"/>
        <v>14.833000000000002</v>
      </c>
      <c r="AO369" s="22">
        <f t="shared" si="35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si="35"/>
        <v>33.299999999999997</v>
      </c>
      <c r="K370" s="22">
        <f t="shared" si="35"/>
        <v>35.819000000000003</v>
      </c>
      <c r="L370" s="22">
        <f t="shared" si="35"/>
        <v>36.698</v>
      </c>
      <c r="M370" s="22">
        <f t="shared" si="35"/>
        <v>36.972000000000001</v>
      </c>
      <c r="N370" s="22">
        <f t="shared" si="35"/>
        <v>37.557000000000002</v>
      </c>
      <c r="O370" s="22">
        <f t="shared" si="35"/>
        <v>38.375999999999998</v>
      </c>
      <c r="P370" s="22">
        <f t="shared" si="35"/>
        <v>39.311999999999998</v>
      </c>
      <c r="Q370" s="22">
        <f t="shared" si="35"/>
        <v>40.828000000000003</v>
      </c>
      <c r="R370" s="22">
        <f t="shared" si="35"/>
        <v>41.89</v>
      </c>
      <c r="S370" s="22">
        <f t="shared" si="35"/>
        <v>44.131999999999998</v>
      </c>
      <c r="T370" s="22">
        <f t="shared" si="35"/>
        <v>45.933999999999997</v>
      </c>
      <c r="U370" s="22">
        <f t="shared" si="35"/>
        <v>47.004999999999995</v>
      </c>
      <c r="V370" s="22">
        <f t="shared" si="35"/>
        <v>48.314</v>
      </c>
      <c r="W370" s="22">
        <f t="shared" si="35"/>
        <v>50.16</v>
      </c>
      <c r="X370" s="22">
        <f t="shared" si="35"/>
        <v>51.72</v>
      </c>
      <c r="Y370" s="22">
        <f t="shared" si="35"/>
        <v>53.4</v>
      </c>
      <c r="Z370" s="22">
        <f t="shared" si="35"/>
        <v>55.780999999999999</v>
      </c>
      <c r="AA370" s="22">
        <f t="shared" si="35"/>
        <v>57.716999999999999</v>
      </c>
      <c r="AB370" s="22">
        <f t="shared" si="35"/>
        <v>59.168999999999997</v>
      </c>
      <c r="AC370" s="22">
        <f t="shared" si="35"/>
        <v>60.983999999999995</v>
      </c>
      <c r="AD370" s="22">
        <f t="shared" si="35"/>
        <v>62.798999999999999</v>
      </c>
      <c r="AE370" s="22">
        <f t="shared" si="35"/>
        <v>64.734999999999999</v>
      </c>
      <c r="AF370" s="22">
        <f t="shared" si="35"/>
        <v>66</v>
      </c>
      <c r="AG370" s="22">
        <f t="shared" si="35"/>
        <v>67.679999999999993</v>
      </c>
      <c r="AH370" s="22">
        <f t="shared" si="35"/>
        <v>69.72</v>
      </c>
      <c r="AI370" s="22">
        <f t="shared" si="35"/>
        <v>71.88</v>
      </c>
      <c r="AJ370" s="22">
        <f t="shared" si="35"/>
        <v>74.16</v>
      </c>
      <c r="AK370" s="22">
        <f t="shared" si="35"/>
        <v>76.319999999999993</v>
      </c>
      <c r="AL370" s="22">
        <f t="shared" si="35"/>
        <v>73.543999999999997</v>
      </c>
      <c r="AM370" s="22">
        <f t="shared" si="35"/>
        <v>71.705999999999989</v>
      </c>
      <c r="AN370" s="22">
        <f t="shared" si="35"/>
        <v>70.224000000000004</v>
      </c>
      <c r="AO370" s="22">
        <f t="shared" si="35"/>
        <v>68.53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si="35"/>
        <v>38.700000000000003</v>
      </c>
      <c r="K371" s="22">
        <f t="shared" si="35"/>
        <v>40.832999999999998</v>
      </c>
      <c r="L371" s="22">
        <f t="shared" si="35"/>
        <v>41.76</v>
      </c>
      <c r="M371" s="22">
        <f t="shared" si="35"/>
        <v>41.974999999999994</v>
      </c>
      <c r="N371" s="22">
        <f t="shared" si="35"/>
        <v>42.293999999999997</v>
      </c>
      <c r="O371" s="22">
        <f t="shared" si="35"/>
        <v>43.091999999999992</v>
      </c>
      <c r="P371" s="22">
        <f t="shared" si="35"/>
        <v>44.231999999999992</v>
      </c>
      <c r="Q371" s="22">
        <f t="shared" si="35"/>
        <v>46.114999999999995</v>
      </c>
      <c r="R371" s="22">
        <f t="shared" si="35"/>
        <v>47.49499999999999</v>
      </c>
      <c r="S371" s="22">
        <f t="shared" si="35"/>
        <v>50.576000000000001</v>
      </c>
      <c r="T371" s="22">
        <f t="shared" si="35"/>
        <v>52.199999999999996</v>
      </c>
      <c r="U371" s="22">
        <f t="shared" si="35"/>
        <v>53.591999999999999</v>
      </c>
      <c r="V371" s="22">
        <f t="shared" si="35"/>
        <v>55.099999999999994</v>
      </c>
      <c r="W371" s="22">
        <f t="shared" si="35"/>
        <v>56.723999999999997</v>
      </c>
      <c r="X371" s="22">
        <f t="shared" si="35"/>
        <v>58.463999999999992</v>
      </c>
      <c r="Y371" s="22">
        <f t="shared" si="35"/>
        <v>60.957000000000001</v>
      </c>
      <c r="Z371" s="22">
        <f t="shared" si="35"/>
        <v>63.179999999999993</v>
      </c>
      <c r="AA371" s="22">
        <f t="shared" si="35"/>
        <v>65.843999999999994</v>
      </c>
      <c r="AB371" s="22">
        <f t="shared" si="35"/>
        <v>67.731999999999999</v>
      </c>
      <c r="AC371" s="22">
        <f t="shared" si="35"/>
        <v>69.855999999999995</v>
      </c>
      <c r="AD371" s="22">
        <f t="shared" si="35"/>
        <v>71.97999999999999</v>
      </c>
      <c r="AE371" s="22">
        <f t="shared" si="35"/>
        <v>74.339999999999989</v>
      </c>
      <c r="AF371" s="22">
        <f t="shared" si="35"/>
        <v>74.355999999999995</v>
      </c>
      <c r="AG371" s="22">
        <f t="shared" si="35"/>
        <v>75.97999999999999</v>
      </c>
      <c r="AH371" s="22">
        <f t="shared" si="35"/>
        <v>78.3</v>
      </c>
      <c r="AI371" s="22">
        <f t="shared" si="35"/>
        <v>81.665999999999997</v>
      </c>
      <c r="AJ371" s="22">
        <f t="shared" si="35"/>
        <v>84.356999999999985</v>
      </c>
      <c r="AK371" s="22">
        <f t="shared" si="35"/>
        <v>86.813999999999993</v>
      </c>
      <c r="AL371" s="22">
        <f t="shared" si="35"/>
        <v>83.447999999999993</v>
      </c>
      <c r="AM371" s="22">
        <f t="shared" si="35"/>
        <v>79.92</v>
      </c>
      <c r="AN371" s="22">
        <f t="shared" si="35"/>
        <v>77.716999999999999</v>
      </c>
      <c r="AO371" s="22">
        <f t="shared" si="35"/>
        <v>76.356000000000009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si="35"/>
        <v>0.3</v>
      </c>
      <c r="K372" s="22">
        <f t="shared" si="35"/>
        <v>0.3</v>
      </c>
      <c r="L372" s="22">
        <f t="shared" si="35"/>
        <v>0.30299999999999999</v>
      </c>
      <c r="M372" s="22">
        <f t="shared" si="35"/>
        <v>0.29099999999999998</v>
      </c>
      <c r="N372" s="22">
        <f t="shared" si="35"/>
        <v>0.28499999999999998</v>
      </c>
      <c r="O372" s="22">
        <f t="shared" si="35"/>
        <v>0.28499999999999998</v>
      </c>
      <c r="P372" s="22">
        <f t="shared" si="35"/>
        <v>0.28799999999999998</v>
      </c>
      <c r="Q372" s="22">
        <f t="shared" si="35"/>
        <v>0.3</v>
      </c>
      <c r="R372" s="22">
        <f t="shared" si="35"/>
        <v>0.309</v>
      </c>
      <c r="S372" s="22">
        <f t="shared" si="35"/>
        <v>0.35099999999999998</v>
      </c>
      <c r="T372" s="22">
        <f t="shared" si="35"/>
        <v>0.36299999999999999</v>
      </c>
      <c r="U372" s="22">
        <f t="shared" si="35"/>
        <v>0.36299999999999999</v>
      </c>
      <c r="V372" s="22">
        <f t="shared" si="35"/>
        <v>0.36299999999999999</v>
      </c>
      <c r="W372" s="22">
        <f t="shared" si="35"/>
        <v>0.36299999999999999</v>
      </c>
      <c r="X372" s="22">
        <f t="shared" si="35"/>
        <v>0.36299999999999999</v>
      </c>
      <c r="Y372" s="22">
        <f t="shared" si="35"/>
        <v>0.36599999999999999</v>
      </c>
      <c r="Z372" s="22">
        <f t="shared" si="35"/>
        <v>0.372</v>
      </c>
      <c r="AA372" s="22">
        <f t="shared" si="35"/>
        <v>0.375</v>
      </c>
      <c r="AB372" s="22">
        <f t="shared" si="35"/>
        <v>0.36899999999999999</v>
      </c>
      <c r="AC372" s="22">
        <f t="shared" si="35"/>
        <v>5.1660000000000004</v>
      </c>
      <c r="AD372" s="22">
        <f t="shared" si="35"/>
        <v>10.247999999999999</v>
      </c>
      <c r="AE372" s="22">
        <f t="shared" si="35"/>
        <v>15.493999999999998</v>
      </c>
      <c r="AF372" s="22">
        <f t="shared" si="35"/>
        <v>16.047999999999998</v>
      </c>
      <c r="AG372" s="22">
        <f t="shared" si="35"/>
        <v>16.936</v>
      </c>
      <c r="AH372" s="22">
        <f t="shared" si="35"/>
        <v>18.096</v>
      </c>
      <c r="AI372" s="22">
        <f t="shared" si="35"/>
        <v>19.256</v>
      </c>
      <c r="AJ372" s="22">
        <f t="shared" si="35"/>
        <v>20.416</v>
      </c>
      <c r="AK372" s="22">
        <f t="shared" si="35"/>
        <v>20.239999999999998</v>
      </c>
      <c r="AL372" s="22">
        <f t="shared" si="35"/>
        <v>18.900000000000002</v>
      </c>
      <c r="AM372" s="22">
        <f t="shared" si="35"/>
        <v>17.149999999999999</v>
      </c>
      <c r="AN372" s="22">
        <f t="shared" si="35"/>
        <v>16.181999999999999</v>
      </c>
      <c r="AO372" s="22">
        <f t="shared" si="35"/>
        <v>15.311999999999999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si="35"/>
        <v>0.1</v>
      </c>
      <c r="K373" s="22">
        <f t="shared" si="35"/>
        <v>0.10100000000000001</v>
      </c>
      <c r="L373" s="22">
        <f t="shared" si="35"/>
        <v>0.10200000000000001</v>
      </c>
      <c r="M373" s="22">
        <f t="shared" si="35"/>
        <v>9.7000000000000003E-2</v>
      </c>
      <c r="N373" s="22">
        <f t="shared" si="35"/>
        <v>9.6000000000000002E-2</v>
      </c>
      <c r="O373" s="22">
        <f t="shared" si="35"/>
        <v>9.6000000000000002E-2</v>
      </c>
      <c r="P373" s="22">
        <f t="shared" si="35"/>
        <v>9.7000000000000003E-2</v>
      </c>
      <c r="Q373" s="22">
        <f t="shared" si="35"/>
        <v>0.1</v>
      </c>
      <c r="R373" s="22">
        <f t="shared" si="35"/>
        <v>0.10300000000000001</v>
      </c>
      <c r="S373" s="22">
        <f t="shared" si="35"/>
        <v>0.11699999999999999</v>
      </c>
      <c r="T373" s="22">
        <f t="shared" si="35"/>
        <v>0.12</v>
      </c>
      <c r="U373" s="22">
        <f t="shared" si="35"/>
        <v>0.12</v>
      </c>
      <c r="V373" s="22">
        <f t="shared" si="35"/>
        <v>0.12</v>
      </c>
      <c r="W373" s="22">
        <f t="shared" si="35"/>
        <v>0.12</v>
      </c>
      <c r="X373" s="22">
        <f t="shared" si="35"/>
        <v>0.12</v>
      </c>
      <c r="Y373" s="22">
        <f t="shared" si="35"/>
        <v>0.121</v>
      </c>
      <c r="Z373" s="22">
        <f t="shared" si="35"/>
        <v>0.123</v>
      </c>
      <c r="AA373" s="22">
        <f t="shared" si="35"/>
        <v>0.124</v>
      </c>
      <c r="AB373" s="22">
        <f t="shared" si="35"/>
        <v>3.9039999999999999</v>
      </c>
      <c r="AC373" s="22">
        <f t="shared" si="35"/>
        <v>3.9039999999999999</v>
      </c>
      <c r="AD373" s="22">
        <f t="shared" si="35"/>
        <v>2.1779999999999999</v>
      </c>
      <c r="AE373" s="22">
        <f t="shared" si="35"/>
        <v>2.1779999999999999</v>
      </c>
      <c r="AF373" s="22">
        <f t="shared" si="35"/>
        <v>2.1240000000000001</v>
      </c>
      <c r="AG373" s="22">
        <f t="shared" si="35"/>
        <v>2.0699999999999998</v>
      </c>
      <c r="AH373" s="22">
        <f t="shared" si="35"/>
        <v>1.1499999999999999</v>
      </c>
      <c r="AI373" s="22">
        <f t="shared" si="35"/>
        <v>1.1499999999999999</v>
      </c>
      <c r="AJ373" s="22">
        <f t="shared" si="35"/>
        <v>1.1599999999999999</v>
      </c>
      <c r="AK373" s="22">
        <f t="shared" si="35"/>
        <v>1.1499999999999999</v>
      </c>
      <c r="AL373" s="22">
        <f t="shared" si="35"/>
        <v>1.08</v>
      </c>
      <c r="AM373" s="22">
        <f t="shared" si="35"/>
        <v>7.4249999999999998</v>
      </c>
      <c r="AN373" s="22">
        <f t="shared" si="35"/>
        <v>7.125</v>
      </c>
      <c r="AO373" s="22">
        <f t="shared" si="35"/>
        <v>6.75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si="35"/>
        <v>9</v>
      </c>
      <c r="K374" s="22">
        <f t="shared" si="35"/>
        <v>9.7940000000000005</v>
      </c>
      <c r="L374" s="22">
        <f t="shared" si="35"/>
        <v>10.029999999999999</v>
      </c>
      <c r="M374" s="22">
        <f t="shared" si="35"/>
        <v>10.029999999999999</v>
      </c>
      <c r="N374" s="22">
        <f t="shared" si="35"/>
        <v>10.061999999999999</v>
      </c>
      <c r="O374" s="22">
        <f t="shared" si="35"/>
        <v>10.384</v>
      </c>
      <c r="P374" s="22">
        <f t="shared" si="35"/>
        <v>10.62</v>
      </c>
      <c r="Q374" s="22">
        <f t="shared" si="35"/>
        <v>11.067</v>
      </c>
      <c r="R374" s="22">
        <f t="shared" si="35"/>
        <v>11.423999999999999</v>
      </c>
      <c r="S374" s="22">
        <f t="shared" si="35"/>
        <v>12.257</v>
      </c>
      <c r="T374" s="22">
        <f t="shared" si="35"/>
        <v>12.613999999999999</v>
      </c>
      <c r="U374" s="22">
        <f t="shared" si="35"/>
        <v>12.971</v>
      </c>
      <c r="V374" s="22">
        <f t="shared" si="35"/>
        <v>13.44</v>
      </c>
      <c r="W374" s="22">
        <f t="shared" si="35"/>
        <v>13.799999999999999</v>
      </c>
      <c r="X374" s="22">
        <f t="shared" si="35"/>
        <v>14.398999999999999</v>
      </c>
      <c r="Y374" s="22">
        <f t="shared" si="35"/>
        <v>14.883000000000001</v>
      </c>
      <c r="Z374" s="22">
        <f t="shared" si="35"/>
        <v>15.616</v>
      </c>
      <c r="AA374" s="22">
        <f t="shared" si="35"/>
        <v>16.103999999999999</v>
      </c>
      <c r="AB374" s="22">
        <f t="shared" si="35"/>
        <v>16.850999999999999</v>
      </c>
      <c r="AC374" s="22">
        <f t="shared" si="35"/>
        <v>17.201999999999998</v>
      </c>
      <c r="AD374" s="22">
        <f t="shared" si="35"/>
        <v>17.690000000000001</v>
      </c>
      <c r="AE374" s="22">
        <f t="shared" si="35"/>
        <v>18.3</v>
      </c>
      <c r="AF374" s="22">
        <f t="shared" si="35"/>
        <v>18.271000000000001</v>
      </c>
      <c r="AG374" s="22">
        <f t="shared" si="35"/>
        <v>18.391999999999999</v>
      </c>
      <c r="AH374" s="22">
        <f t="shared" si="35"/>
        <v>18.997</v>
      </c>
      <c r="AI374" s="22">
        <f t="shared" si="35"/>
        <v>19.602</v>
      </c>
      <c r="AJ374" s="22">
        <f t="shared" si="35"/>
        <v>20.206999999999997</v>
      </c>
      <c r="AK374" s="22">
        <f t="shared" si="35"/>
        <v>20.811999999999998</v>
      </c>
      <c r="AL374" s="22">
        <f t="shared" si="35"/>
        <v>19.655999999999999</v>
      </c>
      <c r="AM374" s="22">
        <f t="shared" si="35"/>
        <v>18.582000000000001</v>
      </c>
      <c r="AN374" s="22">
        <f t="shared" si="35"/>
        <v>17.920000000000002</v>
      </c>
      <c r="AO374" s="22">
        <f t="shared" si="35"/>
        <v>17.380000000000003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si="35"/>
        <v>8.8000000000000007</v>
      </c>
      <c r="K375" s="22">
        <f t="shared" si="35"/>
        <v>10.08</v>
      </c>
      <c r="L375" s="22">
        <f t="shared" si="35"/>
        <v>10.178999999999998</v>
      </c>
      <c r="M375" s="22">
        <f t="shared" si="35"/>
        <v>9.9179999999999975</v>
      </c>
      <c r="N375" s="22">
        <f t="shared" si="35"/>
        <v>9.8560000000000016</v>
      </c>
      <c r="O375" s="22">
        <f t="shared" si="35"/>
        <v>10.080000000000002</v>
      </c>
      <c r="P375" s="22">
        <f t="shared" si="35"/>
        <v>10.304</v>
      </c>
      <c r="Q375" s="22">
        <f t="shared" si="35"/>
        <v>10.847999999999999</v>
      </c>
      <c r="R375" s="22">
        <f t="shared" si="35"/>
        <v>11.286</v>
      </c>
      <c r="S375" s="22">
        <f t="shared" si="35"/>
        <v>12.19</v>
      </c>
      <c r="T375" s="22">
        <f t="shared" si="35"/>
        <v>12.649999999999999</v>
      </c>
      <c r="U375" s="22">
        <f t="shared" si="35"/>
        <v>12.882</v>
      </c>
      <c r="V375" s="22">
        <f t="shared" si="35"/>
        <v>13.223999999999998</v>
      </c>
      <c r="W375" s="22">
        <f t="shared" si="35"/>
        <v>13.565999999999999</v>
      </c>
      <c r="X375" s="22">
        <f t="shared" si="35"/>
        <v>14.022</v>
      </c>
      <c r="Y375" s="22">
        <f t="shared" si="35"/>
        <v>14.604999999999999</v>
      </c>
      <c r="Z375" s="22">
        <f t="shared" si="35"/>
        <v>15.179999999999998</v>
      </c>
      <c r="AA375" s="22">
        <f t="shared" si="35"/>
        <v>15.775999999999998</v>
      </c>
      <c r="AB375" s="22">
        <f t="shared" si="35"/>
        <v>16.355999999999998</v>
      </c>
      <c r="AC375" s="22">
        <f t="shared" si="35"/>
        <v>16.936</v>
      </c>
      <c r="AD375" s="22">
        <f t="shared" si="35"/>
        <v>17.515999999999998</v>
      </c>
      <c r="AE375" s="22">
        <f t="shared" si="35"/>
        <v>18.096</v>
      </c>
      <c r="AF375" s="22">
        <f t="shared" si="35"/>
        <v>17.627999999999997</v>
      </c>
      <c r="AG375" s="22">
        <f t="shared" si="35"/>
        <v>17.696000000000002</v>
      </c>
      <c r="AH375" s="22">
        <f t="shared" si="35"/>
        <v>18.305999999999997</v>
      </c>
      <c r="AI375" s="22">
        <f t="shared" si="35"/>
        <v>19.037999999999997</v>
      </c>
      <c r="AJ375" s="22">
        <f t="shared" si="35"/>
        <v>19.895</v>
      </c>
      <c r="AK375" s="22">
        <f t="shared" si="35"/>
        <v>20.47</v>
      </c>
      <c r="AL375" s="22">
        <f t="shared" si="35"/>
        <v>18.920000000000002</v>
      </c>
      <c r="AM375" s="22">
        <f t="shared" si="35"/>
        <v>17.596000000000004</v>
      </c>
      <c r="AN375" s="22">
        <f t="shared" si="35"/>
        <v>16.952000000000002</v>
      </c>
      <c r="AO375" s="22">
        <f t="shared" ref="AO375" si="36">AO221*AO298</f>
        <v>16.48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83" si="37">J222*J299</f>
        <v>39.6</v>
      </c>
      <c r="K376" s="22">
        <f t="shared" si="37"/>
        <v>42.833999999999996</v>
      </c>
      <c r="L376" s="22">
        <f t="shared" si="37"/>
        <v>43.875</v>
      </c>
      <c r="M376" s="22">
        <f t="shared" si="37"/>
        <v>43.963999999999999</v>
      </c>
      <c r="N376" s="22">
        <f t="shared" si="37"/>
        <v>44.39</v>
      </c>
      <c r="O376" s="22">
        <f t="shared" si="37"/>
        <v>45.309999999999995</v>
      </c>
      <c r="P376" s="22">
        <f t="shared" si="37"/>
        <v>46.98</v>
      </c>
      <c r="Q376" s="22">
        <f t="shared" si="37"/>
        <v>48.603999999999992</v>
      </c>
      <c r="R376" s="22">
        <f t="shared" si="37"/>
        <v>50.777999999999999</v>
      </c>
      <c r="S376" s="22">
        <f t="shared" si="37"/>
        <v>53.351999999999997</v>
      </c>
      <c r="T376" s="22">
        <f t="shared" si="37"/>
        <v>55.340999999999994</v>
      </c>
      <c r="U376" s="22">
        <f t="shared" si="37"/>
        <v>57.095999999999997</v>
      </c>
      <c r="V376" s="22">
        <f t="shared" si="37"/>
        <v>59.471999999999994</v>
      </c>
      <c r="W376" s="22">
        <f t="shared" si="37"/>
        <v>61.596000000000004</v>
      </c>
      <c r="X376" s="22">
        <f t="shared" si="37"/>
        <v>63.838000000000001</v>
      </c>
      <c r="Y376" s="22">
        <f t="shared" si="37"/>
        <v>67.116</v>
      </c>
      <c r="Z376" s="22">
        <f t="shared" si="37"/>
        <v>70.559999999999988</v>
      </c>
      <c r="AA376" s="22">
        <f t="shared" si="37"/>
        <v>73.44</v>
      </c>
      <c r="AB376" s="22">
        <f t="shared" si="37"/>
        <v>76.08</v>
      </c>
      <c r="AC376" s="22">
        <f t="shared" si="37"/>
        <v>76.873999999999995</v>
      </c>
      <c r="AD376" s="22">
        <f t="shared" si="37"/>
        <v>78.301999999999992</v>
      </c>
      <c r="AE376" s="22">
        <f t="shared" si="37"/>
        <v>79.06</v>
      </c>
      <c r="AF376" s="22">
        <f t="shared" si="37"/>
        <v>79.442999999999998</v>
      </c>
      <c r="AG376" s="22">
        <f t="shared" si="37"/>
        <v>80.963999999999999</v>
      </c>
      <c r="AH376" s="22">
        <f t="shared" si="37"/>
        <v>83.420999999999992</v>
      </c>
      <c r="AI376" s="22">
        <f t="shared" si="37"/>
        <v>86.965999999999994</v>
      </c>
      <c r="AJ376" s="22">
        <f t="shared" si="37"/>
        <v>89.915999999999997</v>
      </c>
      <c r="AK376" s="22">
        <f t="shared" si="37"/>
        <v>93.102000000000004</v>
      </c>
      <c r="AL376" s="22">
        <f t="shared" si="37"/>
        <v>89.469999999999985</v>
      </c>
      <c r="AM376" s="22">
        <f t="shared" si="37"/>
        <v>85.231999999999999</v>
      </c>
      <c r="AN376" s="22">
        <f t="shared" si="37"/>
        <v>82.61</v>
      </c>
      <c r="AO376" s="22">
        <f t="shared" si="37"/>
        <v>80.13600000000001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si="37"/>
        <v>7.1</v>
      </c>
      <c r="K377" s="22">
        <f t="shared" si="37"/>
        <v>7.3159999999999998</v>
      </c>
      <c r="L377" s="22">
        <f t="shared" si="37"/>
        <v>7.4879999999999995</v>
      </c>
      <c r="M377" s="22">
        <f t="shared" si="37"/>
        <v>7.4239999999999995</v>
      </c>
      <c r="N377" s="22">
        <f t="shared" si="37"/>
        <v>7.3599999999999994</v>
      </c>
      <c r="O377" s="22">
        <f t="shared" si="37"/>
        <v>7.4749999999999996</v>
      </c>
      <c r="P377" s="22">
        <f t="shared" si="37"/>
        <v>7.7049999999999992</v>
      </c>
      <c r="Q377" s="22">
        <f t="shared" si="37"/>
        <v>8.2359999999999989</v>
      </c>
      <c r="R377" s="22">
        <f t="shared" si="37"/>
        <v>8.6579999999999995</v>
      </c>
      <c r="S377" s="22">
        <f t="shared" si="37"/>
        <v>9.911999999999999</v>
      </c>
      <c r="T377" s="22">
        <f t="shared" si="37"/>
        <v>10.502000000000001</v>
      </c>
      <c r="U377" s="22">
        <f t="shared" si="37"/>
        <v>10.855999999999998</v>
      </c>
      <c r="V377" s="22">
        <f t="shared" si="37"/>
        <v>10.974</v>
      </c>
      <c r="W377" s="22">
        <f t="shared" si="37"/>
        <v>11.327999999999999</v>
      </c>
      <c r="X377" s="22">
        <f t="shared" si="37"/>
        <v>11.682</v>
      </c>
      <c r="Y377" s="22">
        <f t="shared" si="37"/>
        <v>12.137999999999998</v>
      </c>
      <c r="Z377" s="22">
        <f t="shared" si="37"/>
        <v>12.613999999999999</v>
      </c>
      <c r="AA377" s="22">
        <f t="shared" si="37"/>
        <v>13.2</v>
      </c>
      <c r="AB377" s="22">
        <f t="shared" si="37"/>
        <v>13.44</v>
      </c>
      <c r="AC377" s="22">
        <f t="shared" si="37"/>
        <v>13.803999999999998</v>
      </c>
      <c r="AD377" s="22">
        <f t="shared" si="37"/>
        <v>14.161</v>
      </c>
      <c r="AE377" s="22">
        <f t="shared" si="37"/>
        <v>14.637</v>
      </c>
      <c r="AF377" s="22">
        <f t="shared" si="37"/>
        <v>14.042</v>
      </c>
      <c r="AG377" s="22">
        <f t="shared" si="37"/>
        <v>13.805999999999999</v>
      </c>
      <c r="AH377" s="22">
        <f t="shared" si="37"/>
        <v>14.273999999999999</v>
      </c>
      <c r="AI377" s="22">
        <f t="shared" si="37"/>
        <v>14.741999999999999</v>
      </c>
      <c r="AJ377" s="22">
        <f t="shared" si="37"/>
        <v>15.34</v>
      </c>
      <c r="AK377" s="22">
        <f t="shared" si="37"/>
        <v>15.811999999999999</v>
      </c>
      <c r="AL377" s="22">
        <f t="shared" si="37"/>
        <v>14.124999999999998</v>
      </c>
      <c r="AM377" s="22">
        <f t="shared" si="37"/>
        <v>12.870000000000001</v>
      </c>
      <c r="AN377" s="22">
        <f t="shared" si="37"/>
        <v>12.091000000000001</v>
      </c>
      <c r="AO377" s="22">
        <f t="shared" si="37"/>
        <v>11.66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si="37"/>
        <v>6.1</v>
      </c>
      <c r="K378" s="22">
        <f t="shared" si="37"/>
        <v>6.4899999999999993</v>
      </c>
      <c r="L378" s="22">
        <f t="shared" si="37"/>
        <v>6.6689999999999996</v>
      </c>
      <c r="M378" s="22">
        <f t="shared" si="37"/>
        <v>6.669999999999999</v>
      </c>
      <c r="N378" s="22">
        <f t="shared" si="37"/>
        <v>6.7850000000000001</v>
      </c>
      <c r="O378" s="22">
        <f t="shared" si="37"/>
        <v>7.0149999999999988</v>
      </c>
      <c r="P378" s="22">
        <f t="shared" si="37"/>
        <v>7.13</v>
      </c>
      <c r="Q378" s="22">
        <f t="shared" si="37"/>
        <v>7.4239999999999995</v>
      </c>
      <c r="R378" s="22">
        <f t="shared" si="37"/>
        <v>7.6559999999999988</v>
      </c>
      <c r="S378" s="22">
        <f t="shared" si="37"/>
        <v>8.19</v>
      </c>
      <c r="T378" s="22">
        <f t="shared" si="37"/>
        <v>8.5409999999999986</v>
      </c>
      <c r="U378" s="22">
        <f t="shared" si="37"/>
        <v>8.7749999999999986</v>
      </c>
      <c r="V378" s="22">
        <f t="shared" si="37"/>
        <v>9.0090000000000003</v>
      </c>
      <c r="W378" s="22">
        <f t="shared" si="37"/>
        <v>9.36</v>
      </c>
      <c r="X378" s="22">
        <f t="shared" si="37"/>
        <v>9.6759999999999984</v>
      </c>
      <c r="Y378" s="22">
        <f t="shared" si="37"/>
        <v>10.029999999999999</v>
      </c>
      <c r="Z378" s="22">
        <f t="shared" si="37"/>
        <v>10.472</v>
      </c>
      <c r="AA378" s="22">
        <f t="shared" si="37"/>
        <v>10.947999999999999</v>
      </c>
      <c r="AB378" s="22">
        <f t="shared" si="37"/>
        <v>11.305</v>
      </c>
      <c r="AC378" s="22">
        <f t="shared" si="37"/>
        <v>11.662000000000001</v>
      </c>
      <c r="AD378" s="22">
        <f t="shared" si="37"/>
        <v>12.018999999999998</v>
      </c>
      <c r="AE378" s="22">
        <f t="shared" si="37"/>
        <v>12.375999999999999</v>
      </c>
      <c r="AF378" s="22">
        <f t="shared" si="37"/>
        <v>12.744</v>
      </c>
      <c r="AG378" s="22">
        <f t="shared" si="37"/>
        <v>13.097999999999999</v>
      </c>
      <c r="AH378" s="22">
        <f t="shared" si="37"/>
        <v>13.452</v>
      </c>
      <c r="AI378" s="22">
        <f t="shared" si="37"/>
        <v>13.805999999999999</v>
      </c>
      <c r="AJ378" s="22">
        <f t="shared" si="37"/>
        <v>14.277999999999999</v>
      </c>
      <c r="AK378" s="22">
        <f t="shared" si="37"/>
        <v>14.632</v>
      </c>
      <c r="AL378" s="22">
        <f t="shared" si="37"/>
        <v>14.26</v>
      </c>
      <c r="AM378" s="22">
        <f t="shared" si="37"/>
        <v>13.776000000000002</v>
      </c>
      <c r="AN378" s="22">
        <f t="shared" si="37"/>
        <v>13.542</v>
      </c>
      <c r="AO378" s="22">
        <f t="shared" si="37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si="37"/>
        <v>25.5</v>
      </c>
      <c r="K379" s="22">
        <f t="shared" si="37"/>
        <v>26.441999999999997</v>
      </c>
      <c r="L379" s="22">
        <f t="shared" si="37"/>
        <v>27.195000000000004</v>
      </c>
      <c r="M379" s="22">
        <f t="shared" si="37"/>
        <v>27.108000000000004</v>
      </c>
      <c r="N379" s="22">
        <f t="shared" si="37"/>
        <v>27.499000000000002</v>
      </c>
      <c r="O379" s="22">
        <f t="shared" si="37"/>
        <v>27.878000000000004</v>
      </c>
      <c r="P379" s="22">
        <f t="shared" si="37"/>
        <v>28.62</v>
      </c>
      <c r="Q379" s="22">
        <f t="shared" si="37"/>
        <v>29.853000000000002</v>
      </c>
      <c r="R379" s="22">
        <f t="shared" si="37"/>
        <v>30.816000000000003</v>
      </c>
      <c r="S379" s="22">
        <f t="shared" si="37"/>
        <v>34.655999999999999</v>
      </c>
      <c r="T379" s="22">
        <f t="shared" si="37"/>
        <v>36.251999999999995</v>
      </c>
      <c r="U379" s="22">
        <f t="shared" si="37"/>
        <v>36.96</v>
      </c>
      <c r="V379" s="22">
        <f t="shared" si="37"/>
        <v>37.620000000000005</v>
      </c>
      <c r="W379" s="22">
        <f t="shared" si="37"/>
        <v>38.585999999999999</v>
      </c>
      <c r="X379" s="22">
        <f t="shared" si="37"/>
        <v>39.785000000000004</v>
      </c>
      <c r="Y379" s="22">
        <f t="shared" si="37"/>
        <v>40.932000000000002</v>
      </c>
      <c r="Z379" s="22">
        <f t="shared" si="37"/>
        <v>42.120000000000005</v>
      </c>
      <c r="AA379" s="22">
        <f t="shared" si="37"/>
        <v>43.416000000000004</v>
      </c>
      <c r="AB379" s="22">
        <f t="shared" si="37"/>
        <v>44.405000000000001</v>
      </c>
      <c r="AC379" s="22">
        <f t="shared" si="37"/>
        <v>45.689000000000007</v>
      </c>
      <c r="AD379" s="22">
        <f t="shared" si="37"/>
        <v>46.759000000000007</v>
      </c>
      <c r="AE379" s="22">
        <f t="shared" si="37"/>
        <v>48.042999999999999</v>
      </c>
      <c r="AF379" s="22">
        <f t="shared" si="37"/>
        <v>48.760000000000005</v>
      </c>
      <c r="AG379" s="22">
        <f t="shared" si="37"/>
        <v>49.455000000000005</v>
      </c>
      <c r="AH379" s="22">
        <f t="shared" si="37"/>
        <v>50.986000000000004</v>
      </c>
      <c r="AI379" s="22">
        <f t="shared" si="37"/>
        <v>52.152000000000008</v>
      </c>
      <c r="AJ379" s="22">
        <f t="shared" si="37"/>
        <v>53.820999999999998</v>
      </c>
      <c r="AK379" s="22">
        <f t="shared" si="37"/>
        <v>54.890999999999998</v>
      </c>
      <c r="AL379" s="22">
        <f t="shared" si="37"/>
        <v>53.025000000000006</v>
      </c>
      <c r="AM379" s="22">
        <f t="shared" si="37"/>
        <v>50.387999999999998</v>
      </c>
      <c r="AN379" s="22">
        <f t="shared" si="37"/>
        <v>48.984999999999999</v>
      </c>
      <c r="AO379" s="22">
        <f t="shared" si="37"/>
        <v>47.5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si="37"/>
        <v>142.19999999999999</v>
      </c>
      <c r="K380" s="22">
        <f t="shared" si="37"/>
        <v>153.32800000000003</v>
      </c>
      <c r="L380" s="22">
        <f t="shared" si="37"/>
        <v>143.31900000000002</v>
      </c>
      <c r="M380" s="22">
        <f t="shared" si="37"/>
        <v>143.21800000000002</v>
      </c>
      <c r="N380" s="22">
        <f t="shared" si="37"/>
        <v>145.74</v>
      </c>
      <c r="O380" s="22">
        <f t="shared" si="37"/>
        <v>148.30199999999999</v>
      </c>
      <c r="P380" s="22">
        <f t="shared" si="37"/>
        <v>151.94600000000003</v>
      </c>
      <c r="Q380" s="22">
        <f t="shared" si="37"/>
        <v>151.63200000000001</v>
      </c>
      <c r="R380" s="22">
        <f t="shared" si="37"/>
        <v>148.995</v>
      </c>
      <c r="S380" s="22">
        <f t="shared" si="37"/>
        <v>148.20000000000002</v>
      </c>
      <c r="T380" s="22">
        <f t="shared" si="37"/>
        <v>151.51500000000001</v>
      </c>
      <c r="U380" s="22">
        <f t="shared" si="37"/>
        <v>157.03200000000001</v>
      </c>
      <c r="V380" s="22">
        <f t="shared" si="37"/>
        <v>166.20800000000003</v>
      </c>
      <c r="W380" s="22">
        <f t="shared" si="37"/>
        <v>173.85</v>
      </c>
      <c r="X380" s="22">
        <f t="shared" si="37"/>
        <v>180.84399999999999</v>
      </c>
      <c r="Y380" s="22">
        <f t="shared" si="37"/>
        <v>187.31699999999998</v>
      </c>
      <c r="Z380" s="22">
        <f t="shared" si="37"/>
        <v>188.01899999999998</v>
      </c>
      <c r="AA380" s="22">
        <f t="shared" si="37"/>
        <v>193.75599999999997</v>
      </c>
      <c r="AB380" s="22">
        <f t="shared" si="37"/>
        <v>206.73599999999996</v>
      </c>
      <c r="AC380" s="22">
        <f t="shared" si="37"/>
        <v>219.85699999999997</v>
      </c>
      <c r="AD380" s="22">
        <f t="shared" si="37"/>
        <v>232.22400000000002</v>
      </c>
      <c r="AE380" s="22">
        <f t="shared" si="37"/>
        <v>246.834</v>
      </c>
      <c r="AF380" s="22">
        <f t="shared" si="37"/>
        <v>255.232</v>
      </c>
      <c r="AG380" s="22">
        <f t="shared" si="37"/>
        <v>266.45400000000001</v>
      </c>
      <c r="AH380" s="22">
        <f t="shared" si="37"/>
        <v>279.25600000000003</v>
      </c>
      <c r="AI380" s="22">
        <f t="shared" si="37"/>
        <v>292.90600000000006</v>
      </c>
      <c r="AJ380" s="22">
        <f t="shared" si="37"/>
        <v>304.827</v>
      </c>
      <c r="AK380" s="22">
        <f t="shared" si="37"/>
        <v>347.1</v>
      </c>
      <c r="AL380" s="22">
        <f t="shared" si="37"/>
        <v>384.303</v>
      </c>
      <c r="AM380" s="22">
        <f t="shared" si="37"/>
        <v>427.67099999999999</v>
      </c>
      <c r="AN380" s="22">
        <f t="shared" si="37"/>
        <v>472.47200000000004</v>
      </c>
      <c r="AO380" s="22">
        <f t="shared" si="37"/>
        <v>515.904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si="37"/>
        <v>38.1</v>
      </c>
      <c r="K381" s="22">
        <f t="shared" si="37"/>
        <v>31.96</v>
      </c>
      <c r="L381" s="22">
        <f t="shared" si="37"/>
        <v>34.353999999999999</v>
      </c>
      <c r="M381" s="22">
        <f t="shared" si="37"/>
        <v>35.672000000000004</v>
      </c>
      <c r="N381" s="22">
        <f t="shared" si="37"/>
        <v>36.800000000000004</v>
      </c>
      <c r="O381" s="22">
        <f t="shared" si="37"/>
        <v>38.036999999999999</v>
      </c>
      <c r="P381" s="22">
        <f t="shared" si="37"/>
        <v>39.479999999999997</v>
      </c>
      <c r="Q381" s="22">
        <f t="shared" si="37"/>
        <v>40.513999999999996</v>
      </c>
      <c r="R381" s="22">
        <f t="shared" si="37"/>
        <v>41.641999999999996</v>
      </c>
      <c r="S381" s="22">
        <f t="shared" si="37"/>
        <v>43.145999999999994</v>
      </c>
      <c r="T381" s="22">
        <f t="shared" si="37"/>
        <v>44.368000000000002</v>
      </c>
      <c r="U381" s="22">
        <f t="shared" si="37"/>
        <v>46.074999999999996</v>
      </c>
      <c r="V381" s="22">
        <f t="shared" si="37"/>
        <v>47.594999999999999</v>
      </c>
      <c r="W381" s="22">
        <f t="shared" si="37"/>
        <v>49.727999999999994</v>
      </c>
      <c r="X381" s="22">
        <f t="shared" si="37"/>
        <v>51.991999999999997</v>
      </c>
      <c r="Y381" s="22">
        <f t="shared" si="37"/>
        <v>53.932000000000002</v>
      </c>
      <c r="Z381" s="22">
        <f t="shared" si="37"/>
        <v>55.774999999999999</v>
      </c>
      <c r="AA381" s="22">
        <f t="shared" si="37"/>
        <v>58.31</v>
      </c>
      <c r="AB381" s="22">
        <f t="shared" si="37"/>
        <v>60.466000000000001</v>
      </c>
      <c r="AC381" s="22">
        <f t="shared" si="37"/>
        <v>62.328000000000003</v>
      </c>
      <c r="AD381" s="22">
        <f t="shared" si="37"/>
        <v>63.631999999999991</v>
      </c>
      <c r="AE381" s="22">
        <f t="shared" si="37"/>
        <v>65.668999999999997</v>
      </c>
      <c r="AF381" s="22">
        <f t="shared" si="37"/>
        <v>68.697999999999993</v>
      </c>
      <c r="AG381" s="22">
        <f t="shared" si="37"/>
        <v>71.775000000000006</v>
      </c>
      <c r="AH381" s="22">
        <f t="shared" si="37"/>
        <v>74.15100000000001</v>
      </c>
      <c r="AI381" s="22">
        <f t="shared" si="37"/>
        <v>77.400000000000006</v>
      </c>
      <c r="AJ381" s="22">
        <f t="shared" si="37"/>
        <v>80.099999999999994</v>
      </c>
      <c r="AK381" s="22">
        <f t="shared" si="37"/>
        <v>83.628</v>
      </c>
      <c r="AL381" s="22">
        <f t="shared" si="37"/>
        <v>85.387000000000015</v>
      </c>
      <c r="AM381" s="22">
        <f t="shared" si="37"/>
        <v>86.216000000000008</v>
      </c>
      <c r="AN381" s="22">
        <f t="shared" si="37"/>
        <v>87.15</v>
      </c>
      <c r="AO381" s="22">
        <f t="shared" si="37"/>
        <v>87.98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si="37"/>
        <v>140.6</v>
      </c>
      <c r="K382" s="22">
        <f t="shared" si="37"/>
        <v>148.81</v>
      </c>
      <c r="L382" s="22">
        <f t="shared" si="37"/>
        <v>148.07400000000001</v>
      </c>
      <c r="M382" s="22">
        <f t="shared" si="37"/>
        <v>149.71</v>
      </c>
      <c r="N382" s="22">
        <f t="shared" si="37"/>
        <v>151.07400000000001</v>
      </c>
      <c r="O382" s="22">
        <f t="shared" si="37"/>
        <v>154.23500000000001</v>
      </c>
      <c r="P382" s="22">
        <f t="shared" si="37"/>
        <v>157.94100000000003</v>
      </c>
      <c r="Q382" s="22">
        <f t="shared" si="37"/>
        <v>162.19200000000004</v>
      </c>
      <c r="R382" s="22">
        <f t="shared" si="37"/>
        <v>168.08</v>
      </c>
      <c r="S382" s="22">
        <f t="shared" si="37"/>
        <v>172.22</v>
      </c>
      <c r="T382" s="22">
        <f t="shared" si="37"/>
        <v>178.97</v>
      </c>
      <c r="U382" s="22">
        <f t="shared" si="37"/>
        <v>183.81</v>
      </c>
      <c r="V382" s="22">
        <f t="shared" si="37"/>
        <v>191.36400000000003</v>
      </c>
      <c r="W382" s="22">
        <f t="shared" si="37"/>
        <v>197.35800000000003</v>
      </c>
      <c r="X382" s="22">
        <f t="shared" si="37"/>
        <v>203.68500000000003</v>
      </c>
      <c r="Y382" s="22">
        <f t="shared" si="37"/>
        <v>212.91200000000001</v>
      </c>
      <c r="Z382" s="22">
        <f t="shared" si="37"/>
        <v>222.49699999999999</v>
      </c>
      <c r="AA382" s="22">
        <f t="shared" si="37"/>
        <v>230.18099999999995</v>
      </c>
      <c r="AB382" s="22">
        <f t="shared" si="37"/>
        <v>237.52599999999995</v>
      </c>
      <c r="AC382" s="22">
        <f t="shared" si="37"/>
        <v>244.98399999999998</v>
      </c>
      <c r="AD382" s="22">
        <f t="shared" si="37"/>
        <v>252.66799999999998</v>
      </c>
      <c r="AE382" s="22">
        <f t="shared" si="37"/>
        <v>260.35199999999998</v>
      </c>
      <c r="AF382" s="22">
        <f t="shared" si="37"/>
        <v>265.10399999999998</v>
      </c>
      <c r="AG382" s="22">
        <f t="shared" si="37"/>
        <v>269.61900000000003</v>
      </c>
      <c r="AH382" s="22">
        <f t="shared" si="37"/>
        <v>279.77600000000007</v>
      </c>
      <c r="AI382" s="22">
        <f t="shared" si="37"/>
        <v>290.63599999999997</v>
      </c>
      <c r="AJ382" s="22">
        <f t="shared" si="37"/>
        <v>299.45</v>
      </c>
      <c r="AK382" s="22">
        <f t="shared" si="37"/>
        <v>308.15099999999995</v>
      </c>
      <c r="AL382" s="22">
        <f t="shared" si="37"/>
        <v>304.97600000000006</v>
      </c>
      <c r="AM382" s="22">
        <f t="shared" si="37"/>
        <v>300.47700000000003</v>
      </c>
      <c r="AN382" s="22">
        <f t="shared" si="37"/>
        <v>296.78000000000003</v>
      </c>
      <c r="AO382" s="22">
        <f t="shared" si="37"/>
        <v>295.35000000000002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si="37"/>
        <v>482.5</v>
      </c>
      <c r="K383" s="22">
        <f t="shared" si="37"/>
        <v>446.11700000000002</v>
      </c>
      <c r="L383" s="22">
        <f t="shared" si="37"/>
        <v>460.459</v>
      </c>
      <c r="M383" s="22">
        <f t="shared" si="37"/>
        <v>476.238</v>
      </c>
      <c r="N383" s="22">
        <f t="shared" si="37"/>
        <v>483.48</v>
      </c>
      <c r="O383" s="22">
        <f t="shared" si="37"/>
        <v>491.334</v>
      </c>
      <c r="P383" s="22">
        <f t="shared" si="37"/>
        <v>500.61600000000004</v>
      </c>
      <c r="Q383" s="22">
        <f t="shared" si="37"/>
        <v>511.53000000000003</v>
      </c>
      <c r="R383" s="22">
        <f t="shared" si="37"/>
        <v>522.95400000000006</v>
      </c>
      <c r="S383" s="22">
        <f t="shared" si="37"/>
        <v>497.54599999999999</v>
      </c>
      <c r="T383" s="22">
        <f t="shared" si="37"/>
        <v>504.99399999999997</v>
      </c>
      <c r="U383" s="22">
        <f t="shared" si="37"/>
        <v>526.9</v>
      </c>
      <c r="V383" s="22">
        <f t="shared" si="37"/>
        <v>546.00599999999997</v>
      </c>
      <c r="W383" s="22">
        <f t="shared" si="37"/>
        <v>565.7940000000001</v>
      </c>
      <c r="X383" s="22">
        <f t="shared" si="37"/>
        <v>586.89400000000001</v>
      </c>
      <c r="Y383" s="22">
        <f t="shared" si="37"/>
        <v>610.37599999999998</v>
      </c>
      <c r="Z383" s="22">
        <f t="shared" si="37"/>
        <v>634.41000000000008</v>
      </c>
      <c r="AA383" s="22">
        <f t="shared" si="37"/>
        <v>653.31000000000006</v>
      </c>
      <c r="AB383" s="22">
        <f t="shared" si="37"/>
        <v>672.42</v>
      </c>
      <c r="AC383" s="22">
        <f t="shared" si="37"/>
        <v>689.85</v>
      </c>
      <c r="AD383" s="22">
        <f t="shared" si="37"/>
        <v>706.54499999999996</v>
      </c>
      <c r="AE383" s="22">
        <f t="shared" si="37"/>
        <v>723.55500000000006</v>
      </c>
      <c r="AF383" s="22">
        <f t="shared" si="37"/>
        <v>719.04300000000001</v>
      </c>
      <c r="AG383" s="22">
        <f t="shared" si="37"/>
        <v>721.95600000000002</v>
      </c>
      <c r="AH383" s="22">
        <f t="shared" si="37"/>
        <v>741.6</v>
      </c>
      <c r="AI383" s="22">
        <f t="shared" si="37"/>
        <v>755.71100000000001</v>
      </c>
      <c r="AJ383" s="22">
        <f t="shared" si="37"/>
        <v>778.64800000000002</v>
      </c>
      <c r="AK383" s="22">
        <f t="shared" si="37"/>
        <v>793.41600000000005</v>
      </c>
      <c r="AL383" s="22">
        <f t="shared" si="37"/>
        <v>769.69200000000001</v>
      </c>
      <c r="AM383" s="22">
        <f t="shared" si="37"/>
        <v>744.3</v>
      </c>
      <c r="AN383" s="22">
        <f t="shared" si="37"/>
        <v>728.54099999999994</v>
      </c>
      <c r="AO383" s="22">
        <f t="shared" ref="AO383" si="38">AO229*AO306</f>
        <v>719.82900000000006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91" si="39">J230*J307</f>
        <v>37.700000000000003</v>
      </c>
      <c r="K384" s="22">
        <f t="shared" si="39"/>
        <v>35.451000000000001</v>
      </c>
      <c r="L384" s="22">
        <f t="shared" si="39"/>
        <v>37.801000000000002</v>
      </c>
      <c r="M384" s="22">
        <f t="shared" si="39"/>
        <v>38.728000000000002</v>
      </c>
      <c r="N384" s="22">
        <f t="shared" si="39"/>
        <v>39.758000000000003</v>
      </c>
      <c r="O384" s="22">
        <f t="shared" si="39"/>
        <v>40.788000000000004</v>
      </c>
      <c r="P384" s="22">
        <f t="shared" si="39"/>
        <v>42.024000000000001</v>
      </c>
      <c r="Q384" s="22">
        <f t="shared" si="39"/>
        <v>43.26</v>
      </c>
      <c r="R384" s="22">
        <f t="shared" si="39"/>
        <v>45.031999999999996</v>
      </c>
      <c r="S384" s="22">
        <f t="shared" si="39"/>
        <v>47.564999999999998</v>
      </c>
      <c r="T384" s="22">
        <f t="shared" si="39"/>
        <v>49.35</v>
      </c>
      <c r="U384" s="22">
        <f t="shared" si="39"/>
        <v>50.925000000000004</v>
      </c>
      <c r="V384" s="22">
        <f t="shared" si="39"/>
        <v>52.710000000000008</v>
      </c>
      <c r="W384" s="22">
        <f t="shared" si="39"/>
        <v>55.120000000000005</v>
      </c>
      <c r="X384" s="22">
        <f t="shared" si="39"/>
        <v>57.134</v>
      </c>
      <c r="Y384" s="22">
        <f t="shared" si="39"/>
        <v>59.36</v>
      </c>
      <c r="Z384" s="22">
        <f t="shared" si="39"/>
        <v>61.586000000000006</v>
      </c>
      <c r="AA384" s="22">
        <f t="shared" si="39"/>
        <v>64.521000000000001</v>
      </c>
      <c r="AB384" s="22">
        <f t="shared" si="39"/>
        <v>67.089000000000013</v>
      </c>
      <c r="AC384" s="22">
        <f t="shared" si="39"/>
        <v>69.55</v>
      </c>
      <c r="AD384" s="22">
        <f t="shared" si="39"/>
        <v>71.904000000000011</v>
      </c>
      <c r="AE384" s="22">
        <f t="shared" si="39"/>
        <v>74.471999999999994</v>
      </c>
      <c r="AF384" s="22">
        <f t="shared" si="39"/>
        <v>77.468000000000004</v>
      </c>
      <c r="AG384" s="22">
        <f t="shared" si="39"/>
        <v>80.143000000000015</v>
      </c>
      <c r="AH384" s="22">
        <f t="shared" si="39"/>
        <v>82.710999999999999</v>
      </c>
      <c r="AI384" s="22">
        <f t="shared" si="39"/>
        <v>85.385999999999996</v>
      </c>
      <c r="AJ384" s="22">
        <f t="shared" si="39"/>
        <v>88.061000000000007</v>
      </c>
      <c r="AK384" s="22">
        <f t="shared" si="39"/>
        <v>90.95</v>
      </c>
      <c r="AL384" s="22">
        <f t="shared" si="39"/>
        <v>91.378000000000014</v>
      </c>
      <c r="AM384" s="22">
        <f t="shared" si="39"/>
        <v>91.164000000000001</v>
      </c>
      <c r="AN384" s="22">
        <f t="shared" si="39"/>
        <v>90.100000000000009</v>
      </c>
      <c r="AO384" s="22">
        <f t="shared" si="39"/>
        <v>88.83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si="39"/>
        <v>60.7</v>
      </c>
      <c r="K385" s="22">
        <f t="shared" si="39"/>
        <v>57.133999999999993</v>
      </c>
      <c r="L385" s="22">
        <f t="shared" si="39"/>
        <v>57.503999999999998</v>
      </c>
      <c r="M385" s="22">
        <f t="shared" si="39"/>
        <v>59.073</v>
      </c>
      <c r="N385" s="22">
        <f t="shared" si="39"/>
        <v>60.042999999999999</v>
      </c>
      <c r="O385" s="22">
        <f t="shared" si="39"/>
        <v>61.11</v>
      </c>
      <c r="P385" s="22">
        <f t="shared" si="39"/>
        <v>62.370999999999995</v>
      </c>
      <c r="Q385" s="22">
        <f t="shared" si="39"/>
        <v>63.825999999999993</v>
      </c>
      <c r="R385" s="22">
        <f t="shared" si="39"/>
        <v>66.24799999999999</v>
      </c>
      <c r="S385" s="22">
        <f t="shared" si="39"/>
        <v>69.3</v>
      </c>
      <c r="T385" s="22">
        <f t="shared" si="39"/>
        <v>72.3</v>
      </c>
      <c r="U385" s="22">
        <f t="shared" si="39"/>
        <v>75.144000000000005</v>
      </c>
      <c r="V385" s="22">
        <f t="shared" si="39"/>
        <v>77.77</v>
      </c>
      <c r="W385" s="22">
        <f t="shared" si="39"/>
        <v>81.191999999999993</v>
      </c>
      <c r="X385" s="22">
        <f t="shared" si="39"/>
        <v>84.048000000000002</v>
      </c>
      <c r="Y385" s="22">
        <f t="shared" si="39"/>
        <v>88.271000000000001</v>
      </c>
      <c r="Z385" s="22">
        <f t="shared" si="39"/>
        <v>91.257999999999996</v>
      </c>
      <c r="AA385" s="22">
        <f t="shared" si="39"/>
        <v>94.451000000000008</v>
      </c>
      <c r="AB385" s="22">
        <f t="shared" si="39"/>
        <v>97.747000000000014</v>
      </c>
      <c r="AC385" s="22">
        <f t="shared" si="39"/>
        <v>99.858000000000004</v>
      </c>
      <c r="AD385" s="22">
        <f t="shared" si="39"/>
        <v>102.714</v>
      </c>
      <c r="AE385" s="22">
        <f t="shared" si="39"/>
        <v>105.672</v>
      </c>
      <c r="AF385" s="22">
        <f t="shared" si="39"/>
        <v>107.86799999999999</v>
      </c>
      <c r="AG385" s="22">
        <f t="shared" si="39"/>
        <v>110.595</v>
      </c>
      <c r="AH385" s="22">
        <f t="shared" si="39"/>
        <v>113.22099999999999</v>
      </c>
      <c r="AI385" s="22">
        <f t="shared" si="39"/>
        <v>114.6</v>
      </c>
      <c r="AJ385" s="22">
        <f t="shared" si="39"/>
        <v>117.1</v>
      </c>
      <c r="AK385" s="22">
        <f t="shared" si="39"/>
        <v>119.5</v>
      </c>
      <c r="AL385" s="22">
        <f t="shared" si="39"/>
        <v>118.6</v>
      </c>
      <c r="AM385" s="22">
        <f t="shared" si="39"/>
        <v>118.473</v>
      </c>
      <c r="AN385" s="22">
        <f t="shared" si="39"/>
        <v>118.72800000000001</v>
      </c>
      <c r="AO385" s="22">
        <f t="shared" si="39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si="39"/>
        <v>247.4</v>
      </c>
      <c r="K386" s="22">
        <f t="shared" si="39"/>
        <v>220.89999999999998</v>
      </c>
      <c r="L386" s="22">
        <f t="shared" si="39"/>
        <v>228.95</v>
      </c>
      <c r="M386" s="22">
        <f t="shared" si="39"/>
        <v>238.42600000000002</v>
      </c>
      <c r="N386" s="22">
        <f t="shared" si="39"/>
        <v>242.40299999999999</v>
      </c>
      <c r="O386" s="22">
        <f t="shared" si="39"/>
        <v>246.47699999999998</v>
      </c>
      <c r="P386" s="22">
        <f t="shared" si="39"/>
        <v>248.44800000000001</v>
      </c>
      <c r="Q386" s="22">
        <f t="shared" si="39"/>
        <v>253.63199999999998</v>
      </c>
      <c r="R386" s="22">
        <f t="shared" si="39"/>
        <v>265.97199999999998</v>
      </c>
      <c r="S386" s="22">
        <f t="shared" si="39"/>
        <v>274.10599999999999</v>
      </c>
      <c r="T386" s="22">
        <f t="shared" si="39"/>
        <v>288.89999999999998</v>
      </c>
      <c r="U386" s="22">
        <f t="shared" si="39"/>
        <v>304.572</v>
      </c>
      <c r="V386" s="22">
        <f t="shared" si="39"/>
        <v>310.87799999999999</v>
      </c>
      <c r="W386" s="22">
        <f t="shared" si="39"/>
        <v>316.39999999999998</v>
      </c>
      <c r="X386" s="22">
        <f t="shared" si="39"/>
        <v>326.10000000000002</v>
      </c>
      <c r="Y386" s="22">
        <f t="shared" si="39"/>
        <v>345.47399999999999</v>
      </c>
      <c r="Z386" s="22">
        <f t="shared" si="39"/>
        <v>356.69400000000002</v>
      </c>
      <c r="AA386" s="22">
        <f t="shared" si="39"/>
        <v>363.80199999999996</v>
      </c>
      <c r="AB386" s="22">
        <f t="shared" si="39"/>
        <v>375.21499999999997</v>
      </c>
      <c r="AC386" s="22">
        <f t="shared" si="39"/>
        <v>395.52</v>
      </c>
      <c r="AD386" s="22">
        <f t="shared" si="39"/>
        <v>413.71200000000005</v>
      </c>
      <c r="AE386" s="22">
        <f t="shared" si="39"/>
        <v>432.6</v>
      </c>
      <c r="AF386" s="22">
        <f t="shared" si="39"/>
        <v>438.88300000000004</v>
      </c>
      <c r="AG386" s="22">
        <f t="shared" si="39"/>
        <v>457.49599999999998</v>
      </c>
      <c r="AH386" s="22">
        <f t="shared" si="39"/>
        <v>466.48699999999997</v>
      </c>
      <c r="AI386" s="22">
        <f t="shared" si="39"/>
        <v>479.98</v>
      </c>
      <c r="AJ386" s="22">
        <f t="shared" si="39"/>
        <v>487.35599999999999</v>
      </c>
      <c r="AK386" s="22">
        <f t="shared" si="39"/>
        <v>493.28399999999999</v>
      </c>
      <c r="AL386" s="22">
        <f t="shared" si="39"/>
        <v>495.00600000000003</v>
      </c>
      <c r="AM386" s="22">
        <f t="shared" si="39"/>
        <v>496.15100000000001</v>
      </c>
      <c r="AN386" s="22">
        <f t="shared" si="39"/>
        <v>498.57599999999996</v>
      </c>
      <c r="AO386" s="22">
        <f t="shared" si="39"/>
        <v>500.745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si="39"/>
        <v>8.1</v>
      </c>
      <c r="K387" s="22">
        <f t="shared" si="39"/>
        <v>8.56</v>
      </c>
      <c r="L387" s="22">
        <f t="shared" si="39"/>
        <v>9.072000000000001</v>
      </c>
      <c r="M387" s="22">
        <f t="shared" si="39"/>
        <v>9.7900000000000009</v>
      </c>
      <c r="N387" s="22">
        <f t="shared" si="39"/>
        <v>10.028</v>
      </c>
      <c r="O387" s="22">
        <f t="shared" si="39"/>
        <v>10.272</v>
      </c>
      <c r="P387" s="22">
        <f t="shared" si="39"/>
        <v>10.395000000000001</v>
      </c>
      <c r="Q387" s="22">
        <f t="shared" si="39"/>
        <v>10.607999999999999</v>
      </c>
      <c r="R387" s="22">
        <f t="shared" si="39"/>
        <v>10.71</v>
      </c>
      <c r="S387" s="22">
        <f t="shared" si="39"/>
        <v>10.379</v>
      </c>
      <c r="T387" s="22">
        <f t="shared" si="39"/>
        <v>10.573</v>
      </c>
      <c r="U387" s="22">
        <f t="shared" si="39"/>
        <v>10.878</v>
      </c>
      <c r="V387" s="22">
        <f t="shared" si="39"/>
        <v>11.286</v>
      </c>
      <c r="W387" s="22">
        <f t="shared" si="39"/>
        <v>11.582999999999998</v>
      </c>
      <c r="X387" s="22">
        <f t="shared" si="39"/>
        <v>12</v>
      </c>
      <c r="Y387" s="22">
        <f t="shared" si="39"/>
        <v>12.3</v>
      </c>
      <c r="Z387" s="22">
        <f t="shared" si="39"/>
        <v>12.6</v>
      </c>
      <c r="AA387" s="22">
        <f t="shared" si="39"/>
        <v>12.9</v>
      </c>
      <c r="AB387" s="22">
        <f t="shared" si="39"/>
        <v>13.068</v>
      </c>
      <c r="AC387" s="22">
        <f t="shared" si="39"/>
        <v>13.266</v>
      </c>
      <c r="AD387" s="22">
        <f t="shared" si="39"/>
        <v>13.327999999999999</v>
      </c>
      <c r="AE387" s="22">
        <f t="shared" si="39"/>
        <v>13.524000000000001</v>
      </c>
      <c r="AF387" s="22">
        <f t="shared" si="39"/>
        <v>13.343999999999999</v>
      </c>
      <c r="AG387" s="22">
        <f t="shared" si="39"/>
        <v>13.536</v>
      </c>
      <c r="AH387" s="22">
        <f t="shared" si="39"/>
        <v>13.632</v>
      </c>
      <c r="AI387" s="22">
        <f t="shared" si="39"/>
        <v>13.968</v>
      </c>
      <c r="AJ387" s="22">
        <f t="shared" si="39"/>
        <v>14.308</v>
      </c>
      <c r="AK387" s="22">
        <f t="shared" si="39"/>
        <v>14.504</v>
      </c>
      <c r="AL387" s="22">
        <f t="shared" si="39"/>
        <v>14.405999999999999</v>
      </c>
      <c r="AM387" s="22">
        <f t="shared" si="39"/>
        <v>14.453999999999999</v>
      </c>
      <c r="AN387" s="22">
        <f t="shared" si="39"/>
        <v>14.746</v>
      </c>
      <c r="AO387" s="22">
        <f t="shared" si="39"/>
        <v>14.891999999999999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si="39"/>
        <v>7.3</v>
      </c>
      <c r="K388" s="22">
        <f t="shared" si="39"/>
        <v>7.1400000000000006</v>
      </c>
      <c r="L388" s="22">
        <f t="shared" si="39"/>
        <v>7.4459999999999997</v>
      </c>
      <c r="M388" s="22">
        <f t="shared" si="39"/>
        <v>7.7250000000000005</v>
      </c>
      <c r="N388" s="22">
        <f t="shared" si="39"/>
        <v>7.8540000000000001</v>
      </c>
      <c r="O388" s="22">
        <f t="shared" si="39"/>
        <v>7.8780000000000001</v>
      </c>
      <c r="P388" s="22">
        <f t="shared" si="39"/>
        <v>8</v>
      </c>
      <c r="Q388" s="22">
        <f t="shared" si="39"/>
        <v>8.1179999999999986</v>
      </c>
      <c r="R388" s="22">
        <f t="shared" si="39"/>
        <v>8.4</v>
      </c>
      <c r="S388" s="22">
        <f t="shared" si="39"/>
        <v>8.427999999999999</v>
      </c>
      <c r="T388" s="22">
        <f t="shared" si="39"/>
        <v>8.7119999999999997</v>
      </c>
      <c r="U388" s="22">
        <f t="shared" si="39"/>
        <v>9.1909999999999989</v>
      </c>
      <c r="V388" s="22">
        <f t="shared" si="39"/>
        <v>9.3000000000000007</v>
      </c>
      <c r="W388" s="22">
        <f t="shared" si="39"/>
        <v>9.5</v>
      </c>
      <c r="X388" s="22">
        <f t="shared" si="39"/>
        <v>9.8000000000000007</v>
      </c>
      <c r="Y388" s="22">
        <f t="shared" si="39"/>
        <v>10.201000000000001</v>
      </c>
      <c r="Z388" s="22">
        <f t="shared" si="39"/>
        <v>10.608000000000001</v>
      </c>
      <c r="AA388" s="22">
        <f t="shared" si="39"/>
        <v>10.806999999999999</v>
      </c>
      <c r="AB388" s="22">
        <f t="shared" si="39"/>
        <v>11.009</v>
      </c>
      <c r="AC388" s="22">
        <f t="shared" si="39"/>
        <v>11.311999999999999</v>
      </c>
      <c r="AD388" s="22">
        <f t="shared" si="39"/>
        <v>11.73</v>
      </c>
      <c r="AE388" s="22">
        <f t="shared" si="39"/>
        <v>12.257000000000001</v>
      </c>
      <c r="AF388" s="22">
        <f t="shared" si="39"/>
        <v>12.221</v>
      </c>
      <c r="AG388" s="22">
        <f t="shared" si="39"/>
        <v>12.524000000000001</v>
      </c>
      <c r="AH388" s="22">
        <f t="shared" si="39"/>
        <v>12.827</v>
      </c>
      <c r="AI388" s="22">
        <f t="shared" si="39"/>
        <v>13.26</v>
      </c>
      <c r="AJ388" s="22">
        <f t="shared" si="39"/>
        <v>13.566000000000001</v>
      </c>
      <c r="AK388" s="22">
        <f t="shared" si="39"/>
        <v>13.635</v>
      </c>
      <c r="AL388" s="22">
        <f t="shared" si="39"/>
        <v>13.534000000000001</v>
      </c>
      <c r="AM388" s="22">
        <f t="shared" si="39"/>
        <v>13.433000000000002</v>
      </c>
      <c r="AN388" s="22">
        <f t="shared" si="39"/>
        <v>13.566000000000001</v>
      </c>
      <c r="AO388" s="22">
        <f t="shared" si="39"/>
        <v>13.596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si="39"/>
        <v>0</v>
      </c>
      <c r="K389" s="22">
        <f t="shared" si="39"/>
        <v>0</v>
      </c>
      <c r="L389" s="22">
        <f t="shared" si="39"/>
        <v>0</v>
      </c>
      <c r="M389" s="22">
        <f t="shared" si="39"/>
        <v>0</v>
      </c>
      <c r="N389" s="22">
        <f t="shared" si="39"/>
        <v>0</v>
      </c>
      <c r="O389" s="22">
        <f t="shared" si="39"/>
        <v>0</v>
      </c>
      <c r="P389" s="22">
        <f t="shared" si="39"/>
        <v>0</v>
      </c>
      <c r="Q389" s="22">
        <f t="shared" si="39"/>
        <v>0</v>
      </c>
      <c r="R389" s="22">
        <f t="shared" si="39"/>
        <v>0</v>
      </c>
      <c r="S389" s="22">
        <f t="shared" si="39"/>
        <v>0</v>
      </c>
      <c r="T389" s="22">
        <f t="shared" si="39"/>
        <v>0</v>
      </c>
      <c r="U389" s="22">
        <f t="shared" si="39"/>
        <v>0</v>
      </c>
      <c r="V389" s="22">
        <f t="shared" si="39"/>
        <v>0</v>
      </c>
      <c r="W389" s="22">
        <f t="shared" si="39"/>
        <v>0</v>
      </c>
      <c r="X389" s="22">
        <f t="shared" si="39"/>
        <v>0</v>
      </c>
      <c r="Y389" s="22">
        <f t="shared" si="39"/>
        <v>0</v>
      </c>
      <c r="Z389" s="22">
        <f t="shared" si="39"/>
        <v>0</v>
      </c>
      <c r="AA389" s="22">
        <f t="shared" si="39"/>
        <v>0</v>
      </c>
      <c r="AB389" s="22">
        <f t="shared" si="39"/>
        <v>0</v>
      </c>
      <c r="AC389" s="22">
        <f t="shared" si="39"/>
        <v>0</v>
      </c>
      <c r="AD389" s="22">
        <f t="shared" si="39"/>
        <v>0</v>
      </c>
      <c r="AE389" s="22">
        <f t="shared" si="39"/>
        <v>0</v>
      </c>
      <c r="AF389" s="22">
        <f t="shared" si="39"/>
        <v>0</v>
      </c>
      <c r="AG389" s="22">
        <f t="shared" si="39"/>
        <v>0</v>
      </c>
      <c r="AH389" s="22">
        <f t="shared" si="39"/>
        <v>0</v>
      </c>
      <c r="AI389" s="22">
        <f t="shared" si="39"/>
        <v>0</v>
      </c>
      <c r="AJ389" s="22">
        <f t="shared" si="39"/>
        <v>0</v>
      </c>
      <c r="AK389" s="22">
        <f t="shared" si="39"/>
        <v>0</v>
      </c>
      <c r="AL389" s="22">
        <f t="shared" si="39"/>
        <v>0</v>
      </c>
      <c r="AM389" s="22">
        <f t="shared" si="39"/>
        <v>0</v>
      </c>
      <c r="AN389" s="22">
        <f t="shared" si="39"/>
        <v>0</v>
      </c>
      <c r="AO389" s="22">
        <f t="shared" si="39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si="39"/>
        <v>54.9</v>
      </c>
      <c r="K390" s="22">
        <f t="shared" si="39"/>
        <v>49.896000000000001</v>
      </c>
      <c r="L390" s="22">
        <f t="shared" si="39"/>
        <v>51.183</v>
      </c>
      <c r="M390" s="22">
        <f t="shared" si="39"/>
        <v>51.975000000000001</v>
      </c>
      <c r="N390" s="22">
        <f t="shared" si="39"/>
        <v>52.766999999999996</v>
      </c>
      <c r="O390" s="22">
        <f t="shared" si="39"/>
        <v>54.2</v>
      </c>
      <c r="P390" s="22">
        <f t="shared" si="39"/>
        <v>55.1</v>
      </c>
      <c r="Q390" s="22">
        <f t="shared" si="39"/>
        <v>56</v>
      </c>
      <c r="R390" s="22">
        <f t="shared" si="39"/>
        <v>57</v>
      </c>
      <c r="S390" s="22">
        <f t="shared" si="39"/>
        <v>57.716999999999999</v>
      </c>
      <c r="T390" s="22">
        <f t="shared" si="39"/>
        <v>58.805999999999997</v>
      </c>
      <c r="U390" s="22">
        <f t="shared" si="39"/>
        <v>59.696999999999996</v>
      </c>
      <c r="V390" s="22">
        <f t="shared" si="39"/>
        <v>61.5</v>
      </c>
      <c r="W390" s="22">
        <f t="shared" si="39"/>
        <v>63.63</v>
      </c>
      <c r="X390" s="22">
        <f t="shared" si="39"/>
        <v>65.245999999999995</v>
      </c>
      <c r="Y390" s="22">
        <f t="shared" si="39"/>
        <v>67.728000000000009</v>
      </c>
      <c r="Z390" s="22">
        <f t="shared" si="39"/>
        <v>70.143000000000001</v>
      </c>
      <c r="AA390" s="22">
        <f t="shared" si="39"/>
        <v>72.100000000000009</v>
      </c>
      <c r="AB390" s="22">
        <f t="shared" si="39"/>
        <v>74.057000000000002</v>
      </c>
      <c r="AC390" s="22">
        <f t="shared" si="39"/>
        <v>75.911000000000001</v>
      </c>
      <c r="AD390" s="22">
        <f t="shared" si="39"/>
        <v>77.765000000000001</v>
      </c>
      <c r="AE390" s="22">
        <f t="shared" si="39"/>
        <v>80.496000000000009</v>
      </c>
      <c r="AF390" s="22">
        <f t="shared" si="39"/>
        <v>84.735000000000014</v>
      </c>
      <c r="AG390" s="22">
        <f t="shared" si="39"/>
        <v>88.828000000000003</v>
      </c>
      <c r="AH390" s="22">
        <f t="shared" si="39"/>
        <v>93.09</v>
      </c>
      <c r="AI390" s="22">
        <f t="shared" si="39"/>
        <v>97.632000000000019</v>
      </c>
      <c r="AJ390" s="22">
        <f t="shared" si="39"/>
        <v>102.242</v>
      </c>
      <c r="AK390" s="22">
        <f t="shared" si="39"/>
        <v>104.76</v>
      </c>
      <c r="AL390" s="22">
        <f t="shared" si="39"/>
        <v>106.05600000000001</v>
      </c>
      <c r="AM390" s="22">
        <f t="shared" si="39"/>
        <v>108.01900000000001</v>
      </c>
      <c r="AN390" s="22">
        <f t="shared" si="39"/>
        <v>108.89100000000002</v>
      </c>
      <c r="AO390" s="22">
        <f t="shared" si="39"/>
        <v>109.654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si="39"/>
        <v>84.1</v>
      </c>
      <c r="K391" s="22">
        <f t="shared" si="39"/>
        <v>70.312000000000012</v>
      </c>
      <c r="L391" s="22">
        <f t="shared" si="39"/>
        <v>75.900000000000006</v>
      </c>
      <c r="M391" s="22">
        <f t="shared" si="39"/>
        <v>78.12</v>
      </c>
      <c r="N391" s="22">
        <f t="shared" si="39"/>
        <v>80.557999999999993</v>
      </c>
      <c r="O391" s="22">
        <f t="shared" si="39"/>
        <v>83.125</v>
      </c>
      <c r="P391" s="22">
        <f t="shared" si="39"/>
        <v>86.111999999999995</v>
      </c>
      <c r="Q391" s="22">
        <f t="shared" si="39"/>
        <v>88.415999999999997</v>
      </c>
      <c r="R391" s="22">
        <f t="shared" si="39"/>
        <v>90.815999999999988</v>
      </c>
      <c r="S391" s="22">
        <f t="shared" si="39"/>
        <v>94.08</v>
      </c>
      <c r="T391" s="22">
        <f t="shared" si="39"/>
        <v>97.873000000000005</v>
      </c>
      <c r="U391" s="22">
        <f t="shared" si="39"/>
        <v>100.589</v>
      </c>
      <c r="V391" s="22">
        <f t="shared" si="39"/>
        <v>104.86</v>
      </c>
      <c r="W391" s="22">
        <f t="shared" si="39"/>
        <v>108.28999999999999</v>
      </c>
      <c r="X391" s="22">
        <f t="shared" si="39"/>
        <v>112.95899999999999</v>
      </c>
      <c r="Y391" s="22">
        <f t="shared" si="39"/>
        <v>117.11699999999999</v>
      </c>
      <c r="Z391" s="22">
        <f t="shared" si="39"/>
        <v>121.077</v>
      </c>
      <c r="AA391" s="22">
        <f t="shared" si="39"/>
        <v>126.7</v>
      </c>
      <c r="AB391" s="22">
        <f t="shared" si="39"/>
        <v>131.30000000000001</v>
      </c>
      <c r="AC391" s="22">
        <f t="shared" si="39"/>
        <v>135.69999999999999</v>
      </c>
      <c r="AD391" s="22">
        <f t="shared" si="39"/>
        <v>140.19999999999999</v>
      </c>
      <c r="AE391" s="22">
        <f t="shared" si="39"/>
        <v>144.80000000000001</v>
      </c>
      <c r="AF391" s="22">
        <f t="shared" si="39"/>
        <v>147.90600000000001</v>
      </c>
      <c r="AG391" s="22">
        <f t="shared" si="39"/>
        <v>152.06399999999999</v>
      </c>
      <c r="AH391" s="22">
        <f t="shared" si="39"/>
        <v>158</v>
      </c>
      <c r="AI391" s="22">
        <f t="shared" si="39"/>
        <v>162.5</v>
      </c>
      <c r="AJ391" s="22">
        <f t="shared" si="39"/>
        <v>167.4</v>
      </c>
      <c r="AK391" s="22">
        <f t="shared" si="39"/>
        <v>172.3</v>
      </c>
      <c r="AL391" s="22">
        <f t="shared" si="39"/>
        <v>174.124</v>
      </c>
      <c r="AM391" s="22">
        <f t="shared" si="39"/>
        <v>171.9</v>
      </c>
      <c r="AN391" s="22">
        <f t="shared" si="39"/>
        <v>171.5</v>
      </c>
      <c r="AO391" s="22">
        <f t="shared" ref="AO391" si="40">AO237*AO314</f>
        <v>170.8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5" si="41">J238*J315</f>
        <v>413.4</v>
      </c>
      <c r="K392" s="22">
        <f t="shared" si="41"/>
        <v>375.55199999999996</v>
      </c>
      <c r="L392" s="22">
        <f t="shared" si="41"/>
        <v>393.33499999999998</v>
      </c>
      <c r="M392" s="22">
        <f t="shared" si="41"/>
        <v>401.19200000000001</v>
      </c>
      <c r="N392" s="22">
        <f t="shared" si="41"/>
        <v>410.11599999999999</v>
      </c>
      <c r="O392" s="22">
        <f t="shared" si="41"/>
        <v>423.75199999999995</v>
      </c>
      <c r="P392" s="22">
        <f t="shared" si="41"/>
        <v>434.43400000000003</v>
      </c>
      <c r="Q392" s="22">
        <f t="shared" si="41"/>
        <v>450.45</v>
      </c>
      <c r="R392" s="22">
        <f t="shared" si="41"/>
        <v>463.22099999999995</v>
      </c>
      <c r="S392" s="22">
        <f t="shared" si="41"/>
        <v>480.54599999999999</v>
      </c>
      <c r="T392" s="22">
        <f t="shared" si="41"/>
        <v>495.69299999999998</v>
      </c>
      <c r="U392" s="22">
        <f t="shared" si="41"/>
        <v>510.14699999999993</v>
      </c>
      <c r="V392" s="22">
        <f t="shared" si="41"/>
        <v>532.29999999999995</v>
      </c>
      <c r="W392" s="22">
        <f t="shared" si="41"/>
        <v>555.702</v>
      </c>
      <c r="X392" s="22">
        <f t="shared" si="41"/>
        <v>575.19500000000005</v>
      </c>
      <c r="Y392" s="22">
        <f t="shared" si="41"/>
        <v>597.11200000000008</v>
      </c>
      <c r="Z392" s="22">
        <f t="shared" si="41"/>
        <v>624.44400000000007</v>
      </c>
      <c r="AA392" s="22">
        <f t="shared" si="41"/>
        <v>647.80200000000002</v>
      </c>
      <c r="AB392" s="22">
        <f t="shared" si="41"/>
        <v>679.90300000000002</v>
      </c>
      <c r="AC392" s="22">
        <f t="shared" si="41"/>
        <v>704.82899999999995</v>
      </c>
      <c r="AD392" s="22">
        <f t="shared" si="41"/>
        <v>730.37300000000005</v>
      </c>
      <c r="AE392" s="22">
        <f t="shared" si="41"/>
        <v>756.12300000000005</v>
      </c>
      <c r="AF392" s="22">
        <f t="shared" si="41"/>
        <v>786.09600000000012</v>
      </c>
      <c r="AG392" s="22">
        <f t="shared" si="41"/>
        <v>805.80000000000007</v>
      </c>
      <c r="AH392" s="22">
        <f t="shared" si="41"/>
        <v>840.48</v>
      </c>
      <c r="AI392" s="22">
        <f t="shared" si="41"/>
        <v>867.56899999999996</v>
      </c>
      <c r="AJ392" s="22">
        <f t="shared" si="41"/>
        <v>895.89400000000001</v>
      </c>
      <c r="AK392" s="22">
        <f t="shared" si="41"/>
        <v>925.24900000000002</v>
      </c>
      <c r="AL392" s="22">
        <f t="shared" si="41"/>
        <v>925.85400000000004</v>
      </c>
      <c r="AM392" s="22">
        <f t="shared" si="41"/>
        <v>921.01900000000001</v>
      </c>
      <c r="AN392" s="22">
        <f t="shared" si="41"/>
        <v>913.9</v>
      </c>
      <c r="AO392" s="22">
        <f t="shared" si="41"/>
        <v>904.66199999999992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si="41"/>
        <v>367.5</v>
      </c>
      <c r="K393" s="22">
        <f t="shared" si="41"/>
        <v>310.96600000000001</v>
      </c>
      <c r="L393" s="22">
        <f t="shared" si="41"/>
        <v>328.23700000000002</v>
      </c>
      <c r="M393" s="22">
        <f t="shared" si="41"/>
        <v>341.96100000000001</v>
      </c>
      <c r="N393" s="22">
        <f t="shared" si="41"/>
        <v>348.93600000000004</v>
      </c>
      <c r="O393" s="22">
        <f t="shared" si="41"/>
        <v>360.39599999999996</v>
      </c>
      <c r="P393" s="22">
        <f t="shared" si="41"/>
        <v>373.25499999999994</v>
      </c>
      <c r="Q393" s="22">
        <f t="shared" si="41"/>
        <v>383.03999999999996</v>
      </c>
      <c r="R393" s="22">
        <f t="shared" si="41"/>
        <v>397.72800000000001</v>
      </c>
      <c r="S393" s="22">
        <f t="shared" si="41"/>
        <v>406.88499999999999</v>
      </c>
      <c r="T393" s="22">
        <f t="shared" si="41"/>
        <v>423.55199999999996</v>
      </c>
      <c r="U393" s="22">
        <f t="shared" si="41"/>
        <v>435.55199999999996</v>
      </c>
      <c r="V393" s="22">
        <f t="shared" si="41"/>
        <v>454.25099999999998</v>
      </c>
      <c r="W393" s="22">
        <f t="shared" si="41"/>
        <v>468.995</v>
      </c>
      <c r="X393" s="22">
        <f t="shared" si="41"/>
        <v>489.70599999999996</v>
      </c>
      <c r="Y393" s="22">
        <f t="shared" si="41"/>
        <v>507.64</v>
      </c>
      <c r="Z393" s="22">
        <f t="shared" si="41"/>
        <v>530.54099999999994</v>
      </c>
      <c r="AA393" s="22">
        <f t="shared" si="41"/>
        <v>549.45000000000005</v>
      </c>
      <c r="AB393" s="22">
        <f t="shared" si="41"/>
        <v>575.29999999999995</v>
      </c>
      <c r="AC393" s="22">
        <f t="shared" si="41"/>
        <v>594.79999999999995</v>
      </c>
      <c r="AD393" s="22">
        <f t="shared" si="41"/>
        <v>614.79999999999995</v>
      </c>
      <c r="AE393" s="22">
        <f t="shared" si="41"/>
        <v>634.9</v>
      </c>
      <c r="AF393" s="22">
        <f t="shared" si="41"/>
        <v>649.93499999999995</v>
      </c>
      <c r="AG393" s="22">
        <f t="shared" si="41"/>
        <v>669.24</v>
      </c>
      <c r="AH393" s="22">
        <f t="shared" si="41"/>
        <v>688.64400000000001</v>
      </c>
      <c r="AI393" s="22">
        <f t="shared" si="41"/>
        <v>708.64199999999994</v>
      </c>
      <c r="AJ393" s="22">
        <f t="shared" si="41"/>
        <v>737.2</v>
      </c>
      <c r="AK393" s="22">
        <f t="shared" si="41"/>
        <v>759</v>
      </c>
      <c r="AL393" s="22">
        <f t="shared" si="41"/>
        <v>761.6</v>
      </c>
      <c r="AM393" s="22">
        <f t="shared" si="41"/>
        <v>761</v>
      </c>
      <c r="AN393" s="22">
        <f t="shared" si="41"/>
        <v>752.4</v>
      </c>
      <c r="AO393" s="22">
        <f t="shared" si="41"/>
        <v>750.12300000000005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si="41"/>
        <v>789.4</v>
      </c>
      <c r="K394" s="22">
        <f t="shared" si="41"/>
        <v>827.91399999999999</v>
      </c>
      <c r="L394" s="22">
        <f t="shared" si="41"/>
        <v>839.97</v>
      </c>
      <c r="M394" s="22">
        <f t="shared" si="41"/>
        <v>859.86</v>
      </c>
      <c r="N394" s="22">
        <f t="shared" si="41"/>
        <v>880.36200000000008</v>
      </c>
      <c r="O394" s="22">
        <f t="shared" si="41"/>
        <v>901.37400000000002</v>
      </c>
      <c r="P394" s="22">
        <f t="shared" si="41"/>
        <v>922.89599999999996</v>
      </c>
      <c r="Q394" s="22">
        <f t="shared" si="41"/>
        <v>954.19200000000001</v>
      </c>
      <c r="R394" s="22">
        <f t="shared" si="41"/>
        <v>977.05799999999999</v>
      </c>
      <c r="S394" s="22">
        <f t="shared" si="41"/>
        <v>991.23599999999999</v>
      </c>
      <c r="T394" s="22">
        <f t="shared" si="41"/>
        <v>1015.206</v>
      </c>
      <c r="U394" s="22">
        <f t="shared" si="41"/>
        <v>1049.8789999999999</v>
      </c>
      <c r="V394" s="22">
        <f t="shared" si="41"/>
        <v>1075.423</v>
      </c>
      <c r="W394" s="22">
        <f t="shared" si="41"/>
        <v>1101.6879999999999</v>
      </c>
      <c r="X394" s="22">
        <f t="shared" si="41"/>
        <v>1139.528</v>
      </c>
      <c r="Y394" s="22">
        <f t="shared" si="41"/>
        <v>1167.5039999999999</v>
      </c>
      <c r="Z394" s="22">
        <f t="shared" si="41"/>
        <v>1207.5</v>
      </c>
      <c r="AA394" s="22">
        <f t="shared" si="41"/>
        <v>1237.3200000000002</v>
      </c>
      <c r="AB394" s="22">
        <f t="shared" si="41"/>
        <v>1267.98</v>
      </c>
      <c r="AC394" s="22">
        <f t="shared" si="41"/>
        <v>1299.0600000000002</v>
      </c>
      <c r="AD394" s="22">
        <f t="shared" si="41"/>
        <v>1330.98</v>
      </c>
      <c r="AE394" s="22">
        <f t="shared" si="41"/>
        <v>1363.53</v>
      </c>
      <c r="AF394" s="22">
        <f t="shared" si="41"/>
        <v>1383.9280000000001</v>
      </c>
      <c r="AG394" s="22">
        <f t="shared" si="41"/>
        <v>1417.7280000000001</v>
      </c>
      <c r="AH394" s="22">
        <f t="shared" si="41"/>
        <v>1452.152</v>
      </c>
      <c r="AI394" s="22">
        <f t="shared" si="41"/>
        <v>1487.3039999999999</v>
      </c>
      <c r="AJ394" s="22">
        <f t="shared" si="41"/>
        <v>1523.4960000000001</v>
      </c>
      <c r="AK394" s="22">
        <f t="shared" si="41"/>
        <v>1560.624</v>
      </c>
      <c r="AL394" s="22">
        <f t="shared" si="41"/>
        <v>1566.414</v>
      </c>
      <c r="AM394" s="22">
        <f t="shared" si="41"/>
        <v>1570.8</v>
      </c>
      <c r="AN394" s="22">
        <f t="shared" si="41"/>
        <v>1590.1379999999999</v>
      </c>
      <c r="AO394" s="22">
        <f t="shared" si="41"/>
        <v>1609.2579999999998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si="41"/>
        <v>475.1</v>
      </c>
      <c r="K395" s="22">
        <f t="shared" si="41"/>
        <v>486.01299999999998</v>
      </c>
      <c r="L395" s="22">
        <f t="shared" si="41"/>
        <v>501.64800000000002</v>
      </c>
      <c r="M395" s="22">
        <f t="shared" si="41"/>
        <v>504.57000000000005</v>
      </c>
      <c r="N395" s="22">
        <f t="shared" si="41"/>
        <v>516.34</v>
      </c>
      <c r="O395" s="22">
        <f t="shared" si="41"/>
        <v>523.63599999999997</v>
      </c>
      <c r="P395" s="22">
        <f t="shared" si="41"/>
        <v>537.26099999999997</v>
      </c>
      <c r="Q395" s="22">
        <f t="shared" si="41"/>
        <v>551.64900000000011</v>
      </c>
      <c r="R395" s="22">
        <f t="shared" si="41"/>
        <v>567.23599999999999</v>
      </c>
      <c r="S395" s="22">
        <f t="shared" si="41"/>
        <v>586.52900000000011</v>
      </c>
      <c r="T395" s="22">
        <f t="shared" si="41"/>
        <v>610.06000000000006</v>
      </c>
      <c r="U395" s="22">
        <f t="shared" si="41"/>
        <v>627.55000000000007</v>
      </c>
      <c r="V395" s="22">
        <f t="shared" si="41"/>
        <v>653.79000000000008</v>
      </c>
      <c r="W395" s="22">
        <f t="shared" si="41"/>
        <v>674.9910000000001</v>
      </c>
      <c r="X395" s="22">
        <f t="shared" si="41"/>
        <v>704.03200000000004</v>
      </c>
      <c r="Y395" s="22">
        <f t="shared" si="41"/>
        <v>730.24000000000012</v>
      </c>
      <c r="Z395" s="22">
        <f t="shared" si="41"/>
        <v>762.18499999999995</v>
      </c>
      <c r="AA395" s="22">
        <f t="shared" si="41"/>
        <v>789.53099999999995</v>
      </c>
      <c r="AB395" s="22">
        <f t="shared" si="41"/>
        <v>818.91099999999994</v>
      </c>
      <c r="AC395" s="22">
        <f t="shared" si="41"/>
        <v>854.54399999999998</v>
      </c>
      <c r="AD395" s="22">
        <f t="shared" si="41"/>
        <v>883.49999999999989</v>
      </c>
      <c r="AE395" s="22">
        <f t="shared" si="41"/>
        <v>912.798</v>
      </c>
      <c r="AF395" s="22">
        <f t="shared" si="41"/>
        <v>936.31799999999998</v>
      </c>
      <c r="AG395" s="22">
        <f t="shared" si="41"/>
        <v>965.24599999999998</v>
      </c>
      <c r="AH395" s="22">
        <f t="shared" si="41"/>
        <v>993.94799999999998</v>
      </c>
      <c r="AI395" s="22">
        <f t="shared" si="41"/>
        <v>1023.2149999999999</v>
      </c>
      <c r="AJ395" s="22">
        <f t="shared" si="41"/>
        <v>1053.951</v>
      </c>
      <c r="AK395" s="22">
        <f t="shared" si="41"/>
        <v>1084.913</v>
      </c>
      <c r="AL395" s="22">
        <f t="shared" si="41"/>
        <v>1096.4519999999998</v>
      </c>
      <c r="AM395" s="22">
        <f t="shared" si="41"/>
        <v>1084.461</v>
      </c>
      <c r="AN395" s="22">
        <f t="shared" si="41"/>
        <v>1081.5229999999999</v>
      </c>
      <c r="AO395" s="22">
        <f t="shared" si="41"/>
        <v>1076.8899999999999</v>
      </c>
    </row>
    <row r="396" spans="4:41" x14ac:dyDescent="0.3">
      <c r="D396" s="255" t="s">
        <v>515</v>
      </c>
      <c r="E396" s="17" t="s">
        <v>516</v>
      </c>
      <c r="F396" s="14" t="s">
        <v>50</v>
      </c>
      <c r="G396" s="14" t="s">
        <v>354</v>
      </c>
      <c r="H396" s="19" t="s">
        <v>22</v>
      </c>
      <c r="I396" s="19" t="s">
        <v>22</v>
      </c>
      <c r="J396" s="254">
        <f>SUM(J319:J395)</f>
        <v>4444.7</v>
      </c>
      <c r="K396" s="254">
        <f t="shared" ref="K396:AO396" si="42">SUM(K319:K395)</f>
        <v>4271.0189999999993</v>
      </c>
      <c r="L396" s="254">
        <f t="shared" si="42"/>
        <v>4394.7</v>
      </c>
      <c r="M396" s="254">
        <f t="shared" si="42"/>
        <v>4492.6770000000006</v>
      </c>
      <c r="N396" s="254">
        <f t="shared" si="42"/>
        <v>4585.1269999999995</v>
      </c>
      <c r="O396" s="254">
        <f t="shared" si="42"/>
        <v>4686.598</v>
      </c>
      <c r="P396" s="254">
        <f t="shared" si="42"/>
        <v>4798.5990000000002</v>
      </c>
      <c r="Q396" s="254">
        <f t="shared" si="42"/>
        <v>4918.3980000000001</v>
      </c>
      <c r="R396" s="254">
        <f t="shared" si="42"/>
        <v>5044.5289999999995</v>
      </c>
      <c r="S396" s="254">
        <f t="shared" si="42"/>
        <v>5180.2180000000008</v>
      </c>
      <c r="T396" s="254">
        <f t="shared" si="42"/>
        <v>5332.5740000000005</v>
      </c>
      <c r="U396" s="254">
        <f t="shared" si="42"/>
        <v>5484.0700000000015</v>
      </c>
      <c r="V396" s="254">
        <f t="shared" si="42"/>
        <v>5661.3550000000005</v>
      </c>
      <c r="W396" s="254">
        <f t="shared" si="42"/>
        <v>5830.6260000000002</v>
      </c>
      <c r="X396" s="254">
        <f t="shared" si="42"/>
        <v>6029.8340000000007</v>
      </c>
      <c r="Y396" s="254">
        <f t="shared" si="42"/>
        <v>6235.2570000000005</v>
      </c>
      <c r="Z396" s="254">
        <f t="shared" si="42"/>
        <v>6454.1809999999987</v>
      </c>
      <c r="AA396" s="254">
        <f t="shared" si="42"/>
        <v>6649.7370000000001</v>
      </c>
      <c r="AB396" s="254">
        <f t="shared" si="42"/>
        <v>6873.880000000001</v>
      </c>
      <c r="AC396" s="254">
        <f t="shared" si="42"/>
        <v>7090.1900000000005</v>
      </c>
      <c r="AD396" s="254">
        <f t="shared" si="42"/>
        <v>7305.9590000000007</v>
      </c>
      <c r="AE396" s="254">
        <f t="shared" si="42"/>
        <v>7525.94</v>
      </c>
      <c r="AF396" s="254">
        <f t="shared" si="42"/>
        <v>7740.86</v>
      </c>
      <c r="AG396" s="254">
        <f t="shared" si="42"/>
        <v>7965.8930000000009</v>
      </c>
      <c r="AH396" s="254">
        <f t="shared" si="42"/>
        <v>8199.2820000000011</v>
      </c>
      <c r="AI396" s="254">
        <f t="shared" si="42"/>
        <v>8426.8369999999995</v>
      </c>
      <c r="AJ396" s="254">
        <f t="shared" si="42"/>
        <v>8669.5960000000014</v>
      </c>
      <c r="AK396" s="254">
        <f t="shared" si="42"/>
        <v>8906.268</v>
      </c>
      <c r="AL396" s="254">
        <f t="shared" si="42"/>
        <v>8969.5910000000003</v>
      </c>
      <c r="AM396" s="254">
        <f t="shared" si="42"/>
        <v>8978.1899999999987</v>
      </c>
      <c r="AN396" s="254">
        <f t="shared" si="42"/>
        <v>8992.0929999999971</v>
      </c>
      <c r="AO396" s="254">
        <f t="shared" si="42"/>
        <v>9012.8259999999991</v>
      </c>
    </row>
    <row r="397" spans="4:41" x14ac:dyDescent="0.3">
      <c r="D397" t="s">
        <v>512</v>
      </c>
      <c r="F397" s="253" t="s">
        <v>21</v>
      </c>
      <c r="G397" t="s">
        <v>27</v>
      </c>
      <c r="H397" s="21" t="s">
        <v>22</v>
      </c>
      <c r="I397" s="21" t="s">
        <v>22</v>
      </c>
      <c r="J397" s="16">
        <v>5089.1713857677596</v>
      </c>
      <c r="K397" s="16">
        <v>4886.7317961419703</v>
      </c>
      <c r="L397" s="16">
        <v>5037.11302495776</v>
      </c>
      <c r="M397" s="16">
        <v>5154.7159232440299</v>
      </c>
      <c r="N397" s="16">
        <v>5257.0381142482202</v>
      </c>
      <c r="O397" s="16">
        <v>5377.2706624025504</v>
      </c>
      <c r="P397" s="16">
        <v>5512.6156208208004</v>
      </c>
      <c r="Q397" s="16">
        <v>5650.7882401760498</v>
      </c>
      <c r="R397" s="16">
        <v>5799.1589263635096</v>
      </c>
      <c r="S397" s="16">
        <v>5961.4145197813896</v>
      </c>
      <c r="T397" s="16">
        <v>6138.7957727963003</v>
      </c>
      <c r="U397" s="16">
        <v>6314.0784507241797</v>
      </c>
      <c r="V397" s="16">
        <v>6519.76761144388</v>
      </c>
      <c r="W397" s="16">
        <v>6728.06231727471</v>
      </c>
      <c r="X397" s="16">
        <v>6945.1731582068496</v>
      </c>
      <c r="Y397" s="16">
        <v>7191.0396717413396</v>
      </c>
      <c r="Z397" s="16">
        <v>7431.75028658876</v>
      </c>
      <c r="AA397" s="16">
        <v>7679.7923757325398</v>
      </c>
      <c r="AB397" s="16">
        <v>7937.2696885231999</v>
      </c>
      <c r="AC397" s="16">
        <v>8179.0550044462298</v>
      </c>
      <c r="AD397" s="16">
        <v>8434.1718425899799</v>
      </c>
      <c r="AE397" s="16">
        <v>8683.8387724684908</v>
      </c>
      <c r="AF397" s="16">
        <v>8955.4559814427303</v>
      </c>
      <c r="AG397" s="16">
        <v>9212.5120424815304</v>
      </c>
      <c r="AH397" s="16">
        <v>9476.2942745004293</v>
      </c>
      <c r="AI397" s="16">
        <v>9750.2215127884992</v>
      </c>
      <c r="AJ397" s="16">
        <v>10034.3596419812</v>
      </c>
      <c r="AK397" s="16">
        <v>10313.237748908299</v>
      </c>
      <c r="AL397" s="16">
        <v>10367.0681867522</v>
      </c>
      <c r="AM397" s="16">
        <v>10390.879575458899</v>
      </c>
      <c r="AN397" s="16">
        <v>10418.4057940243</v>
      </c>
      <c r="AO397" s="16">
        <v>10431.2882444673</v>
      </c>
    </row>
    <row r="398" spans="4:41" x14ac:dyDescent="0.3">
      <c r="D398" s="17" t="s">
        <v>517</v>
      </c>
      <c r="F398" s="17" t="s">
        <v>50</v>
      </c>
      <c r="G398" s="21" t="s">
        <v>22</v>
      </c>
      <c r="H398" s="21" t="s">
        <v>22</v>
      </c>
      <c r="I398" s="21" t="s">
        <v>22</v>
      </c>
      <c r="J398" s="252">
        <f>J397/J396</f>
        <v>1.1449977244285914</v>
      </c>
      <c r="K398" s="252">
        <f t="shared" ref="K398:AO398" si="43">K397/K396</f>
        <v>1.1441606314891062</v>
      </c>
      <c r="L398" s="252">
        <f t="shared" si="43"/>
        <v>1.1461790395152707</v>
      </c>
      <c r="M398" s="252">
        <f t="shared" si="43"/>
        <v>1.1473595638511358</v>
      </c>
      <c r="N398" s="252">
        <f t="shared" si="43"/>
        <v>1.1465414402367089</v>
      </c>
      <c r="O398" s="252">
        <f t="shared" si="43"/>
        <v>1.1473718595882452</v>
      </c>
      <c r="P398" s="252">
        <f t="shared" si="43"/>
        <v>1.1487968927640755</v>
      </c>
      <c r="Q398" s="252">
        <f t="shared" si="43"/>
        <v>1.1489082909061141</v>
      </c>
      <c r="R398" s="252">
        <f t="shared" si="43"/>
        <v>1.1495937334017725</v>
      </c>
      <c r="S398" s="252">
        <f t="shared" si="43"/>
        <v>1.1508037923850674</v>
      </c>
      <c r="T398" s="252">
        <f t="shared" si="43"/>
        <v>1.151188107806155</v>
      </c>
      <c r="U398" s="252">
        <f t="shared" si="43"/>
        <v>1.151348989112863</v>
      </c>
      <c r="V398" s="252">
        <f t="shared" si="43"/>
        <v>1.1516267062291412</v>
      </c>
      <c r="W398" s="252">
        <f t="shared" si="43"/>
        <v>1.1539176612039101</v>
      </c>
      <c r="X398" s="252">
        <f t="shared" si="43"/>
        <v>1.1518017176271931</v>
      </c>
      <c r="Y398" s="252">
        <f t="shared" si="43"/>
        <v>1.1532868126752978</v>
      </c>
      <c r="Z398" s="252">
        <f t="shared" si="43"/>
        <v>1.1514629488371586</v>
      </c>
      <c r="AA398" s="252">
        <f t="shared" si="43"/>
        <v>1.1549016714093414</v>
      </c>
      <c r="AB398" s="252">
        <f t="shared" si="43"/>
        <v>1.1547000658322808</v>
      </c>
      <c r="AC398" s="252">
        <f t="shared" si="43"/>
        <v>1.1535734591662887</v>
      </c>
      <c r="AD398" s="252">
        <f t="shared" si="43"/>
        <v>1.1544236482287922</v>
      </c>
      <c r="AE398" s="252">
        <f t="shared" si="43"/>
        <v>1.1538543720078145</v>
      </c>
      <c r="AF398" s="252">
        <f t="shared" si="43"/>
        <v>1.1569071112825617</v>
      </c>
      <c r="AG398" s="252">
        <f t="shared" si="43"/>
        <v>1.1564945753704612</v>
      </c>
      <c r="AH398" s="252">
        <f t="shared" si="43"/>
        <v>1.1557468415527639</v>
      </c>
      <c r="AI398" s="252">
        <f t="shared" si="43"/>
        <v>1.1570440383252341</v>
      </c>
      <c r="AJ398" s="252">
        <f t="shared" si="43"/>
        <v>1.1574195201231059</v>
      </c>
      <c r="AK398" s="252">
        <f t="shared" si="43"/>
        <v>1.1579752314783587</v>
      </c>
      <c r="AL398" s="252">
        <f t="shared" si="43"/>
        <v>1.155801662166335</v>
      </c>
      <c r="AM398" s="252">
        <f t="shared" si="43"/>
        <v>1.1573468121591213</v>
      </c>
      <c r="AN398" s="252">
        <f t="shared" si="43"/>
        <v>1.1586185545483463</v>
      </c>
      <c r="AO398" s="252">
        <f t="shared" si="43"/>
        <v>1.1573826283196083</v>
      </c>
    </row>
    <row r="399" spans="4:41" x14ac:dyDescent="0.3">
      <c r="D399" s="20" t="s">
        <v>513</v>
      </c>
      <c r="F399" s="17" t="s">
        <v>514</v>
      </c>
      <c r="G399" t="s">
        <v>27</v>
      </c>
      <c r="H399" s="21" t="s">
        <v>22</v>
      </c>
      <c r="I399" s="21" t="s">
        <v>22</v>
      </c>
      <c r="J399" s="22">
        <f>J120*J397</f>
        <v>1080.4344776823762</v>
      </c>
      <c r="K399" s="22">
        <f t="shared" ref="K399:AO399" si="44">K120*K397</f>
        <v>1124.7348717817345</v>
      </c>
      <c r="L399" s="22">
        <f t="shared" si="44"/>
        <v>1147.4881076303022</v>
      </c>
      <c r="M399" s="22">
        <f t="shared" si="44"/>
        <v>1173.1999391404001</v>
      </c>
      <c r="N399" s="22">
        <f t="shared" si="44"/>
        <v>1197.9692213496098</v>
      </c>
      <c r="O399" s="22">
        <f t="shared" si="44"/>
        <v>1227.7397420650473</v>
      </c>
      <c r="P399" s="22">
        <f t="shared" si="44"/>
        <v>1260.3173148490353</v>
      </c>
      <c r="Q399" s="22">
        <f t="shared" si="44"/>
        <v>1293.7710234599592</v>
      </c>
      <c r="R399" s="22">
        <f t="shared" si="44"/>
        <v>1327.0076446633309</v>
      </c>
      <c r="S399" s="22">
        <f t="shared" si="44"/>
        <v>1352.561878207807</v>
      </c>
      <c r="T399" s="22">
        <f t="shared" si="44"/>
        <v>1387.0827333661462</v>
      </c>
      <c r="U399" s="22">
        <f t="shared" si="44"/>
        <v>1422.7824349906102</v>
      </c>
      <c r="V399" s="22">
        <f t="shared" si="44"/>
        <v>1461.5161889268431</v>
      </c>
      <c r="W399" s="22">
        <f t="shared" si="44"/>
        <v>1499.5719003221263</v>
      </c>
      <c r="X399" s="22">
        <f t="shared" si="44"/>
        <v>1538.0830149256499</v>
      </c>
      <c r="Y399" s="22">
        <f t="shared" si="44"/>
        <v>1579.3856933094717</v>
      </c>
      <c r="Z399" s="22">
        <f t="shared" si="44"/>
        <v>1622.2532682036256</v>
      </c>
      <c r="AA399" s="22">
        <f t="shared" si="44"/>
        <v>1664.8195282842294</v>
      </c>
      <c r="AB399" s="22">
        <f t="shared" si="44"/>
        <v>1707.359225438677</v>
      </c>
      <c r="AC399" s="22">
        <f t="shared" si="44"/>
        <v>1747.4088953801665</v>
      </c>
      <c r="AD399" s="22">
        <f t="shared" si="44"/>
        <v>1788.7104864376417</v>
      </c>
      <c r="AE399" s="22">
        <f t="shared" si="44"/>
        <v>1831.0277145833279</v>
      </c>
      <c r="AF399" s="22">
        <f t="shared" si="44"/>
        <v>1868.915815406112</v>
      </c>
      <c r="AG399" s="22">
        <f t="shared" si="44"/>
        <v>1909.7256925558611</v>
      </c>
      <c r="AH399" s="22">
        <f t="shared" si="44"/>
        <v>1956.1594733956742</v>
      </c>
      <c r="AI399" s="22">
        <f t="shared" si="44"/>
        <v>2004.6299313498955</v>
      </c>
      <c r="AJ399" s="22">
        <f t="shared" si="44"/>
        <v>2054.7968408034658</v>
      </c>
      <c r="AK399" s="22">
        <f t="shared" si="44"/>
        <v>2101.1915317847602</v>
      </c>
      <c r="AL399" s="22">
        <f t="shared" si="44"/>
        <v>2118.1759852207933</v>
      </c>
      <c r="AM399" s="22">
        <f t="shared" si="44"/>
        <v>2140.5385344145761</v>
      </c>
      <c r="AN399" s="22">
        <f t="shared" si="44"/>
        <v>2172.6433335936536</v>
      </c>
      <c r="AO399" s="22">
        <f t="shared" si="44"/>
        <v>2208.5529286065148</v>
      </c>
    </row>
  </sheetData>
  <conditionalFormatting sqref="J319:AO395 J398:AO398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545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546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547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522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523</v>
      </c>
      <c r="E6" t="s">
        <v>522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524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524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524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524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524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524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524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524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524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524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524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524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524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524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524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524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524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524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524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524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524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524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524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524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524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524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524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524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524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524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524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524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524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524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524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524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524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524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524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524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524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524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524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524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524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524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524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524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524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524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524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524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524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524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524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524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524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524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524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524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524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524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524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524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524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524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524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524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524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524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524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524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524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524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524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524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524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524</v>
      </c>
      <c r="E84" t="s">
        <v>522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525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525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525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525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525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525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525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525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525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525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525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525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526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526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526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526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526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526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526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526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526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526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526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526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527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527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527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527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527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527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527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527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527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527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527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527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527</v>
      </c>
      <c r="E133" t="s">
        <v>522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522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522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528</v>
      </c>
      <c r="E136" t="s">
        <v>522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529</v>
      </c>
      <c r="E137" t="s">
        <v>522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530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530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530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530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530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530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530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530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530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530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530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530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530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530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530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530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530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530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531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531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531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531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531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531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531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531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531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531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531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531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531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531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531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531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531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531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531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531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531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531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531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531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531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531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531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531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531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531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531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531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531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531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531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531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531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531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531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531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531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531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531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531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531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531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531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531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531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531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531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531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531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531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531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531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531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531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531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531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531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531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531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531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531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531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531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531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531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531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531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531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531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531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531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531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531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531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531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531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531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531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531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532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532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532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532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532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532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532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532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532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532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532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532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532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532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532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532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532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532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532</v>
      </c>
      <c r="E257" t="s">
        <v>522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522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533</v>
      </c>
      <c r="E259" t="s">
        <v>522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522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522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522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522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534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534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534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534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534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534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534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534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534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534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534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535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535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535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535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535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535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535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535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535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535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535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535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536</v>
      </c>
      <c r="E287" t="s">
        <v>522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522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537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537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537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537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537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537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537</v>
      </c>
      <c r="E295" t="s">
        <v>538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539</v>
      </c>
      <c r="E296" t="s">
        <v>522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540</v>
      </c>
      <c r="E297" t="s">
        <v>522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541</v>
      </c>
      <c r="E298" t="s">
        <v>522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542</v>
      </c>
      <c r="E299" t="s">
        <v>522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543</v>
      </c>
      <c r="E300" t="s">
        <v>522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382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382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382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382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382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382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382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382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382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382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382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382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382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382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382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382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382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382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382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382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382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382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382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382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382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382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382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382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382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382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382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382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382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382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382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382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382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382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382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382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382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382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382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382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382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382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382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382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382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382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382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382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382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382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382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382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382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382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382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382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382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382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382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382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382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382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382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382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382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382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382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382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382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382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382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382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382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544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544</v>
      </c>
      <c r="E456" t="s">
        <v>522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dimension ref="A1:Q25"/>
  <sheetViews>
    <sheetView zoomScale="88" workbookViewId="0"/>
  </sheetViews>
  <sheetFormatPr defaultRowHeight="14.4" x14ac:dyDescent="0.3"/>
  <cols>
    <col min="3" max="3" width="19.44140625" bestFit="1" customWidth="1"/>
    <col min="4" max="4" width="20.109375" customWidth="1"/>
    <col min="5" max="5" width="18.77734375" customWidth="1"/>
    <col min="6" max="6" width="40.88671875" customWidth="1"/>
    <col min="7" max="7" width="27.6640625" customWidth="1"/>
    <col min="8" max="8" width="24.33203125" customWidth="1"/>
    <col min="9" max="9" width="24.6640625" customWidth="1"/>
    <col min="10" max="10" width="25.88671875" customWidth="1"/>
  </cols>
  <sheetData>
    <row r="1" spans="1:17" x14ac:dyDescent="0.3">
      <c r="A1" s="3" t="s">
        <v>370</v>
      </c>
    </row>
    <row r="3" spans="1:17" ht="28.8" x14ac:dyDescent="0.3">
      <c r="C3" s="162"/>
      <c r="D3" s="162"/>
      <c r="E3" s="162"/>
      <c r="F3" s="162"/>
      <c r="G3" s="163" t="s">
        <v>375</v>
      </c>
      <c r="H3" s="164" t="s">
        <v>375</v>
      </c>
      <c r="I3" s="165" t="s">
        <v>458</v>
      </c>
      <c r="J3" s="166" t="s">
        <v>458</v>
      </c>
    </row>
    <row r="4" spans="1:17" ht="43.2" x14ac:dyDescent="0.3">
      <c r="C4" s="167" t="s">
        <v>459</v>
      </c>
      <c r="D4" s="168" t="s">
        <v>460</v>
      </c>
      <c r="E4" s="167" t="s">
        <v>374</v>
      </c>
      <c r="F4" s="167" t="s">
        <v>389</v>
      </c>
      <c r="G4" s="169" t="s">
        <v>461</v>
      </c>
      <c r="H4" s="170" t="s">
        <v>462</v>
      </c>
      <c r="I4" s="171" t="s">
        <v>461</v>
      </c>
      <c r="J4" s="170" t="s">
        <v>462</v>
      </c>
      <c r="K4" s="82"/>
      <c r="L4" s="82"/>
      <c r="M4" s="82"/>
      <c r="N4" s="82"/>
      <c r="O4" s="82"/>
      <c r="P4" s="82"/>
      <c r="Q4" s="82"/>
    </row>
    <row r="5" spans="1:17" x14ac:dyDescent="0.3">
      <c r="C5" s="291" t="s">
        <v>463</v>
      </c>
      <c r="D5" s="172" t="s">
        <v>464</v>
      </c>
      <c r="E5" s="173" t="s">
        <v>396</v>
      </c>
      <c r="F5" s="173" t="s">
        <v>465</v>
      </c>
      <c r="G5" s="174">
        <f>'[1]Roads TFP'!$L$10</f>
        <v>2.1870942080437663E-3</v>
      </c>
      <c r="H5" s="175">
        <f t="shared" ref="H5:H13" si="0">G5/2</f>
        <v>1.0935471040218832E-3</v>
      </c>
      <c r="I5" s="176">
        <f>(1+G5)^(1/(2030-2021))-1</f>
        <v>2.4277457598209651E-4</v>
      </c>
      <c r="J5" s="177">
        <f>(1+H5)^(1/(2030-2021))-1</f>
        <v>1.2144622032117525E-4</v>
      </c>
      <c r="K5" s="49"/>
      <c r="L5" s="49"/>
      <c r="M5" s="49"/>
      <c r="N5" s="49"/>
      <c r="O5" s="49"/>
      <c r="P5" s="49"/>
      <c r="Q5" s="178"/>
    </row>
    <row r="6" spans="1:17" x14ac:dyDescent="0.3">
      <c r="C6" s="292"/>
      <c r="D6" s="162" t="s">
        <v>464</v>
      </c>
      <c r="E6" s="162" t="s">
        <v>409</v>
      </c>
      <c r="F6" s="162" t="s">
        <v>465</v>
      </c>
      <c r="G6" s="179">
        <f>'[1]Roads TFP'!$L$10</f>
        <v>2.1870942080437663E-3</v>
      </c>
      <c r="H6" s="180">
        <f t="shared" si="0"/>
        <v>1.0935471040218832E-3</v>
      </c>
      <c r="I6" s="181">
        <f t="shared" ref="I6:J13" si="1">(1+G6)^(1/(2030-2021))-1</f>
        <v>2.4277457598209651E-4</v>
      </c>
      <c r="J6" s="182">
        <f t="shared" si="1"/>
        <v>1.2144622032117525E-4</v>
      </c>
    </row>
    <row r="7" spans="1:17" x14ac:dyDescent="0.3">
      <c r="C7" s="292"/>
      <c r="D7" s="162" t="s">
        <v>464</v>
      </c>
      <c r="E7" s="162" t="s">
        <v>466</v>
      </c>
      <c r="F7" s="162" t="s">
        <v>467</v>
      </c>
      <c r="G7" s="179">
        <f>'[1]network &amp; trips &amp; PublicT TFP'!$J$33</f>
        <v>7.9871472602142772E-3</v>
      </c>
      <c r="H7" s="180">
        <f t="shared" si="0"/>
        <v>3.9935736301071386E-3</v>
      </c>
      <c r="I7" s="181">
        <f t="shared" si="1"/>
        <v>8.8432621205014605E-4</v>
      </c>
      <c r="J7" s="182">
        <f t="shared" si="1"/>
        <v>4.4294479133255571E-4</v>
      </c>
    </row>
    <row r="8" spans="1:17" x14ac:dyDescent="0.3">
      <c r="C8" s="292"/>
      <c r="D8" s="162" t="s">
        <v>464</v>
      </c>
      <c r="E8" s="162" t="s">
        <v>468</v>
      </c>
      <c r="F8" s="162" t="s">
        <v>469</v>
      </c>
      <c r="G8" s="183">
        <f>'[1]network &amp; trips &amp; PublicT TFP'!$J$45</f>
        <v>6.2563250030285732E-5</v>
      </c>
      <c r="H8" s="182">
        <f t="shared" si="0"/>
        <v>3.1281625015142866E-5</v>
      </c>
      <c r="I8" s="181">
        <f t="shared" si="1"/>
        <v>6.9512789413472831E-6</v>
      </c>
      <c r="J8" s="184">
        <f t="shared" si="1"/>
        <v>3.4756877906882977E-6</v>
      </c>
    </row>
    <row r="9" spans="1:17" x14ac:dyDescent="0.3">
      <c r="C9" s="292"/>
      <c r="D9" s="172" t="s">
        <v>464</v>
      </c>
      <c r="E9" s="172" t="s">
        <v>470</v>
      </c>
      <c r="F9" s="162"/>
      <c r="G9" s="185">
        <f t="shared" ref="G9:J10" si="2">(1+G$6)*(1+G7)-1</f>
        <v>1.019171011176967E-2</v>
      </c>
      <c r="H9" s="186">
        <f t="shared" si="2"/>
        <v>5.0914878950067965E-3</v>
      </c>
      <c r="I9" s="187">
        <f t="shared" si="2"/>
        <v>1.1273154799533724E-3</v>
      </c>
      <c r="J9" s="186">
        <f t="shared" si="2"/>
        <v>5.6444480562434229E-4</v>
      </c>
    </row>
    <row r="10" spans="1:17" x14ac:dyDescent="0.3">
      <c r="C10" s="292"/>
      <c r="D10" s="172" t="s">
        <v>464</v>
      </c>
      <c r="E10" s="167" t="s">
        <v>471</v>
      </c>
      <c r="F10" s="188"/>
      <c r="G10" s="189">
        <f t="shared" si="2"/>
        <v>2.2497942897956591E-3</v>
      </c>
      <c r="H10" s="190">
        <f t="shared" si="2"/>
        <v>1.1248629369675633E-3</v>
      </c>
      <c r="I10" s="191">
        <f t="shared" si="2"/>
        <v>2.4972754251728624E-4</v>
      </c>
      <c r="J10" s="190">
        <f t="shared" si="2"/>
        <v>1.249223302211E-4</v>
      </c>
    </row>
    <row r="11" spans="1:17" x14ac:dyDescent="0.3">
      <c r="C11" s="292"/>
      <c r="D11" s="162" t="s">
        <v>464</v>
      </c>
      <c r="E11" s="162" t="s">
        <v>412</v>
      </c>
      <c r="F11" s="162" t="s">
        <v>465</v>
      </c>
      <c r="G11" s="179">
        <f>'[1]Roads TFP'!$L$10</f>
        <v>2.1870942080437663E-3</v>
      </c>
      <c r="H11" s="180">
        <f t="shared" si="0"/>
        <v>1.0935471040218832E-3</v>
      </c>
      <c r="I11" s="192">
        <f t="shared" si="1"/>
        <v>2.4277457598209651E-4</v>
      </c>
      <c r="J11" s="180">
        <f t="shared" si="1"/>
        <v>1.2144622032117525E-4</v>
      </c>
    </row>
    <row r="12" spans="1:17" x14ac:dyDescent="0.3">
      <c r="C12" s="292"/>
      <c r="D12" s="162" t="s">
        <v>464</v>
      </c>
      <c r="E12" s="162" t="s">
        <v>472</v>
      </c>
      <c r="F12" s="162" t="s">
        <v>467</v>
      </c>
      <c r="G12" s="179">
        <f>'[1]network &amp; trips &amp; PublicT TFP'!$K$33</f>
        <v>1.363979962075822E-2</v>
      </c>
      <c r="H12" s="180">
        <f t="shared" si="0"/>
        <v>6.8198998103791101E-3</v>
      </c>
      <c r="I12" s="192">
        <f t="shared" si="1"/>
        <v>1.5064240587590039E-3</v>
      </c>
      <c r="J12" s="180">
        <f t="shared" si="1"/>
        <v>7.5547961878008607E-4</v>
      </c>
    </row>
    <row r="13" spans="1:17" x14ac:dyDescent="0.3">
      <c r="C13" s="292"/>
      <c r="D13" s="162" t="s">
        <v>464</v>
      </c>
      <c r="E13" s="162" t="s">
        <v>473</v>
      </c>
      <c r="F13" s="162" t="s">
        <v>469</v>
      </c>
      <c r="G13" s="179">
        <f>'[1]network &amp; trips &amp; PublicT TFP'!$K$45</f>
        <v>8.0132980738148338E-5</v>
      </c>
      <c r="H13" s="180">
        <f t="shared" si="0"/>
        <v>4.0066490369074169E-5</v>
      </c>
      <c r="I13" s="193">
        <f t="shared" si="1"/>
        <v>8.903347441524545E-6</v>
      </c>
      <c r="J13" s="180">
        <f t="shared" si="1"/>
        <v>4.4517529900200969E-6</v>
      </c>
    </row>
    <row r="14" spans="1:17" x14ac:dyDescent="0.3">
      <c r="C14" s="292"/>
      <c r="D14" s="172" t="s">
        <v>464</v>
      </c>
      <c r="E14" s="172" t="s">
        <v>470</v>
      </c>
      <c r="F14" s="162"/>
      <c r="G14" s="185">
        <f>(1+G$11)*(1+G12)-1</f>
        <v>1.5856725355551493E-2</v>
      </c>
      <c r="H14" s="186">
        <f t="shared" ref="H14:J14" si="3">(1+H$11)*(1+H12)-1</f>
        <v>7.9209047960882017E-3</v>
      </c>
      <c r="I14" s="187">
        <f t="shared" si="3"/>
        <v>1.7495643562033258E-3</v>
      </c>
      <c r="J14" s="186">
        <f t="shared" si="3"/>
        <v>8.7701758924541018E-4</v>
      </c>
    </row>
    <row r="15" spans="1:17" x14ac:dyDescent="0.3">
      <c r="C15" s="292"/>
      <c r="D15" s="167" t="s">
        <v>464</v>
      </c>
      <c r="E15" s="167" t="s">
        <v>471</v>
      </c>
      <c r="F15" s="188"/>
      <c r="G15" s="189">
        <f t="shared" ref="G15:J15" si="4">(1+G$11)*(1+G13)-1</f>
        <v>2.2674024471598386E-3</v>
      </c>
      <c r="H15" s="190">
        <f t="shared" si="4"/>
        <v>1.1336574089855223E-3</v>
      </c>
      <c r="I15" s="191">
        <f t="shared" si="4"/>
        <v>2.5168008492992833E-4</v>
      </c>
      <c r="J15" s="190">
        <f t="shared" si="4"/>
        <v>1.2589851395983231E-4</v>
      </c>
    </row>
    <row r="16" spans="1:17" ht="14.4" hidden="1" customHeight="1" x14ac:dyDescent="0.3">
      <c r="C16" s="292"/>
      <c r="D16" s="194" t="s">
        <v>474</v>
      </c>
      <c r="E16" s="194" t="s">
        <v>475</v>
      </c>
      <c r="F16" s="195" t="s">
        <v>476</v>
      </c>
      <c r="G16" s="196">
        <f>G9</f>
        <v>1.019171011176967E-2</v>
      </c>
      <c r="H16" s="197">
        <f t="shared" ref="H16:J16" si="5">H9</f>
        <v>5.0914878950067965E-3</v>
      </c>
      <c r="I16" s="198">
        <f t="shared" si="5"/>
        <v>1.1273154799533724E-3</v>
      </c>
      <c r="J16" s="197">
        <f t="shared" si="5"/>
        <v>5.6444480562434229E-4</v>
      </c>
    </row>
    <row r="17" spans="3:10" ht="14.4" hidden="1" customHeight="1" x14ac:dyDescent="0.3">
      <c r="C17" s="292"/>
      <c r="D17" s="199" t="s">
        <v>474</v>
      </c>
      <c r="E17" s="199" t="s">
        <v>477</v>
      </c>
      <c r="F17" s="200" t="s">
        <v>476</v>
      </c>
      <c r="G17" s="201">
        <f t="shared" ref="G17:J17" si="6">G10</f>
        <v>2.2497942897956591E-3</v>
      </c>
      <c r="H17" s="202">
        <f t="shared" si="6"/>
        <v>1.1248629369675633E-3</v>
      </c>
      <c r="I17" s="203">
        <f t="shared" si="6"/>
        <v>2.4972754251728624E-4</v>
      </c>
      <c r="J17" s="202">
        <f t="shared" si="6"/>
        <v>1.249223302211E-4</v>
      </c>
    </row>
    <row r="18" spans="3:10" x14ac:dyDescent="0.3">
      <c r="C18" s="291" t="s">
        <v>478</v>
      </c>
      <c r="D18" s="204" t="s">
        <v>464</v>
      </c>
      <c r="E18" s="204" t="s">
        <v>479</v>
      </c>
      <c r="F18" s="204" t="s">
        <v>480</v>
      </c>
      <c r="G18" s="205">
        <v>0</v>
      </c>
      <c r="H18" s="206">
        <f t="shared" ref="H18:H25" si="7">G18/2</f>
        <v>0</v>
      </c>
      <c r="I18" s="207">
        <f t="shared" ref="I18:J25" si="8">(1+G18)^(1/(2030-2021))-1</f>
        <v>0</v>
      </c>
      <c r="J18" s="206">
        <f t="shared" si="8"/>
        <v>0</v>
      </c>
    </row>
    <row r="19" spans="3:10" x14ac:dyDescent="0.3">
      <c r="C19" s="292"/>
      <c r="D19" s="162" t="s">
        <v>464</v>
      </c>
      <c r="E19" s="162" t="s">
        <v>481</v>
      </c>
      <c r="F19" s="162" t="s">
        <v>482</v>
      </c>
      <c r="G19" s="179">
        <f>'[1]Roads TFP'!$I$25</f>
        <v>6.5162406130636119E-2</v>
      </c>
      <c r="H19" s="208">
        <f t="shared" si="7"/>
        <v>3.258120306531806E-2</v>
      </c>
      <c r="I19" s="209">
        <f t="shared" si="8"/>
        <v>7.0387991065889999E-3</v>
      </c>
      <c r="J19" s="208">
        <f t="shared" si="8"/>
        <v>3.5687629015528355E-3</v>
      </c>
    </row>
    <row r="20" spans="3:10" x14ac:dyDescent="0.3">
      <c r="C20" s="292"/>
      <c r="D20" s="210" t="s">
        <v>464</v>
      </c>
      <c r="E20" s="210" t="s">
        <v>483</v>
      </c>
      <c r="F20" s="210" t="s">
        <v>484</v>
      </c>
      <c r="G20" s="211">
        <f>'[1]Roads TFP'!$J$25</f>
        <v>0.17722547955510792</v>
      </c>
      <c r="H20" s="212">
        <f t="shared" si="7"/>
        <v>8.8612739777553962E-2</v>
      </c>
      <c r="I20" s="213">
        <f t="shared" si="8"/>
        <v>1.8294257888797016E-2</v>
      </c>
      <c r="J20" s="212">
        <f t="shared" si="8"/>
        <v>9.4784351694392477E-3</v>
      </c>
    </row>
    <row r="21" spans="3:10" x14ac:dyDescent="0.3">
      <c r="C21" s="292"/>
      <c r="D21" s="214" t="s">
        <v>464</v>
      </c>
      <c r="E21" s="215" t="s">
        <v>485</v>
      </c>
      <c r="F21" s="215" t="s">
        <v>486</v>
      </c>
      <c r="G21" s="216">
        <f>'[1]Roads TFP'!$K$25</f>
        <v>0.20949468247994935</v>
      </c>
      <c r="H21" s="217">
        <f t="shared" si="7"/>
        <v>0.10474734123997467</v>
      </c>
      <c r="I21" s="218">
        <f t="shared" si="8"/>
        <v>2.1358524910653598E-2</v>
      </c>
      <c r="J21" s="217">
        <f t="shared" si="8"/>
        <v>1.1130000268140261E-2</v>
      </c>
    </row>
    <row r="22" spans="3:10" x14ac:dyDescent="0.3">
      <c r="C22" s="292"/>
      <c r="D22" s="172" t="s">
        <v>464</v>
      </c>
      <c r="E22" s="172" t="s">
        <v>427</v>
      </c>
      <c r="F22" s="172" t="s">
        <v>487</v>
      </c>
      <c r="G22" s="185">
        <f>'[1]Roads TFP'!$O$25</f>
        <v>5.4943756951175128E-2</v>
      </c>
      <c r="H22" s="219">
        <f t="shared" si="7"/>
        <v>2.7471878475587564E-2</v>
      </c>
      <c r="I22" s="220">
        <f t="shared" si="8"/>
        <v>5.9607454679997396E-3</v>
      </c>
      <c r="J22" s="219">
        <f t="shared" si="8"/>
        <v>3.0157937318211481E-3</v>
      </c>
    </row>
    <row r="23" spans="3:10" x14ac:dyDescent="0.3">
      <c r="C23" s="292"/>
      <c r="D23" s="172" t="s">
        <v>464</v>
      </c>
      <c r="E23" s="172" t="s">
        <v>436</v>
      </c>
      <c r="F23" s="172" t="s">
        <v>488</v>
      </c>
      <c r="G23" s="185">
        <f>'[1]Roads TFP'!$P$25</f>
        <v>3.7932434375285581E-2</v>
      </c>
      <c r="H23" s="219">
        <f t="shared" si="7"/>
        <v>1.8966217187642791E-2</v>
      </c>
      <c r="I23" s="220">
        <f t="shared" si="8"/>
        <v>4.1453115225948967E-3</v>
      </c>
      <c r="J23" s="219">
        <f t="shared" si="8"/>
        <v>2.0898029099345461E-3</v>
      </c>
    </row>
    <row r="24" spans="3:10" x14ac:dyDescent="0.3">
      <c r="C24" s="292"/>
      <c r="D24" s="172" t="s">
        <v>464</v>
      </c>
      <c r="E24" s="172" t="s">
        <v>438</v>
      </c>
      <c r="F24" s="172" t="s">
        <v>489</v>
      </c>
      <c r="G24" s="185">
        <f>'[1]Roads TFP'!$Q$25</f>
        <v>5.4932125034375917E-2</v>
      </c>
      <c r="H24" s="219">
        <f t="shared" si="7"/>
        <v>2.7466062517187959E-2</v>
      </c>
      <c r="I24" s="220">
        <f t="shared" si="8"/>
        <v>5.9595130369436422E-3</v>
      </c>
      <c r="J24" s="219">
        <f t="shared" si="8"/>
        <v>3.0151628940306985E-3</v>
      </c>
    </row>
    <row r="25" spans="3:10" x14ac:dyDescent="0.3">
      <c r="C25" s="293"/>
      <c r="D25" s="167" t="s">
        <v>464</v>
      </c>
      <c r="E25" s="167" t="s">
        <v>440</v>
      </c>
      <c r="F25" s="167" t="s">
        <v>490</v>
      </c>
      <c r="G25" s="189">
        <f>'[1]Roads TFP'!$R$25</f>
        <v>3.7893828617930399E-2</v>
      </c>
      <c r="H25" s="221">
        <f t="shared" si="7"/>
        <v>1.8946914308965199E-2</v>
      </c>
      <c r="I25" s="222">
        <f t="shared" si="8"/>
        <v>4.1411615595619011E-3</v>
      </c>
      <c r="J25" s="221">
        <f t="shared" si="8"/>
        <v>2.0876936500870968E-3</v>
      </c>
    </row>
  </sheetData>
  <mergeCells count="2">
    <mergeCell ref="C5:C17"/>
    <mergeCell ref="C18:C25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223" t="s">
        <v>491</v>
      </c>
    </row>
    <row r="5" spans="1:4" x14ac:dyDescent="0.3">
      <c r="D5" s="73" t="s">
        <v>452</v>
      </c>
    </row>
    <row r="6" spans="1:4" x14ac:dyDescent="0.3">
      <c r="D6" t="s">
        <v>453</v>
      </c>
    </row>
    <row r="7" spans="1:4" x14ac:dyDescent="0.3">
      <c r="D7" t="s">
        <v>454</v>
      </c>
    </row>
    <row r="8" spans="1:4" x14ac:dyDescent="0.3">
      <c r="D8" t="s">
        <v>455</v>
      </c>
    </row>
    <row r="9" spans="1:4" x14ac:dyDescent="0.3">
      <c r="D9" t="s">
        <v>456</v>
      </c>
    </row>
    <row r="12" spans="1:4" x14ac:dyDescent="0.3">
      <c r="D12" s="73" t="s">
        <v>457</v>
      </c>
    </row>
    <row r="13" spans="1:4" x14ac:dyDescent="0.3">
      <c r="D13" t="s">
        <v>453</v>
      </c>
    </row>
    <row r="14" spans="1:4" x14ac:dyDescent="0.3">
      <c r="D14" t="s">
        <v>454</v>
      </c>
    </row>
    <row r="15" spans="1:4" x14ac:dyDescent="0.3">
      <c r="D15" t="s">
        <v>455</v>
      </c>
    </row>
    <row r="16" spans="1:4" x14ac:dyDescent="0.3">
      <c r="D16" t="s">
        <v>456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Potential_L_supply</vt:lpstr>
      <vt:lpstr>Content</vt:lpstr>
      <vt:lpstr>Explainer</vt:lpstr>
      <vt:lpstr>FundingParams</vt:lpstr>
      <vt:lpstr>NI_Baseline</vt:lpstr>
      <vt:lpstr>DMPSDYN</vt:lpstr>
      <vt:lpstr>IADJDYN</vt:lpstr>
      <vt:lpstr>NOYKFACTOR</vt:lpstr>
      <vt:lpstr>GADJDYN</vt:lpstr>
      <vt:lpstr>NI_B_NewSI&amp;GovClos</vt:lpstr>
      <vt:lpstr>NI_B_NewSI&amp;GOV_fromgdx</vt:lpstr>
      <vt:lpstr>Transport</vt:lpstr>
      <vt:lpstr>WaterSanitation</vt:lpstr>
      <vt:lpstr>BasicEduc</vt:lpstr>
      <vt:lpstr>TVETeduc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Expert Technique International</cp:lastModifiedBy>
  <dcterms:created xsi:type="dcterms:W3CDTF">2015-06-05T18:17:20Z</dcterms:created>
  <dcterms:modified xsi:type="dcterms:W3CDTF">2022-11-10T23:40:30Z</dcterms:modified>
</cp:coreProperties>
</file>