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julem\Dropbox\EPL\Master_1\Q1\LELME2150 Thermal Cycles\2024\Projet\Param\"/>
    </mc:Choice>
  </mc:AlternateContent>
  <xr:revisionPtr revIDLastSave="0" documentId="13_ncr:1_{3D776C7E-DA27-4C8A-9AA9-D9CD70C80E69}" xr6:coauthVersionLast="47" xr6:coauthVersionMax="47" xr10:uidLastSave="{00000000-0000-0000-0000-000000000000}"/>
  <bookViews>
    <workbookView xWindow="19200" yWindow="0" windowWidth="19200" windowHeight="15600" xr2:uid="{00000000-000D-0000-FFFF-FFFF00000000}"/>
  </bookViews>
  <sheets>
    <sheet name="Feuil1" sheetId="1" r:id="rId1"/>
    <sheet name="Feuil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1" l="1"/>
  <c r="C30" i="1"/>
  <c r="B28" i="1"/>
  <c r="B27" i="1"/>
  <c r="B41" i="1"/>
  <c r="B40" i="1"/>
  <c r="B42" i="1"/>
  <c r="P45" i="2"/>
  <c r="P43" i="2"/>
  <c r="P42" i="2"/>
  <c r="P41" i="2"/>
  <c r="P39" i="2"/>
  <c r="P38" i="2"/>
  <c r="P37" i="2"/>
  <c r="B37" i="2"/>
  <c r="P35" i="2"/>
  <c r="P34" i="2"/>
  <c r="B34" i="2"/>
  <c r="P33" i="2"/>
  <c r="B33" i="2"/>
  <c r="B32" i="2"/>
  <c r="B31" i="2"/>
  <c r="P30" i="2"/>
  <c r="B30" i="2"/>
  <c r="B29" i="2"/>
  <c r="P28" i="2"/>
  <c r="B28" i="2"/>
  <c r="P27" i="2"/>
  <c r="B27" i="2"/>
  <c r="P26" i="2"/>
  <c r="B26" i="2"/>
  <c r="P25" i="2"/>
  <c r="P24" i="2"/>
  <c r="B24" i="2"/>
  <c r="P23" i="2"/>
  <c r="B23" i="2"/>
  <c r="B21" i="2"/>
  <c r="P20" i="2"/>
  <c r="B20" i="2"/>
  <c r="P19" i="2"/>
  <c r="B19" i="2"/>
  <c r="P18" i="2"/>
  <c r="B18" i="2"/>
  <c r="B17" i="2"/>
  <c r="P11" i="2"/>
  <c r="P10" i="2"/>
  <c r="B7" i="2"/>
  <c r="B6" i="2"/>
  <c r="B5" i="2"/>
  <c r="B4" i="2"/>
  <c r="B34" i="1"/>
  <c r="B4" i="1"/>
  <c r="B6" i="1"/>
  <c r="B7" i="1"/>
  <c r="B32" i="1"/>
  <c r="B31" i="1"/>
  <c r="B5" i="1"/>
  <c r="B20" i="1"/>
  <c r="B18" i="1"/>
  <c r="B17" i="1"/>
  <c r="B24" i="1"/>
  <c r="B37" i="1"/>
  <c r="B33" i="1"/>
  <c r="B29" i="1"/>
  <c r="B26" i="1"/>
  <c r="B21" i="1"/>
  <c r="B19" i="1"/>
  <c r="B23" i="1"/>
  <c r="P45" i="1"/>
  <c r="P43" i="1"/>
  <c r="P42" i="1"/>
  <c r="P41" i="1"/>
  <c r="P39" i="1"/>
  <c r="P38" i="1"/>
  <c r="P37" i="1"/>
  <c r="P35" i="1"/>
  <c r="P34" i="1"/>
  <c r="P33" i="1"/>
  <c r="P30" i="1"/>
  <c r="P28" i="1"/>
  <c r="P27" i="1"/>
  <c r="P26" i="1"/>
  <c r="P25" i="1"/>
  <c r="P24" i="1"/>
  <c r="P23" i="1"/>
  <c r="P20" i="1"/>
  <c r="P19" i="1"/>
  <c r="P18" i="1"/>
  <c r="P11" i="1"/>
  <c r="P10" i="1"/>
</calcChain>
</file>

<file path=xl/sharedStrings.xml><?xml version="1.0" encoding="utf-8"?>
<sst xmlns="http://schemas.openxmlformats.org/spreadsheetml/2006/main" count="367" uniqueCount="111">
  <si>
    <t>Name</t>
  </si>
  <si>
    <t>Value</t>
  </si>
  <si>
    <t>Unit</t>
  </si>
  <si>
    <t>Vérifié</t>
  </si>
  <si>
    <t>Sources</t>
  </si>
  <si>
    <t>Définition</t>
  </si>
  <si>
    <t>KeyError</t>
  </si>
  <si>
    <t>cold_fluid</t>
  </si>
  <si>
    <t>H2O</t>
  </si>
  <si>
    <t>false</t>
  </si>
  <si>
    <t>Vérifier les espaces dans les Name</t>
  </si>
  <si>
    <t>dot_m_ex</t>
  </si>
  <si>
    <t>"kg/s"</t>
  </si>
  <si>
    <t>Consigne</t>
  </si>
  <si>
    <t>mass flow du fluid chaud</t>
  </si>
  <si>
    <t>eta_pump_1</t>
  </si>
  <si>
    <t>HMW3</t>
  </si>
  <si>
    <t>R245fa : p = [5;25] bar</t>
  </si>
  <si>
    <t>eta_pump_2</t>
  </si>
  <si>
    <t>fluid</t>
  </si>
  <si>
    <t>hot_fluid</t>
  </si>
  <si>
    <t>k_cc_ex1</t>
  </si>
  <si>
    <t>perte de charge dans le heat-exchangeur 1 (le + chaud)</t>
  </si>
  <si>
    <t>k_cc_ex2</t>
  </si>
  <si>
    <t>perte de charge dans le heat-exchangeur 2 (le - chaud)</t>
  </si>
  <si>
    <t>"Pa"</t>
  </si>
  <si>
    <t>Limite technologique de la turbine</t>
  </si>
  <si>
    <t>p_9</t>
  </si>
  <si>
    <t>p_max</t>
  </si>
  <si>
    <t>p_ref</t>
  </si>
  <si>
    <t>T_10</t>
  </si>
  <si>
    <t>"K"</t>
  </si>
  <si>
    <t>T_11</t>
  </si>
  <si>
    <t>T_7</t>
  </si>
  <si>
    <t>T_8</t>
  </si>
  <si>
    <t>K</t>
  </si>
  <si>
    <t>T_9</t>
  </si>
  <si>
    <t>consigne</t>
  </si>
  <si>
    <t>T_cd_subcool</t>
  </si>
  <si>
    <t>T_max</t>
  </si>
  <si>
    <t>T_pinch_ex_I</t>
  </si>
  <si>
    <t>différence T entre sortie de l'evaporateur I et etat 1</t>
  </si>
  <si>
    <t>T_pinch_ex_II</t>
  </si>
  <si>
    <t>T_ref</t>
  </si>
  <si>
    <t>m_dot_tot</t>
  </si>
  <si>
    <t>kg/s</t>
  </si>
  <si>
    <t>Débit massique qui passe dans le condensateur</t>
  </si>
  <si>
    <t>p_3_guess</t>
  </si>
  <si>
    <t>R245fa ; Pentane ; IsoButane</t>
  </si>
  <si>
    <t>p_6_guess</t>
  </si>
  <si>
    <t>T_pinch_cd</t>
  </si>
  <si>
    <t>m_dot_cf</t>
  </si>
  <si>
    <t>p_HF</t>
  </si>
  <si>
    <t>p_CF</t>
  </si>
  <si>
    <t>m_dot_CF</t>
  </si>
  <si>
    <t>eta_is_T</t>
  </si>
  <si>
    <t>m_tot</t>
  </si>
  <si>
    <t>p_1_guess</t>
  </si>
  <si>
    <t>p_2_guess</t>
  </si>
  <si>
    <t>p_5_guess</t>
  </si>
  <si>
    <t>m_dot_HF</t>
  </si>
  <si>
    <t>R245ca</t>
  </si>
  <si>
    <t>Fluide chaud : H20</t>
  </si>
  <si>
    <t>Cond : 15 et 25</t>
  </si>
  <si>
    <t>P_HF = 10 bar</t>
  </si>
  <si>
    <t>P_CF = 1 bar</t>
  </si>
  <si>
    <t>T_pinch = 10</t>
  </si>
  <si>
    <t>eta_mec</t>
  </si>
  <si>
    <t>T_surchauffe_3</t>
  </si>
  <si>
    <t>T_surchauffe_4</t>
  </si>
  <si>
    <t>Fluide</t>
  </si>
  <si>
    <t>Nom complet</t>
  </si>
  <si>
    <t>Catégorie</t>
  </si>
  <si>
    <t>PropsSI</t>
  </si>
  <si>
    <t>Rejet</t>
  </si>
  <si>
    <t>Avantage</t>
  </si>
  <si>
    <t>R134a</t>
  </si>
  <si>
    <t>Tétrafluoroéthane</t>
  </si>
  <si>
    <t>Sec</t>
  </si>
  <si>
    <t>T_crit = 101,1 °C</t>
  </si>
  <si>
    <t>R717</t>
  </si>
  <si>
    <t>Ammoniac</t>
  </si>
  <si>
    <t>Humide</t>
  </si>
  <si>
    <t>Ammonia</t>
  </si>
  <si>
    <t>T_ebullition = -33,3 °C</t>
  </si>
  <si>
    <t>R290</t>
  </si>
  <si>
    <t>Propane</t>
  </si>
  <si>
    <t>T_ebullition = -42,1°C</t>
  </si>
  <si>
    <t>R1270</t>
  </si>
  <si>
    <t>Propène (Propylène)</t>
  </si>
  <si>
    <t>Propylene</t>
  </si>
  <si>
    <t>T_ebullition = -47,6°C</t>
  </si>
  <si>
    <t>R600</t>
  </si>
  <si>
    <t>n-Butane</t>
  </si>
  <si>
    <t>T_ebullition = -0,5°C</t>
  </si>
  <si>
    <t>R600a</t>
  </si>
  <si>
    <t>Isobutane</t>
  </si>
  <si>
    <t>IsoButane</t>
  </si>
  <si>
    <t>T_ebullition = -11°C</t>
  </si>
  <si>
    <t>R245fa</t>
  </si>
  <si>
    <t>1,1,1,3,3-Pentafluoropropane</t>
  </si>
  <si>
    <t>1,1,2,2,3-Pentafluoropropane</t>
  </si>
  <si>
    <t>meilleure conductivité thermique que R245fa</t>
  </si>
  <si>
    <t>Pentane</t>
  </si>
  <si>
    <t>sec</t>
  </si>
  <si>
    <t>Butane</t>
  </si>
  <si>
    <t>T_ebullition = -0,5 °C</t>
  </si>
  <si>
    <t>T_1_guess</t>
  </si>
  <si>
    <t>T_2_guess</t>
  </si>
  <si>
    <t>T_5_guess</t>
  </si>
  <si>
    <t>fa = 55C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</si>
</sst>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0" fillId="2" borderId="0" xfId="0" applyFill="1"/>
    <xf numFmtId="3" fontId="0" fillId="2" borderId="0" xfId="0" applyNumberFormat="1" applyFill="1"/>
    <xf numFmtId="4" fontId="1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  <xf numFmtId="3" fontId="0" fillId="2" borderId="1" xfId="0" applyNumberFormat="1" applyFill="1" applyBorder="1"/>
    <xf numFmtId="164" fontId="1" fillId="2" borderId="1" xfId="0" applyNumberFormat="1" applyFont="1" applyFill="1" applyBorder="1" applyAlignment="1">
      <alignment horizontal="right"/>
    </xf>
    <xf numFmtId="3" fontId="1" fillId="2" borderId="0" xfId="0" applyNumberFormat="1" applyFont="1" applyFill="1" applyAlignment="1">
      <alignment horizontal="right"/>
    </xf>
    <xf numFmtId="4" fontId="1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" fontId="1" fillId="2" borderId="0" xfId="0" applyNumberFormat="1" applyFont="1" applyFill="1" applyBorder="1" applyAlignment="1">
      <alignment horizontal="right"/>
    </xf>
    <xf numFmtId="3" fontId="0" fillId="0" borderId="1" xfId="0" applyNumberFormat="1" applyBorder="1"/>
    <xf numFmtId="4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164" fontId="1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F61" totalsRowShown="0">
  <autoFilter ref="A1:F61" xr:uid="{00000000-0009-0000-0100-000001000000}"/>
  <sortState xmlns:xlrd2="http://schemas.microsoft.com/office/spreadsheetml/2017/richdata2" ref="A2:F61">
    <sortCondition ref="A1:A61"/>
  </sortState>
  <tableColumns count="6">
    <tableColumn id="1" xr3:uid="{00000000-0010-0000-0000-000001000000}" name="Name"/>
    <tableColumn id="2" xr3:uid="{00000000-0010-0000-0000-000002000000}" name="Value"/>
    <tableColumn id="3" xr3:uid="{00000000-0010-0000-0000-000003000000}" name="Unit"/>
    <tableColumn id="4" xr3:uid="{00000000-0010-0000-0000-000004000000}" name="Vérifié"/>
    <tableColumn id="5" xr3:uid="{00000000-0010-0000-0000-000005000000}" name="Sources"/>
    <tableColumn id="6" xr3:uid="{00000000-0010-0000-0000-000006000000}" name="Défini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A2F568-0248-45AE-9042-8780BE1363D3}" name="Tableau4" displayName="Tableau4" ref="Y18:AD29" totalsRowShown="0" headerRowDxfId="9">
  <autoFilter ref="Y18:AD29" xr:uid="{2FA2F568-0248-45AE-9042-8780BE1363D3}"/>
  <tableColumns count="6">
    <tableColumn id="1" xr3:uid="{F86E2252-7D94-4667-8E80-B400824140EE}" name="Fluide" dataDxfId="8"/>
    <tableColumn id="2" xr3:uid="{350451D3-1A67-4B57-82F7-F2A085E0ADAF}" name="Nom complet" dataDxfId="7"/>
    <tableColumn id="3" xr3:uid="{BA040F36-9D1B-454D-9B86-065D7C458046}" name="Catégorie" dataDxfId="6"/>
    <tableColumn id="4" xr3:uid="{58E388D9-6C63-4F82-8C67-CC17ECFDC079}" name="PropsSI" dataDxfId="5"/>
    <tableColumn id="5" xr3:uid="{08322E45-1C4F-42CB-B7B5-FA32BA8FB321}" name="Rejet"/>
    <tableColumn id="6" xr3:uid="{8E932575-BD1A-4F6F-BCF7-C1A215EA9C9F}" name="Avantag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22C7F5-5FD6-4726-B03D-42FCA207855A}" name="Tableau14" displayName="Tableau14" ref="A1:F61" totalsRowShown="0">
  <autoFilter ref="A1:F61" xr:uid="{B622C7F5-5FD6-4726-B03D-42FCA207855A}"/>
  <sortState xmlns:xlrd2="http://schemas.microsoft.com/office/spreadsheetml/2017/richdata2" ref="A2:F61">
    <sortCondition ref="A1:A61"/>
  </sortState>
  <tableColumns count="6">
    <tableColumn id="1" xr3:uid="{1153FE32-9E0D-424F-890A-55B42A546DF7}" name="Name"/>
    <tableColumn id="2" xr3:uid="{BF1D5ACD-5605-4290-8DAD-8841936CC2B4}" name="Value"/>
    <tableColumn id="3" xr3:uid="{A5DF76C7-FCBC-4C50-8A35-E91AFD49920B}" name="Unit"/>
    <tableColumn id="4" xr3:uid="{41653E5D-09CB-4EAB-82F6-610F83F278D7}" name="Vérifié"/>
    <tableColumn id="5" xr3:uid="{83388342-4BBC-4F88-8234-B4505F2ED88E}" name="Sources"/>
    <tableColumn id="6" xr3:uid="{DA9E7452-8694-4756-848D-05B4BF040AAF}" name="Définitio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31328B-0729-43BD-8324-446AEAA2CEAC}" name="Tableau45" displayName="Tableau45" ref="Y18:AD29" totalsRowShown="0" headerRowDxfId="4">
  <autoFilter ref="Y18:AD29" xr:uid="{7231328B-0729-43BD-8324-446AEAA2CEAC}"/>
  <tableColumns count="6">
    <tableColumn id="1" xr3:uid="{B090584A-54FA-4B17-92D8-3DF9CF5ED2FE}" name="Fluide" dataDxfId="3"/>
    <tableColumn id="2" xr3:uid="{0AA9E7A1-5F5E-4938-94F2-959C77D60EA5}" name="Nom complet" dataDxfId="2"/>
    <tableColumn id="3" xr3:uid="{99BD24B7-6293-4A9C-9C0D-27B38B380F45}" name="Catégorie" dataDxfId="1"/>
    <tableColumn id="4" xr3:uid="{B6F6427D-CC2C-402E-8813-133BC57A7239}" name="PropsSI" dataDxfId="0"/>
    <tableColumn id="5" xr3:uid="{3829B39F-79A9-4169-A179-41BE3217B89C}" name="Rejet"/>
    <tableColumn id="6" xr3:uid="{4C894A49-89C2-402C-B422-1501E891EA0D}" name="Ava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D61"/>
  <sheetViews>
    <sheetView tabSelected="1" topLeftCell="A17" zoomScale="131" workbookViewId="0">
      <selection activeCell="B30" sqref="B30"/>
    </sheetView>
  </sheetViews>
  <sheetFormatPr baseColWidth="10" defaultColWidth="9.140625" defaultRowHeight="15" x14ac:dyDescent="0.25"/>
  <cols>
    <col min="1" max="1" width="20.28515625" bestFit="1" customWidth="1"/>
    <col min="2" max="2" width="15.85546875" style="1" bestFit="1" customWidth="1"/>
    <col min="3" max="5" width="13.42578125" bestFit="1" customWidth="1"/>
    <col min="6" max="6" width="49.7109375" bestFit="1" customWidth="1"/>
    <col min="7" max="7" width="13.42578125" bestFit="1" customWidth="1"/>
    <col min="8" max="8" width="32.140625" bestFit="1" customWidth="1"/>
    <col min="16" max="16" width="15.42578125" bestFit="1" customWidth="1"/>
    <col min="25" max="25" width="11.140625" bestFit="1" customWidth="1"/>
    <col min="26" max="26" width="27.42578125" bestFit="1" customWidth="1"/>
    <col min="27" max="27" width="14.140625" bestFit="1" customWidth="1"/>
    <col min="28" max="28" width="12.140625" bestFit="1" customWidth="1"/>
    <col min="29" max="29" width="20.28515625" bestFit="1" customWidth="1"/>
    <col min="30" max="30" width="42" bestFit="1" customWidth="1"/>
  </cols>
  <sheetData>
    <row r="1" spans="1:17" ht="18.75" customHeight="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17" ht="18.75" customHeight="1" x14ac:dyDescent="0.25">
      <c r="A2" t="s">
        <v>7</v>
      </c>
      <c r="B2" s="7" t="s">
        <v>8</v>
      </c>
      <c r="C2" s="6"/>
      <c r="D2" t="s">
        <v>9</v>
      </c>
      <c r="H2" t="s">
        <v>10</v>
      </c>
    </row>
    <row r="3" spans="1:17" ht="18.75" customHeight="1" x14ac:dyDescent="0.25">
      <c r="A3" t="s">
        <v>11</v>
      </c>
      <c r="B3" s="2">
        <v>10</v>
      </c>
      <c r="C3" t="s">
        <v>12</v>
      </c>
      <c r="D3" t="s">
        <v>9</v>
      </c>
      <c r="E3" t="s">
        <v>13</v>
      </c>
      <c r="F3" t="s">
        <v>14</v>
      </c>
    </row>
    <row r="4" spans="1:17" ht="18.75" customHeight="1" x14ac:dyDescent="0.25">
      <c r="A4" t="s">
        <v>55</v>
      </c>
      <c r="B4" s="2">
        <f>0.8</f>
        <v>0.8</v>
      </c>
      <c r="D4" t="s">
        <v>9</v>
      </c>
      <c r="H4" t="s">
        <v>17</v>
      </c>
    </row>
    <row r="5" spans="1:17" ht="18.75" customHeight="1" x14ac:dyDescent="0.25">
      <c r="A5" t="s">
        <v>67</v>
      </c>
      <c r="B5" s="18">
        <f>0.98</f>
        <v>0.98</v>
      </c>
    </row>
    <row r="6" spans="1:17" ht="18.75" customHeight="1" x14ac:dyDescent="0.25">
      <c r="A6" t="s">
        <v>15</v>
      </c>
      <c r="B6" s="17">
        <f>0.85</f>
        <v>0.85</v>
      </c>
      <c r="C6" s="6"/>
      <c r="D6" t="s">
        <v>9</v>
      </c>
      <c r="E6" t="s">
        <v>16</v>
      </c>
    </row>
    <row r="7" spans="1:17" ht="18.75" customHeight="1" x14ac:dyDescent="0.25">
      <c r="A7" t="s">
        <v>18</v>
      </c>
      <c r="B7" s="19">
        <f>0.85</f>
        <v>0.85</v>
      </c>
      <c r="D7" t="s">
        <v>9</v>
      </c>
      <c r="E7" t="s">
        <v>16</v>
      </c>
    </row>
    <row r="8" spans="1:17" ht="18.75" customHeight="1" x14ac:dyDescent="0.25">
      <c r="A8" t="s">
        <v>19</v>
      </c>
      <c r="B8" s="10" t="s">
        <v>99</v>
      </c>
      <c r="C8" s="6"/>
      <c r="D8" t="s">
        <v>9</v>
      </c>
      <c r="F8" t="s">
        <v>48</v>
      </c>
      <c r="P8" s="7" t="s">
        <v>8</v>
      </c>
      <c r="Q8" s="6"/>
    </row>
    <row r="9" spans="1:17" ht="18.75" customHeight="1" x14ac:dyDescent="0.25">
      <c r="A9" t="s">
        <v>20</v>
      </c>
      <c r="B9" s="18" t="s">
        <v>8</v>
      </c>
      <c r="D9" t="s">
        <v>9</v>
      </c>
      <c r="P9" s="2">
        <v>10</v>
      </c>
      <c r="Q9" t="s">
        <v>12</v>
      </c>
    </row>
    <row r="10" spans="1:17" ht="18.75" customHeight="1" x14ac:dyDescent="0.25">
      <c r="A10" t="s">
        <v>21</v>
      </c>
      <c r="B10" s="9">
        <v>1</v>
      </c>
      <c r="C10" s="6"/>
      <c r="D10" t="s">
        <v>9</v>
      </c>
      <c r="F10" t="s">
        <v>22</v>
      </c>
      <c r="P10" s="8">
        <f>0.85</f>
        <v>0.85</v>
      </c>
      <c r="Q10" s="6"/>
    </row>
    <row r="11" spans="1:17" ht="18.75" customHeight="1" x14ac:dyDescent="0.25">
      <c r="A11" t="s">
        <v>23</v>
      </c>
      <c r="B11" s="2">
        <v>1</v>
      </c>
      <c r="D11" t="s">
        <v>9</v>
      </c>
      <c r="F11" t="s">
        <v>24</v>
      </c>
      <c r="P11" s="3">
        <f>0.85</f>
        <v>0.85</v>
      </c>
    </row>
    <row r="12" spans="1:17" ht="18.75" customHeight="1" x14ac:dyDescent="0.25">
      <c r="A12" t="s">
        <v>51</v>
      </c>
      <c r="B12" s="10">
        <v>35</v>
      </c>
      <c r="C12" s="6" t="s">
        <v>45</v>
      </c>
      <c r="D12" t="s">
        <v>9</v>
      </c>
      <c r="P12" s="7" t="s">
        <v>61</v>
      </c>
      <c r="Q12" s="6"/>
    </row>
    <row r="13" spans="1:17" ht="18.75" customHeight="1" x14ac:dyDescent="0.25">
      <c r="A13" t="s">
        <v>54</v>
      </c>
      <c r="B13" s="8">
        <v>100</v>
      </c>
      <c r="C13" s="6"/>
      <c r="D13" t="s">
        <v>9</v>
      </c>
      <c r="P13" s="1" t="s">
        <v>8</v>
      </c>
    </row>
    <row r="14" spans="1:17" ht="18.75" customHeight="1" x14ac:dyDescent="0.25">
      <c r="A14" t="s">
        <v>60</v>
      </c>
      <c r="B14" s="10">
        <v>10</v>
      </c>
      <c r="C14" s="6" t="s">
        <v>12</v>
      </c>
      <c r="P14" s="9">
        <v>1</v>
      </c>
      <c r="Q14" s="6"/>
    </row>
    <row r="15" spans="1:17" ht="18.75" customHeight="1" x14ac:dyDescent="0.25">
      <c r="A15" t="s">
        <v>44</v>
      </c>
      <c r="B15" s="2">
        <v>20</v>
      </c>
      <c r="C15" t="s">
        <v>45</v>
      </c>
      <c r="D15" t="s">
        <v>9</v>
      </c>
      <c r="F15" t="s">
        <v>46</v>
      </c>
      <c r="P15" s="2">
        <v>1</v>
      </c>
    </row>
    <row r="16" spans="1:17" ht="18.75" customHeight="1" x14ac:dyDescent="0.25">
      <c r="A16" t="s">
        <v>56</v>
      </c>
      <c r="B16" s="9">
        <v>20</v>
      </c>
      <c r="C16" s="6"/>
      <c r="D16" t="s">
        <v>9</v>
      </c>
      <c r="H16" t="s">
        <v>61</v>
      </c>
      <c r="P16" s="10">
        <v>35</v>
      </c>
      <c r="Q16" s="6" t="s">
        <v>45</v>
      </c>
    </row>
    <row r="17" spans="1:30" ht="18.75" customHeight="1" x14ac:dyDescent="0.25">
      <c r="A17" t="s">
        <v>57</v>
      </c>
      <c r="B17" s="3">
        <f>2*10^5</f>
        <v>200000</v>
      </c>
      <c r="D17" t="s">
        <v>9</v>
      </c>
      <c r="H17" t="s">
        <v>62</v>
      </c>
      <c r="P17" s="2">
        <v>20</v>
      </c>
      <c r="Q17" t="s">
        <v>45</v>
      </c>
    </row>
    <row r="18" spans="1:30" ht="18.75" customHeight="1" x14ac:dyDescent="0.25">
      <c r="A18" t="s">
        <v>58</v>
      </c>
      <c r="B18" s="9">
        <f>4*10^5</f>
        <v>400000</v>
      </c>
      <c r="C18" s="6"/>
      <c r="D18" t="s">
        <v>9</v>
      </c>
      <c r="H18" t="s">
        <v>63</v>
      </c>
      <c r="P18" s="10">
        <f>101325</f>
        <v>101325</v>
      </c>
      <c r="Q18" s="6"/>
      <c r="Y18" s="14" t="s">
        <v>70</v>
      </c>
      <c r="Z18" s="14" t="s">
        <v>71</v>
      </c>
      <c r="AA18" s="14" t="s">
        <v>72</v>
      </c>
      <c r="AB18" s="14" t="s">
        <v>73</v>
      </c>
      <c r="AC18" s="14" t="s">
        <v>74</v>
      </c>
      <c r="AD18" s="14" t="s">
        <v>75</v>
      </c>
    </row>
    <row r="19" spans="1:30" ht="18.75" customHeight="1" x14ac:dyDescent="0.25">
      <c r="A19" t="s">
        <v>47</v>
      </c>
      <c r="B19" s="2">
        <f>2*10^6</f>
        <v>2000000</v>
      </c>
      <c r="D19" t="s">
        <v>9</v>
      </c>
      <c r="H19" t="s">
        <v>64</v>
      </c>
      <c r="P19" s="2">
        <f>2*10^6</f>
        <v>2000000</v>
      </c>
      <c r="Y19" s="15" t="s">
        <v>76</v>
      </c>
      <c r="Z19" s="16" t="s">
        <v>77</v>
      </c>
      <c r="AA19" s="16" t="s">
        <v>78</v>
      </c>
      <c r="AB19" s="15" t="s">
        <v>76</v>
      </c>
      <c r="AC19" t="s">
        <v>79</v>
      </c>
    </row>
    <row r="20" spans="1:30" ht="18.75" customHeight="1" x14ac:dyDescent="0.25">
      <c r="A20" t="s">
        <v>59</v>
      </c>
      <c r="B20" s="18">
        <f>0.5*100000</f>
        <v>50000</v>
      </c>
      <c r="H20" t="s">
        <v>65</v>
      </c>
      <c r="P20" s="10">
        <f>1*100000</f>
        <v>100000</v>
      </c>
      <c r="Q20" s="6"/>
      <c r="Y20" s="15" t="s">
        <v>80</v>
      </c>
      <c r="Z20" s="16" t="s">
        <v>81</v>
      </c>
      <c r="AA20" s="16" t="s">
        <v>82</v>
      </c>
      <c r="AB20" s="15" t="s">
        <v>83</v>
      </c>
      <c r="AC20" t="s">
        <v>84</v>
      </c>
    </row>
    <row r="21" spans="1:30" ht="18.75" customHeight="1" x14ac:dyDescent="0.25">
      <c r="A21" t="s">
        <v>49</v>
      </c>
      <c r="B21" s="10">
        <f>1*100000</f>
        <v>100000</v>
      </c>
      <c r="C21" s="6"/>
      <c r="D21" t="s">
        <v>9</v>
      </c>
      <c r="H21" t="s">
        <v>66</v>
      </c>
      <c r="P21" s="2">
        <v>1000000</v>
      </c>
      <c r="Q21" t="s">
        <v>25</v>
      </c>
      <c r="Y21" s="15" t="s">
        <v>85</v>
      </c>
      <c r="Z21" s="16" t="s">
        <v>86</v>
      </c>
      <c r="AA21" s="16" t="s">
        <v>78</v>
      </c>
      <c r="AB21" s="15" t="s">
        <v>86</v>
      </c>
      <c r="AC21" t="s">
        <v>87</v>
      </c>
    </row>
    <row r="22" spans="1:30" ht="18.75" customHeight="1" x14ac:dyDescent="0.25">
      <c r="A22" t="s">
        <v>27</v>
      </c>
      <c r="B22" s="2">
        <v>1000000</v>
      </c>
      <c r="C22" t="s">
        <v>25</v>
      </c>
      <c r="D22" t="s">
        <v>9</v>
      </c>
      <c r="P22" s="11">
        <v>31000000</v>
      </c>
      <c r="Q22" s="6" t="s">
        <v>25</v>
      </c>
      <c r="Y22" s="15" t="s">
        <v>88</v>
      </c>
      <c r="Z22" s="16" t="s">
        <v>89</v>
      </c>
      <c r="AA22" s="16" t="s">
        <v>78</v>
      </c>
      <c r="AB22" s="15" t="s">
        <v>90</v>
      </c>
      <c r="AC22" t="s">
        <v>91</v>
      </c>
    </row>
    <row r="23" spans="1:30" ht="18.75" customHeight="1" x14ac:dyDescent="0.25">
      <c r="A23" t="s">
        <v>53</v>
      </c>
      <c r="B23" s="10">
        <f>101325</f>
        <v>101325</v>
      </c>
      <c r="C23" s="6"/>
      <c r="D23" t="s">
        <v>9</v>
      </c>
      <c r="P23" s="2">
        <f>100000</f>
        <v>100000</v>
      </c>
      <c r="Y23" s="15" t="s">
        <v>92</v>
      </c>
      <c r="Z23" s="16" t="s">
        <v>93</v>
      </c>
      <c r="AA23" s="16" t="s">
        <v>78</v>
      </c>
      <c r="AB23" s="15" t="s">
        <v>93</v>
      </c>
      <c r="AC23" t="s">
        <v>94</v>
      </c>
    </row>
    <row r="24" spans="1:30" ht="18.75" customHeight="1" x14ac:dyDescent="0.25">
      <c r="A24" t="s">
        <v>52</v>
      </c>
      <c r="B24" s="2">
        <f>10*10^5</f>
        <v>1000000</v>
      </c>
      <c r="D24" t="s">
        <v>9</v>
      </c>
      <c r="P24" s="8">
        <f>273.15 + 25</f>
        <v>298.14999999999998</v>
      </c>
      <c r="Q24" s="6" t="s">
        <v>31</v>
      </c>
      <c r="Y24" s="15" t="s">
        <v>95</v>
      </c>
      <c r="Z24" s="16" t="s">
        <v>96</v>
      </c>
      <c r="AA24" s="16" t="s">
        <v>78</v>
      </c>
      <c r="AB24" s="15" t="s">
        <v>97</v>
      </c>
      <c r="AC24" t="s">
        <v>98</v>
      </c>
    </row>
    <row r="25" spans="1:30" ht="18.75" customHeight="1" x14ac:dyDescent="0.25">
      <c r="A25" t="s">
        <v>28</v>
      </c>
      <c r="B25" s="21">
        <v>31000000</v>
      </c>
      <c r="C25" s="6" t="s">
        <v>25</v>
      </c>
      <c r="D25" t="s">
        <v>9</v>
      </c>
      <c r="P25" s="3">
        <f>273.15 + 15</f>
        <v>288.14999999999998</v>
      </c>
      <c r="Q25" t="s">
        <v>31</v>
      </c>
      <c r="Y25" s="15" t="s">
        <v>99</v>
      </c>
      <c r="Z25" s="16" t="s">
        <v>100</v>
      </c>
      <c r="AA25" s="16" t="s">
        <v>78</v>
      </c>
      <c r="AB25" s="15" t="s">
        <v>99</v>
      </c>
    </row>
    <row r="26" spans="1:30" ht="18.75" customHeight="1" x14ac:dyDescent="0.25">
      <c r="A26" t="s">
        <v>29</v>
      </c>
      <c r="B26" s="20">
        <f>100000</f>
        <v>100000</v>
      </c>
      <c r="D26" t="s">
        <v>9</v>
      </c>
      <c r="E26" t="s">
        <v>16</v>
      </c>
      <c r="P26" s="8">
        <f>273.15 + 140</f>
        <v>413.15</v>
      </c>
      <c r="Q26" s="6"/>
      <c r="Y26" s="15" t="s">
        <v>61</v>
      </c>
      <c r="Z26" s="16" t="s">
        <v>101</v>
      </c>
      <c r="AA26" s="16" t="s">
        <v>78</v>
      </c>
      <c r="AB26" s="15" t="s">
        <v>61</v>
      </c>
      <c r="AD26" t="s">
        <v>102</v>
      </c>
    </row>
    <row r="27" spans="1:30" ht="18.75" customHeight="1" x14ac:dyDescent="0.25">
      <c r="A27" t="s">
        <v>30</v>
      </c>
      <c r="B27" s="17">
        <f>273.15 + 25</f>
        <v>298.14999999999998</v>
      </c>
      <c r="C27" s="6">
        <v>25</v>
      </c>
      <c r="D27" t="s">
        <v>9</v>
      </c>
      <c r="P27" s="3">
        <f>273.15 + 90</f>
        <v>363.15</v>
      </c>
      <c r="Q27" t="s">
        <v>35</v>
      </c>
      <c r="Y27" s="15" t="s">
        <v>103</v>
      </c>
      <c r="Z27" s="16"/>
      <c r="AA27" s="16" t="s">
        <v>104</v>
      </c>
      <c r="AB27" s="15" t="s">
        <v>103</v>
      </c>
    </row>
    <row r="28" spans="1:30" ht="18.75" customHeight="1" x14ac:dyDescent="0.25">
      <c r="A28" t="s">
        <v>32</v>
      </c>
      <c r="B28" s="19">
        <f>273.15 + 15</f>
        <v>288.14999999999998</v>
      </c>
      <c r="C28">
        <v>15</v>
      </c>
      <c r="D28" t="s">
        <v>9</v>
      </c>
      <c r="P28" s="8">
        <f>273.15 + 40</f>
        <v>313.14999999999998</v>
      </c>
      <c r="Q28" s="6"/>
      <c r="Y28" s="15" t="s">
        <v>105</v>
      </c>
      <c r="Z28" s="16"/>
      <c r="AA28" s="16" t="s">
        <v>104</v>
      </c>
      <c r="AB28" s="15" t="s">
        <v>105</v>
      </c>
      <c r="AC28" t="s">
        <v>106</v>
      </c>
    </row>
    <row r="29" spans="1:30" x14ac:dyDescent="0.25">
      <c r="A29" t="s">
        <v>33</v>
      </c>
      <c r="B29" s="17">
        <f>273.15 + 140</f>
        <v>413.15</v>
      </c>
      <c r="C29" s="6"/>
      <c r="D29" t="s">
        <v>9</v>
      </c>
      <c r="P29" s="2">
        <v>1</v>
      </c>
      <c r="Q29" t="s">
        <v>31</v>
      </c>
      <c r="Y29" s="15" t="s">
        <v>8</v>
      </c>
      <c r="Z29" s="16"/>
      <c r="AA29" s="16" t="s">
        <v>82</v>
      </c>
      <c r="AB29" s="15" t="s">
        <v>8</v>
      </c>
    </row>
    <row r="30" spans="1:30" x14ac:dyDescent="0.25">
      <c r="A30" t="s">
        <v>34</v>
      </c>
      <c r="B30" s="19">
        <f>273.15+55</f>
        <v>328.15</v>
      </c>
      <c r="C30" s="19">
        <f>347.15</f>
        <v>347.15</v>
      </c>
      <c r="D30" t="s">
        <v>9</v>
      </c>
      <c r="E30" t="s">
        <v>110</v>
      </c>
      <c r="P30" s="8">
        <f>838.15</f>
        <v>838.15</v>
      </c>
      <c r="Q30" s="6" t="s">
        <v>31</v>
      </c>
    </row>
    <row r="31" spans="1:30" x14ac:dyDescent="0.25">
      <c r="A31" t="s">
        <v>36</v>
      </c>
      <c r="B31" s="17">
        <f>273.15 + 45</f>
        <v>318.14999999999998</v>
      </c>
      <c r="C31" s="6"/>
      <c r="D31" t="s">
        <v>9</v>
      </c>
      <c r="E31" t="s">
        <v>37</v>
      </c>
      <c r="P31" s="1">
        <v>10</v>
      </c>
    </row>
    <row r="32" spans="1:30" x14ac:dyDescent="0.25">
      <c r="A32" t="s">
        <v>38</v>
      </c>
      <c r="B32" s="20">
        <f>1</f>
        <v>1</v>
      </c>
      <c r="C32" t="s">
        <v>31</v>
      </c>
      <c r="D32" t="s">
        <v>9</v>
      </c>
      <c r="E32" t="s">
        <v>16</v>
      </c>
      <c r="P32" s="12">
        <v>10</v>
      </c>
      <c r="Q32" s="6"/>
    </row>
    <row r="33" spans="1:17" x14ac:dyDescent="0.25">
      <c r="A33" t="s">
        <v>39</v>
      </c>
      <c r="B33" s="17">
        <f>838.15</f>
        <v>838.15</v>
      </c>
      <c r="C33" s="6" t="s">
        <v>31</v>
      </c>
      <c r="D33" t="s">
        <v>9</v>
      </c>
      <c r="F33" t="s">
        <v>26</v>
      </c>
      <c r="P33" s="4">
        <f>10</f>
        <v>10</v>
      </c>
    </row>
    <row r="34" spans="1:17" x14ac:dyDescent="0.25">
      <c r="A34" t="s">
        <v>50</v>
      </c>
      <c r="B34" s="1">
        <f>7</f>
        <v>7</v>
      </c>
      <c r="D34" t="s">
        <v>9</v>
      </c>
      <c r="P34" s="13">
        <f>273.16</f>
        <v>273.16000000000003</v>
      </c>
      <c r="Q34" s="6"/>
    </row>
    <row r="35" spans="1:17" x14ac:dyDescent="0.25">
      <c r="A35" t="s">
        <v>40</v>
      </c>
      <c r="B35" s="4">
        <v>5</v>
      </c>
      <c r="C35" s="6"/>
      <c r="D35" t="s">
        <v>9</v>
      </c>
      <c r="F35" t="s">
        <v>41</v>
      </c>
      <c r="P35" s="4">
        <f>10*10^5</f>
        <v>1000000</v>
      </c>
    </row>
    <row r="36" spans="1:17" x14ac:dyDescent="0.25">
      <c r="A36" t="s">
        <v>42</v>
      </c>
      <c r="B36" s="1">
        <v>5</v>
      </c>
      <c r="D36" t="s">
        <v>9</v>
      </c>
      <c r="P36" s="13">
        <v>100</v>
      </c>
      <c r="Q36" s="6"/>
    </row>
    <row r="37" spans="1:17" x14ac:dyDescent="0.25">
      <c r="A37" t="s">
        <v>43</v>
      </c>
      <c r="B37" s="13">
        <f>273.16</f>
        <v>273.16000000000003</v>
      </c>
      <c r="C37" s="6"/>
      <c r="D37" t="s">
        <v>9</v>
      </c>
      <c r="P37" s="4">
        <f>0.8</f>
        <v>0.8</v>
      </c>
    </row>
    <row r="38" spans="1:17" x14ac:dyDescent="0.25">
      <c r="A38" t="s">
        <v>68</v>
      </c>
      <c r="B38" s="12">
        <v>10</v>
      </c>
      <c r="C38" s="6"/>
      <c r="E38">
        <v>5</v>
      </c>
      <c r="P38" s="12">
        <f>10</f>
        <v>10</v>
      </c>
      <c r="Q38" s="6"/>
    </row>
    <row r="39" spans="1:17" x14ac:dyDescent="0.25">
      <c r="A39" t="s">
        <v>69</v>
      </c>
      <c r="B39" s="5">
        <v>10</v>
      </c>
      <c r="D39" t="s">
        <v>9</v>
      </c>
      <c r="E39">
        <v>5</v>
      </c>
      <c r="P39" s="5">
        <f>10</f>
        <v>10</v>
      </c>
    </row>
    <row r="40" spans="1:17" x14ac:dyDescent="0.25">
      <c r="A40" t="s">
        <v>107</v>
      </c>
      <c r="B40" s="1">
        <f>25.3 + 273.15</f>
        <v>298.45</v>
      </c>
      <c r="C40">
        <v>25.3</v>
      </c>
      <c r="P40" s="12">
        <v>20</v>
      </c>
      <c r="Q40" s="6"/>
    </row>
    <row r="41" spans="1:17" x14ac:dyDescent="0.25">
      <c r="A41" t="s">
        <v>108</v>
      </c>
      <c r="B41" s="1">
        <f>25.6+273.15</f>
        <v>298.75</v>
      </c>
      <c r="C41">
        <v>25.6</v>
      </c>
      <c r="P41" s="5">
        <f>2*10^5</f>
        <v>200000</v>
      </c>
    </row>
    <row r="42" spans="1:17" x14ac:dyDescent="0.25">
      <c r="A42" t="s">
        <v>109</v>
      </c>
      <c r="B42" s="1">
        <f>55+273.15</f>
        <v>328.15</v>
      </c>
      <c r="C42">
        <v>65</v>
      </c>
      <c r="P42" s="12">
        <f>4*10^5</f>
        <v>400000</v>
      </c>
      <c r="Q42" s="6"/>
    </row>
    <row r="43" spans="1:17" x14ac:dyDescent="0.25">
      <c r="B43" s="5"/>
      <c r="P43" s="1">
        <f>0.5*100000</f>
        <v>50000</v>
      </c>
    </row>
    <row r="44" spans="1:17" x14ac:dyDescent="0.25">
      <c r="B44" s="4"/>
      <c r="P44" s="7">
        <v>10</v>
      </c>
      <c r="Q44" s="6" t="s">
        <v>12</v>
      </c>
    </row>
    <row r="45" spans="1:17" x14ac:dyDescent="0.25">
      <c r="B45" s="5"/>
      <c r="P45" s="1">
        <f>0.98</f>
        <v>0.98</v>
      </c>
    </row>
    <row r="46" spans="1:17" x14ac:dyDescent="0.25">
      <c r="B46" s="4"/>
    </row>
    <row r="47" spans="1:17" x14ac:dyDescent="0.25">
      <c r="B47" s="5"/>
    </row>
    <row r="48" spans="1:17" x14ac:dyDescent="0.25">
      <c r="B48" s="4"/>
    </row>
    <row r="49" spans="2:2" x14ac:dyDescent="0.25">
      <c r="B49" s="5"/>
    </row>
    <row r="50" spans="2:2" x14ac:dyDescent="0.25">
      <c r="B50" s="4"/>
    </row>
    <row r="51" spans="2:2" x14ac:dyDescent="0.25">
      <c r="B51" s="5"/>
    </row>
    <row r="52" spans="2:2" x14ac:dyDescent="0.25">
      <c r="B52" s="4"/>
    </row>
    <row r="53" spans="2:2" x14ac:dyDescent="0.25">
      <c r="B53" s="5"/>
    </row>
    <row r="54" spans="2:2" x14ac:dyDescent="0.25">
      <c r="B54" s="4"/>
    </row>
    <row r="55" spans="2:2" x14ac:dyDescent="0.25">
      <c r="B55" s="5"/>
    </row>
    <row r="56" spans="2:2" x14ac:dyDescent="0.25">
      <c r="B56" s="4"/>
    </row>
    <row r="57" spans="2:2" x14ac:dyDescent="0.25">
      <c r="B57" s="5"/>
    </row>
    <row r="58" spans="2:2" x14ac:dyDescent="0.25">
      <c r="B58" s="4"/>
    </row>
    <row r="59" spans="2:2" x14ac:dyDescent="0.25">
      <c r="B59" s="5"/>
    </row>
    <row r="60" spans="2:2" x14ac:dyDescent="0.25">
      <c r="B60" s="4"/>
    </row>
    <row r="61" spans="2:2" x14ac:dyDescent="0.25">
      <c r="B61" s="5"/>
    </row>
  </sheetData>
  <phoneticPr fontId="2" type="noConversion"/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F5A95-C86F-4BAF-82DC-7CD49039E943}">
  <dimension ref="A1:AD61"/>
  <sheetViews>
    <sheetView workbookViewId="0">
      <selection sqref="A1:XFD1048576"/>
    </sheetView>
  </sheetViews>
  <sheetFormatPr baseColWidth="10" defaultColWidth="9.140625" defaultRowHeight="15" x14ac:dyDescent="0.25"/>
  <cols>
    <col min="1" max="1" width="20.28515625" bestFit="1" customWidth="1"/>
    <col min="2" max="2" width="15.85546875" style="1" bestFit="1" customWidth="1"/>
    <col min="3" max="5" width="13.42578125" bestFit="1" customWidth="1"/>
    <col min="6" max="6" width="49.7109375" bestFit="1" customWidth="1"/>
    <col min="7" max="7" width="13.42578125" bestFit="1" customWidth="1"/>
    <col min="8" max="8" width="32.140625" bestFit="1" customWidth="1"/>
    <col min="16" max="16" width="15.42578125" bestFit="1" customWidth="1"/>
    <col min="25" max="25" width="11.140625" bestFit="1" customWidth="1"/>
    <col min="26" max="26" width="27.42578125" bestFit="1" customWidth="1"/>
    <col min="27" max="27" width="14.140625" bestFit="1" customWidth="1"/>
    <col min="28" max="28" width="12.140625" bestFit="1" customWidth="1"/>
    <col min="29" max="29" width="20.28515625" bestFit="1" customWidth="1"/>
    <col min="30" max="30" width="42" bestFit="1" customWidth="1"/>
  </cols>
  <sheetData>
    <row r="1" spans="1:17" ht="18.75" customHeight="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17" ht="18.75" customHeight="1" x14ac:dyDescent="0.25">
      <c r="A2" t="s">
        <v>7</v>
      </c>
      <c r="B2" s="7" t="s">
        <v>8</v>
      </c>
      <c r="C2" s="6"/>
      <c r="D2" t="s">
        <v>9</v>
      </c>
      <c r="H2" t="s">
        <v>10</v>
      </c>
    </row>
    <row r="3" spans="1:17" ht="18.75" customHeight="1" x14ac:dyDescent="0.25">
      <c r="A3" t="s">
        <v>11</v>
      </c>
      <c r="B3" s="2">
        <v>10</v>
      </c>
      <c r="C3" t="s">
        <v>12</v>
      </c>
      <c r="D3" t="s">
        <v>9</v>
      </c>
      <c r="E3" t="s">
        <v>13</v>
      </c>
      <c r="F3" t="s">
        <v>14</v>
      </c>
    </row>
    <row r="4" spans="1:17" ht="18.75" customHeight="1" x14ac:dyDescent="0.25">
      <c r="A4" t="s">
        <v>55</v>
      </c>
      <c r="B4" s="2">
        <f>0.8</f>
        <v>0.8</v>
      </c>
      <c r="D4" t="s">
        <v>9</v>
      </c>
      <c r="H4" t="s">
        <v>17</v>
      </c>
    </row>
    <row r="5" spans="1:17" ht="18.75" customHeight="1" x14ac:dyDescent="0.25">
      <c r="A5" t="s">
        <v>67</v>
      </c>
      <c r="B5" s="18">
        <f>0.98</f>
        <v>0.98</v>
      </c>
    </row>
    <row r="6" spans="1:17" ht="18.75" customHeight="1" x14ac:dyDescent="0.25">
      <c r="A6" t="s">
        <v>15</v>
      </c>
      <c r="B6" s="17">
        <f>0.85</f>
        <v>0.85</v>
      </c>
      <c r="C6" s="6"/>
      <c r="D6" t="s">
        <v>9</v>
      </c>
      <c r="E6" t="s">
        <v>16</v>
      </c>
    </row>
    <row r="7" spans="1:17" ht="18.75" customHeight="1" x14ac:dyDescent="0.25">
      <c r="A7" t="s">
        <v>18</v>
      </c>
      <c r="B7" s="19">
        <f>0.85</f>
        <v>0.85</v>
      </c>
      <c r="D7" t="s">
        <v>9</v>
      </c>
      <c r="E7" t="s">
        <v>16</v>
      </c>
    </row>
    <row r="8" spans="1:17" ht="18.75" customHeight="1" x14ac:dyDescent="0.25">
      <c r="A8" t="s">
        <v>19</v>
      </c>
      <c r="B8" s="10" t="s">
        <v>99</v>
      </c>
      <c r="C8" s="6"/>
      <c r="D8" t="s">
        <v>9</v>
      </c>
      <c r="F8" t="s">
        <v>48</v>
      </c>
      <c r="P8" s="7" t="s">
        <v>8</v>
      </c>
      <c r="Q8" s="6"/>
    </row>
    <row r="9" spans="1:17" ht="18.75" customHeight="1" x14ac:dyDescent="0.25">
      <c r="A9" t="s">
        <v>20</v>
      </c>
      <c r="B9" s="18" t="s">
        <v>8</v>
      </c>
      <c r="D9" t="s">
        <v>9</v>
      </c>
      <c r="P9" s="2">
        <v>10</v>
      </c>
      <c r="Q9" t="s">
        <v>12</v>
      </c>
    </row>
    <row r="10" spans="1:17" ht="18.75" customHeight="1" x14ac:dyDescent="0.25">
      <c r="A10" t="s">
        <v>21</v>
      </c>
      <c r="B10" s="9">
        <v>1</v>
      </c>
      <c r="C10" s="6"/>
      <c r="D10" t="s">
        <v>9</v>
      </c>
      <c r="F10" t="s">
        <v>22</v>
      </c>
      <c r="P10" s="8">
        <f>0.85</f>
        <v>0.85</v>
      </c>
      <c r="Q10" s="6"/>
    </row>
    <row r="11" spans="1:17" ht="18.75" customHeight="1" x14ac:dyDescent="0.25">
      <c r="A11" t="s">
        <v>23</v>
      </c>
      <c r="B11" s="2">
        <v>1</v>
      </c>
      <c r="D11" t="s">
        <v>9</v>
      </c>
      <c r="F11" t="s">
        <v>24</v>
      </c>
      <c r="P11" s="3">
        <f>0.85</f>
        <v>0.85</v>
      </c>
    </row>
    <row r="12" spans="1:17" ht="18.75" customHeight="1" x14ac:dyDescent="0.25">
      <c r="A12" t="s">
        <v>51</v>
      </c>
      <c r="B12" s="10">
        <v>35</v>
      </c>
      <c r="C12" s="6" t="s">
        <v>45</v>
      </c>
      <c r="D12" t="s">
        <v>9</v>
      </c>
      <c r="P12" s="7" t="s">
        <v>61</v>
      </c>
      <c r="Q12" s="6"/>
    </row>
    <row r="13" spans="1:17" ht="18.75" customHeight="1" x14ac:dyDescent="0.25">
      <c r="A13" t="s">
        <v>54</v>
      </c>
      <c r="B13" s="8">
        <v>100</v>
      </c>
      <c r="C13" s="6"/>
      <c r="D13" t="s">
        <v>9</v>
      </c>
      <c r="P13" s="1" t="s">
        <v>8</v>
      </c>
    </row>
    <row r="14" spans="1:17" ht="18.75" customHeight="1" x14ac:dyDescent="0.25">
      <c r="A14" t="s">
        <v>60</v>
      </c>
      <c r="B14" s="10">
        <v>10</v>
      </c>
      <c r="C14" s="6" t="s">
        <v>12</v>
      </c>
      <c r="P14" s="9">
        <v>1</v>
      </c>
      <c r="Q14" s="6"/>
    </row>
    <row r="15" spans="1:17" ht="18.75" customHeight="1" x14ac:dyDescent="0.25">
      <c r="A15" t="s">
        <v>44</v>
      </c>
      <c r="B15" s="2">
        <v>20</v>
      </c>
      <c r="C15" t="s">
        <v>45</v>
      </c>
      <c r="D15" t="s">
        <v>9</v>
      </c>
      <c r="F15" t="s">
        <v>46</v>
      </c>
      <c r="P15" s="2">
        <v>1</v>
      </c>
    </row>
    <row r="16" spans="1:17" ht="18.75" customHeight="1" x14ac:dyDescent="0.25">
      <c r="A16" t="s">
        <v>56</v>
      </c>
      <c r="B16" s="9">
        <v>20</v>
      </c>
      <c r="C16" s="6"/>
      <c r="D16" t="s">
        <v>9</v>
      </c>
      <c r="H16" t="s">
        <v>61</v>
      </c>
      <c r="P16" s="10">
        <v>35</v>
      </c>
      <c r="Q16" s="6" t="s">
        <v>45</v>
      </c>
    </row>
    <row r="17" spans="1:30" ht="18.75" customHeight="1" x14ac:dyDescent="0.25">
      <c r="A17" t="s">
        <v>57</v>
      </c>
      <c r="B17" s="3">
        <f>2*10^5</f>
        <v>200000</v>
      </c>
      <c r="D17" t="s">
        <v>9</v>
      </c>
      <c r="H17" t="s">
        <v>62</v>
      </c>
      <c r="P17" s="2">
        <v>20</v>
      </c>
      <c r="Q17" t="s">
        <v>45</v>
      </c>
    </row>
    <row r="18" spans="1:30" ht="18.75" customHeight="1" x14ac:dyDescent="0.25">
      <c r="A18" t="s">
        <v>58</v>
      </c>
      <c r="B18" s="9">
        <f>4*10^5</f>
        <v>400000</v>
      </c>
      <c r="C18" s="6"/>
      <c r="D18" t="s">
        <v>9</v>
      </c>
      <c r="H18" t="s">
        <v>63</v>
      </c>
      <c r="P18" s="10">
        <f>101325</f>
        <v>101325</v>
      </c>
      <c r="Q18" s="6"/>
      <c r="Y18" s="14" t="s">
        <v>70</v>
      </c>
      <c r="Z18" s="14" t="s">
        <v>71</v>
      </c>
      <c r="AA18" s="14" t="s">
        <v>72</v>
      </c>
      <c r="AB18" s="14" t="s">
        <v>73</v>
      </c>
      <c r="AC18" s="14" t="s">
        <v>74</v>
      </c>
      <c r="AD18" s="14" t="s">
        <v>75</v>
      </c>
    </row>
    <row r="19" spans="1:30" ht="18.75" customHeight="1" x14ac:dyDescent="0.25">
      <c r="A19" t="s">
        <v>47</v>
      </c>
      <c r="B19" s="2">
        <f>2*10^6</f>
        <v>2000000</v>
      </c>
      <c r="D19" t="s">
        <v>9</v>
      </c>
      <c r="H19" t="s">
        <v>64</v>
      </c>
      <c r="P19" s="2">
        <f>2*10^6</f>
        <v>2000000</v>
      </c>
      <c r="Y19" s="15" t="s">
        <v>76</v>
      </c>
      <c r="Z19" s="16" t="s">
        <v>77</v>
      </c>
      <c r="AA19" s="16" t="s">
        <v>78</v>
      </c>
      <c r="AB19" s="15" t="s">
        <v>76</v>
      </c>
      <c r="AC19" t="s">
        <v>79</v>
      </c>
    </row>
    <row r="20" spans="1:30" ht="18.75" customHeight="1" x14ac:dyDescent="0.25">
      <c r="A20" t="s">
        <v>59</v>
      </c>
      <c r="B20" s="18">
        <f>0.5*100000</f>
        <v>50000</v>
      </c>
      <c r="H20" t="s">
        <v>65</v>
      </c>
      <c r="P20" s="10">
        <f>1*100000</f>
        <v>100000</v>
      </c>
      <c r="Q20" s="6"/>
      <c r="Y20" s="15" t="s">
        <v>80</v>
      </c>
      <c r="Z20" s="16" t="s">
        <v>81</v>
      </c>
      <c r="AA20" s="16" t="s">
        <v>82</v>
      </c>
      <c r="AB20" s="15" t="s">
        <v>83</v>
      </c>
      <c r="AC20" t="s">
        <v>84</v>
      </c>
    </row>
    <row r="21" spans="1:30" ht="18.75" customHeight="1" x14ac:dyDescent="0.25">
      <c r="A21" t="s">
        <v>49</v>
      </c>
      <c r="B21" s="10">
        <f>1*100000</f>
        <v>100000</v>
      </c>
      <c r="C21" s="6"/>
      <c r="D21" t="s">
        <v>9</v>
      </c>
      <c r="H21" t="s">
        <v>66</v>
      </c>
      <c r="P21" s="2">
        <v>1000000</v>
      </c>
      <c r="Q21" t="s">
        <v>25</v>
      </c>
      <c r="Y21" s="15" t="s">
        <v>85</v>
      </c>
      <c r="Z21" s="16" t="s">
        <v>86</v>
      </c>
      <c r="AA21" s="16" t="s">
        <v>78</v>
      </c>
      <c r="AB21" s="15" t="s">
        <v>86</v>
      </c>
      <c r="AC21" t="s">
        <v>87</v>
      </c>
    </row>
    <row r="22" spans="1:30" ht="18.75" customHeight="1" x14ac:dyDescent="0.25">
      <c r="A22" t="s">
        <v>27</v>
      </c>
      <c r="B22" s="2">
        <v>1000000</v>
      </c>
      <c r="C22" t="s">
        <v>25</v>
      </c>
      <c r="D22" t="s">
        <v>9</v>
      </c>
      <c r="P22" s="11">
        <v>31000000</v>
      </c>
      <c r="Q22" s="6" t="s">
        <v>25</v>
      </c>
      <c r="Y22" s="15" t="s">
        <v>88</v>
      </c>
      <c r="Z22" s="16" t="s">
        <v>89</v>
      </c>
      <c r="AA22" s="16" t="s">
        <v>78</v>
      </c>
      <c r="AB22" s="15" t="s">
        <v>90</v>
      </c>
      <c r="AC22" t="s">
        <v>91</v>
      </c>
    </row>
    <row r="23" spans="1:30" ht="18.75" customHeight="1" x14ac:dyDescent="0.25">
      <c r="A23" t="s">
        <v>53</v>
      </c>
      <c r="B23" s="10">
        <f>101325</f>
        <v>101325</v>
      </c>
      <c r="C23" s="6"/>
      <c r="D23" t="s">
        <v>9</v>
      </c>
      <c r="P23" s="2">
        <f>100000</f>
        <v>100000</v>
      </c>
      <c r="Y23" s="15" t="s">
        <v>92</v>
      </c>
      <c r="Z23" s="16" t="s">
        <v>93</v>
      </c>
      <c r="AA23" s="16" t="s">
        <v>78</v>
      </c>
      <c r="AB23" s="15" t="s">
        <v>93</v>
      </c>
      <c r="AC23" t="s">
        <v>94</v>
      </c>
    </row>
    <row r="24" spans="1:30" ht="18.75" customHeight="1" x14ac:dyDescent="0.25">
      <c r="A24" t="s">
        <v>52</v>
      </c>
      <c r="B24" s="2">
        <f>10*10^5</f>
        <v>1000000</v>
      </c>
      <c r="D24" t="s">
        <v>9</v>
      </c>
      <c r="P24" s="8">
        <f>273.15 + 25</f>
        <v>298.14999999999998</v>
      </c>
      <c r="Q24" s="6" t="s">
        <v>31</v>
      </c>
      <c r="Y24" s="15" t="s">
        <v>95</v>
      </c>
      <c r="Z24" s="16" t="s">
        <v>96</v>
      </c>
      <c r="AA24" s="16" t="s">
        <v>78</v>
      </c>
      <c r="AB24" s="15" t="s">
        <v>97</v>
      </c>
      <c r="AC24" t="s">
        <v>98</v>
      </c>
    </row>
    <row r="25" spans="1:30" ht="18.75" customHeight="1" x14ac:dyDescent="0.25">
      <c r="A25" t="s">
        <v>28</v>
      </c>
      <c r="B25" s="21">
        <v>31000000</v>
      </c>
      <c r="C25" s="6" t="s">
        <v>25</v>
      </c>
      <c r="D25" t="s">
        <v>9</v>
      </c>
      <c r="P25" s="3">
        <f>273.15 + 15</f>
        <v>288.14999999999998</v>
      </c>
      <c r="Q25" t="s">
        <v>31</v>
      </c>
      <c r="Y25" s="15" t="s">
        <v>99</v>
      </c>
      <c r="Z25" s="16" t="s">
        <v>100</v>
      </c>
      <c r="AA25" s="16" t="s">
        <v>78</v>
      </c>
      <c r="AB25" s="15" t="s">
        <v>99</v>
      </c>
    </row>
    <row r="26" spans="1:30" ht="18.75" customHeight="1" x14ac:dyDescent="0.25">
      <c r="A26" t="s">
        <v>29</v>
      </c>
      <c r="B26" s="20">
        <f>100000</f>
        <v>100000</v>
      </c>
      <c r="D26" t="s">
        <v>9</v>
      </c>
      <c r="E26" t="s">
        <v>16</v>
      </c>
      <c r="P26" s="8">
        <f>273.15 + 140</f>
        <v>413.15</v>
      </c>
      <c r="Q26" s="6"/>
      <c r="Y26" s="15" t="s">
        <v>61</v>
      </c>
      <c r="Z26" s="16" t="s">
        <v>101</v>
      </c>
      <c r="AA26" s="16" t="s">
        <v>78</v>
      </c>
      <c r="AB26" s="15" t="s">
        <v>61</v>
      </c>
      <c r="AD26" t="s">
        <v>102</v>
      </c>
    </row>
    <row r="27" spans="1:30" ht="18.75" customHeight="1" x14ac:dyDescent="0.25">
      <c r="A27" t="s">
        <v>30</v>
      </c>
      <c r="B27" s="17">
        <f>273.15 + 25</f>
        <v>298.14999999999998</v>
      </c>
      <c r="C27" s="6" t="s">
        <v>31</v>
      </c>
      <c r="D27" t="s">
        <v>9</v>
      </c>
      <c r="P27" s="3">
        <f>273.15 + 90</f>
        <v>363.15</v>
      </c>
      <c r="Q27" t="s">
        <v>35</v>
      </c>
      <c r="Y27" s="15" t="s">
        <v>103</v>
      </c>
      <c r="Z27" s="16"/>
      <c r="AA27" s="16" t="s">
        <v>104</v>
      </c>
      <c r="AB27" s="15" t="s">
        <v>103</v>
      </c>
    </row>
    <row r="28" spans="1:30" ht="18.75" customHeight="1" x14ac:dyDescent="0.25">
      <c r="A28" t="s">
        <v>32</v>
      </c>
      <c r="B28" s="19">
        <f>273.15 + 15</f>
        <v>288.14999999999998</v>
      </c>
      <c r="C28" t="s">
        <v>31</v>
      </c>
      <c r="D28" t="s">
        <v>9</v>
      </c>
      <c r="P28" s="8">
        <f>273.15 + 40</f>
        <v>313.14999999999998</v>
      </c>
      <c r="Q28" s="6"/>
      <c r="Y28" s="15" t="s">
        <v>105</v>
      </c>
      <c r="Z28" s="16"/>
      <c r="AA28" s="16" t="s">
        <v>104</v>
      </c>
      <c r="AB28" s="15" t="s">
        <v>105</v>
      </c>
      <c r="AC28" t="s">
        <v>106</v>
      </c>
    </row>
    <row r="29" spans="1:30" x14ac:dyDescent="0.25">
      <c r="A29" t="s">
        <v>33</v>
      </c>
      <c r="B29" s="17">
        <f>273.15 + 140</f>
        <v>413.15</v>
      </c>
      <c r="C29" s="6"/>
      <c r="D29" t="s">
        <v>9</v>
      </c>
      <c r="P29" s="2">
        <v>1</v>
      </c>
      <c r="Q29" t="s">
        <v>31</v>
      </c>
      <c r="Y29" s="15" t="s">
        <v>8</v>
      </c>
      <c r="Z29" s="16"/>
      <c r="AA29" s="16" t="s">
        <v>82</v>
      </c>
      <c r="AB29" s="15" t="s">
        <v>8</v>
      </c>
    </row>
    <row r="30" spans="1:30" x14ac:dyDescent="0.25">
      <c r="A30" t="s">
        <v>34</v>
      </c>
      <c r="B30" s="19">
        <f>347.15</f>
        <v>347.15</v>
      </c>
      <c r="C30" t="s">
        <v>35</v>
      </c>
      <c r="D30" t="s">
        <v>9</v>
      </c>
      <c r="P30" s="8">
        <f>838.15</f>
        <v>838.15</v>
      </c>
      <c r="Q30" s="6" t="s">
        <v>31</v>
      </c>
    </row>
    <row r="31" spans="1:30" x14ac:dyDescent="0.25">
      <c r="A31" t="s">
        <v>36</v>
      </c>
      <c r="B31" s="17">
        <f>273.15 + 45</f>
        <v>318.14999999999998</v>
      </c>
      <c r="C31" s="6"/>
      <c r="D31" t="s">
        <v>9</v>
      </c>
      <c r="E31" t="s">
        <v>37</v>
      </c>
      <c r="P31" s="1">
        <v>10</v>
      </c>
    </row>
    <row r="32" spans="1:30" x14ac:dyDescent="0.25">
      <c r="A32" t="s">
        <v>38</v>
      </c>
      <c r="B32" s="20">
        <f>1</f>
        <v>1</v>
      </c>
      <c r="C32" t="s">
        <v>31</v>
      </c>
      <c r="D32" t="s">
        <v>9</v>
      </c>
      <c r="E32" t="s">
        <v>16</v>
      </c>
      <c r="P32" s="12">
        <v>10</v>
      </c>
      <c r="Q32" s="6"/>
    </row>
    <row r="33" spans="1:17" x14ac:dyDescent="0.25">
      <c r="A33" t="s">
        <v>39</v>
      </c>
      <c r="B33" s="17">
        <f>838.15</f>
        <v>838.15</v>
      </c>
      <c r="C33" s="6" t="s">
        <v>31</v>
      </c>
      <c r="D33" t="s">
        <v>9</v>
      </c>
      <c r="F33" t="s">
        <v>26</v>
      </c>
      <c r="P33" s="4">
        <f>10</f>
        <v>10</v>
      </c>
    </row>
    <row r="34" spans="1:17" x14ac:dyDescent="0.25">
      <c r="A34" t="s">
        <v>50</v>
      </c>
      <c r="B34" s="1">
        <f>7</f>
        <v>7</v>
      </c>
      <c r="D34" t="s">
        <v>9</v>
      </c>
      <c r="P34" s="13">
        <f>273.16</f>
        <v>273.16000000000003</v>
      </c>
      <c r="Q34" s="6"/>
    </row>
    <row r="35" spans="1:17" x14ac:dyDescent="0.25">
      <c r="A35" t="s">
        <v>40</v>
      </c>
      <c r="B35" s="4">
        <v>5</v>
      </c>
      <c r="C35" s="6"/>
      <c r="D35" t="s">
        <v>9</v>
      </c>
      <c r="F35" t="s">
        <v>41</v>
      </c>
      <c r="P35" s="4">
        <f>10*10^5</f>
        <v>1000000</v>
      </c>
    </row>
    <row r="36" spans="1:17" x14ac:dyDescent="0.25">
      <c r="A36" t="s">
        <v>42</v>
      </c>
      <c r="B36" s="1">
        <v>5</v>
      </c>
      <c r="D36" t="s">
        <v>9</v>
      </c>
      <c r="P36" s="13">
        <v>100</v>
      </c>
      <c r="Q36" s="6"/>
    </row>
    <row r="37" spans="1:17" x14ac:dyDescent="0.25">
      <c r="A37" t="s">
        <v>43</v>
      </c>
      <c r="B37" s="13">
        <f>273.16</f>
        <v>273.16000000000003</v>
      </c>
      <c r="C37" s="6"/>
      <c r="D37" t="s">
        <v>9</v>
      </c>
      <c r="P37" s="4">
        <f>0.8</f>
        <v>0.8</v>
      </c>
    </row>
    <row r="38" spans="1:17" x14ac:dyDescent="0.25">
      <c r="A38" t="s">
        <v>68</v>
      </c>
      <c r="B38" s="12">
        <v>10</v>
      </c>
      <c r="C38" s="6"/>
      <c r="E38">
        <v>5</v>
      </c>
      <c r="P38" s="12">
        <f>10</f>
        <v>10</v>
      </c>
      <c r="Q38" s="6"/>
    </row>
    <row r="39" spans="1:17" x14ac:dyDescent="0.25">
      <c r="A39" t="s">
        <v>69</v>
      </c>
      <c r="B39" s="5">
        <v>10</v>
      </c>
      <c r="D39" t="s">
        <v>9</v>
      </c>
      <c r="E39">
        <v>5</v>
      </c>
      <c r="P39" s="5">
        <f>10</f>
        <v>10</v>
      </c>
    </row>
    <row r="40" spans="1:17" x14ac:dyDescent="0.25">
      <c r="P40" s="12">
        <v>20</v>
      </c>
      <c r="Q40" s="6"/>
    </row>
    <row r="41" spans="1:17" x14ac:dyDescent="0.25">
      <c r="P41" s="5">
        <f>2*10^5</f>
        <v>200000</v>
      </c>
    </row>
    <row r="42" spans="1:17" x14ac:dyDescent="0.25">
      <c r="P42" s="12">
        <f>4*10^5</f>
        <v>400000</v>
      </c>
      <c r="Q42" s="6"/>
    </row>
    <row r="43" spans="1:17" x14ac:dyDescent="0.25">
      <c r="B43" s="5"/>
      <c r="P43" s="1">
        <f>0.5*100000</f>
        <v>50000</v>
      </c>
    </row>
    <row r="44" spans="1:17" x14ac:dyDescent="0.25">
      <c r="B44" s="4"/>
      <c r="P44" s="7">
        <v>10</v>
      </c>
      <c r="Q44" s="6" t="s">
        <v>12</v>
      </c>
    </row>
    <row r="45" spans="1:17" x14ac:dyDescent="0.25">
      <c r="B45" s="5"/>
      <c r="P45" s="1">
        <f>0.98</f>
        <v>0.98</v>
      </c>
    </row>
    <row r="46" spans="1:17" x14ac:dyDescent="0.25">
      <c r="B46" s="4"/>
    </row>
    <row r="47" spans="1:17" x14ac:dyDescent="0.25">
      <c r="B47" s="5"/>
    </row>
    <row r="48" spans="1:17" x14ac:dyDescent="0.25">
      <c r="B48" s="4"/>
    </row>
    <row r="49" spans="2:2" x14ac:dyDescent="0.25">
      <c r="B49" s="5"/>
    </row>
    <row r="50" spans="2:2" x14ac:dyDescent="0.25">
      <c r="B50" s="4"/>
    </row>
    <row r="51" spans="2:2" x14ac:dyDescent="0.25">
      <c r="B51" s="5"/>
    </row>
    <row r="52" spans="2:2" x14ac:dyDescent="0.25">
      <c r="B52" s="4"/>
    </row>
    <row r="53" spans="2:2" x14ac:dyDescent="0.25">
      <c r="B53" s="5"/>
    </row>
    <row r="54" spans="2:2" x14ac:dyDescent="0.25">
      <c r="B54" s="4"/>
    </row>
    <row r="55" spans="2:2" x14ac:dyDescent="0.25">
      <c r="B55" s="5"/>
    </row>
    <row r="56" spans="2:2" x14ac:dyDescent="0.25">
      <c r="B56" s="4"/>
    </row>
    <row r="57" spans="2:2" x14ac:dyDescent="0.25">
      <c r="B57" s="5"/>
    </row>
    <row r="58" spans="2:2" x14ac:dyDescent="0.25">
      <c r="B58" s="4"/>
    </row>
    <row r="59" spans="2:2" x14ac:dyDescent="0.25">
      <c r="B59" s="5"/>
    </row>
    <row r="60" spans="2:2" x14ac:dyDescent="0.25">
      <c r="B60" s="4"/>
    </row>
    <row r="61" spans="2:2" x14ac:dyDescent="0.25">
      <c r="B61" s="5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Jules Moreau</cp:lastModifiedBy>
  <dcterms:created xsi:type="dcterms:W3CDTF">2024-12-03T12:43:05Z</dcterms:created>
  <dcterms:modified xsi:type="dcterms:W3CDTF">2024-12-18T18:20:04Z</dcterms:modified>
</cp:coreProperties>
</file>