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2F1D6112-7557-E94D-A08D-2DF1F9FDB3FF}" xr6:coauthVersionLast="47" xr6:coauthVersionMax="47" xr10:uidLastSave="{00000000-0000-0000-0000-000000000000}"/>
  <bookViews>
    <workbookView xWindow="420" yWindow="500" windowWidth="26900" windowHeight="15800" activeTab="8" xr2:uid="{123E7126-618F-554B-9C59-0DEE9560D86E}"/>
  </bookViews>
  <sheets>
    <sheet name="Data" sheetId="9" r:id="rId1"/>
    <sheet name="model" sheetId="21" r:id="rId2"/>
    <sheet name="Debt 10K 2021" sheetId="15" r:id="rId3"/>
    <sheet name="CashOpx" sheetId="10" r:id="rId4"/>
    <sheet name="financing" sheetId="6" r:id="rId5"/>
    <sheet name="investing" sheetId="4" r:id="rId6"/>
    <sheet name="cashflow from operating" sheetId="2" r:id="rId7"/>
    <sheet name="income" sheetId="22" r:id="rId8"/>
    <sheet name="cashflow" sheetId="23" r:id="rId9"/>
    <sheet name="balance" sheetId="24" r:id="rId10"/>
    <sheet name="trial 1-ebitda to delta cash" sheetId="1" r:id="rId11"/>
    <sheet name="analysis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54" i="23" l="1"/>
  <c r="AO54" i="23"/>
  <c r="AN54" i="23"/>
  <c r="AM54" i="23"/>
  <c r="AH54" i="23"/>
  <c r="AG54" i="23"/>
  <c r="AC54" i="23"/>
  <c r="AB54" i="23"/>
  <c r="W54" i="23"/>
  <c r="V54" i="23"/>
  <c r="U54" i="23"/>
  <c r="T54" i="23"/>
  <c r="O54" i="23"/>
  <c r="N54" i="23"/>
  <c r="M54" i="23"/>
  <c r="L54" i="23"/>
  <c r="G54" i="23"/>
  <c r="F54" i="23"/>
  <c r="E54" i="23"/>
  <c r="D54" i="23"/>
  <c r="O52" i="23"/>
  <c r="O40" i="23"/>
  <c r="J40" i="23"/>
  <c r="E40" i="23"/>
  <c r="O39" i="23"/>
  <c r="AR37" i="23"/>
  <c r="AQ37" i="23"/>
  <c r="AP37" i="23"/>
  <c r="AO37" i="23"/>
  <c r="AN37" i="23"/>
  <c r="AM37" i="23"/>
  <c r="AL37" i="23"/>
  <c r="AK37" i="23"/>
  <c r="AJ37" i="23"/>
  <c r="AI37" i="23"/>
  <c r="AH37" i="23"/>
  <c r="AG37" i="23"/>
  <c r="AC37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AR21" i="23"/>
  <c r="AR54" i="23" s="1"/>
  <c r="AQ21" i="23"/>
  <c r="AQ54" i="23" s="1"/>
  <c r="AP21" i="23"/>
  <c r="AO21" i="23"/>
  <c r="AN21" i="23"/>
  <c r="AM21" i="23"/>
  <c r="AL21" i="23"/>
  <c r="AL54" i="23" s="1"/>
  <c r="AK21" i="23"/>
  <c r="AK54" i="23" s="1"/>
  <c r="AJ21" i="23"/>
  <c r="AJ54" i="23" s="1"/>
  <c r="AI21" i="23"/>
  <c r="AI54" i="23" s="1"/>
  <c r="AH21" i="23"/>
  <c r="AG21" i="23"/>
  <c r="AC21" i="23"/>
  <c r="AB21" i="23"/>
  <c r="AA21" i="23"/>
  <c r="AA54" i="23" s="1"/>
  <c r="Z21" i="23"/>
  <c r="Z54" i="23" s="1"/>
  <c r="Y21" i="23"/>
  <c r="Y54" i="23" s="1"/>
  <c r="X21" i="23"/>
  <c r="X54" i="23" s="1"/>
  <c r="W21" i="23"/>
  <c r="V21" i="23"/>
  <c r="U21" i="23"/>
  <c r="T21" i="23"/>
  <c r="S21" i="23"/>
  <c r="S54" i="23" s="1"/>
  <c r="R21" i="23"/>
  <c r="R54" i="23" s="1"/>
  <c r="R56" i="23" s="1"/>
  <c r="Q21" i="23"/>
  <c r="Q54" i="23" s="1"/>
  <c r="P21" i="23"/>
  <c r="P54" i="23" s="1"/>
  <c r="O21" i="23"/>
  <c r="N21" i="23"/>
  <c r="M21" i="23"/>
  <c r="L21" i="23"/>
  <c r="K21" i="23"/>
  <c r="K54" i="23" s="1"/>
  <c r="J21" i="23"/>
  <c r="J54" i="23" s="1"/>
  <c r="I21" i="23"/>
  <c r="I54" i="23" s="1"/>
  <c r="H21" i="23"/>
  <c r="H54" i="23" s="1"/>
  <c r="G21" i="23"/>
  <c r="F21" i="23"/>
  <c r="E21" i="23"/>
  <c r="D21" i="23"/>
  <c r="C21" i="23"/>
  <c r="C54" i="23" s="1"/>
  <c r="B21" i="23"/>
  <c r="B54" i="23" s="1"/>
  <c r="AC35" i="24"/>
  <c r="AB35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C28" i="24"/>
  <c r="AC38" i="24" s="1"/>
  <c r="AB28" i="24"/>
  <c r="AB38" i="24" s="1"/>
  <c r="AA28" i="24"/>
  <c r="AA38" i="24" s="1"/>
  <c r="Z28" i="24"/>
  <c r="Z38" i="24" s="1"/>
  <c r="Y28" i="24"/>
  <c r="Y38" i="24" s="1"/>
  <c r="X28" i="24"/>
  <c r="X38" i="24" s="1"/>
  <c r="W28" i="24"/>
  <c r="W38" i="24" s="1"/>
  <c r="V28" i="24"/>
  <c r="V38" i="24" s="1"/>
  <c r="U28" i="24"/>
  <c r="U38" i="24" s="1"/>
  <c r="T28" i="24"/>
  <c r="T38" i="24" s="1"/>
  <c r="S28" i="24"/>
  <c r="S38" i="24" s="1"/>
  <c r="R28" i="24"/>
  <c r="R38" i="24" s="1"/>
  <c r="Q28" i="24"/>
  <c r="Q38" i="24" s="1"/>
  <c r="P28" i="24"/>
  <c r="P38" i="24" s="1"/>
  <c r="O28" i="24"/>
  <c r="O38" i="24" s="1"/>
  <c r="N28" i="24"/>
  <c r="N38" i="24" s="1"/>
  <c r="M28" i="24"/>
  <c r="M38" i="24" s="1"/>
  <c r="L28" i="24"/>
  <c r="L38" i="24" s="1"/>
  <c r="K28" i="24"/>
  <c r="K38" i="24" s="1"/>
  <c r="J28" i="24"/>
  <c r="J38" i="24" s="1"/>
  <c r="I28" i="24"/>
  <c r="I38" i="24" s="1"/>
  <c r="H28" i="24"/>
  <c r="H38" i="24" s="1"/>
  <c r="G28" i="24"/>
  <c r="G38" i="24" s="1"/>
  <c r="F28" i="24"/>
  <c r="F38" i="24" s="1"/>
  <c r="E28" i="24"/>
  <c r="E38" i="24" s="1"/>
  <c r="D28" i="24"/>
  <c r="D38" i="24" s="1"/>
  <c r="C28" i="24"/>
  <c r="C38" i="24" s="1"/>
  <c r="B28" i="24"/>
  <c r="B38" i="24" s="1"/>
  <c r="AC19" i="24"/>
  <c r="AB19" i="24"/>
  <c r="AA19" i="24"/>
  <c r="Z19" i="24"/>
  <c r="Z45" i="24" s="1"/>
  <c r="U19" i="24"/>
  <c r="U45" i="24" s="1"/>
  <c r="T19" i="24"/>
  <c r="T45" i="24" s="1"/>
  <c r="S19" i="24"/>
  <c r="S45" i="24" s="1"/>
  <c r="R19" i="24"/>
  <c r="R45" i="24" s="1"/>
  <c r="M19" i="24"/>
  <c r="L19" i="24"/>
  <c r="K19" i="24"/>
  <c r="J19" i="24"/>
  <c r="J45" i="24" s="1"/>
  <c r="I17" i="24"/>
  <c r="H17" i="24"/>
  <c r="G17" i="24"/>
  <c r="F17" i="24"/>
  <c r="E17" i="24"/>
  <c r="E19" i="24" s="1"/>
  <c r="D17" i="24"/>
  <c r="D19" i="24" s="1"/>
  <c r="C17" i="24"/>
  <c r="C19" i="24" s="1"/>
  <c r="B17" i="24"/>
  <c r="B19" i="24" s="1"/>
  <c r="B45" i="24" s="1"/>
  <c r="AC9" i="24"/>
  <c r="AB9" i="24"/>
  <c r="AA9" i="24"/>
  <c r="Z9" i="24"/>
  <c r="Y9" i="24"/>
  <c r="Y19" i="24" s="1"/>
  <c r="Y45" i="24" s="1"/>
  <c r="X9" i="24"/>
  <c r="X19" i="24" s="1"/>
  <c r="X45" i="24" s="1"/>
  <c r="W9" i="24"/>
  <c r="W19" i="24" s="1"/>
  <c r="W45" i="24" s="1"/>
  <c r="V9" i="24"/>
  <c r="V19" i="24" s="1"/>
  <c r="V45" i="24" s="1"/>
  <c r="U9" i="24"/>
  <c r="T9" i="24"/>
  <c r="S9" i="24"/>
  <c r="R9" i="24"/>
  <c r="Q9" i="24"/>
  <c r="Q19" i="24" s="1"/>
  <c r="Q45" i="24" s="1"/>
  <c r="P9" i="24"/>
  <c r="P19" i="24" s="1"/>
  <c r="P45" i="24" s="1"/>
  <c r="O9" i="24"/>
  <c r="O19" i="24" s="1"/>
  <c r="O45" i="24" s="1"/>
  <c r="N9" i="24"/>
  <c r="N19" i="24" s="1"/>
  <c r="N45" i="24" s="1"/>
  <c r="M9" i="24"/>
  <c r="L9" i="24"/>
  <c r="K9" i="24"/>
  <c r="J9" i="24"/>
  <c r="I9" i="24"/>
  <c r="I19" i="24" s="1"/>
  <c r="I45" i="24" s="1"/>
  <c r="H9" i="24"/>
  <c r="H19" i="24" s="1"/>
  <c r="H45" i="24" s="1"/>
  <c r="G9" i="24"/>
  <c r="G19" i="24" s="1"/>
  <c r="G45" i="24" s="1"/>
  <c r="F9" i="24"/>
  <c r="F19" i="24" s="1"/>
  <c r="F45" i="24" s="1"/>
  <c r="E9" i="24"/>
  <c r="D9" i="24"/>
  <c r="C9" i="24"/>
  <c r="B9" i="24"/>
  <c r="B46" i="24" l="1"/>
  <c r="J46" i="24"/>
  <c r="R46" i="24"/>
  <c r="Z46" i="24"/>
  <c r="C45" i="24"/>
  <c r="C46" i="24" s="1"/>
  <c r="K45" i="24"/>
  <c r="K46" i="24" s="1"/>
  <c r="AA45" i="24"/>
  <c r="AA46" i="24" s="1"/>
  <c r="G46" i="24"/>
  <c r="O46" i="24"/>
  <c r="W46" i="24"/>
  <c r="S46" i="24"/>
  <c r="D46" i="24"/>
  <c r="T46" i="24"/>
  <c r="M46" i="24"/>
  <c r="AC46" i="24"/>
  <c r="F46" i="24"/>
  <c r="V46" i="24"/>
  <c r="D45" i="24"/>
  <c r="L45" i="24"/>
  <c r="L46" i="24" s="1"/>
  <c r="AB45" i="24"/>
  <c r="AB46" i="24" s="1"/>
  <c r="H46" i="24"/>
  <c r="P46" i="24"/>
  <c r="X46" i="24"/>
  <c r="E46" i="24"/>
  <c r="U46" i="24"/>
  <c r="N46" i="24"/>
  <c r="E45" i="24"/>
  <c r="M45" i="24"/>
  <c r="AC45" i="24"/>
  <c r="I46" i="24"/>
  <c r="Q46" i="24"/>
  <c r="Y46" i="24"/>
  <c r="G5" i="21"/>
  <c r="K6" i="21"/>
  <c r="J6" i="21"/>
  <c r="I6" i="21"/>
  <c r="H6" i="21"/>
  <c r="G6" i="21"/>
  <c r="K5" i="21"/>
  <c r="J5" i="21"/>
  <c r="I5" i="21"/>
  <c r="H5" i="21"/>
  <c r="K4" i="21"/>
  <c r="J4" i="21"/>
  <c r="I4" i="21"/>
  <c r="H4" i="21"/>
  <c r="G4" i="21"/>
  <c r="G4" i="9"/>
  <c r="AC88" i="21"/>
  <c r="AE90" i="21"/>
  <c r="AE76" i="21"/>
  <c r="AE77" i="21" s="1"/>
  <c r="AC76" i="21"/>
  <c r="AE88" i="21"/>
  <c r="C65" i="21"/>
  <c r="D65" i="21"/>
  <c r="E65" i="21"/>
  <c r="F65" i="21"/>
  <c r="G65" i="21"/>
  <c r="G52" i="21" s="1"/>
  <c r="H65" i="21"/>
  <c r="H52" i="21" s="1"/>
  <c r="I65" i="21"/>
  <c r="I52" i="21" s="1"/>
  <c r="J65" i="21"/>
  <c r="K65" i="21"/>
  <c r="L65" i="21"/>
  <c r="M65" i="21"/>
  <c r="N65" i="21"/>
  <c r="N49" i="21" s="1"/>
  <c r="O65" i="21"/>
  <c r="O54" i="21" s="1"/>
  <c r="P65" i="21"/>
  <c r="P56" i="21" s="1"/>
  <c r="Q65" i="21"/>
  <c r="Q53" i="21" s="1"/>
  <c r="R65" i="21"/>
  <c r="R53" i="21" s="1"/>
  <c r="S65" i="21"/>
  <c r="T65" i="21"/>
  <c r="U65" i="21"/>
  <c r="V65" i="21"/>
  <c r="V54" i="21" s="1"/>
  <c r="W65" i="21"/>
  <c r="W49" i="21" s="1"/>
  <c r="X65" i="21"/>
  <c r="X56" i="21" s="1"/>
  <c r="Y65" i="21"/>
  <c r="Y53" i="21" s="1"/>
  <c r="Z65" i="21"/>
  <c r="Z53" i="21" s="1"/>
  <c r="AA65" i="21"/>
  <c r="AB65" i="21"/>
  <c r="AC65" i="21"/>
  <c r="AE65" i="21"/>
  <c r="AE74" i="21" s="1"/>
  <c r="B65" i="21"/>
  <c r="AE85" i="21"/>
  <c r="AC84" i="21"/>
  <c r="AE82" i="21"/>
  <c r="AE83" i="21" s="1"/>
  <c r="AE84" i="21" s="1"/>
  <c r="AE86" i="21" s="1"/>
  <c r="AC75" i="21"/>
  <c r="AE44" i="21"/>
  <c r="Q41" i="21"/>
  <c r="R41" i="21"/>
  <c r="S41" i="21"/>
  <c r="T41" i="21"/>
  <c r="Y33" i="21" s="1"/>
  <c r="U41" i="21"/>
  <c r="Z33" i="21" s="1"/>
  <c r="V41" i="21"/>
  <c r="AA33" i="21" s="1"/>
  <c r="W41" i="21"/>
  <c r="X41" i="21"/>
  <c r="X33" i="21" s="1"/>
  <c r="Y41" i="21"/>
  <c r="Z41" i="21"/>
  <c r="AA41" i="21"/>
  <c r="AB41" i="21"/>
  <c r="AC41" i="21"/>
  <c r="I41" i="21"/>
  <c r="J41" i="21"/>
  <c r="K41" i="21"/>
  <c r="L41" i="21"/>
  <c r="Q33" i="21" s="1"/>
  <c r="M41" i="21"/>
  <c r="R33" i="21" s="1"/>
  <c r="N41" i="21"/>
  <c r="S33" i="21" s="1"/>
  <c r="O41" i="21"/>
  <c r="P41" i="21"/>
  <c r="C41" i="21"/>
  <c r="D41" i="21"/>
  <c r="E41" i="21"/>
  <c r="F41" i="21"/>
  <c r="G41" i="21"/>
  <c r="H41" i="21"/>
  <c r="H33" i="21" s="1"/>
  <c r="B41" i="21"/>
  <c r="C64" i="9"/>
  <c r="D64" i="9"/>
  <c r="E64" i="9"/>
  <c r="F64" i="9"/>
  <c r="G64" i="9"/>
  <c r="H64" i="9"/>
  <c r="H55" i="9" s="1"/>
  <c r="I64" i="9"/>
  <c r="I55" i="9" s="1"/>
  <c r="J64" i="9"/>
  <c r="K64" i="9"/>
  <c r="L64" i="9"/>
  <c r="M64" i="9"/>
  <c r="N64" i="9"/>
  <c r="O64" i="9"/>
  <c r="P64" i="9"/>
  <c r="P55" i="9" s="1"/>
  <c r="Q64" i="9"/>
  <c r="Q55" i="9" s="1"/>
  <c r="R64" i="9"/>
  <c r="S64" i="9"/>
  <c r="T64" i="9"/>
  <c r="U64" i="9"/>
  <c r="V64" i="9"/>
  <c r="W64" i="9"/>
  <c r="X64" i="9"/>
  <c r="X55" i="9" s="1"/>
  <c r="Y64" i="9"/>
  <c r="Y55" i="9" s="1"/>
  <c r="Z64" i="9"/>
  <c r="AA64" i="9"/>
  <c r="AB64" i="9"/>
  <c r="AC64" i="9"/>
  <c r="AD64" i="9"/>
  <c r="AE64" i="9"/>
  <c r="B64" i="9"/>
  <c r="B40" i="9"/>
  <c r="Z52" i="21"/>
  <c r="AA52" i="21"/>
  <c r="AB52" i="21"/>
  <c r="AB57" i="21" s="1"/>
  <c r="AC52" i="21"/>
  <c r="AA53" i="21"/>
  <c r="AB53" i="21"/>
  <c r="AC53" i="21"/>
  <c r="Z54" i="21"/>
  <c r="AA54" i="21"/>
  <c r="AB54" i="21"/>
  <c r="AC54" i="21"/>
  <c r="AA55" i="21"/>
  <c r="AB55" i="21"/>
  <c r="AC55" i="21"/>
  <c r="Z56" i="21"/>
  <c r="AA56" i="21"/>
  <c r="AB56" i="21"/>
  <c r="AC56" i="21"/>
  <c r="O52" i="21"/>
  <c r="Q52" i="21"/>
  <c r="R52" i="21"/>
  <c r="S52" i="21"/>
  <c r="S57" i="21" s="1"/>
  <c r="T52" i="21"/>
  <c r="U52" i="21"/>
  <c r="W52" i="21"/>
  <c r="Y52" i="21"/>
  <c r="O53" i="21"/>
  <c r="S53" i="21"/>
  <c r="T53" i="21"/>
  <c r="U53" i="21"/>
  <c r="V53" i="21"/>
  <c r="W53" i="21"/>
  <c r="Q54" i="21"/>
  <c r="R54" i="21"/>
  <c r="S54" i="21"/>
  <c r="T54" i="21"/>
  <c r="T57" i="21" s="1"/>
  <c r="U54" i="21"/>
  <c r="Y54" i="21"/>
  <c r="O55" i="21"/>
  <c r="P55" i="21"/>
  <c r="Q55" i="21"/>
  <c r="R55" i="21"/>
  <c r="S55" i="21"/>
  <c r="T55" i="21"/>
  <c r="U55" i="21"/>
  <c r="V55" i="21"/>
  <c r="W55" i="21"/>
  <c r="X55" i="21"/>
  <c r="Y55" i="21"/>
  <c r="O56" i="21"/>
  <c r="S56" i="21"/>
  <c r="T56" i="21"/>
  <c r="U56" i="21"/>
  <c r="V56" i="21"/>
  <c r="W56" i="21"/>
  <c r="C52" i="21"/>
  <c r="C57" i="21" s="1"/>
  <c r="D52" i="21"/>
  <c r="D57" i="21" s="1"/>
  <c r="E52" i="21"/>
  <c r="F52" i="21"/>
  <c r="J52" i="21"/>
  <c r="K52" i="21"/>
  <c r="L52" i="21"/>
  <c r="M52" i="21"/>
  <c r="N52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C54" i="21"/>
  <c r="D54" i="21"/>
  <c r="E54" i="21"/>
  <c r="F54" i="21"/>
  <c r="J54" i="21"/>
  <c r="K54" i="21"/>
  <c r="L54" i="21"/>
  <c r="M54" i="21"/>
  <c r="N54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C56" i="21"/>
  <c r="D56" i="21"/>
  <c r="E56" i="21"/>
  <c r="F56" i="21"/>
  <c r="J56" i="21"/>
  <c r="K56" i="21"/>
  <c r="L56" i="21"/>
  <c r="M56" i="21"/>
  <c r="N56" i="21"/>
  <c r="J57" i="21"/>
  <c r="K57" i="21"/>
  <c r="L57" i="21"/>
  <c r="B56" i="21"/>
  <c r="B55" i="21"/>
  <c r="B54" i="21"/>
  <c r="B53" i="21"/>
  <c r="B52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E45" i="21"/>
  <c r="R46" i="21"/>
  <c r="S46" i="21"/>
  <c r="T46" i="21"/>
  <c r="U46" i="21"/>
  <c r="V46" i="21"/>
  <c r="W46" i="21"/>
  <c r="X46" i="21"/>
  <c r="Y46" i="21"/>
  <c r="Z46" i="21"/>
  <c r="AA46" i="21"/>
  <c r="AB46" i="21"/>
  <c r="AC46" i="21"/>
  <c r="AE46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E47" i="21"/>
  <c r="R48" i="21"/>
  <c r="S48" i="21"/>
  <c r="T48" i="21"/>
  <c r="U48" i="21"/>
  <c r="V48" i="21"/>
  <c r="W48" i="21"/>
  <c r="X48" i="21"/>
  <c r="Y48" i="21"/>
  <c r="Z48" i="21"/>
  <c r="AA48" i="21"/>
  <c r="AB48" i="21"/>
  <c r="AC48" i="21"/>
  <c r="AE48" i="21"/>
  <c r="R49" i="21"/>
  <c r="S49" i="21"/>
  <c r="T49" i="21"/>
  <c r="U49" i="21"/>
  <c r="Z49" i="21"/>
  <c r="AA49" i="21"/>
  <c r="AB49" i="21"/>
  <c r="AC49" i="21"/>
  <c r="AE49" i="21"/>
  <c r="H44" i="21"/>
  <c r="I44" i="21"/>
  <c r="J44" i="21"/>
  <c r="K44" i="21"/>
  <c r="L44" i="21"/>
  <c r="M44" i="21"/>
  <c r="N44" i="21"/>
  <c r="O44" i="21"/>
  <c r="P44" i="21"/>
  <c r="Q44" i="21"/>
  <c r="H45" i="21"/>
  <c r="I45" i="21"/>
  <c r="J45" i="21"/>
  <c r="K45" i="21"/>
  <c r="L45" i="21"/>
  <c r="M45" i="21"/>
  <c r="N45" i="21"/>
  <c r="O45" i="21"/>
  <c r="P45" i="21"/>
  <c r="Q45" i="21"/>
  <c r="H46" i="21"/>
  <c r="I46" i="21"/>
  <c r="J46" i="21"/>
  <c r="K46" i="21"/>
  <c r="L46" i="21"/>
  <c r="M46" i="21"/>
  <c r="N46" i="21"/>
  <c r="O46" i="21"/>
  <c r="P46" i="21"/>
  <c r="Q46" i="21"/>
  <c r="H47" i="21"/>
  <c r="I47" i="21"/>
  <c r="J47" i="21"/>
  <c r="K47" i="21"/>
  <c r="L47" i="21"/>
  <c r="M47" i="21"/>
  <c r="N47" i="21"/>
  <c r="O47" i="21"/>
  <c r="P47" i="21"/>
  <c r="Q47" i="21"/>
  <c r="H48" i="21"/>
  <c r="I48" i="21"/>
  <c r="J48" i="21"/>
  <c r="K48" i="21"/>
  <c r="L48" i="21"/>
  <c r="M48" i="21"/>
  <c r="N48" i="21"/>
  <c r="O48" i="21"/>
  <c r="P48" i="21"/>
  <c r="Q48" i="21"/>
  <c r="I49" i="21"/>
  <c r="J49" i="21"/>
  <c r="K49" i="21"/>
  <c r="L49" i="21"/>
  <c r="Q49" i="21"/>
  <c r="G44" i="21"/>
  <c r="C40" i="9"/>
  <c r="D40" i="9"/>
  <c r="E40" i="9"/>
  <c r="F40" i="9"/>
  <c r="K32" i="9" s="1"/>
  <c r="G40" i="9"/>
  <c r="L32" i="9" s="1"/>
  <c r="H40" i="9"/>
  <c r="M32" i="9" s="1"/>
  <c r="I40" i="9"/>
  <c r="I32" i="9" s="1"/>
  <c r="J40" i="9"/>
  <c r="K40" i="9"/>
  <c r="L40" i="9"/>
  <c r="M40" i="9"/>
  <c r="N40" i="9"/>
  <c r="S32" i="9" s="1"/>
  <c r="O40" i="9"/>
  <c r="T32" i="9" s="1"/>
  <c r="P40" i="9"/>
  <c r="U32" i="9" s="1"/>
  <c r="Q40" i="9"/>
  <c r="Q32" i="9" s="1"/>
  <c r="R40" i="9"/>
  <c r="S40" i="9"/>
  <c r="T40" i="9"/>
  <c r="U40" i="9"/>
  <c r="V40" i="9"/>
  <c r="AA32" i="9" s="1"/>
  <c r="W40" i="9"/>
  <c r="AB32" i="9" s="1"/>
  <c r="X40" i="9"/>
  <c r="AC32" i="9" s="1"/>
  <c r="Y40" i="9"/>
  <c r="Y32" i="9" s="1"/>
  <c r="Z40" i="9"/>
  <c r="AA40" i="9"/>
  <c r="AB40" i="9"/>
  <c r="AC40" i="9"/>
  <c r="AD40" i="9"/>
  <c r="AE40" i="9"/>
  <c r="AE36" i="21"/>
  <c r="AE28" i="21"/>
  <c r="AE29" i="21"/>
  <c r="AE30" i="21"/>
  <c r="AE31" i="21"/>
  <c r="G33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O33" i="21"/>
  <c r="P33" i="21"/>
  <c r="T33" i="21"/>
  <c r="U33" i="21"/>
  <c r="W33" i="21"/>
  <c r="AB33" i="21"/>
  <c r="AC33" i="21"/>
  <c r="H28" i="21"/>
  <c r="I28" i="21"/>
  <c r="J28" i="21"/>
  <c r="K28" i="21"/>
  <c r="L28" i="21"/>
  <c r="M28" i="21"/>
  <c r="N28" i="21"/>
  <c r="H29" i="21"/>
  <c r="I29" i="21"/>
  <c r="J29" i="21"/>
  <c r="K29" i="21"/>
  <c r="L29" i="21"/>
  <c r="M29" i="21"/>
  <c r="N29" i="21"/>
  <c r="H30" i="21"/>
  <c r="I30" i="21"/>
  <c r="J30" i="21"/>
  <c r="K30" i="21"/>
  <c r="L30" i="21"/>
  <c r="M30" i="21"/>
  <c r="N30" i="21"/>
  <c r="H31" i="21"/>
  <c r="I31" i="21"/>
  <c r="J31" i="21"/>
  <c r="K31" i="21"/>
  <c r="L31" i="21"/>
  <c r="M31" i="21"/>
  <c r="N31" i="21"/>
  <c r="H32" i="21"/>
  <c r="I32" i="21"/>
  <c r="J32" i="21"/>
  <c r="K32" i="21"/>
  <c r="L32" i="21"/>
  <c r="M32" i="21"/>
  <c r="N32" i="21"/>
  <c r="I33" i="21"/>
  <c r="J33" i="21"/>
  <c r="K33" i="21"/>
  <c r="L33" i="21"/>
  <c r="M33" i="21"/>
  <c r="N33" i="21"/>
  <c r="G49" i="21"/>
  <c r="G48" i="21"/>
  <c r="G47" i="21"/>
  <c r="G46" i="21"/>
  <c r="G45" i="21"/>
  <c r="G32" i="21"/>
  <c r="G31" i="21"/>
  <c r="G30" i="21"/>
  <c r="G29" i="21"/>
  <c r="G28" i="21"/>
  <c r="U68" i="21"/>
  <c r="Y79" i="21"/>
  <c r="Q79" i="21"/>
  <c r="I79" i="21"/>
  <c r="G79" i="21"/>
  <c r="F79" i="21"/>
  <c r="E79" i="21"/>
  <c r="J77" i="21"/>
  <c r="J80" i="21" s="1"/>
  <c r="I77" i="21"/>
  <c r="I80" i="21" s="1"/>
  <c r="B77" i="21"/>
  <c r="B80" i="21" s="1"/>
  <c r="AB76" i="21"/>
  <c r="AA76" i="21"/>
  <c r="Z76" i="21"/>
  <c r="Y76" i="21"/>
  <c r="Y77" i="21" s="1"/>
  <c r="Y80" i="21" s="1"/>
  <c r="X76" i="21"/>
  <c r="W76" i="21"/>
  <c r="V76" i="21"/>
  <c r="U76" i="21"/>
  <c r="T76" i="21"/>
  <c r="S76" i="21"/>
  <c r="R76" i="21"/>
  <c r="R77" i="21" s="1"/>
  <c r="R80" i="21" s="1"/>
  <c r="Q76" i="21"/>
  <c r="Q77" i="21" s="1"/>
  <c r="Q80" i="21" s="1"/>
  <c r="P76" i="21"/>
  <c r="O76" i="21"/>
  <c r="N76" i="21"/>
  <c r="M76" i="21"/>
  <c r="L76" i="21"/>
  <c r="K76" i="21"/>
  <c r="J76" i="21"/>
  <c r="I76" i="21"/>
  <c r="H76" i="21"/>
  <c r="G76" i="21"/>
  <c r="F76" i="21"/>
  <c r="E76" i="21"/>
  <c r="D76" i="21"/>
  <c r="C76" i="21"/>
  <c r="B76" i="21"/>
  <c r="AC77" i="21"/>
  <c r="AB75" i="21"/>
  <c r="AB77" i="21" s="1"/>
  <c r="AB80" i="21" s="1"/>
  <c r="AA75" i="21"/>
  <c r="AA79" i="21" s="1"/>
  <c r="Z75" i="21"/>
  <c r="Z79" i="21" s="1"/>
  <c r="Y75" i="21"/>
  <c r="X75" i="21"/>
  <c r="W75" i="21"/>
  <c r="V75" i="21"/>
  <c r="V79" i="21" s="1"/>
  <c r="U75" i="21"/>
  <c r="U77" i="21" s="1"/>
  <c r="U80" i="21" s="1"/>
  <c r="T75" i="21"/>
  <c r="T77" i="21" s="1"/>
  <c r="T80" i="21" s="1"/>
  <c r="S75" i="21"/>
  <c r="S79" i="21" s="1"/>
  <c r="R75" i="21"/>
  <c r="R79" i="21" s="1"/>
  <c r="Q75" i="21"/>
  <c r="P75" i="21"/>
  <c r="O75" i="21"/>
  <c r="N75" i="21"/>
  <c r="N79" i="21" s="1"/>
  <c r="M75" i="21"/>
  <c r="M77" i="21" s="1"/>
  <c r="M80" i="21" s="1"/>
  <c r="L75" i="21"/>
  <c r="L77" i="21" s="1"/>
  <c r="L80" i="21" s="1"/>
  <c r="K75" i="21"/>
  <c r="K79" i="21" s="1"/>
  <c r="J75" i="21"/>
  <c r="J79" i="21" s="1"/>
  <c r="I75" i="21"/>
  <c r="H75" i="21"/>
  <c r="G75" i="21"/>
  <c r="F75" i="21"/>
  <c r="E75" i="21"/>
  <c r="E77" i="21" s="1"/>
  <c r="E80" i="21" s="1"/>
  <c r="D75" i="21"/>
  <c r="D77" i="21" s="1"/>
  <c r="D80" i="21" s="1"/>
  <c r="C75" i="21"/>
  <c r="C79" i="21" s="1"/>
  <c r="B75" i="21"/>
  <c r="B79" i="21" s="1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B73" i="9"/>
  <c r="B72" i="9"/>
  <c r="Z68" i="9"/>
  <c r="R68" i="9"/>
  <c r="S68" i="9"/>
  <c r="T68" i="9"/>
  <c r="U68" i="9"/>
  <c r="V68" i="9"/>
  <c r="W68" i="9"/>
  <c r="X68" i="9"/>
  <c r="Y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B68" i="9"/>
  <c r="AA68" i="9"/>
  <c r="AB68" i="9"/>
  <c r="AC68" i="9"/>
  <c r="AD68" i="9"/>
  <c r="AD66" i="9"/>
  <c r="U132" i="21"/>
  <c r="U134" i="21" s="1"/>
  <c r="T132" i="21"/>
  <c r="T134" i="21" s="1"/>
  <c r="AC131" i="21"/>
  <c r="AC132" i="21" s="1"/>
  <c r="AC134" i="21" s="1"/>
  <c r="AB131" i="21"/>
  <c r="AB132" i="21" s="1"/>
  <c r="AB134" i="21" s="1"/>
  <c r="AA131" i="21"/>
  <c r="AA132" i="21" s="1"/>
  <c r="AA134" i="21" s="1"/>
  <c r="Z131" i="21"/>
  <c r="Y131" i="21"/>
  <c r="X131" i="21"/>
  <c r="W131" i="21"/>
  <c r="V131" i="21"/>
  <c r="U131" i="21"/>
  <c r="T131" i="21"/>
  <c r="S131" i="21"/>
  <c r="S132" i="21" s="1"/>
  <c r="S134" i="21" s="1"/>
  <c r="R131" i="21"/>
  <c r="Q131" i="21"/>
  <c r="P131" i="21"/>
  <c r="O131" i="21"/>
  <c r="N131" i="21"/>
  <c r="M131" i="21"/>
  <c r="M132" i="21" s="1"/>
  <c r="M134" i="21" s="1"/>
  <c r="L131" i="21"/>
  <c r="L132" i="21" s="1"/>
  <c r="L134" i="21" s="1"/>
  <c r="K131" i="21"/>
  <c r="K132" i="21" s="1"/>
  <c r="K134" i="21" s="1"/>
  <c r="J131" i="21"/>
  <c r="I131" i="21"/>
  <c r="H131" i="21"/>
  <c r="G131" i="21"/>
  <c r="F131" i="21"/>
  <c r="E131" i="21"/>
  <c r="E132" i="21" s="1"/>
  <c r="E134" i="21" s="1"/>
  <c r="D131" i="21"/>
  <c r="D132" i="21" s="1"/>
  <c r="D134" i="21" s="1"/>
  <c r="C131" i="21"/>
  <c r="C132" i="21" s="1"/>
  <c r="C134" i="21" s="1"/>
  <c r="B131" i="21"/>
  <c r="AC128" i="21"/>
  <c r="AB128" i="21"/>
  <c r="AA128" i="21"/>
  <c r="Z128" i="21"/>
  <c r="Y128" i="21"/>
  <c r="X128" i="21"/>
  <c r="X132" i="21" s="1"/>
  <c r="X134" i="21" s="1"/>
  <c r="W128" i="21"/>
  <c r="V128" i="21"/>
  <c r="U128" i="21"/>
  <c r="T128" i="21"/>
  <c r="S128" i="21"/>
  <c r="R128" i="21"/>
  <c r="Q128" i="21"/>
  <c r="P128" i="21"/>
  <c r="P132" i="21" s="1"/>
  <c r="P134" i="21" s="1"/>
  <c r="O128" i="21"/>
  <c r="N128" i="21"/>
  <c r="M128" i="21"/>
  <c r="L128" i="21"/>
  <c r="K128" i="21"/>
  <c r="J128" i="21"/>
  <c r="I128" i="21"/>
  <c r="H128" i="21"/>
  <c r="H132" i="21" s="1"/>
  <c r="H134" i="21" s="1"/>
  <c r="G128" i="21"/>
  <c r="F128" i="21"/>
  <c r="E128" i="21"/>
  <c r="D128" i="21"/>
  <c r="C128" i="21"/>
  <c r="B128" i="21"/>
  <c r="C119" i="21"/>
  <c r="AC98" i="21"/>
  <c r="AC90" i="21" s="1"/>
  <c r="AB98" i="21"/>
  <c r="AB90" i="21" s="1"/>
  <c r="AB88" i="21" s="1"/>
  <c r="AB86" i="21" s="1"/>
  <c r="AB84" i="21" s="1"/>
  <c r="AB82" i="21" s="1"/>
  <c r="AB71" i="21" s="1"/>
  <c r="AA98" i="21"/>
  <c r="AA90" i="21" s="1"/>
  <c r="AA88" i="21" s="1"/>
  <c r="AA86" i="21" s="1"/>
  <c r="AA84" i="21" s="1"/>
  <c r="AA82" i="21" s="1"/>
  <c r="Z98" i="21"/>
  <c r="Y98" i="21"/>
  <c r="X98" i="21"/>
  <c r="W98" i="21"/>
  <c r="V98" i="21"/>
  <c r="V90" i="21" s="1"/>
  <c r="V88" i="21" s="1"/>
  <c r="V86" i="21" s="1"/>
  <c r="V84" i="21" s="1"/>
  <c r="V82" i="21" s="1"/>
  <c r="U98" i="21"/>
  <c r="U90" i="21" s="1"/>
  <c r="U88" i="21" s="1"/>
  <c r="U86" i="21" s="1"/>
  <c r="U84" i="21" s="1"/>
  <c r="U82" i="21" s="1"/>
  <c r="T98" i="21"/>
  <c r="T90" i="21" s="1"/>
  <c r="T88" i="21" s="1"/>
  <c r="T86" i="21" s="1"/>
  <c r="T84" i="21" s="1"/>
  <c r="T82" i="21" s="1"/>
  <c r="T71" i="21" s="1"/>
  <c r="S98" i="21"/>
  <c r="S90" i="21" s="1"/>
  <c r="S88" i="21" s="1"/>
  <c r="S86" i="21" s="1"/>
  <c r="S84" i="21" s="1"/>
  <c r="S82" i="21" s="1"/>
  <c r="R98" i="21"/>
  <c r="Q98" i="21"/>
  <c r="P98" i="21"/>
  <c r="O98" i="21"/>
  <c r="O90" i="21" s="1"/>
  <c r="O88" i="21" s="1"/>
  <c r="O86" i="21" s="1"/>
  <c r="O84" i="21" s="1"/>
  <c r="O82" i="21" s="1"/>
  <c r="N98" i="21"/>
  <c r="N90" i="21" s="1"/>
  <c r="N88" i="21" s="1"/>
  <c r="N86" i="21" s="1"/>
  <c r="N84" i="21" s="1"/>
  <c r="N82" i="21" s="1"/>
  <c r="M98" i="21"/>
  <c r="M90" i="21" s="1"/>
  <c r="M88" i="21" s="1"/>
  <c r="M86" i="21" s="1"/>
  <c r="M84" i="21" s="1"/>
  <c r="M82" i="21" s="1"/>
  <c r="L98" i="21"/>
  <c r="L90" i="21" s="1"/>
  <c r="L88" i="21" s="1"/>
  <c r="L86" i="21" s="1"/>
  <c r="L84" i="21" s="1"/>
  <c r="L82" i="21" s="1"/>
  <c r="L71" i="21" s="1"/>
  <c r="K98" i="21"/>
  <c r="K90" i="21" s="1"/>
  <c r="K88" i="21" s="1"/>
  <c r="K86" i="21" s="1"/>
  <c r="K84" i="21" s="1"/>
  <c r="K82" i="21" s="1"/>
  <c r="J98" i="21"/>
  <c r="I98" i="21"/>
  <c r="H98" i="21"/>
  <c r="G98" i="21"/>
  <c r="F98" i="21"/>
  <c r="F90" i="21" s="1"/>
  <c r="F88" i="21" s="1"/>
  <c r="F86" i="21" s="1"/>
  <c r="F84" i="21" s="1"/>
  <c r="F82" i="21" s="1"/>
  <c r="E98" i="21"/>
  <c r="E90" i="21" s="1"/>
  <c r="D98" i="21"/>
  <c r="D90" i="21" s="1"/>
  <c r="D88" i="21" s="1"/>
  <c r="D86" i="21" s="1"/>
  <c r="D84" i="21" s="1"/>
  <c r="D82" i="21" s="1"/>
  <c r="D71" i="21" s="1"/>
  <c r="C98" i="21"/>
  <c r="C90" i="21" s="1"/>
  <c r="C88" i="21" s="1"/>
  <c r="B98" i="21"/>
  <c r="Z90" i="21"/>
  <c r="Z88" i="21" s="1"/>
  <c r="Z86" i="21" s="1"/>
  <c r="Z84" i="21" s="1"/>
  <c r="Z82" i="21" s="1"/>
  <c r="Y90" i="21"/>
  <c r="Y88" i="21" s="1"/>
  <c r="Y86" i="21" s="1"/>
  <c r="Y84" i="21" s="1"/>
  <c r="Y82" i="21" s="1"/>
  <c r="X90" i="21"/>
  <c r="X88" i="21" s="1"/>
  <c r="X86" i="21" s="1"/>
  <c r="X84" i="21" s="1"/>
  <c r="X82" i="21" s="1"/>
  <c r="X68" i="21" s="1"/>
  <c r="W90" i="21"/>
  <c r="W88" i="21" s="1"/>
  <c r="W86" i="21" s="1"/>
  <c r="W84" i="21" s="1"/>
  <c r="R90" i="21"/>
  <c r="R88" i="21" s="1"/>
  <c r="R86" i="21" s="1"/>
  <c r="R84" i="21" s="1"/>
  <c r="R82" i="21" s="1"/>
  <c r="Q90" i="21"/>
  <c r="Q88" i="21" s="1"/>
  <c r="Q86" i="21" s="1"/>
  <c r="Q84" i="21" s="1"/>
  <c r="Q82" i="21" s="1"/>
  <c r="P90" i="21"/>
  <c r="P88" i="21" s="1"/>
  <c r="P86" i="21" s="1"/>
  <c r="P84" i="21" s="1"/>
  <c r="P82" i="21" s="1"/>
  <c r="P68" i="21" s="1"/>
  <c r="J90" i="21"/>
  <c r="J88" i="21" s="1"/>
  <c r="J86" i="21" s="1"/>
  <c r="J84" i="21" s="1"/>
  <c r="J82" i="21" s="1"/>
  <c r="I90" i="21"/>
  <c r="I88" i="21" s="1"/>
  <c r="I86" i="21" s="1"/>
  <c r="I84" i="21" s="1"/>
  <c r="I82" i="21" s="1"/>
  <c r="H90" i="21"/>
  <c r="H88" i="21" s="1"/>
  <c r="H86" i="21" s="1"/>
  <c r="H84" i="21" s="1"/>
  <c r="H82" i="21" s="1"/>
  <c r="G90" i="21"/>
  <c r="G88" i="21" s="1"/>
  <c r="G86" i="21" s="1"/>
  <c r="G84" i="21" s="1"/>
  <c r="G82" i="21" s="1"/>
  <c r="G68" i="21" s="1"/>
  <c r="B90" i="21"/>
  <c r="B88" i="21" s="1"/>
  <c r="B86" i="21" s="1"/>
  <c r="B84" i="21" s="1"/>
  <c r="B82" i="21" s="1"/>
  <c r="E88" i="21"/>
  <c r="E86" i="21" s="1"/>
  <c r="E84" i="21" s="1"/>
  <c r="E82" i="21" s="1"/>
  <c r="C86" i="21"/>
  <c r="C84" i="21" s="1"/>
  <c r="C82" i="21" s="1"/>
  <c r="W82" i="21"/>
  <c r="Q67" i="21"/>
  <c r="R67" i="21"/>
  <c r="S67" i="21"/>
  <c r="T67" i="21"/>
  <c r="U67" i="21"/>
  <c r="V67" i="21"/>
  <c r="W67" i="21"/>
  <c r="X67" i="21"/>
  <c r="Y67" i="21"/>
  <c r="Z67" i="21"/>
  <c r="AA67" i="21"/>
  <c r="AB67" i="21"/>
  <c r="AC67" i="21"/>
  <c r="H67" i="21"/>
  <c r="I67" i="21"/>
  <c r="J67" i="21"/>
  <c r="K67" i="21"/>
  <c r="L67" i="21"/>
  <c r="M67" i="21"/>
  <c r="N67" i="21"/>
  <c r="O67" i="21"/>
  <c r="P67" i="21"/>
  <c r="G67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G70" i="21"/>
  <c r="AD69" i="9"/>
  <c r="R69" i="9"/>
  <c r="S69" i="9"/>
  <c r="T69" i="9"/>
  <c r="U69" i="9"/>
  <c r="V69" i="9"/>
  <c r="W69" i="9"/>
  <c r="X69" i="9"/>
  <c r="Y69" i="9"/>
  <c r="Z69" i="9"/>
  <c r="AA69" i="9"/>
  <c r="AB69" i="9"/>
  <c r="A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C69" i="9"/>
  <c r="B69" i="9"/>
  <c r="AC55" i="9"/>
  <c r="AB55" i="9"/>
  <c r="AA55" i="9"/>
  <c r="Z55" i="9"/>
  <c r="W55" i="9"/>
  <c r="V55" i="9"/>
  <c r="U55" i="9"/>
  <c r="T55" i="9"/>
  <c r="S55" i="9"/>
  <c r="R55" i="9"/>
  <c r="O55" i="9"/>
  <c r="N55" i="9"/>
  <c r="M55" i="9"/>
  <c r="L55" i="9"/>
  <c r="K55" i="9"/>
  <c r="J55" i="9"/>
  <c r="G55" i="9"/>
  <c r="F55" i="9"/>
  <c r="E55" i="9"/>
  <c r="D55" i="9"/>
  <c r="C55" i="9"/>
  <c r="B55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AC53" i="9"/>
  <c r="AB53" i="9"/>
  <c r="AA53" i="9"/>
  <c r="Z53" i="9"/>
  <c r="W53" i="9"/>
  <c r="V53" i="9"/>
  <c r="U53" i="9"/>
  <c r="T53" i="9"/>
  <c r="S53" i="9"/>
  <c r="R53" i="9"/>
  <c r="O53" i="9"/>
  <c r="N53" i="9"/>
  <c r="M53" i="9"/>
  <c r="L53" i="9"/>
  <c r="K53" i="9"/>
  <c r="J53" i="9"/>
  <c r="G53" i="9"/>
  <c r="F53" i="9"/>
  <c r="E53" i="9"/>
  <c r="D53" i="9"/>
  <c r="C53" i="9"/>
  <c r="B53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C51" i="9"/>
  <c r="AB51" i="9"/>
  <c r="AA51" i="9"/>
  <c r="Z51" i="9"/>
  <c r="W51" i="9"/>
  <c r="V51" i="9"/>
  <c r="U51" i="9"/>
  <c r="T51" i="9"/>
  <c r="S51" i="9"/>
  <c r="R51" i="9"/>
  <c r="O51" i="9"/>
  <c r="N51" i="9"/>
  <c r="M51" i="9"/>
  <c r="L51" i="9"/>
  <c r="K51" i="9"/>
  <c r="J51" i="9"/>
  <c r="G51" i="9"/>
  <c r="F51" i="9"/>
  <c r="E51" i="9"/>
  <c r="D51" i="9"/>
  <c r="C51" i="9"/>
  <c r="B51" i="9"/>
  <c r="AD59" i="9"/>
  <c r="AD51" i="9" s="1"/>
  <c r="AE59" i="9"/>
  <c r="AD60" i="9"/>
  <c r="AE60" i="9"/>
  <c r="AD61" i="9"/>
  <c r="AE61" i="9"/>
  <c r="AD62" i="9"/>
  <c r="AD54" i="9" s="1"/>
  <c r="AE62" i="9"/>
  <c r="AD63" i="9"/>
  <c r="AE63" i="9"/>
  <c r="W48" i="9"/>
  <c r="G48" i="9"/>
  <c r="V47" i="9"/>
  <c r="Y47" i="9"/>
  <c r="X47" i="9"/>
  <c r="W47" i="9"/>
  <c r="L47" i="9"/>
  <c r="K47" i="9"/>
  <c r="O47" i="9"/>
  <c r="H47" i="9"/>
  <c r="G47" i="9"/>
  <c r="Z46" i="9"/>
  <c r="AC46" i="9"/>
  <c r="AB46" i="9"/>
  <c r="V46" i="9"/>
  <c r="R46" i="9"/>
  <c r="P46" i="9"/>
  <c r="T46" i="9"/>
  <c r="N46" i="9"/>
  <c r="M46" i="9"/>
  <c r="G46" i="9"/>
  <c r="K46" i="9"/>
  <c r="AC45" i="9"/>
  <c r="Z45" i="9"/>
  <c r="V45" i="9"/>
  <c r="U45" i="9"/>
  <c r="Y45" i="9"/>
  <c r="X45" i="9"/>
  <c r="R45" i="9"/>
  <c r="Q45" i="9"/>
  <c r="P45" i="9"/>
  <c r="O45" i="9"/>
  <c r="I45" i="9"/>
  <c r="H45" i="9"/>
  <c r="G45" i="9"/>
  <c r="Z44" i="9"/>
  <c r="Y44" i="9"/>
  <c r="AC44" i="9"/>
  <c r="AB44" i="9"/>
  <c r="V44" i="9"/>
  <c r="R44" i="9"/>
  <c r="U44" i="9"/>
  <c r="T44" i="9"/>
  <c r="S44" i="9"/>
  <c r="J44" i="9"/>
  <c r="I44" i="9"/>
  <c r="M44" i="9"/>
  <c r="G44" i="9"/>
  <c r="K44" i="9"/>
  <c r="AC48" i="9"/>
  <c r="AB48" i="9"/>
  <c r="AA48" i="9"/>
  <c r="Z43" i="9"/>
  <c r="V43" i="9"/>
  <c r="X43" i="9"/>
  <c r="M48" i="9"/>
  <c r="K43" i="9"/>
  <c r="I48" i="9"/>
  <c r="H43" i="9"/>
  <c r="P25" i="21"/>
  <c r="K11" i="9"/>
  <c r="U13" i="21"/>
  <c r="U25" i="21" s="1"/>
  <c r="P11" i="21"/>
  <c r="U11" i="21" s="1"/>
  <c r="Z11" i="21" s="1"/>
  <c r="AE11" i="21" s="1"/>
  <c r="AF11" i="21" s="1"/>
  <c r="P12" i="21"/>
  <c r="U12" i="21" s="1"/>
  <c r="P10" i="21"/>
  <c r="P22" i="21" s="1"/>
  <c r="P16" i="21" s="1"/>
  <c r="K10" i="9"/>
  <c r="C11" i="9"/>
  <c r="C10" i="9"/>
  <c r="D10" i="9"/>
  <c r="E10" i="9"/>
  <c r="F10" i="9"/>
  <c r="G10" i="9"/>
  <c r="H10" i="9"/>
  <c r="I10" i="9"/>
  <c r="J10" i="9"/>
  <c r="D11" i="9"/>
  <c r="E11" i="9"/>
  <c r="F11" i="9"/>
  <c r="G11" i="9"/>
  <c r="H11" i="9"/>
  <c r="I11" i="9"/>
  <c r="J11" i="9"/>
  <c r="C12" i="9"/>
  <c r="D12" i="9"/>
  <c r="E12" i="9"/>
  <c r="F12" i="9"/>
  <c r="G12" i="9"/>
  <c r="H12" i="9"/>
  <c r="I12" i="9"/>
  <c r="J12" i="9"/>
  <c r="K12" i="9"/>
  <c r="B11" i="9"/>
  <c r="B12" i="9"/>
  <c r="B10" i="9"/>
  <c r="G16" i="9"/>
  <c r="G17" i="9"/>
  <c r="K18" i="9"/>
  <c r="J18" i="9"/>
  <c r="I18" i="9"/>
  <c r="H18" i="9"/>
  <c r="G18" i="9"/>
  <c r="K17" i="9"/>
  <c r="J17" i="9"/>
  <c r="I17" i="9"/>
  <c r="H17" i="9"/>
  <c r="K16" i="9"/>
  <c r="J16" i="9"/>
  <c r="I16" i="9"/>
  <c r="H16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B121" i="9"/>
  <c r="S43" i="9"/>
  <c r="T43" i="9"/>
  <c r="AA43" i="9"/>
  <c r="AB43" i="9"/>
  <c r="W44" i="9"/>
  <c r="X44" i="9"/>
  <c r="S45" i="9"/>
  <c r="T45" i="9"/>
  <c r="AA45" i="9"/>
  <c r="AB45" i="9"/>
  <c r="W46" i="9"/>
  <c r="X46" i="9"/>
  <c r="Y46" i="9"/>
  <c r="S47" i="9"/>
  <c r="T47" i="9"/>
  <c r="U47" i="9"/>
  <c r="Z47" i="9"/>
  <c r="AA47" i="9"/>
  <c r="AB47" i="9"/>
  <c r="AC47" i="9"/>
  <c r="I43" i="9"/>
  <c r="J43" i="9"/>
  <c r="N43" i="9"/>
  <c r="Q43" i="9"/>
  <c r="H44" i="9"/>
  <c r="O44" i="9"/>
  <c r="P44" i="9"/>
  <c r="Q44" i="9"/>
  <c r="L45" i="9"/>
  <c r="M45" i="9"/>
  <c r="N45" i="9"/>
  <c r="I46" i="9"/>
  <c r="J46" i="9"/>
  <c r="L46" i="9"/>
  <c r="Q46" i="9"/>
  <c r="I47" i="9"/>
  <c r="J47" i="9"/>
  <c r="M47" i="9"/>
  <c r="N47" i="9"/>
  <c r="Q4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J32" i="9"/>
  <c r="N32" i="9"/>
  <c r="O32" i="9"/>
  <c r="R32" i="9"/>
  <c r="V32" i="9"/>
  <c r="W32" i="9"/>
  <c r="Z32" i="9"/>
  <c r="G28" i="9"/>
  <c r="G29" i="9"/>
  <c r="G30" i="9"/>
  <c r="G31" i="9"/>
  <c r="G27" i="9"/>
  <c r="M49" i="21" l="1"/>
  <c r="V49" i="21"/>
  <c r="F57" i="21"/>
  <c r="N57" i="21"/>
  <c r="X53" i="21"/>
  <c r="P53" i="21"/>
  <c r="AE73" i="21"/>
  <c r="M57" i="21"/>
  <c r="E57" i="21"/>
  <c r="W57" i="21"/>
  <c r="O57" i="21"/>
  <c r="R57" i="21"/>
  <c r="X52" i="21"/>
  <c r="P52" i="21"/>
  <c r="P49" i="21"/>
  <c r="H49" i="21"/>
  <c r="Y49" i="21"/>
  <c r="I56" i="21"/>
  <c r="I54" i="21"/>
  <c r="I57" i="21" s="1"/>
  <c r="R56" i="21"/>
  <c r="X54" i="21"/>
  <c r="P54" i="21"/>
  <c r="V52" i="21"/>
  <c r="V57" i="21" s="1"/>
  <c r="AA57" i="21"/>
  <c r="O49" i="21"/>
  <c r="X49" i="21"/>
  <c r="H56" i="21"/>
  <c r="H54" i="21"/>
  <c r="H57" i="21" s="1"/>
  <c r="Y56" i="21"/>
  <c r="Y57" i="21" s="1"/>
  <c r="Q56" i="21"/>
  <c r="Q57" i="21" s="1"/>
  <c r="W54" i="21"/>
  <c r="U57" i="21"/>
  <c r="Z55" i="21"/>
  <c r="Z57" i="21" s="1"/>
  <c r="G56" i="21"/>
  <c r="G57" i="21" s="1"/>
  <c r="G54" i="21"/>
  <c r="AC57" i="21"/>
  <c r="B57" i="21"/>
  <c r="V33" i="21"/>
  <c r="N48" i="9"/>
  <c r="U48" i="9"/>
  <c r="H51" i="9"/>
  <c r="P51" i="9"/>
  <c r="X51" i="9"/>
  <c r="H53" i="9"/>
  <c r="H56" i="9" s="1"/>
  <c r="P53" i="9"/>
  <c r="P56" i="9" s="1"/>
  <c r="X53" i="9"/>
  <c r="X56" i="9" s="1"/>
  <c r="I51" i="9"/>
  <c r="Q51" i="9"/>
  <c r="Y51" i="9"/>
  <c r="I53" i="9"/>
  <c r="Q53" i="9"/>
  <c r="Q56" i="9" s="1"/>
  <c r="Y53" i="9"/>
  <c r="X32" i="9"/>
  <c r="P32" i="9"/>
  <c r="H32" i="9"/>
  <c r="G32" i="9"/>
  <c r="T79" i="21"/>
  <c r="U79" i="21"/>
  <c r="O77" i="21"/>
  <c r="O80" i="21" s="1"/>
  <c r="L79" i="21"/>
  <c r="H77" i="21"/>
  <c r="H80" i="21" s="1"/>
  <c r="P77" i="21"/>
  <c r="P80" i="21" s="1"/>
  <c r="X77" i="21"/>
  <c r="X80" i="21" s="1"/>
  <c r="M79" i="21"/>
  <c r="L68" i="21"/>
  <c r="F132" i="21"/>
  <c r="F134" i="21" s="1"/>
  <c r="N132" i="21"/>
  <c r="N134" i="21" s="1"/>
  <c r="V132" i="21"/>
  <c r="V134" i="21" s="1"/>
  <c r="I132" i="21"/>
  <c r="I134" i="21" s="1"/>
  <c r="Q132" i="21"/>
  <c r="Q134" i="21" s="1"/>
  <c r="Y132" i="21"/>
  <c r="Y134" i="21" s="1"/>
  <c r="Z77" i="21"/>
  <c r="Z80" i="21" s="1"/>
  <c r="AB79" i="21"/>
  <c r="G77" i="21"/>
  <c r="G80" i="21" s="1"/>
  <c r="W77" i="21"/>
  <c r="W80" i="21" s="1"/>
  <c r="W79" i="21"/>
  <c r="D68" i="21"/>
  <c r="G132" i="21"/>
  <c r="G134" i="21" s="1"/>
  <c r="O132" i="21"/>
  <c r="O134" i="21" s="1"/>
  <c r="W132" i="21"/>
  <c r="W134" i="21" s="1"/>
  <c r="B132" i="21"/>
  <c r="B134" i="21" s="1"/>
  <c r="J132" i="21"/>
  <c r="J134" i="21" s="1"/>
  <c r="R132" i="21"/>
  <c r="R134" i="21" s="1"/>
  <c r="Z132" i="21"/>
  <c r="Z134" i="21" s="1"/>
  <c r="F77" i="21"/>
  <c r="F80" i="21" s="1"/>
  <c r="N77" i="21"/>
  <c r="N80" i="21" s="1"/>
  <c r="V77" i="21"/>
  <c r="V80" i="21" s="1"/>
  <c r="D79" i="21"/>
  <c r="O79" i="21"/>
  <c r="AC79" i="21"/>
  <c r="AC80" i="21"/>
  <c r="K77" i="21"/>
  <c r="K80" i="21" s="1"/>
  <c r="S77" i="21"/>
  <c r="S80" i="21" s="1"/>
  <c r="AA77" i="21"/>
  <c r="AA80" i="21" s="1"/>
  <c r="C77" i="21"/>
  <c r="C80" i="21" s="1"/>
  <c r="H79" i="21"/>
  <c r="P79" i="21"/>
  <c r="X79" i="21"/>
  <c r="Y71" i="21"/>
  <c r="Y68" i="21"/>
  <c r="I71" i="21"/>
  <c r="I68" i="21"/>
  <c r="S68" i="21"/>
  <c r="S71" i="21"/>
  <c r="AA68" i="21"/>
  <c r="AA71" i="21"/>
  <c r="H71" i="21"/>
  <c r="H68" i="21"/>
  <c r="C71" i="21"/>
  <c r="C68" i="21"/>
  <c r="K71" i="21"/>
  <c r="K68" i="21"/>
  <c r="W68" i="21"/>
  <c r="W71" i="21"/>
  <c r="P71" i="21"/>
  <c r="M68" i="21"/>
  <c r="M71" i="21"/>
  <c r="U71" i="21"/>
  <c r="Z71" i="21"/>
  <c r="Z68" i="21"/>
  <c r="X71" i="21"/>
  <c r="AB68" i="21"/>
  <c r="Q71" i="21"/>
  <c r="Q68" i="21"/>
  <c r="B68" i="21"/>
  <c r="B71" i="21"/>
  <c r="R71" i="21"/>
  <c r="R68" i="21"/>
  <c r="F68" i="21"/>
  <c r="F71" i="21"/>
  <c r="N68" i="21"/>
  <c r="N71" i="21"/>
  <c r="V68" i="21"/>
  <c r="V71" i="21"/>
  <c r="O68" i="21"/>
  <c r="O71" i="21"/>
  <c r="J71" i="21"/>
  <c r="J68" i="21"/>
  <c r="G71" i="21"/>
  <c r="E68" i="21"/>
  <c r="E71" i="21"/>
  <c r="T68" i="21"/>
  <c r="U19" i="21"/>
  <c r="AD53" i="9"/>
  <c r="AD52" i="9"/>
  <c r="K6" i="9"/>
  <c r="J4" i="9"/>
  <c r="AD55" i="9"/>
  <c r="C56" i="9"/>
  <c r="K56" i="9"/>
  <c r="S56" i="9"/>
  <c r="AA56" i="9"/>
  <c r="G56" i="9"/>
  <c r="O56" i="9"/>
  <c r="W56" i="9"/>
  <c r="G6" i="9"/>
  <c r="G5" i="9"/>
  <c r="K4" i="9"/>
  <c r="F56" i="9"/>
  <c r="N56" i="9"/>
  <c r="V56" i="9"/>
  <c r="B56" i="9"/>
  <c r="J56" i="9"/>
  <c r="R56" i="9"/>
  <c r="Z56" i="9"/>
  <c r="J5" i="9"/>
  <c r="I6" i="9"/>
  <c r="I5" i="9"/>
  <c r="H4" i="9"/>
  <c r="D56" i="9"/>
  <c r="L56" i="9"/>
  <c r="T56" i="9"/>
  <c r="AB56" i="9"/>
  <c r="I4" i="9"/>
  <c r="H5" i="9"/>
  <c r="E56" i="9"/>
  <c r="M56" i="9"/>
  <c r="U56" i="9"/>
  <c r="AC56" i="9"/>
  <c r="I56" i="9"/>
  <c r="Y56" i="9"/>
  <c r="H6" i="9"/>
  <c r="K5" i="9"/>
  <c r="J6" i="9"/>
  <c r="V48" i="9"/>
  <c r="Y48" i="9"/>
  <c r="T48" i="9"/>
  <c r="Q48" i="9"/>
  <c r="L48" i="9"/>
  <c r="J48" i="9"/>
  <c r="O48" i="9"/>
  <c r="R48" i="9"/>
  <c r="Z48" i="9"/>
  <c r="K45" i="9"/>
  <c r="O43" i="9"/>
  <c r="U46" i="9"/>
  <c r="Y43" i="9"/>
  <c r="N44" i="9"/>
  <c r="R47" i="9"/>
  <c r="R43" i="9"/>
  <c r="G43" i="9"/>
  <c r="O46" i="9"/>
  <c r="M43" i="9"/>
  <c r="AA46" i="9"/>
  <c r="S46" i="9"/>
  <c r="W45" i="9"/>
  <c r="AA44" i="9"/>
  <c r="W43" i="9"/>
  <c r="H48" i="9"/>
  <c r="H46" i="9"/>
  <c r="L44" i="9"/>
  <c r="L43" i="9"/>
  <c r="P47" i="9"/>
  <c r="P43" i="9"/>
  <c r="J45" i="9"/>
  <c r="AC43" i="9"/>
  <c r="U43" i="9"/>
  <c r="P23" i="21"/>
  <c r="P17" i="21" s="1"/>
  <c r="Z23" i="21"/>
  <c r="Z12" i="21"/>
  <c r="U24" i="21"/>
  <c r="P24" i="21"/>
  <c r="P18" i="21" s="1"/>
  <c r="U23" i="21"/>
  <c r="Z13" i="21"/>
  <c r="U10" i="21"/>
  <c r="AD47" i="9"/>
  <c r="C73" i="18"/>
  <c r="D73" i="18"/>
  <c r="E73" i="18"/>
  <c r="F73" i="18"/>
  <c r="G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B73" i="18"/>
  <c r="AE80" i="21" l="1"/>
  <c r="AE75" i="21"/>
  <c r="AE79" i="21" s="1"/>
  <c r="P57" i="21"/>
  <c r="X57" i="21"/>
  <c r="AD56" i="9"/>
  <c r="AC86" i="21"/>
  <c r="AE23" i="21"/>
  <c r="AE37" i="21" s="1"/>
  <c r="Z17" i="21"/>
  <c r="U17" i="21"/>
  <c r="S48" i="9"/>
  <c r="X48" i="9"/>
  <c r="P48" i="9"/>
  <c r="K48" i="9"/>
  <c r="Z10" i="21"/>
  <c r="Z22" i="21" s="1"/>
  <c r="U22" i="21"/>
  <c r="U16" i="21" s="1"/>
  <c r="AE13" i="21"/>
  <c r="AF13" i="21" s="1"/>
  <c r="Z25" i="21"/>
  <c r="U18" i="21"/>
  <c r="AE12" i="21"/>
  <c r="AF12" i="21" s="1"/>
  <c r="Z24" i="21"/>
  <c r="Z18" i="21" s="1"/>
  <c r="AD45" i="9"/>
  <c r="AD44" i="9"/>
  <c r="AD48" i="9"/>
  <c r="AD32" i="9"/>
  <c r="AD43" i="9"/>
  <c r="AD46" i="9"/>
  <c r="C62" i="18"/>
  <c r="AE36" i="9"/>
  <c r="AE37" i="9"/>
  <c r="AE38" i="9"/>
  <c r="AE39" i="9"/>
  <c r="AE35" i="9"/>
  <c r="AD67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36" i="9"/>
  <c r="AD37" i="9"/>
  <c r="AD38" i="9"/>
  <c r="AD39" i="9"/>
  <c r="AD76" i="9"/>
  <c r="AD78" i="9"/>
  <c r="AD80" i="9"/>
  <c r="AD82" i="9"/>
  <c r="AD84" i="9"/>
  <c r="AD85" i="9"/>
  <c r="AD86" i="9"/>
  <c r="AD87" i="9"/>
  <c r="AD88" i="9"/>
  <c r="AD89" i="9"/>
  <c r="AD90" i="9"/>
  <c r="AD92" i="9"/>
  <c r="AD93" i="9"/>
  <c r="AD94" i="9"/>
  <c r="AD95" i="9"/>
  <c r="AD96" i="9"/>
  <c r="AD35" i="9"/>
  <c r="O91" i="9"/>
  <c r="O83" i="9" s="1"/>
  <c r="O81" i="9" s="1"/>
  <c r="O79" i="9" s="1"/>
  <c r="O77" i="9" s="1"/>
  <c r="O75" i="9" s="1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B13" i="6"/>
  <c r="R24" i="6"/>
  <c r="R91" i="9"/>
  <c r="R83" i="9" s="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B8" i="10"/>
  <c r="J91" i="9"/>
  <c r="J83" i="9" s="1"/>
  <c r="C91" i="9"/>
  <c r="C83" i="9" s="1"/>
  <c r="C81" i="9" s="1"/>
  <c r="C79" i="9" s="1"/>
  <c r="C77" i="9" s="1"/>
  <c r="C75" i="9" s="1"/>
  <c r="D91" i="9"/>
  <c r="D83" i="9" s="1"/>
  <c r="D81" i="9" s="1"/>
  <c r="D79" i="9" s="1"/>
  <c r="D77" i="9" s="1"/>
  <c r="D75" i="9" s="1"/>
  <c r="E91" i="9"/>
  <c r="E83" i="9" s="1"/>
  <c r="E81" i="9" s="1"/>
  <c r="E79" i="9" s="1"/>
  <c r="E77" i="9" s="1"/>
  <c r="E75" i="9" s="1"/>
  <c r="F91" i="9"/>
  <c r="F83" i="9" s="1"/>
  <c r="F81" i="9" s="1"/>
  <c r="F79" i="9" s="1"/>
  <c r="F77" i="9" s="1"/>
  <c r="F75" i="9" s="1"/>
  <c r="G91" i="9"/>
  <c r="G83" i="9" s="1"/>
  <c r="G81" i="9" s="1"/>
  <c r="G79" i="9" s="1"/>
  <c r="G77" i="9" s="1"/>
  <c r="G75" i="9" s="1"/>
  <c r="H91" i="9"/>
  <c r="H83" i="9" s="1"/>
  <c r="H81" i="9" s="1"/>
  <c r="H79" i="9" s="1"/>
  <c r="H77" i="9" s="1"/>
  <c r="H75" i="9" s="1"/>
  <c r="I91" i="9"/>
  <c r="I83" i="9" s="1"/>
  <c r="I81" i="9" s="1"/>
  <c r="I79" i="9" s="1"/>
  <c r="I77" i="9" s="1"/>
  <c r="I75" i="9" s="1"/>
  <c r="K91" i="9"/>
  <c r="K83" i="9" s="1"/>
  <c r="K81" i="9" s="1"/>
  <c r="K79" i="9" s="1"/>
  <c r="K77" i="9" s="1"/>
  <c r="K75" i="9" s="1"/>
  <c r="L91" i="9"/>
  <c r="L83" i="9" s="1"/>
  <c r="L81" i="9" s="1"/>
  <c r="L79" i="9" s="1"/>
  <c r="L77" i="9" s="1"/>
  <c r="L75" i="9" s="1"/>
  <c r="M91" i="9"/>
  <c r="M83" i="9" s="1"/>
  <c r="M81" i="9" s="1"/>
  <c r="M79" i="9" s="1"/>
  <c r="M77" i="9" s="1"/>
  <c r="M75" i="9" s="1"/>
  <c r="N91" i="9"/>
  <c r="N83" i="9" s="1"/>
  <c r="N81" i="9" s="1"/>
  <c r="N79" i="9" s="1"/>
  <c r="N77" i="9" s="1"/>
  <c r="N75" i="9" s="1"/>
  <c r="P91" i="9"/>
  <c r="P83" i="9" s="1"/>
  <c r="P81" i="9" s="1"/>
  <c r="P79" i="9" s="1"/>
  <c r="P77" i="9" s="1"/>
  <c r="P75" i="9" s="1"/>
  <c r="Q91" i="9"/>
  <c r="Q83" i="9" s="1"/>
  <c r="Q81" i="9" s="1"/>
  <c r="S91" i="9"/>
  <c r="S83" i="9" s="1"/>
  <c r="S81" i="9" s="1"/>
  <c r="S79" i="9" s="1"/>
  <c r="S77" i="9" s="1"/>
  <c r="S75" i="9" s="1"/>
  <c r="T91" i="9"/>
  <c r="T83" i="9" s="1"/>
  <c r="T81" i="9" s="1"/>
  <c r="T79" i="9" s="1"/>
  <c r="T77" i="9" s="1"/>
  <c r="T75" i="9" s="1"/>
  <c r="U91" i="9"/>
  <c r="U83" i="9" s="1"/>
  <c r="U81" i="9" s="1"/>
  <c r="U79" i="9" s="1"/>
  <c r="U77" i="9" s="1"/>
  <c r="U75" i="9" s="1"/>
  <c r="V91" i="9"/>
  <c r="V83" i="9" s="1"/>
  <c r="V81" i="9" s="1"/>
  <c r="V79" i="9" s="1"/>
  <c r="V77" i="9" s="1"/>
  <c r="V75" i="9" s="1"/>
  <c r="W91" i="9"/>
  <c r="W83" i="9" s="1"/>
  <c r="W81" i="9" s="1"/>
  <c r="W79" i="9" s="1"/>
  <c r="W77" i="9" s="1"/>
  <c r="W75" i="9" s="1"/>
  <c r="X91" i="9"/>
  <c r="X83" i="9" s="1"/>
  <c r="X81" i="9" s="1"/>
  <c r="X79" i="9" s="1"/>
  <c r="X77" i="9" s="1"/>
  <c r="X75" i="9" s="1"/>
  <c r="Y91" i="9"/>
  <c r="Y83" i="9" s="1"/>
  <c r="Y81" i="9" s="1"/>
  <c r="Y79" i="9" s="1"/>
  <c r="Y77" i="9" s="1"/>
  <c r="Y75" i="9" s="1"/>
  <c r="Z91" i="9"/>
  <c r="Z83" i="9" s="1"/>
  <c r="Z81" i="9" s="1"/>
  <c r="Z79" i="9" s="1"/>
  <c r="Z77" i="9" s="1"/>
  <c r="Z75" i="9" s="1"/>
  <c r="AA91" i="9"/>
  <c r="AA83" i="9" s="1"/>
  <c r="AA81" i="9" s="1"/>
  <c r="AA79" i="9" s="1"/>
  <c r="AA77" i="9" s="1"/>
  <c r="AA75" i="9" s="1"/>
  <c r="AB91" i="9"/>
  <c r="AB83" i="9" s="1"/>
  <c r="AB81" i="9" s="1"/>
  <c r="AB79" i="9" s="1"/>
  <c r="AB77" i="9" s="1"/>
  <c r="AB75" i="9" s="1"/>
  <c r="AC91" i="9"/>
  <c r="AC83" i="9" s="1"/>
  <c r="AC81" i="9" s="1"/>
  <c r="AC79" i="9" s="1"/>
  <c r="AC77" i="9" s="1"/>
  <c r="AC75" i="9" s="1"/>
  <c r="B91" i="9"/>
  <c r="B83" i="9" s="1"/>
  <c r="B27" i="2"/>
  <c r="E124" i="9"/>
  <c r="E125" i="9" s="1"/>
  <c r="E127" i="9" s="1"/>
  <c r="T124" i="9"/>
  <c r="T125" i="9" s="1"/>
  <c r="T127" i="9" s="1"/>
  <c r="O124" i="9"/>
  <c r="O125" i="9" s="1"/>
  <c r="O127" i="9" s="1"/>
  <c r="J124" i="9"/>
  <c r="J125" i="9" s="1"/>
  <c r="J127" i="9" s="1"/>
  <c r="Z16" i="21" l="1"/>
  <c r="AE25" i="21"/>
  <c r="AE39" i="21" s="1"/>
  <c r="Z19" i="21"/>
  <c r="AE24" i="21"/>
  <c r="AE38" i="21" s="1"/>
  <c r="AE10" i="21"/>
  <c r="AF10" i="21" s="1"/>
  <c r="AD28" i="9"/>
  <c r="AD29" i="9"/>
  <c r="AD30" i="9"/>
  <c r="AD27" i="9"/>
  <c r="AD31" i="9"/>
  <c r="AD70" i="9"/>
  <c r="AD81" i="9"/>
  <c r="AD79" i="9"/>
  <c r="AD75" i="9"/>
  <c r="AD91" i="9"/>
  <c r="AD83" i="9"/>
  <c r="AD77" i="9"/>
  <c r="R81" i="9"/>
  <c r="R79" i="9" s="1"/>
  <c r="R77" i="9" s="1"/>
  <c r="R75" i="9" s="1"/>
  <c r="Q79" i="9"/>
  <c r="Q77" i="9" s="1"/>
  <c r="Q75" i="9" s="1"/>
  <c r="J81" i="9"/>
  <c r="J79" i="9" s="1"/>
  <c r="J77" i="9" s="1"/>
  <c r="J75" i="9" s="1"/>
  <c r="AC82" i="21" l="1"/>
  <c r="AE22" i="21"/>
  <c r="AD124" i="9"/>
  <c r="AC124" i="9"/>
  <c r="AC125" i="9" s="1"/>
  <c r="AC127" i="9" s="1"/>
  <c r="AD119" i="9"/>
  <c r="AD120" i="9"/>
  <c r="C124" i="9"/>
  <c r="C125" i="9" s="1"/>
  <c r="C127" i="9" s="1"/>
  <c r="D124" i="9"/>
  <c r="D125" i="9" s="1"/>
  <c r="D127" i="9" s="1"/>
  <c r="F124" i="9"/>
  <c r="F125" i="9" s="1"/>
  <c r="F127" i="9" s="1"/>
  <c r="G124" i="9"/>
  <c r="G125" i="9" s="1"/>
  <c r="G127" i="9" s="1"/>
  <c r="H124" i="9"/>
  <c r="H125" i="9" s="1"/>
  <c r="H127" i="9" s="1"/>
  <c r="I124" i="9"/>
  <c r="I125" i="9" s="1"/>
  <c r="I127" i="9" s="1"/>
  <c r="K124" i="9"/>
  <c r="K125" i="9" s="1"/>
  <c r="K127" i="9" s="1"/>
  <c r="L124" i="9"/>
  <c r="L125" i="9" s="1"/>
  <c r="L127" i="9" s="1"/>
  <c r="M124" i="9"/>
  <c r="M125" i="9" s="1"/>
  <c r="M127" i="9" s="1"/>
  <c r="N124" i="9"/>
  <c r="N125" i="9" s="1"/>
  <c r="N127" i="9" s="1"/>
  <c r="P124" i="9"/>
  <c r="P125" i="9" s="1"/>
  <c r="P127" i="9" s="1"/>
  <c r="Q124" i="9"/>
  <c r="Q125" i="9" s="1"/>
  <c r="Q127" i="9" s="1"/>
  <c r="R124" i="9"/>
  <c r="R125" i="9" s="1"/>
  <c r="R127" i="9" s="1"/>
  <c r="S124" i="9"/>
  <c r="S125" i="9" s="1"/>
  <c r="S127" i="9" s="1"/>
  <c r="U124" i="9"/>
  <c r="U125" i="9" s="1"/>
  <c r="U127" i="9" s="1"/>
  <c r="V124" i="9"/>
  <c r="V125" i="9" s="1"/>
  <c r="V127" i="9" s="1"/>
  <c r="W124" i="9"/>
  <c r="W125" i="9" s="1"/>
  <c r="W127" i="9" s="1"/>
  <c r="X124" i="9"/>
  <c r="X125" i="9" s="1"/>
  <c r="X127" i="9" s="1"/>
  <c r="Y124" i="9"/>
  <c r="Y125" i="9" s="1"/>
  <c r="Y127" i="9" s="1"/>
  <c r="Z124" i="9"/>
  <c r="Z125" i="9" s="1"/>
  <c r="Z127" i="9" s="1"/>
  <c r="AA124" i="9"/>
  <c r="AA125" i="9" s="1"/>
  <c r="AA127" i="9" s="1"/>
  <c r="AB124" i="9"/>
  <c r="AB125" i="9" s="1"/>
  <c r="AB127" i="9" s="1"/>
  <c r="B124" i="9"/>
  <c r="B125" i="9" s="1"/>
  <c r="B127" i="9" s="1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B24" i="15"/>
  <c r="AC68" i="21" l="1"/>
  <c r="AC71" i="21"/>
  <c r="AD121" i="9"/>
  <c r="AD125" i="9" s="1"/>
  <c r="AD127" i="9" s="1"/>
  <c r="C112" i="9"/>
  <c r="C12" i="15"/>
  <c r="B81" i="9"/>
  <c r="B79" i="9" l="1"/>
  <c r="B77" i="9" s="1"/>
  <c r="B75" i="9" s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S24" i="6"/>
  <c r="T24" i="6"/>
  <c r="U24" i="6"/>
  <c r="V24" i="6"/>
  <c r="W24" i="6"/>
  <c r="X24" i="6"/>
  <c r="Y24" i="6"/>
  <c r="Z24" i="6"/>
  <c r="AA24" i="6"/>
  <c r="AB24" i="6"/>
  <c r="AC24" i="6"/>
  <c r="B24" i="6"/>
  <c r="S18" i="6"/>
  <c r="T18" i="6"/>
  <c r="U18" i="6"/>
  <c r="V18" i="6"/>
  <c r="W18" i="6"/>
  <c r="X18" i="6"/>
  <c r="Y18" i="6"/>
  <c r="Z18" i="6"/>
  <c r="AA18" i="6"/>
  <c r="AB18" i="6"/>
  <c r="AC18" i="6"/>
  <c r="Z21" i="6" l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B10" i="2" l="1"/>
  <c r="B14" i="2"/>
  <c r="B20" i="2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B9" i="4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B5" i="6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9" i="1"/>
  <c r="S21" i="6"/>
  <c r="T21" i="6"/>
  <c r="U21" i="6"/>
  <c r="V21" i="6"/>
  <c r="W21" i="6"/>
  <c r="X21" i="6"/>
  <c r="Y21" i="6"/>
  <c r="AA21" i="6"/>
  <c r="AB21" i="6"/>
  <c r="AC21" i="6"/>
  <c r="R18" i="6"/>
  <c r="R21" i="6" s="1"/>
  <c r="Q18" i="6"/>
  <c r="Q21" i="6" s="1"/>
  <c r="P18" i="6"/>
  <c r="P21" i="6" s="1"/>
  <c r="O18" i="6"/>
  <c r="O21" i="6" s="1"/>
  <c r="N18" i="6"/>
  <c r="N21" i="6" s="1"/>
  <c r="M18" i="6"/>
  <c r="M21" i="6" s="1"/>
  <c r="L18" i="6"/>
  <c r="L21" i="6" s="1"/>
  <c r="K18" i="6"/>
  <c r="K21" i="6" s="1"/>
  <c r="J18" i="6"/>
  <c r="J21" i="6" s="1"/>
  <c r="I18" i="6"/>
  <c r="I21" i="6" s="1"/>
  <c r="H18" i="6"/>
  <c r="H21" i="6" s="1"/>
  <c r="G18" i="6"/>
  <c r="G21" i="6" s="1"/>
  <c r="F18" i="6"/>
  <c r="F21" i="6" s="1"/>
  <c r="E18" i="6"/>
  <c r="E21" i="6" s="1"/>
  <c r="D18" i="6"/>
  <c r="D21" i="6" s="1"/>
  <c r="C18" i="6"/>
  <c r="C21" i="6" s="1"/>
  <c r="B18" i="6"/>
  <c r="B21" i="6" s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B2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B14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B18" i="4"/>
  <c r="B5" i="4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B22" i="2" l="1"/>
  <c r="Q32" i="1" l="1"/>
  <c r="R32" i="1"/>
  <c r="S32" i="1"/>
  <c r="T32" i="1"/>
  <c r="U32" i="1"/>
  <c r="V32" i="1"/>
  <c r="W32" i="1"/>
  <c r="X32" i="1"/>
  <c r="Y32" i="1"/>
  <c r="Z32" i="1"/>
  <c r="AA32" i="1"/>
  <c r="AB32" i="1"/>
  <c r="AC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2" i="1"/>
  <c r="S20" i="1"/>
  <c r="T20" i="1"/>
  <c r="U20" i="1"/>
  <c r="V20" i="1"/>
  <c r="W20" i="1"/>
  <c r="X20" i="1"/>
  <c r="Y20" i="1"/>
  <c r="Z20" i="1"/>
  <c r="AA20" i="1"/>
  <c r="AB20" i="1"/>
  <c r="AC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0" i="1"/>
  <c r="R15" i="1"/>
  <c r="S15" i="1"/>
  <c r="T15" i="1"/>
  <c r="U15" i="1"/>
  <c r="V15" i="1"/>
  <c r="W15" i="1"/>
  <c r="W28" i="1" s="1"/>
  <c r="X15" i="1"/>
  <c r="X28" i="1" s="1"/>
  <c r="Y15" i="1"/>
  <c r="Y28" i="1" s="1"/>
  <c r="Z15" i="1"/>
  <c r="AA15" i="1"/>
  <c r="AB15" i="1"/>
  <c r="AC15" i="1"/>
  <c r="C15" i="1"/>
  <c r="D15" i="1"/>
  <c r="D28" i="1" s="1"/>
  <c r="E15" i="1"/>
  <c r="E28" i="1" s="1"/>
  <c r="F15" i="1"/>
  <c r="F28" i="1" s="1"/>
  <c r="G15" i="1"/>
  <c r="H15" i="1"/>
  <c r="I15" i="1"/>
  <c r="J15" i="1"/>
  <c r="K15" i="1"/>
  <c r="L15" i="1"/>
  <c r="L28" i="1" s="1"/>
  <c r="M15" i="1"/>
  <c r="M28" i="1" s="1"/>
  <c r="N15" i="1"/>
  <c r="N28" i="1" s="1"/>
  <c r="O15" i="1"/>
  <c r="P15" i="1"/>
  <c r="Q15" i="1"/>
  <c r="B15" i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C10" i="2"/>
  <c r="C22" i="2" s="1"/>
  <c r="D10" i="2"/>
  <c r="E10" i="2"/>
  <c r="F10" i="2"/>
  <c r="G10" i="2"/>
  <c r="G22" i="2" s="1"/>
  <c r="H10" i="2"/>
  <c r="H22" i="2" s="1"/>
  <c r="I10" i="2"/>
  <c r="I22" i="2" s="1"/>
  <c r="J10" i="2"/>
  <c r="J22" i="2" s="1"/>
  <c r="K10" i="2"/>
  <c r="K22" i="2" s="1"/>
  <c r="L10" i="2"/>
  <c r="M10" i="2"/>
  <c r="N10" i="2"/>
  <c r="O10" i="2"/>
  <c r="O22" i="2" s="1"/>
  <c r="P10" i="2"/>
  <c r="P22" i="2" s="1"/>
  <c r="Q10" i="2"/>
  <c r="Q22" i="2" s="1"/>
  <c r="R10" i="2"/>
  <c r="R22" i="2" s="1"/>
  <c r="S10" i="2"/>
  <c r="S22" i="2" s="1"/>
  <c r="T10" i="2"/>
  <c r="U10" i="2"/>
  <c r="V10" i="2"/>
  <c r="W10" i="2"/>
  <c r="W22" i="2" s="1"/>
  <c r="X10" i="2"/>
  <c r="X22" i="2" s="1"/>
  <c r="Y10" i="2"/>
  <c r="Y22" i="2" s="1"/>
  <c r="Z10" i="2"/>
  <c r="Z22" i="2" s="1"/>
  <c r="AA10" i="2"/>
  <c r="AA22" i="2" s="1"/>
  <c r="AB10" i="2"/>
  <c r="AC10" i="2"/>
  <c r="N22" i="2" l="1"/>
  <c r="F22" i="2"/>
  <c r="V22" i="2"/>
  <c r="AC22" i="2"/>
  <c r="U22" i="2"/>
  <c r="M22" i="2"/>
  <c r="E22" i="2"/>
  <c r="AB22" i="2"/>
  <c r="T22" i="2"/>
  <c r="L22" i="2"/>
  <c r="D22" i="2"/>
  <c r="V28" i="1"/>
  <c r="K28" i="1"/>
  <c r="C28" i="1"/>
  <c r="U28" i="1"/>
  <c r="Q28" i="1"/>
  <c r="AB28" i="1"/>
  <c r="T28" i="1"/>
  <c r="AC28" i="1"/>
  <c r="P28" i="1"/>
  <c r="AA28" i="1"/>
  <c r="S28" i="1"/>
  <c r="J28" i="1"/>
  <c r="I28" i="1"/>
  <c r="H28" i="1"/>
  <c r="O28" i="1"/>
  <c r="G28" i="1"/>
  <c r="Z28" i="1"/>
  <c r="R28" i="1"/>
  <c r="B28" i="1"/>
  <c r="AE40" i="21" l="1"/>
  <c r="AE41" i="21" s="1"/>
  <c r="AE63" i="21" l="1"/>
  <c r="AE61" i="21"/>
  <c r="AE62" i="21"/>
  <c r="AE33" i="21"/>
  <c r="AE60" i="21"/>
  <c r="AE64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tc={F7E14720-85B6-8840-8AFB-1295A74DBD6F}</author>
  </authors>
  <commentList>
    <comment ref="A30" authorId="0" shapeId="0" xr:uid="{F7E14720-85B6-8840-8AFB-1295A74DBD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Grabbed from cashflow
</t>
      </text>
    </comment>
  </commentList>
</comments>
</file>

<file path=xl/sharedStrings.xml><?xml version="1.0" encoding="utf-8"?>
<sst xmlns="http://schemas.openxmlformats.org/spreadsheetml/2006/main" count="802" uniqueCount="243">
  <si>
    <t>net income</t>
  </si>
  <si>
    <t>depreciation and amortization</t>
  </si>
  <si>
    <t>cash paid for income taxes, net</t>
  </si>
  <si>
    <t>cash paid for interest</t>
  </si>
  <si>
    <t>ebita (income before taxes, interest, depreciation amortization</t>
  </si>
  <si>
    <t>adjustments to reconcile net income to cash generated by operating activities:</t>
  </si>
  <si>
    <t>share-based compensation expense</t>
  </si>
  <si>
    <t>deferred income tax expense</t>
  </si>
  <si>
    <t>deferred income tax benefit</t>
  </si>
  <si>
    <t>other</t>
  </si>
  <si>
    <t>accounts receivable, net</t>
  </si>
  <si>
    <t>inventories</t>
  </si>
  <si>
    <t>vendor non-trade receivables</t>
  </si>
  <si>
    <t>other current and non-current assets</t>
  </si>
  <si>
    <t>accounts payable</t>
  </si>
  <si>
    <t>deferred revenue</t>
  </si>
  <si>
    <t>other current and non-current liabilities</t>
  </si>
  <si>
    <t>cash generated by operating activities</t>
  </si>
  <si>
    <t>working capital</t>
  </si>
  <si>
    <t>Cashflow from operations</t>
  </si>
  <si>
    <t>payments for acquisition of property, plant and equipment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</si>
  <si>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</si>
  <si>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</si>
  <si>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</si>
  <si>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</si>
  <si>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made in connection with business acquisitions, net</t>
  </si>
  <si>
    <t>purchases of non-marketable securities</t>
  </si>
  <si>
    <t>payments for acquisition of intangible assets</t>
  </si>
  <si>
    <t>proceeds from non-marketable securities</t>
  </si>
  <si>
    <t>payments for strategic investments, net</t>
  </si>
  <si>
    <t>payments for strategic investments</t>
  </si>
  <si>
    <t>cash used in investing activities</t>
  </si>
  <si>
    <t>capital expenditures</t>
  </si>
  <si>
    <t>acquisitions</t>
  </si>
  <si>
    <t>Cashflow from investing</t>
  </si>
  <si>
    <t>payments for taxes related to net share settlement of equity awards</t>
  </si>
  <si>
    <t>payments for dividends and dividend equivalents</t>
  </si>
  <si>
    <t>proceeds from issuance of common stock</t>
  </si>
  <si>
    <t>repurchases of common stock</t>
  </si>
  <si>
    <t>excess tax benefits from equity awards</t>
  </si>
  <si>
    <t>proceeds from issuance of term debt, net</t>
  </si>
  <si>
    <t>repayments of term debt</t>
  </si>
  <si>
    <t>proceeds from commercial paper, net</t>
  </si>
  <si>
    <t>change in commercial paper, net</t>
  </si>
  <si>
    <t>cash used in financing activities</t>
  </si>
  <si>
    <t>payments for dividends</t>
  </si>
  <si>
    <t>equity purchases/issuance</t>
  </si>
  <si>
    <t>debt purchases/issuance</t>
  </si>
  <si>
    <t>change in cash</t>
  </si>
  <si>
    <t>cash and cash equivalents, beginning of the period</t>
  </si>
  <si>
    <t>cash and cash equivalents, end of the period</t>
  </si>
  <si>
    <t>proceeds from repurchase agreement</t>
  </si>
  <si>
    <t>proceeds from repurchase agreements</t>
  </si>
  <si>
    <t>repayments of commercial paper, net</t>
  </si>
  <si>
    <t>Q2 2017</t>
  </si>
  <si>
    <t>Q3 2017</t>
  </si>
  <si>
    <t>Year Ended 2017</t>
  </si>
  <si>
    <t>Q2 2018</t>
  </si>
  <si>
    <t>Q3 2018</t>
  </si>
  <si>
    <t>Year Ended 2018</t>
  </si>
  <si>
    <t>Q2 2019</t>
  </si>
  <si>
    <t>Q3 2019</t>
  </si>
  <si>
    <t>Year Ended 2019</t>
  </si>
  <si>
    <t>Q2 2020</t>
  </si>
  <si>
    <t>Q3 2020</t>
  </si>
  <si>
    <t>Year Ended 2020</t>
  </si>
  <si>
    <t>Q2 2021</t>
  </si>
  <si>
    <t>Q3 2021</t>
  </si>
  <si>
    <t>Year Ended 2021</t>
  </si>
  <si>
    <t>Q2 2022</t>
  </si>
  <si>
    <t>Q3 2022</t>
  </si>
  <si>
    <t>iPhone</t>
  </si>
  <si>
    <t>Mac</t>
  </si>
  <si>
    <t>iPad</t>
  </si>
  <si>
    <t>Wearables, Home and Accessories</t>
  </si>
  <si>
    <t>Services</t>
  </si>
  <si>
    <t>Total net sales</t>
  </si>
  <si>
    <t>label</t>
  </si>
  <si>
    <t>Q4 2017</t>
  </si>
  <si>
    <t>Q4 2018</t>
  </si>
  <si>
    <t>Q4 2019</t>
  </si>
  <si>
    <t>Q4 2020</t>
  </si>
  <si>
    <t>Q4 2021</t>
  </si>
  <si>
    <t>Q1 2017</t>
  </si>
  <si>
    <t>Q1 2018</t>
  </si>
  <si>
    <t>Q1 2019</t>
  </si>
  <si>
    <t>Q1 2020</t>
  </si>
  <si>
    <t>Q1 2021</t>
  </si>
  <si>
    <t>Q1 2022</t>
  </si>
  <si>
    <t>COGS</t>
  </si>
  <si>
    <t>Gross Profit</t>
  </si>
  <si>
    <t>EBITDA</t>
  </si>
  <si>
    <t>Net Sales</t>
  </si>
  <si>
    <t>OperatingX</t>
  </si>
  <si>
    <t>CashOpX</t>
  </si>
  <si>
    <t>INCOME</t>
  </si>
  <si>
    <t>OI</t>
  </si>
  <si>
    <t>D&amp;A</t>
  </si>
  <si>
    <t>less change NWC</t>
  </si>
  <si>
    <t>less CapX</t>
  </si>
  <si>
    <t>less Tax</t>
  </si>
  <si>
    <t>FCF</t>
  </si>
  <si>
    <t>less Dividends</t>
  </si>
  <si>
    <t>less Stock Repurchase</t>
  </si>
  <si>
    <t>less Debt Paydown</t>
  </si>
  <si>
    <t>NCF</t>
  </si>
  <si>
    <t>deferred taxes</t>
  </si>
  <si>
    <t>less non-marketable securities</t>
  </si>
  <si>
    <t>less marketable securities</t>
  </si>
  <si>
    <t>less commercial paper</t>
  </si>
  <si>
    <t xml:space="preserve">change in cash </t>
  </si>
  <si>
    <t>adj. EBITDA</t>
  </si>
  <si>
    <t>less Op Other</t>
  </si>
  <si>
    <t>less Acquisitions</t>
  </si>
  <si>
    <t>less Other Investing</t>
  </si>
  <si>
    <t>less Other Operating</t>
  </si>
  <si>
    <t>iPhone, YoY</t>
  </si>
  <si>
    <t>iPad, YoY</t>
  </si>
  <si>
    <t>Mac, YoY</t>
  </si>
  <si>
    <t>Wearables, Home and Accessories, YoY</t>
  </si>
  <si>
    <t>YoY 𝚫 in Sales</t>
  </si>
  <si>
    <t>YoY 𝚫 in Sales By Brand</t>
  </si>
  <si>
    <t>Gross Margin</t>
  </si>
  <si>
    <t>EBITDA Margin</t>
  </si>
  <si>
    <t>Cash</t>
  </si>
  <si>
    <t>ST Investments</t>
  </si>
  <si>
    <t>less Other Financing</t>
  </si>
  <si>
    <t>2013 – 2020 debt issuances:</t>
  </si>
  <si>
    <t>Floating-rate notes</t>
  </si>
  <si>
    <t> 2022</t>
  </si>
  <si>
    <t>0.48% – 0.63%</t>
  </si>
  <si>
    <t>Fixed-rate 0.000% – 4.650% notes</t>
  </si>
  <si>
    <t>2022 – 2060</t>
  </si>
  <si>
    <t>0.03% – 4.78%</t>
  </si>
  <si>
    <t>Second quarter 2021 debt issuance:</t>
  </si>
  <si>
    <t>Fixed-rate 0.700% – 2.800% notes</t>
  </si>
  <si>
    <t>2026 – 2061</t>
  </si>
  <si>
    <t>0.75% – 2.81%</t>
  </si>
  <si>
    <t>Fourth quarter 2021 debt issuance:</t>
  </si>
  <si>
    <t>Fixed-rate 1.400% – 2.850% notes</t>
  </si>
  <si>
    <t>2028 – 2061</t>
  </si>
  <si>
    <t>1.43% – 2.86%</t>
  </si>
  <si>
    <t>Total term debt</t>
  </si>
  <si>
    <t>Unamortized premium/(discount) and issuance costs, net</t>
  </si>
  <si>
    <t>Hedge accounting fair value adjustments</t>
  </si>
  <si>
    <t>Less: Current portion of term debt</t>
  </si>
  <si>
    <t>Total non-current portion of term debt</t>
  </si>
  <si>
    <t>109,106 </t>
  </si>
  <si>
    <t>Maturies</t>
  </si>
  <si>
    <t>Amount</t>
  </si>
  <si>
    <t>Effective Interest Rate</t>
  </si>
  <si>
    <t>current term debt</t>
  </si>
  <si>
    <t>long term debt</t>
  </si>
  <si>
    <t>cash and cash equivalents</t>
  </si>
  <si>
    <t>Net Debt</t>
  </si>
  <si>
    <t>EV</t>
  </si>
  <si>
    <t>shares</t>
  </si>
  <si>
    <t>price, $/sh</t>
  </si>
  <si>
    <t>Equity</t>
  </si>
  <si>
    <t>LTV</t>
  </si>
  <si>
    <t>LTM</t>
  </si>
  <si>
    <t>Provision for income taxes</t>
  </si>
  <si>
    <t>Other income/, net</t>
  </si>
  <si>
    <t>increase in cash, cash equivalents and restricted cash</t>
  </si>
  <si>
    <t>LTM (Year Before)</t>
  </si>
  <si>
    <t>Americas</t>
  </si>
  <si>
    <t>Europe</t>
  </si>
  <si>
    <t>Greater China</t>
  </si>
  <si>
    <t>Japan</t>
  </si>
  <si>
    <t>Rest of Asia Pacific</t>
  </si>
  <si>
    <t>Unit Sales by Product:</t>
  </si>
  <si>
    <t>Cost of Mac</t>
  </si>
  <si>
    <t>Cost of iPhone</t>
  </si>
  <si>
    <t>Cost of iPad</t>
  </si>
  <si>
    <t>YoY 𝚫 in Sales By Location</t>
  </si>
  <si>
    <t>YoY 𝚫 in Sales By Prdocut</t>
  </si>
  <si>
    <t>Americas, YoY</t>
  </si>
  <si>
    <t>Europe, YoY</t>
  </si>
  <si>
    <t>Greater China, YoY</t>
  </si>
  <si>
    <t>Japan, YoY</t>
  </si>
  <si>
    <t>Avg. Cost of Wearables</t>
  </si>
  <si>
    <t>Revenues By Product:</t>
  </si>
  <si>
    <t>Revenues By Location:</t>
  </si>
  <si>
    <t>Cash &amp; cash equivalents</t>
  </si>
  <si>
    <t>YoY 𝚫 in Cost of Prdocut</t>
  </si>
  <si>
    <t>Cost of Product:</t>
  </si>
  <si>
    <t>YoY 𝚫 in Unit Sales By Product:</t>
  </si>
  <si>
    <t>Wearables</t>
  </si>
  <si>
    <t>E  Q4 2022</t>
  </si>
  <si>
    <t>E Year Ended 2022</t>
  </si>
  <si>
    <t>E Year Ended 2023</t>
  </si>
  <si>
    <t>Percent Revenue In Location:</t>
  </si>
  <si>
    <t>YoY 𝚫 in Sales By Product</t>
  </si>
  <si>
    <t>YoY 𝚫 in COGS</t>
  </si>
  <si>
    <t>COGS/Revenue</t>
  </si>
  <si>
    <t>YoY 𝚫 in Opx</t>
  </si>
  <si>
    <t>Other income, net</t>
  </si>
  <si>
    <t>Opx/Revenue</t>
  </si>
  <si>
    <t>current assets:</t>
  </si>
  <si>
    <t> </t>
  </si>
  <si>
    <t>marketable securities</t>
  </si>
  <si>
    <t>other current assets</t>
  </si>
  <si>
    <t>total current assets</t>
  </si>
  <si>
    <t>non-current assets:</t>
  </si>
  <si>
    <t>property, plant and equipment, net</t>
  </si>
  <si>
    <t>goodwill</t>
  </si>
  <si>
    <t>acquired intangible assets, net</t>
  </si>
  <si>
    <t>other non-current assets</t>
  </si>
  <si>
    <t>total non-current assets</t>
  </si>
  <si>
    <t>total assets</t>
  </si>
  <si>
    <t>current liabilities:</t>
  </si>
  <si>
    <t>accrued expenses</t>
  </si>
  <si>
    <t>commercial paper and repurchase agreements</t>
  </si>
  <si>
    <t>other current liabilities</t>
  </si>
  <si>
    <t>total current liabilities</t>
  </si>
  <si>
    <t>non-current liabilities:</t>
  </si>
  <si>
    <t>other non-current liabilities</t>
  </si>
  <si>
    <t>total non-current liabilities</t>
  </si>
  <si>
    <t>total liabilities</t>
  </si>
  <si>
    <t>commitments and contingencies</t>
  </si>
  <si>
    <t xml:space="preserve"> </t>
  </si>
  <si>
    <t>shareholders’ equity:</t>
  </si>
  <si>
    <t>common stock and additional paid-in capital,. par value: shares authorized; and shares issued and outstanding, respectively</t>
  </si>
  <si>
    <t>retained earnings</t>
  </si>
  <si>
    <t>accumulated other comprehensive income</t>
  </si>
  <si>
    <t>total shareholders’ equity</t>
  </si>
  <si>
    <t>total liabilities and shareholders’ equity</t>
  </si>
  <si>
    <t>6mo 2017</t>
  </si>
  <si>
    <t>9mo 2017</t>
  </si>
  <si>
    <t>6mo 2018</t>
  </si>
  <si>
    <t>9mo 2018</t>
  </si>
  <si>
    <t>6mo 2019</t>
  </si>
  <si>
    <t>9mo 2019</t>
  </si>
  <si>
    <t>6mo 2020</t>
  </si>
  <si>
    <t>9mo 2020</t>
  </si>
  <si>
    <t>6mo 2021</t>
  </si>
  <si>
    <t>9mo 2021</t>
  </si>
  <si>
    <t>6mo 2022</t>
  </si>
  <si>
    <t>9mo 2022</t>
  </si>
  <si>
    <t>statement of cash flows [abstract]</t>
  </si>
  <si>
    <t>operating activities:</t>
  </si>
  <si>
    <t>financing activities:</t>
  </si>
  <si>
    <t>supplemental cash flow disclosure: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</si>
</sst>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6" formatCode="0.000%"/>
    <numFmt numFmtId="177" formatCode="0.0000%"/>
  </numFmts>
  <fonts count="1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/>
    <xf numFmtId="10" fontId="0" fillId="0" borderId="0" xfId="0" applyNumberFormat="1"/>
    <xf numFmtId="10" fontId="5" fillId="0" borderId="0" xfId="0" applyNumberFormat="1" applyFont="1"/>
    <xf numFmtId="10" fontId="1" fillId="0" borderId="0" xfId="0" applyNumberFormat="1" applyFont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2" xfId="0" applyFont="1" applyBorder="1"/>
    <xf numFmtId="0" fontId="1" fillId="0" borderId="0" xfId="0" applyFont="1" applyBorder="1"/>
    <xf numFmtId="0" fontId="5" fillId="0" borderId="2" xfId="0" applyFont="1" applyBorder="1"/>
    <xf numFmtId="10" fontId="5" fillId="0" borderId="2" xfId="0" applyNumberFormat="1" applyFont="1" applyBorder="1"/>
    <xf numFmtId="10" fontId="0" fillId="0" borderId="2" xfId="0" applyNumberFormat="1" applyBorder="1"/>
    <xf numFmtId="10" fontId="1" fillId="0" borderId="2" xfId="0" applyNumberFormat="1" applyFont="1" applyBorder="1"/>
    <xf numFmtId="10" fontId="0" fillId="0" borderId="0" xfId="1" applyNumberFormat="1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/>
    <xf numFmtId="2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2" fontId="8" fillId="0" borderId="0" xfId="0" applyNumberFormat="1" applyFont="1"/>
    <xf numFmtId="164" fontId="8" fillId="0" borderId="0" xfId="0" applyNumberFormat="1" applyFont="1" applyAlignment="1">
      <alignment horizontal="left"/>
    </xf>
    <xf numFmtId="164" fontId="7" fillId="0" borderId="0" xfId="0" quotePrefix="1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2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8" fillId="0" borderId="0" xfId="0" applyFont="1" applyBorder="1"/>
    <xf numFmtId="0" fontId="8" fillId="0" borderId="2" xfId="0" applyFont="1" applyBorder="1"/>
    <xf numFmtId="0" fontId="8" fillId="0" borderId="0" xfId="0" applyFont="1" applyFill="1" applyBorder="1"/>
    <xf numFmtId="2" fontId="0" fillId="0" borderId="0" xfId="0" applyNumberFormat="1"/>
    <xf numFmtId="0" fontId="5" fillId="0" borderId="0" xfId="0" applyFont="1" applyBorder="1"/>
    <xf numFmtId="10" fontId="5" fillId="0" borderId="0" xfId="0" applyNumberFormat="1" applyFont="1" applyBorder="1"/>
    <xf numFmtId="10" fontId="0" fillId="0" borderId="0" xfId="0" applyNumberFormat="1" applyBorder="1"/>
    <xf numFmtId="10" fontId="1" fillId="0" borderId="0" xfId="0" applyNumberFormat="1" applyFont="1" applyBorder="1"/>
    <xf numFmtId="9" fontId="0" fillId="0" borderId="0" xfId="1" applyFont="1"/>
    <xf numFmtId="166" fontId="0" fillId="0" borderId="0" xfId="1" applyNumberFormat="1" applyFont="1"/>
    <xf numFmtId="0" fontId="0" fillId="0" borderId="0" xfId="0" applyFont="1"/>
    <xf numFmtId="1" fontId="5" fillId="0" borderId="0" xfId="0" applyNumberFormat="1" applyFont="1"/>
    <xf numFmtId="177" fontId="0" fillId="0" borderId="0" xfId="1" applyNumberFormat="1" applyFont="1"/>
    <xf numFmtId="9" fontId="5" fillId="0" borderId="0" xfId="1" applyFont="1"/>
    <xf numFmtId="10" fontId="5" fillId="0" borderId="0" xfId="1" applyNumberFormat="1" applyFont="1"/>
    <xf numFmtId="10" fontId="1" fillId="0" borderId="0" xfId="1" applyNumberFormat="1" applyFont="1"/>
    <xf numFmtId="10" fontId="9" fillId="0" borderId="0" xfId="0" applyNumberFormat="1" applyFont="1"/>
    <xf numFmtId="1" fontId="0" fillId="0" borderId="0" xfId="0" applyNumberFormat="1"/>
    <xf numFmtId="1" fontId="0" fillId="0" borderId="0" xfId="0" applyNumberFormat="1" applyFont="1"/>
    <xf numFmtId="1" fontId="5" fillId="0" borderId="2" xfId="0" applyNumberFormat="1" applyFont="1" applyBorder="1"/>
    <xf numFmtId="1" fontId="0" fillId="0" borderId="2" xfId="0" applyNumberFormat="1" applyBorder="1"/>
    <xf numFmtId="10" fontId="10" fillId="0" borderId="0" xfId="0" applyNumberFormat="1" applyFont="1"/>
    <xf numFmtId="9" fontId="11" fillId="0" borderId="0" xfId="1" applyFont="1"/>
    <xf numFmtId="9" fontId="9" fillId="0" borderId="0" xfId="1" applyFont="1"/>
    <xf numFmtId="9" fontId="12" fillId="0" borderId="0" xfId="1" applyFont="1"/>
    <xf numFmtId="0" fontId="11" fillId="0" borderId="0" xfId="0" applyFont="1"/>
    <xf numFmtId="0" fontId="9" fillId="0" borderId="0" xfId="0" applyFont="1"/>
    <xf numFmtId="1" fontId="11" fillId="0" borderId="0" xfId="0" applyNumberFormat="1" applyFont="1"/>
    <xf numFmtId="1" fontId="9" fillId="0" borderId="0" xfId="0" applyNumberFormat="1" applyFont="1"/>
    <xf numFmtId="10" fontId="9" fillId="0" borderId="0" xfId="1" applyNumberFormat="1" applyFont="1"/>
    <xf numFmtId="10" fontId="9" fillId="0" borderId="0" xfId="0" applyNumberFormat="1" applyFont="1" applyBorder="1"/>
    <xf numFmtId="1" fontId="5" fillId="0" borderId="0" xfId="0" applyNumberFormat="1" applyFont="1" applyBorder="1"/>
    <xf numFmtId="1" fontId="0" fillId="0" borderId="0" xfId="0" applyNumberFormat="1" applyBorder="1"/>
    <xf numFmtId="1" fontId="0" fillId="0" borderId="0" xfId="1" applyNumberFormat="1" applyFont="1"/>
    <xf numFmtId="1" fontId="13" fillId="0" borderId="0" xfId="0" applyNumberFormat="1" applyFont="1"/>
    <xf numFmtId="1" fontId="14" fillId="0" borderId="0" xfId="0" applyNumberFormat="1" applyFont="1"/>
    <xf numFmtId="10" fontId="13" fillId="0" borderId="0" xfId="0" applyNumberFormat="1" applyFont="1"/>
    <xf numFmtId="10" fontId="13" fillId="0" borderId="0" xfId="1" applyNumberFormat="1" applyFont="1"/>
    <xf numFmtId="0" fontId="13" fillId="0" borderId="0" xfId="0" applyFont="1"/>
    <xf numFmtId="10" fontId="15" fillId="0" borderId="0" xfId="1" applyNumberFormat="1" applyFont="1"/>
    <xf numFmtId="10" fontId="15" fillId="0" borderId="0" xfId="0" applyNumberFormat="1" applyFont="1"/>
    <xf numFmtId="0" fontId="15" fillId="0" borderId="0" xfId="0" applyFont="1"/>
    <xf numFmtId="1" fontId="15" fillId="0" borderId="0" xfId="0" applyNumberFormat="1" applyFont="1"/>
    <xf numFmtId="10" fontId="13" fillId="0" borderId="2" xfId="0" applyNumberFormat="1" applyFont="1" applyBorder="1"/>
    <xf numFmtId="1" fontId="0" fillId="0" borderId="0" xfId="0" applyNumberFormat="1" applyFill="1" applyBorder="1"/>
    <xf numFmtId="9" fontId="16" fillId="0" borderId="0" xfId="1" applyFont="1" applyBorder="1"/>
    <xf numFmtId="9" fontId="17" fillId="0" borderId="0" xfId="1" applyFont="1"/>
    <xf numFmtId="1" fontId="17" fillId="0" borderId="0" xfId="0" applyNumberFormat="1" applyFont="1" applyFill="1" applyBorder="1"/>
    <xf numFmtId="0" fontId="17" fillId="0" borderId="0" xfId="0" applyFont="1"/>
    <xf numFmtId="0" fontId="0" fillId="0" borderId="2" xfId="0" applyNumberFormat="1" applyBorder="1"/>
    <xf numFmtId="1" fontId="14" fillId="0" borderId="2" xfId="0" applyNumberFormat="1" applyFont="1" applyBorder="1"/>
    <xf numFmtId="1" fontId="1" fillId="0" borderId="0" xfId="0" applyNumberFormat="1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analysis!$A$7</c:f>
              <c:strCache>
                <c:ptCount val="1"/>
                <c:pt idx="0">
                  <c:v>Total net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analysis!$B$7:$G$7</c:f>
              <c:numCache>
                <c:formatCode>General</c:formatCode>
                <c:ptCount val="6"/>
                <c:pt idx="0">
                  <c:v>229234</c:v>
                </c:pt>
                <c:pt idx="1">
                  <c:v>265595</c:v>
                </c:pt>
                <c:pt idx="2">
                  <c:v>260174</c:v>
                </c:pt>
                <c:pt idx="3">
                  <c:v>274515</c:v>
                </c:pt>
                <c:pt idx="4">
                  <c:v>365817</c:v>
                </c:pt>
                <c:pt idx="5">
                  <c:v>387542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E-CC4C-99F7-A39177F1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42703"/>
        <c:axId val="1608581343"/>
      </c:scatterChart>
      <c:valAx>
        <c:axId val="48074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81343"/>
        <c:crosses val="autoZero"/>
        <c:crossBetween val="midCat"/>
      </c:valAx>
      <c:valAx>
        <c:axId val="1608581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074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11</xdr:row>
      <xdr:rowOff>69850</xdr:rowOff>
    </xdr:from>
    <xdr:to>
      <xdr:col>13</xdr:col>
      <xdr:colOff>101600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30D7-EA83-5C2B-6DCF-1117DA1E5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sser, Julia Evelyn" id="{871890B9-6F62-EC47-948E-A8012B663B64}" userId="S::jsusser@upenn.edu::79735ddf-3127-4d34-ba00-ea33b434ad2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0" dT="2022-08-04T15:31:17.80" personId="{871890B9-6F62-EC47-948E-A8012B663B64}" id="{F7E14720-85B6-8840-8AFB-1295A74DBD6F}">
    <text xml:space="preserve">Grabbed from cashflow
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85C5-892A-5140-9EB7-0209B904B415}">
  <dimension ref="A1:AE130"/>
  <sheetViews>
    <sheetView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A76" sqref="A76:XFD76"/>
    </sheetView>
  </sheetViews>
  <sheetFormatPr baseColWidth="10" defaultRowHeight="16" x14ac:dyDescent="0.2"/>
  <cols>
    <col min="1" max="1" width="31" customWidth="1"/>
    <col min="2" max="30" width="11.6640625" bestFit="1" customWidth="1"/>
  </cols>
  <sheetData>
    <row r="1" spans="1:31" ht="15" customHeight="1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  <c r="AD1" s="4" t="s">
        <v>160</v>
      </c>
      <c r="AE1" s="4" t="s">
        <v>164</v>
      </c>
    </row>
    <row r="2" spans="1:31" ht="1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s="6" customFormat="1" ht="15" customHeight="1" x14ac:dyDescent="0.2">
      <c r="A3" s="6" t="s">
        <v>184</v>
      </c>
    </row>
    <row r="4" spans="1:31" s="6" customFormat="1" x14ac:dyDescent="0.2">
      <c r="A4" s="7" t="s">
        <v>116</v>
      </c>
      <c r="B4" s="8"/>
      <c r="C4" s="8"/>
      <c r="D4" s="8"/>
      <c r="E4" s="8"/>
      <c r="F4" s="6">
        <v>1.0552954523428637E-2</v>
      </c>
      <c r="G4" s="8">
        <f>G10/B10-1</f>
        <v>0.14663490695039338</v>
      </c>
      <c r="H4" s="8">
        <f t="shared" ref="H4:K6" si="0">H10/C10-1</f>
        <v>0.11200295093485035</v>
      </c>
      <c r="I4" s="8">
        <f t="shared" si="0"/>
        <v>0.19566900728341285</v>
      </c>
      <c r="J4" s="8">
        <f t="shared" si="0"/>
        <v>0.28325850562910371</v>
      </c>
      <c r="K4" s="8">
        <f t="shared" si="0"/>
        <v>0.17436000418462227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1" s="6" customFormat="1" x14ac:dyDescent="0.2">
      <c r="A5" s="7" t="s">
        <v>118</v>
      </c>
      <c r="F5" s="6">
        <v>8.7121986494613113E-2</v>
      </c>
      <c r="G5" s="8">
        <f t="shared" ref="G5:G6" si="1">G11/B11-1</f>
        <v>6.0494724898862984E-4</v>
      </c>
      <c r="H5" s="8">
        <f t="shared" si="0"/>
        <v>3.0376179221135891E-2</v>
      </c>
      <c r="I5" s="8">
        <f t="shared" si="0"/>
        <v>9.9706570061685706E-2</v>
      </c>
      <c r="J5" s="8">
        <f t="shared" si="0"/>
        <v>5.0582318234302814E-2</v>
      </c>
      <c r="K5" s="8">
        <f t="shared" si="0"/>
        <v>4.2255623587417634E-2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1" s="6" customFormat="1" x14ac:dyDescent="0.2">
      <c r="A6" s="7" t="s">
        <v>117</v>
      </c>
      <c r="F6" s="6">
        <v>-2.9035826085972993E-2</v>
      </c>
      <c r="G6" s="8">
        <f t="shared" si="1"/>
        <v>5.2301803179679363E-2</v>
      </c>
      <c r="H6" s="8">
        <f t="shared" si="0"/>
        <v>3.5432076962212955E-2</v>
      </c>
      <c r="I6" s="8">
        <f t="shared" si="0"/>
        <v>-5.6538071749860808E-2</v>
      </c>
      <c r="J6" s="8">
        <f t="shared" si="0"/>
        <v>-9.8874593490091867E-2</v>
      </c>
      <c r="K6" s="8">
        <f t="shared" si="0"/>
        <v>-1.6795058569677779E-2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1" s="6" customFormat="1" x14ac:dyDescent="0.2">
      <c r="A7" s="7" t="s">
        <v>119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1" s="42" customFormat="1" ht="1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s="42" customFormat="1" ht="15" customHeight="1" x14ac:dyDescent="0.2">
      <c r="A9" s="5" t="s">
        <v>185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s="42" customFormat="1" ht="15" customHeight="1" x14ac:dyDescent="0.2">
      <c r="A10" s="5" t="s">
        <v>172</v>
      </c>
      <c r="B10" s="43">
        <f>B35/B22*1000</f>
        <v>694.57146506578101</v>
      </c>
      <c r="C10" s="43">
        <f>C35/C22*1000</f>
        <v>654.98492996867799</v>
      </c>
      <c r="D10" s="43">
        <f t="shared" ref="D10:J10" si="2">D35/D22*1000</f>
        <v>605.61595086042996</v>
      </c>
      <c r="E10" s="43">
        <f t="shared" si="2"/>
        <v>617.99173040255369</v>
      </c>
      <c r="F10" s="43">
        <f t="shared" si="2"/>
        <v>651.97272509180823</v>
      </c>
      <c r="G10" s="43">
        <f t="shared" si="2"/>
        <v>796.41988721610016</v>
      </c>
      <c r="H10" s="43">
        <f t="shared" si="2"/>
        <v>728.34517494302622</v>
      </c>
      <c r="I10" s="43">
        <f t="shared" si="2"/>
        <v>724.1162227602905</v>
      </c>
      <c r="J10" s="43">
        <f t="shared" si="2"/>
        <v>793.04314444752504</v>
      </c>
      <c r="K10" s="43">
        <f>K35/K22*1000</f>
        <v>765.65069216707548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s="42" customFormat="1" ht="15" customHeight="1" x14ac:dyDescent="0.2">
      <c r="A11" s="5" t="s">
        <v>171</v>
      </c>
      <c r="B11" s="43">
        <f t="shared" ref="B11:K12" si="3">B36/B23*1000</f>
        <v>1347.9717156680313</v>
      </c>
      <c r="C11" s="43">
        <f>C36/C23*1000</f>
        <v>1391.7599428435342</v>
      </c>
      <c r="D11" s="43">
        <f t="shared" si="3"/>
        <v>1302.8890959925443</v>
      </c>
      <c r="E11" s="43">
        <f t="shared" si="3"/>
        <v>1331.229112513925</v>
      </c>
      <c r="F11" s="43">
        <f t="shared" si="3"/>
        <v>1342.7873876681731</v>
      </c>
      <c r="G11" s="43">
        <f t="shared" si="3"/>
        <v>1348.7871674491391</v>
      </c>
      <c r="H11" s="43">
        <f t="shared" si="3"/>
        <v>1434.0362923001471</v>
      </c>
      <c r="I11" s="43">
        <f t="shared" si="3"/>
        <v>1432.7956989247311</v>
      </c>
      <c r="J11" s="43">
        <f t="shared" si="3"/>
        <v>1398.565767125873</v>
      </c>
      <c r="K11" s="43">
        <f>K36/K23*1000</f>
        <v>1399.5277060794112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s="42" customFormat="1" ht="15" customHeight="1" x14ac:dyDescent="0.2">
      <c r="A12" s="5" t="s">
        <v>173</v>
      </c>
      <c r="B12" s="43">
        <f t="shared" si="3"/>
        <v>422.97989450347836</v>
      </c>
      <c r="C12" s="43">
        <f t="shared" si="3"/>
        <v>435.88881416722705</v>
      </c>
      <c r="D12" s="43">
        <f t="shared" si="3"/>
        <v>434.96148459383755</v>
      </c>
      <c r="E12" s="43">
        <f t="shared" si="3"/>
        <v>467.84815030021304</v>
      </c>
      <c r="F12" s="43">
        <f t="shared" si="3"/>
        <v>439.32987452288984</v>
      </c>
      <c r="G12" s="43">
        <f t="shared" si="3"/>
        <v>445.10250569476085</v>
      </c>
      <c r="H12" s="43">
        <f t="shared" si="3"/>
        <v>451.33326017776801</v>
      </c>
      <c r="I12" s="43">
        <f t="shared" si="3"/>
        <v>410.36960096944517</v>
      </c>
      <c r="J12" s="43">
        <f t="shared" si="3"/>
        <v>421.58985462418809</v>
      </c>
      <c r="K12" s="43">
        <f t="shared" si="3"/>
        <v>431.95130354886874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s="42" customFormat="1" ht="15" customHeight="1" x14ac:dyDescent="0.2">
      <c r="A13" s="5" t="s">
        <v>180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" customHeight="1" x14ac:dyDescent="0.2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s="6" customFormat="1" x14ac:dyDescent="0.2">
      <c r="A15" s="6" t="s">
        <v>186</v>
      </c>
    </row>
    <row r="16" spans="1:31" s="18" customFormat="1" x14ac:dyDescent="0.2">
      <c r="A16" s="46" t="s">
        <v>116</v>
      </c>
      <c r="B16" s="47"/>
      <c r="C16" s="47"/>
      <c r="D16" s="47"/>
      <c r="E16" s="47"/>
      <c r="F16" s="18">
        <v>2.2993713541371585E-2</v>
      </c>
      <c r="G16" s="47">
        <f>G22/B22-1</f>
        <v>-1.2440924766892292E-2</v>
      </c>
      <c r="H16" s="47">
        <f t="shared" ref="H16" si="4">H22/C22-1</f>
        <v>2.8642909205523814E-2</v>
      </c>
      <c r="I16" s="47">
        <f t="shared" ref="I16" si="5">I22/D22-1</f>
        <v>6.6786915614487352E-3</v>
      </c>
      <c r="J16" s="47">
        <f t="shared" ref="J16" si="6">J22/E22-1</f>
        <v>4.5418514471795568E-3</v>
      </c>
      <c r="K16" s="47">
        <f t="shared" ref="K16" si="7">K22/F22-1</f>
        <v>4.4566240380889965E-3</v>
      </c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</row>
    <row r="17" spans="1:30" s="18" customFormat="1" x14ac:dyDescent="0.2">
      <c r="A17" s="46" t="s">
        <v>118</v>
      </c>
      <c r="F17" s="18">
        <v>4.1495347327418219E-2</v>
      </c>
      <c r="G17" s="47">
        <f>G24/B24-1</f>
        <v>6.803761180337986E-3</v>
      </c>
      <c r="H17" s="47">
        <f>H24/C24-1</f>
        <v>2.1407756108495768E-2</v>
      </c>
      <c r="I17" s="47">
        <f>I24/D24-1</f>
        <v>1.129201680672276E-2</v>
      </c>
      <c r="J17" s="47">
        <f>J24/E24-1</f>
        <v>-6.0720511330621729E-2</v>
      </c>
      <c r="K17" s="47">
        <f>K24/F24-1</f>
        <v>-4.98251548465245E-3</v>
      </c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</row>
    <row r="18" spans="1:30" s="18" customFormat="1" x14ac:dyDescent="0.2">
      <c r="A18" s="46" t="s">
        <v>117</v>
      </c>
      <c r="F18" s="18">
        <v>-4.0293924106163614E-2</v>
      </c>
      <c r="G18" s="47">
        <f>G23/B23-1</f>
        <v>-4.8753256419798996E-2</v>
      </c>
      <c r="H18" s="47">
        <f>H23/C23-1</f>
        <v>-2.8816384853536547E-2</v>
      </c>
      <c r="I18" s="47">
        <f>I23/D23-1</f>
        <v>-0.13327120223671951</v>
      </c>
      <c r="J18" s="47">
        <f>J23/E23-1</f>
        <v>-1.6152989231340564E-2</v>
      </c>
      <c r="K18" s="47">
        <f>K23/F23-1</f>
        <v>-5.4127058334631939E-2</v>
      </c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</row>
    <row r="19" spans="1:30" s="18" customFormat="1" x14ac:dyDescent="0.2">
      <c r="A19" s="46" t="s">
        <v>119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</row>
    <row r="20" spans="1:30" s="6" customFormat="1" x14ac:dyDescent="0.2">
      <c r="A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x14ac:dyDescent="0.2">
      <c r="A21" t="s">
        <v>170</v>
      </c>
    </row>
    <row r="22" spans="1:30" x14ac:dyDescent="0.2">
      <c r="A22" t="s">
        <v>71</v>
      </c>
      <c r="B22">
        <v>78290</v>
      </c>
      <c r="C22">
        <v>50763</v>
      </c>
      <c r="D22">
        <v>41026</v>
      </c>
      <c r="E22">
        <v>46677</v>
      </c>
      <c r="F22">
        <v>216756</v>
      </c>
      <c r="G22">
        <v>77316</v>
      </c>
      <c r="H22">
        <v>52217</v>
      </c>
      <c r="I22">
        <v>41300</v>
      </c>
      <c r="J22">
        <v>46889</v>
      </c>
      <c r="K22">
        <v>217722</v>
      </c>
    </row>
    <row r="23" spans="1:30" x14ac:dyDescent="0.2">
      <c r="A23" t="s">
        <v>72</v>
      </c>
      <c r="B23">
        <v>5374</v>
      </c>
      <c r="C23">
        <v>4199</v>
      </c>
      <c r="D23">
        <v>4292</v>
      </c>
      <c r="E23">
        <v>5386</v>
      </c>
      <c r="F23">
        <v>19251</v>
      </c>
      <c r="G23">
        <v>5112</v>
      </c>
      <c r="H23">
        <v>4078</v>
      </c>
      <c r="I23">
        <v>3720</v>
      </c>
      <c r="J23">
        <v>5299</v>
      </c>
      <c r="K23">
        <v>18209</v>
      </c>
    </row>
    <row r="24" spans="1:30" x14ac:dyDescent="0.2">
      <c r="A24" t="s">
        <v>73</v>
      </c>
      <c r="B24">
        <v>13081</v>
      </c>
      <c r="C24">
        <v>8922</v>
      </c>
      <c r="D24">
        <v>11424</v>
      </c>
      <c r="E24">
        <v>10326</v>
      </c>
      <c r="F24">
        <v>43753</v>
      </c>
      <c r="G24">
        <v>13170</v>
      </c>
      <c r="H24">
        <v>9113</v>
      </c>
      <c r="I24">
        <v>11553</v>
      </c>
      <c r="J24">
        <v>9699</v>
      </c>
      <c r="K24">
        <v>43535</v>
      </c>
    </row>
    <row r="26" spans="1:30" s="6" customFormat="1" x14ac:dyDescent="0.2">
      <c r="A26" s="6" t="s">
        <v>175</v>
      </c>
    </row>
    <row r="27" spans="1:30" s="6" customFormat="1" x14ac:dyDescent="0.2">
      <c r="A27" s="7" t="s">
        <v>116</v>
      </c>
      <c r="B27" s="8"/>
      <c r="C27" s="8"/>
      <c r="D27" s="8"/>
      <c r="E27" s="8"/>
      <c r="F27" s="6">
        <v>3.37893196781274E-2</v>
      </c>
      <c r="G27" s="8">
        <f>G35/B35-1</f>
        <v>0.13236970833793071</v>
      </c>
      <c r="H27" s="8">
        <f>H35/C35-1</f>
        <v>0.1438539504947518</v>
      </c>
      <c r="I27" s="8">
        <f>I35/D35-1</f>
        <v>0.20365451179264271</v>
      </c>
      <c r="J27" s="8">
        <f>J35/E35-1</f>
        <v>0.28908687513000064</v>
      </c>
      <c r="K27" s="8">
        <f>K35/F35-1</f>
        <v>0.1795936852086415</v>
      </c>
      <c r="L27" s="8">
        <f>L35/G35-1</f>
        <v>-0.15580745745095492</v>
      </c>
      <c r="M27" s="8">
        <f>M35/H35-1</f>
        <v>-0.18355595288178372</v>
      </c>
      <c r="N27" s="8">
        <f>N35/I35-1</f>
        <v>-0.13107737577743594</v>
      </c>
      <c r="O27" s="8">
        <f>O35/J35-1</f>
        <v>-0.10281027295952672</v>
      </c>
      <c r="P27" s="8">
        <f>P35/K35-1</f>
        <v>-0.14587969933832834</v>
      </c>
      <c r="Q27" s="8">
        <f>Q35/L35-1</f>
        <v>7.6468777653803333E-2</v>
      </c>
      <c r="R27" s="8">
        <f>R35/M35-1</f>
        <v>-6.727641621847924E-2</v>
      </c>
      <c r="S27" s="8">
        <f>S35/N35-1</f>
        <v>1.6624336181020549E-2</v>
      </c>
      <c r="T27" s="8">
        <f>T35/O35-1</f>
        <v>-0.20736166896469033</v>
      </c>
      <c r="U27" s="8">
        <f>U35/P35-1</f>
        <v>-3.2307681502447672E-2</v>
      </c>
      <c r="V27" s="8">
        <f>V35/Q35-1</f>
        <v>0.1722751398395197</v>
      </c>
      <c r="W27" s="8">
        <f>W35/R35-1</f>
        <v>0.65520336993301576</v>
      </c>
      <c r="X27" s="8">
        <f>X35/S35-1</f>
        <v>0.49784238019532134</v>
      </c>
      <c r="Y27" s="8">
        <f>Y35/T35-1</f>
        <v>0.46982302223566785</v>
      </c>
      <c r="Z27" s="8">
        <f>Z35/U35-1</f>
        <v>0.39331983364905176</v>
      </c>
      <c r="AA27" s="8">
        <f>AA35/V35-1</f>
        <v>9.1940180191167231E-2</v>
      </c>
      <c r="AB27" s="8">
        <f>AB35/W35-1</f>
        <v>5.4904251324627618E-2</v>
      </c>
      <c r="AC27" s="8">
        <f>AC35/X35-1</f>
        <v>2.7672479150871787E-2</v>
      </c>
      <c r="AD27" s="8">
        <f>AD35/AE35-1</f>
        <v>0.12354287687483634</v>
      </c>
    </row>
    <row r="28" spans="1:30" s="6" customFormat="1" x14ac:dyDescent="0.2">
      <c r="A28" s="7" t="s">
        <v>118</v>
      </c>
      <c r="F28" s="6">
        <v>0.13223249091148004</v>
      </c>
      <c r="G28" s="8">
        <f t="shared" ref="G28:G32" si="8">G36/B36-1</f>
        <v>-4.817780231916069E-2</v>
      </c>
      <c r="H28" s="8">
        <f>H36/C36-1</f>
        <v>6.8446269678301697E-4</v>
      </c>
      <c r="I28" s="8">
        <f>I36/D36-1</f>
        <v>-4.6852646638054329E-2</v>
      </c>
      <c r="J28" s="8">
        <f>J36/E36-1</f>
        <v>3.3612273361227407E-2</v>
      </c>
      <c r="K28" s="8">
        <f>K36/F36-1</f>
        <v>-1.4158607350096664E-2</v>
      </c>
      <c r="L28" s="8">
        <f>L36/G36-1</f>
        <v>7.5562001450326433E-2</v>
      </c>
      <c r="M28" s="8">
        <f>M36/H36-1</f>
        <v>-5.728454172366626E-2</v>
      </c>
      <c r="N28" s="8">
        <f>N36/I36-1</f>
        <v>9.1932457786116251E-2</v>
      </c>
      <c r="O28" s="8">
        <f>O36/J36-1</f>
        <v>-5.6672513830792082E-2</v>
      </c>
      <c r="P28" s="8">
        <f>P36/K36-1</f>
        <v>1.00455187568671E-2</v>
      </c>
      <c r="Q28" s="8">
        <f>Q36/L36-1</f>
        <v>-3.4519956850053934E-2</v>
      </c>
      <c r="R28" s="8">
        <f>R36/M36-1</f>
        <v>-2.9385089787774321E-2</v>
      </c>
      <c r="S28" s="8">
        <f>S36/N36-1</f>
        <v>0.21632302405498272</v>
      </c>
      <c r="T28" s="8">
        <f>T36/O36-1</f>
        <v>0.2919467887283651</v>
      </c>
      <c r="U28" s="8">
        <f>U36/P36-1</f>
        <v>0.11196581196581201</v>
      </c>
      <c r="V28" s="8">
        <f>V36/Q36-1</f>
        <v>0.21159217877094982</v>
      </c>
      <c r="W28" s="8">
        <f>W36/R36-1</f>
        <v>0.70099046907120166</v>
      </c>
      <c r="X28" s="8">
        <f>X36/S36-1</f>
        <v>0.16329990111597681</v>
      </c>
      <c r="Y28" s="8">
        <f>Y36/T36-1</f>
        <v>1.6164747564216153E-2</v>
      </c>
      <c r="Z28" s="8">
        <f>Z36/U36-1</f>
        <v>0.22947383131856625</v>
      </c>
      <c r="AA28" s="8">
        <f>AA36/V36-1</f>
        <v>0.2509510086455331</v>
      </c>
      <c r="AB28" s="8">
        <f>AB36/W36-1</f>
        <v>0.14645132937815863</v>
      </c>
      <c r="AC28" s="8">
        <f>AC36/X36-1</f>
        <v>-0.10358227079538551</v>
      </c>
      <c r="AD28" s="8">
        <f>AD36/AE36-1</f>
        <v>7.9985161511243019E-2</v>
      </c>
    </row>
    <row r="29" spans="1:30" s="6" customFormat="1" x14ac:dyDescent="0.2">
      <c r="A29" s="7" t="s">
        <v>117</v>
      </c>
      <c r="F29" s="6">
        <v>-6.8159782819468662E-2</v>
      </c>
      <c r="G29" s="8">
        <f t="shared" si="8"/>
        <v>5.9461413338152802E-2</v>
      </c>
      <c r="H29" s="8">
        <f>H37/C37-1</f>
        <v>5.7598354332733415E-2</v>
      </c>
      <c r="I29" s="8">
        <f>I37/D37-1</f>
        <v>-4.588448379955723E-2</v>
      </c>
      <c r="J29" s="8">
        <f>J37/E37-1</f>
        <v>-0.15359138894638791</v>
      </c>
      <c r="K29" s="8">
        <f>K37/F37-1</f>
        <v>-2.169389241494124E-2</v>
      </c>
      <c r="L29" s="8">
        <f>L37/G37-1</f>
        <v>0.14790174002047074</v>
      </c>
      <c r="M29" s="8">
        <f>M37/H37-1</f>
        <v>0.18453683442742519</v>
      </c>
      <c r="N29" s="8">
        <f>N37/I37-1</f>
        <v>5.9481122126133767E-2</v>
      </c>
      <c r="O29" s="8">
        <f>O37/J37-1</f>
        <v>0.13866471019809246</v>
      </c>
      <c r="P29" s="8">
        <f>P37/K37-1</f>
        <v>0.13161393246477004</v>
      </c>
      <c r="Q29" s="8">
        <f>Q37/L37-1</f>
        <v>-0.11175508990934757</v>
      </c>
      <c r="R29" s="8">
        <f>R37/M37-1</f>
        <v>-0.10344827586206895</v>
      </c>
      <c r="S29" s="8">
        <f>S37/N37-1</f>
        <v>0.31037228747760293</v>
      </c>
      <c r="T29" s="8">
        <f>T37/O37-1</f>
        <v>0.45983676975945009</v>
      </c>
      <c r="U29" s="8">
        <f>U37/P37-1</f>
        <v>0.11484962406015042</v>
      </c>
      <c r="V29" s="8">
        <f>V37/Q37-1</f>
        <v>0.4112430985444202</v>
      </c>
      <c r="W29" s="8">
        <f>W37/R37-1</f>
        <v>0.78731684981684991</v>
      </c>
      <c r="X29" s="8">
        <f>X37/S37-1</f>
        <v>0.11941659070191424</v>
      </c>
      <c r="Y29" s="8">
        <f>Y37/T37-1</f>
        <v>0.21406502868912747</v>
      </c>
      <c r="Z29" s="8">
        <f>Z37/U37-1</f>
        <v>0.34302815714044854</v>
      </c>
      <c r="AA29" s="8">
        <f>AA37/V37-1</f>
        <v>-0.14072317723770011</v>
      </c>
      <c r="AB29" s="8">
        <f>AB37/W37-1</f>
        <v>-2.0622518252849997E-2</v>
      </c>
      <c r="AC29" s="8">
        <f>AC37/X37-1</f>
        <v>-1.9543973941368087E-2</v>
      </c>
      <c r="AD29" s="8">
        <f>AD37/AE37-1</f>
        <v>-1.2168250731738883E-3</v>
      </c>
    </row>
    <row r="30" spans="1:30" s="6" customFormat="1" x14ac:dyDescent="0.2">
      <c r="A30" s="7" t="s">
        <v>119</v>
      </c>
      <c r="F30" s="6">
        <v>0.15549766439094492</v>
      </c>
      <c r="G30" s="8">
        <f t="shared" si="8"/>
        <v>0.36406560636182905</v>
      </c>
      <c r="H30" s="8">
        <f>H38/C38-1</f>
        <v>0.37626174730247119</v>
      </c>
      <c r="I30" s="8">
        <f>I38/D38-1</f>
        <v>0.36745886654478976</v>
      </c>
      <c r="J30" s="8">
        <f>J38/E38-1</f>
        <v>0.31043020736614046</v>
      </c>
      <c r="K30" s="8">
        <f>K38/F38-1</f>
        <v>0.35403871569618284</v>
      </c>
      <c r="L30" s="8">
        <f>L38/G38-1</f>
        <v>0.33139005283293854</v>
      </c>
      <c r="M30" s="8">
        <f>M38/H38-1</f>
        <v>0.29716742539200802</v>
      </c>
      <c r="N30" s="8">
        <f>N38/I38-1</f>
        <v>0.47727272727272729</v>
      </c>
      <c r="O30" s="8">
        <f>O38/J38-1</f>
        <v>0.53991497401983946</v>
      </c>
      <c r="P30" s="8">
        <f>P38/K38-1</f>
        <v>0.40563816960440957</v>
      </c>
      <c r="Q30" s="8">
        <f>Q38/L38-1</f>
        <v>0.36973180076628354</v>
      </c>
      <c r="R30" s="8">
        <f>R38/M38-1</f>
        <v>0.22519009553519198</v>
      </c>
      <c r="S30" s="8">
        <f>S38/N38-1</f>
        <v>0.16742081447963808</v>
      </c>
      <c r="T30" s="8">
        <f>T38/O38-1</f>
        <v>0.2079754601226993</v>
      </c>
      <c r="U30" s="8">
        <f>U38/P38-1</f>
        <v>0.25071481088146386</v>
      </c>
      <c r="V30" s="8">
        <f>V38/Q38-1</f>
        <v>0.2958041958041957</v>
      </c>
      <c r="W30" s="8">
        <f>W38/R38-1</f>
        <v>0.2469764481222152</v>
      </c>
      <c r="X30" s="8">
        <f>X38/S38-1</f>
        <v>0.36046511627906974</v>
      </c>
      <c r="Y30" s="8">
        <f>Y38/T38-1</f>
        <v>0.11541391569324522</v>
      </c>
      <c r="Z30" s="8">
        <f>Z38/U38-1</f>
        <v>0.2530045721750489</v>
      </c>
      <c r="AA30" s="8">
        <f>AA38/V38-1</f>
        <v>0.13337445069771037</v>
      </c>
      <c r="AB30" s="8">
        <f>AB38/W38-1</f>
        <v>0.12378764675855036</v>
      </c>
      <c r="AC30" s="8">
        <f>AC38/X38-1</f>
        <v>-7.8746438746438718E-2</v>
      </c>
      <c r="AD30" s="8">
        <f>AD38/AE38-1</f>
        <v>7.7900581985156814E-2</v>
      </c>
    </row>
    <row r="31" spans="1:30" s="6" customFormat="1" x14ac:dyDescent="0.2">
      <c r="A31" s="7" t="s">
        <v>75</v>
      </c>
      <c r="F31" s="6">
        <v>0.23131263348118947</v>
      </c>
      <c r="G31" s="8">
        <f t="shared" si="8"/>
        <v>0.18112102621305071</v>
      </c>
      <c r="H31" s="8">
        <f>H39/C39-1</f>
        <v>0.30521232779434748</v>
      </c>
      <c r="I31" s="8">
        <f>I39/D39-1</f>
        <v>0.31406551059730248</v>
      </c>
      <c r="J31" s="8">
        <f>J39/E39-1</f>
        <v>0.1740971650394072</v>
      </c>
      <c r="K31" s="8">
        <f>K39/F39-1</f>
        <v>0.24049366244162784</v>
      </c>
      <c r="L31" s="8">
        <f>L39/G39-1</f>
        <v>0.28379176012277174</v>
      </c>
      <c r="M31" s="8">
        <f>M39/H39-1</f>
        <v>0.24591947769314482</v>
      </c>
      <c r="N31" s="8">
        <f>N39/I39-1</f>
        <v>0.19972769166317561</v>
      </c>
      <c r="O31" s="8">
        <f>O39/J39-1</f>
        <v>0.25348161506863032</v>
      </c>
      <c r="P31" s="8">
        <f>P39/K39-1</f>
        <v>0.24471632159182577</v>
      </c>
      <c r="Q31" s="8">
        <f>Q39/L39-1</f>
        <v>0.16919540229885066</v>
      </c>
      <c r="R31" s="8">
        <f>R39/M39-1</f>
        <v>0.16576419213973792</v>
      </c>
      <c r="S31" s="8">
        <f>S39/N39-1</f>
        <v>0.14849410737669144</v>
      </c>
      <c r="T31" s="8">
        <f>T39/O39-1</f>
        <v>0.16289665094716654</v>
      </c>
      <c r="U31" s="8">
        <f>U39/P39-1</f>
        <v>0.16152167807997242</v>
      </c>
      <c r="V31" s="8">
        <f>V39/Q39-1</f>
        <v>0.23955957530475813</v>
      </c>
      <c r="W31" s="8">
        <f>W39/R39-1</f>
        <v>0.26618219958046141</v>
      </c>
      <c r="X31" s="8">
        <f>X39/S39-1</f>
        <v>0.32912739434478566</v>
      </c>
      <c r="Y31" s="8">
        <f>Y39/T39-1</f>
        <v>0.25623754209911342</v>
      </c>
      <c r="Z31" s="8">
        <f>Z39/U39-1</f>
        <v>0.27259708376729663</v>
      </c>
      <c r="AA31" s="8">
        <f>AA39/V39-1</f>
        <v>0.23824630416851722</v>
      </c>
      <c r="AB31" s="8">
        <f>AB39/W39-1</f>
        <v>0.17277084196201398</v>
      </c>
      <c r="AC31" s="8">
        <f>AC39/X39-1</f>
        <v>0.12112547180601618</v>
      </c>
      <c r="AD31" s="8">
        <f>AD39/AE39-1</f>
        <v>0.19353293042954078</v>
      </c>
    </row>
    <row r="32" spans="1:30" s="16" customFormat="1" ht="15" customHeight="1" x14ac:dyDescent="0.2">
      <c r="A32" s="15" t="s">
        <v>120</v>
      </c>
      <c r="F32" s="16">
        <v>6.304518199398057E-2</v>
      </c>
      <c r="G32" s="17">
        <f t="shared" si="8"/>
        <v>0.12689053107171566</v>
      </c>
      <c r="H32" s="17">
        <f>H40/C40-1</f>
        <v>0.15579627949183306</v>
      </c>
      <c r="I32" s="17">
        <f>I40/D40-1</f>
        <v>0.17303118393234662</v>
      </c>
      <c r="J32" s="17">
        <f>J40/E40-1</f>
        <v>0.19629509880370488</v>
      </c>
      <c r="K32" s="17">
        <f>K40/F40-1</f>
        <v>0.15861957650261305</v>
      </c>
      <c r="L32" s="17">
        <f>L40/G40-1</f>
        <v>-4.5111163965433243E-2</v>
      </c>
      <c r="M32" s="17">
        <f>M40/H40-1</f>
        <v>-5.1065639465462831E-2</v>
      </c>
      <c r="N32" s="17">
        <f>N40/I40-1</f>
        <v>1.0213085515817122E-2</v>
      </c>
      <c r="O32" s="17">
        <f>O40/J40-1</f>
        <v>1.8124006359300449E-2</v>
      </c>
      <c r="P32" s="17">
        <f>P40/K40-1</f>
        <v>-2.04107758052674E-2</v>
      </c>
      <c r="Q32" s="17">
        <f>Q40/L40-1</f>
        <v>8.9064167951607098E-2</v>
      </c>
      <c r="R32" s="17">
        <f>R40/M40-1</f>
        <v>5.1366026027750422E-3</v>
      </c>
      <c r="S32" s="17">
        <f>S40/N40-1</f>
        <v>0.10920106301919752</v>
      </c>
      <c r="T32" s="17">
        <f>T40/O40-1</f>
        <v>1.0274828232354816E-2</v>
      </c>
      <c r="U32" s="17">
        <f>U40/P40-1</f>
        <v>5.5120803769784787E-2</v>
      </c>
      <c r="V32" s="17">
        <f>V40/Q40-1</f>
        <v>0.21368126422635836</v>
      </c>
      <c r="W32" s="17">
        <f>W40/R40-1</f>
        <v>0.53626121105070901</v>
      </c>
      <c r="X32" s="17">
        <f>X40/S40-1</f>
        <v>0.36439641450950822</v>
      </c>
      <c r="Y32" s="17">
        <f>Y40/T40-1</f>
        <v>0.28844786546724777</v>
      </c>
      <c r="Z32" s="17">
        <f>Z40/U40-1</f>
        <v>0.33259384733074704</v>
      </c>
      <c r="AA32" s="17">
        <f>AA40/V40-1</f>
        <v>0.11222283042740866</v>
      </c>
      <c r="AB32" s="17">
        <f>AB40/W40-1</f>
        <v>8.5885872477228009E-2</v>
      </c>
      <c r="AC32" s="17">
        <f>AC40/X40-1</f>
        <v>1.8726821720657316E-2</v>
      </c>
      <c r="AD32" s="17">
        <f>AD40/AE40-1</f>
        <v>0.1163370828592416</v>
      </c>
    </row>
    <row r="33" spans="1:31" s="38" customFormat="1" x14ac:dyDescent="0.2">
      <c r="A33" s="37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 spans="1:31" s="38" customFormat="1" x14ac:dyDescent="0.2">
      <c r="A34" s="37" t="s">
        <v>181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 spans="1:31" x14ac:dyDescent="0.2">
      <c r="A35" s="5" t="s">
        <v>71</v>
      </c>
      <c r="B35" s="5">
        <v>54378</v>
      </c>
      <c r="C35" s="5">
        <v>33249</v>
      </c>
      <c r="D35" s="5">
        <v>24846</v>
      </c>
      <c r="E35" s="5">
        <v>28846</v>
      </c>
      <c r="F35" s="5">
        <v>141319</v>
      </c>
      <c r="G35" s="5">
        <v>61576</v>
      </c>
      <c r="H35" s="5">
        <v>38032</v>
      </c>
      <c r="I35" s="5">
        <v>29906</v>
      </c>
      <c r="J35" s="5">
        <v>37185</v>
      </c>
      <c r="K35" s="5">
        <v>166699</v>
      </c>
      <c r="L35" s="5">
        <v>51982</v>
      </c>
      <c r="M35" s="5">
        <v>31051</v>
      </c>
      <c r="N35" s="5">
        <v>25986</v>
      </c>
      <c r="O35" s="5">
        <v>33362</v>
      </c>
      <c r="P35" s="5">
        <v>142381</v>
      </c>
      <c r="Q35" s="5">
        <v>55957</v>
      </c>
      <c r="R35" s="5">
        <v>28962</v>
      </c>
      <c r="S35" s="5">
        <v>26418</v>
      </c>
      <c r="T35" s="5">
        <v>26444</v>
      </c>
      <c r="U35" s="5">
        <v>137781</v>
      </c>
      <c r="V35" s="5">
        <v>65597</v>
      </c>
      <c r="W35" s="5">
        <v>47938</v>
      </c>
      <c r="X35" s="5">
        <v>39570</v>
      </c>
      <c r="Y35" s="5">
        <v>38868</v>
      </c>
      <c r="Z35" s="5">
        <v>191973</v>
      </c>
      <c r="AA35" s="5">
        <v>71628</v>
      </c>
      <c r="AB35" s="5">
        <v>50570</v>
      </c>
      <c r="AC35" s="5">
        <v>40665</v>
      </c>
      <c r="AD35">
        <f>AC35+AB35+AA35+Y35</f>
        <v>201731</v>
      </c>
      <c r="AE35">
        <f>X35+W35+V35+T35</f>
        <v>179549</v>
      </c>
    </row>
    <row r="36" spans="1:31" x14ac:dyDescent="0.2">
      <c r="A36" s="5" t="s">
        <v>72</v>
      </c>
      <c r="B36" s="5">
        <v>7244</v>
      </c>
      <c r="C36" s="5">
        <v>5844</v>
      </c>
      <c r="D36" s="5">
        <v>5592</v>
      </c>
      <c r="E36" s="5">
        <v>7170</v>
      </c>
      <c r="F36" s="5">
        <v>25850</v>
      </c>
      <c r="G36" s="5">
        <v>6895</v>
      </c>
      <c r="H36" s="5">
        <v>5848</v>
      </c>
      <c r="I36" s="5">
        <v>5330</v>
      </c>
      <c r="J36" s="5">
        <v>7411</v>
      </c>
      <c r="K36" s="5">
        <v>25484</v>
      </c>
      <c r="L36" s="5">
        <v>7416</v>
      </c>
      <c r="M36" s="5">
        <v>5513</v>
      </c>
      <c r="N36" s="5">
        <v>5820</v>
      </c>
      <c r="O36" s="5">
        <v>6991</v>
      </c>
      <c r="P36" s="5">
        <v>25740</v>
      </c>
      <c r="Q36" s="5">
        <v>7160</v>
      </c>
      <c r="R36" s="5">
        <v>5351</v>
      </c>
      <c r="S36" s="5">
        <v>7079</v>
      </c>
      <c r="T36" s="5">
        <v>9032</v>
      </c>
      <c r="U36" s="5">
        <v>28622</v>
      </c>
      <c r="V36" s="5">
        <v>8675</v>
      </c>
      <c r="W36" s="5">
        <v>9102</v>
      </c>
      <c r="X36" s="5">
        <v>8235</v>
      </c>
      <c r="Y36" s="5">
        <v>9178</v>
      </c>
      <c r="Z36" s="5">
        <v>35190</v>
      </c>
      <c r="AA36" s="5">
        <v>10852</v>
      </c>
      <c r="AB36" s="5">
        <v>10435</v>
      </c>
      <c r="AC36" s="5">
        <v>7382</v>
      </c>
      <c r="AD36">
        <f t="shared" ref="AD36:AD96" si="9">AC36+AB36+AA36+Y36</f>
        <v>37847</v>
      </c>
      <c r="AE36">
        <f t="shared" ref="AE36:AE64" si="10">X36+W36+V36+T36</f>
        <v>35044</v>
      </c>
    </row>
    <row r="37" spans="1:31" x14ac:dyDescent="0.2">
      <c r="A37" s="5" t="s">
        <v>73</v>
      </c>
      <c r="B37" s="5">
        <v>5533</v>
      </c>
      <c r="C37" s="5">
        <v>3889</v>
      </c>
      <c r="D37" s="5">
        <v>4969</v>
      </c>
      <c r="E37" s="5">
        <v>4831</v>
      </c>
      <c r="F37" s="5">
        <v>19222</v>
      </c>
      <c r="G37" s="5">
        <v>5862</v>
      </c>
      <c r="H37" s="5">
        <v>4113</v>
      </c>
      <c r="I37" s="5">
        <v>4741</v>
      </c>
      <c r="J37" s="5">
        <v>4089</v>
      </c>
      <c r="K37" s="5">
        <v>18805</v>
      </c>
      <c r="L37" s="5">
        <v>6729</v>
      </c>
      <c r="M37" s="5">
        <v>4872</v>
      </c>
      <c r="N37" s="5">
        <v>5023</v>
      </c>
      <c r="O37" s="5">
        <v>4656</v>
      </c>
      <c r="P37" s="5">
        <v>21280</v>
      </c>
      <c r="Q37" s="5">
        <v>5977</v>
      </c>
      <c r="R37" s="5">
        <v>4368</v>
      </c>
      <c r="S37" s="5">
        <v>6582</v>
      </c>
      <c r="T37" s="5">
        <v>6797</v>
      </c>
      <c r="U37" s="5">
        <v>23724</v>
      </c>
      <c r="V37" s="5">
        <v>8435</v>
      </c>
      <c r="W37" s="5">
        <v>7807</v>
      </c>
      <c r="X37" s="5">
        <v>7368</v>
      </c>
      <c r="Y37" s="5">
        <v>8252</v>
      </c>
      <c r="Z37" s="5">
        <v>31862</v>
      </c>
      <c r="AA37" s="5">
        <v>7248</v>
      </c>
      <c r="AB37" s="5">
        <v>7646</v>
      </c>
      <c r="AC37" s="5">
        <v>7224</v>
      </c>
      <c r="AD37">
        <f t="shared" si="9"/>
        <v>30370</v>
      </c>
      <c r="AE37">
        <f t="shared" si="10"/>
        <v>30407</v>
      </c>
    </row>
    <row r="38" spans="1:31" x14ac:dyDescent="0.2">
      <c r="A38" s="5" t="s">
        <v>74</v>
      </c>
      <c r="B38" s="5">
        <v>4024</v>
      </c>
      <c r="C38" s="5">
        <v>2873</v>
      </c>
      <c r="D38" s="5">
        <v>2735</v>
      </c>
      <c r="E38" s="5">
        <v>3231</v>
      </c>
      <c r="F38" s="5">
        <v>12863</v>
      </c>
      <c r="G38" s="5">
        <v>5489</v>
      </c>
      <c r="H38" s="5">
        <v>3954</v>
      </c>
      <c r="I38" s="5">
        <v>3740</v>
      </c>
      <c r="J38" s="5">
        <v>4234</v>
      </c>
      <c r="K38" s="5">
        <v>17417</v>
      </c>
      <c r="L38" s="5">
        <v>7308</v>
      </c>
      <c r="M38" s="5">
        <v>5129</v>
      </c>
      <c r="N38" s="5">
        <v>5525</v>
      </c>
      <c r="O38" s="5">
        <v>6520</v>
      </c>
      <c r="P38" s="5">
        <v>24482</v>
      </c>
      <c r="Q38" s="5">
        <v>10010</v>
      </c>
      <c r="R38" s="5">
        <v>6284</v>
      </c>
      <c r="S38" s="5">
        <v>6450</v>
      </c>
      <c r="T38" s="5">
        <v>7876</v>
      </c>
      <c r="U38" s="5">
        <v>30620</v>
      </c>
      <c r="V38" s="5">
        <v>12971</v>
      </c>
      <c r="W38" s="5">
        <v>7836</v>
      </c>
      <c r="X38" s="5">
        <v>8775</v>
      </c>
      <c r="Y38" s="5">
        <v>8785</v>
      </c>
      <c r="Z38" s="5">
        <v>38367</v>
      </c>
      <c r="AA38" s="5">
        <v>14701</v>
      </c>
      <c r="AB38" s="5">
        <v>8806</v>
      </c>
      <c r="AC38" s="5">
        <v>8084</v>
      </c>
      <c r="AD38">
        <f t="shared" si="9"/>
        <v>40376</v>
      </c>
      <c r="AE38">
        <f t="shared" si="10"/>
        <v>37458</v>
      </c>
    </row>
    <row r="39" spans="1:31" x14ac:dyDescent="0.2">
      <c r="A39" s="5" t="s">
        <v>75</v>
      </c>
      <c r="B39" s="5">
        <v>7172</v>
      </c>
      <c r="C39" s="5">
        <v>7041</v>
      </c>
      <c r="D39" s="5">
        <v>7266</v>
      </c>
      <c r="E39" s="5">
        <v>8501</v>
      </c>
      <c r="F39" s="5">
        <v>29980</v>
      </c>
      <c r="G39" s="5">
        <v>8471</v>
      </c>
      <c r="H39" s="5">
        <v>9190</v>
      </c>
      <c r="I39" s="5">
        <v>9548</v>
      </c>
      <c r="J39" s="5">
        <v>9981</v>
      </c>
      <c r="K39" s="5">
        <v>37190</v>
      </c>
      <c r="L39" s="5">
        <v>10875</v>
      </c>
      <c r="M39" s="5">
        <v>11450</v>
      </c>
      <c r="N39" s="5">
        <v>11455</v>
      </c>
      <c r="O39" s="5">
        <v>12511</v>
      </c>
      <c r="P39" s="5">
        <v>46291</v>
      </c>
      <c r="Q39" s="5">
        <v>12715</v>
      </c>
      <c r="R39" s="5">
        <v>13348</v>
      </c>
      <c r="S39" s="5">
        <v>13156</v>
      </c>
      <c r="T39" s="5">
        <v>14549</v>
      </c>
      <c r="U39" s="5">
        <v>53768</v>
      </c>
      <c r="V39" s="5">
        <v>15761</v>
      </c>
      <c r="W39" s="5">
        <v>16901</v>
      </c>
      <c r="X39" s="5">
        <v>17486</v>
      </c>
      <c r="Y39" s="5">
        <v>18277</v>
      </c>
      <c r="Z39" s="5">
        <v>68425</v>
      </c>
      <c r="AA39" s="5">
        <v>19516</v>
      </c>
      <c r="AB39" s="5">
        <v>19821</v>
      </c>
      <c r="AC39" s="5">
        <v>19604</v>
      </c>
      <c r="AD39">
        <f t="shared" si="9"/>
        <v>77218</v>
      </c>
      <c r="AE39">
        <f t="shared" si="10"/>
        <v>64697</v>
      </c>
    </row>
    <row r="40" spans="1:31" s="10" customFormat="1" x14ac:dyDescent="0.2">
      <c r="A40" s="14" t="s">
        <v>76</v>
      </c>
      <c r="B40" s="14">
        <f>SUM(B35:B39)</f>
        <v>78351</v>
      </c>
      <c r="C40" s="14">
        <f t="shared" ref="C40:AE40" si="11">SUM(C35:C39)</f>
        <v>52896</v>
      </c>
      <c r="D40" s="14">
        <f t="shared" si="11"/>
        <v>45408</v>
      </c>
      <c r="E40" s="14">
        <f t="shared" si="11"/>
        <v>52579</v>
      </c>
      <c r="F40" s="14">
        <f t="shared" si="11"/>
        <v>229234</v>
      </c>
      <c r="G40" s="14">
        <f t="shared" si="11"/>
        <v>88293</v>
      </c>
      <c r="H40" s="14">
        <f t="shared" si="11"/>
        <v>61137</v>
      </c>
      <c r="I40" s="14">
        <f t="shared" si="11"/>
        <v>53265</v>
      </c>
      <c r="J40" s="14">
        <f t="shared" si="11"/>
        <v>62900</v>
      </c>
      <c r="K40" s="14">
        <f t="shared" si="11"/>
        <v>265595</v>
      </c>
      <c r="L40" s="14">
        <f t="shared" si="11"/>
        <v>84310</v>
      </c>
      <c r="M40" s="14">
        <f t="shared" si="11"/>
        <v>58015</v>
      </c>
      <c r="N40" s="14">
        <f t="shared" si="11"/>
        <v>53809</v>
      </c>
      <c r="O40" s="14">
        <f t="shared" si="11"/>
        <v>64040</v>
      </c>
      <c r="P40" s="14">
        <f t="shared" si="11"/>
        <v>260174</v>
      </c>
      <c r="Q40" s="14">
        <f t="shared" si="11"/>
        <v>91819</v>
      </c>
      <c r="R40" s="14">
        <f t="shared" si="11"/>
        <v>58313</v>
      </c>
      <c r="S40" s="14">
        <f t="shared" si="11"/>
        <v>59685</v>
      </c>
      <c r="T40" s="14">
        <f t="shared" si="11"/>
        <v>64698</v>
      </c>
      <c r="U40" s="14">
        <f t="shared" si="11"/>
        <v>274515</v>
      </c>
      <c r="V40" s="14">
        <f t="shared" si="11"/>
        <v>111439</v>
      </c>
      <c r="W40" s="14">
        <f t="shared" si="11"/>
        <v>89584</v>
      </c>
      <c r="X40" s="14">
        <f t="shared" si="11"/>
        <v>81434</v>
      </c>
      <c r="Y40" s="14">
        <f t="shared" si="11"/>
        <v>83360</v>
      </c>
      <c r="Z40" s="14">
        <f t="shared" si="11"/>
        <v>365817</v>
      </c>
      <c r="AA40" s="14">
        <f t="shared" si="11"/>
        <v>123945</v>
      </c>
      <c r="AB40" s="14">
        <f t="shared" si="11"/>
        <v>97278</v>
      </c>
      <c r="AC40" s="14">
        <f t="shared" si="11"/>
        <v>82959</v>
      </c>
      <c r="AD40" s="14">
        <f t="shared" si="11"/>
        <v>387542</v>
      </c>
      <c r="AE40" s="14">
        <f t="shared" si="11"/>
        <v>347155</v>
      </c>
    </row>
    <row r="41" spans="1:31" s="9" customFormat="1" x14ac:dyDescent="0.2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31" s="6" customFormat="1" x14ac:dyDescent="0.2">
      <c r="A42" s="6" t="s">
        <v>174</v>
      </c>
    </row>
    <row r="43" spans="1:31" s="6" customFormat="1" x14ac:dyDescent="0.2">
      <c r="A43" s="7" t="s">
        <v>176</v>
      </c>
      <c r="B43" s="8"/>
      <c r="C43" s="8"/>
      <c r="D43" s="8"/>
      <c r="E43" s="8"/>
      <c r="F43" s="6">
        <v>0.11530601641785876</v>
      </c>
      <c r="G43" s="8">
        <f>G59/B59-1</f>
        <v>0.10088213213213204</v>
      </c>
      <c r="H43" s="8">
        <f t="shared" ref="H43:Q47" si="12">H59/C59-1</f>
        <v>0.17412676655480452</v>
      </c>
      <c r="I43" s="8">
        <f t="shared" si="12"/>
        <v>0.2044562230074598</v>
      </c>
      <c r="J43" s="8">
        <f t="shared" si="12"/>
        <v>0.19126369106887742</v>
      </c>
      <c r="K43" s="8">
        <f t="shared" si="12"/>
        <v>0.16038302277432703</v>
      </c>
      <c r="L43" s="8">
        <f t="shared" si="12"/>
        <v>4.9640553519165742E-2</v>
      </c>
      <c r="M43" s="8">
        <f t="shared" si="12"/>
        <v>3.0393301396884231E-2</v>
      </c>
      <c r="N43" s="8">
        <f t="shared" si="12"/>
        <v>2.0943688370955948E-2</v>
      </c>
      <c r="O43" s="8">
        <f t="shared" si="12"/>
        <v>6.5595813497110855E-2</v>
      </c>
      <c r="P43" s="8">
        <f t="shared" si="12"/>
        <v>4.3008930084840191E-2</v>
      </c>
      <c r="Q43" s="8">
        <f t="shared" si="12"/>
        <v>0.11984298863021126</v>
      </c>
      <c r="R43" s="8">
        <f t="shared" ref="R43:R48" si="13">R59/M59-1</f>
        <v>-4.8054383497421194E-3</v>
      </c>
      <c r="S43" s="8">
        <f t="shared" ref="S43:S48" si="14">S59/N59-1</f>
        <v>7.8304597701149392E-2</v>
      </c>
      <c r="T43" s="8">
        <f t="shared" ref="T43:T48" si="15">T59/O59-1</f>
        <v>4.6927221881181369E-2</v>
      </c>
      <c r="U43" s="8">
        <f t="shared" ref="U43:U48" si="16">U59/P59-1</f>
        <v>6.5364284858956179E-2</v>
      </c>
      <c r="V43" s="8">
        <f t="shared" ref="V43:V48" si="17">V59/Q59-1</f>
        <v>0.11949138201948406</v>
      </c>
      <c r="W43" s="8">
        <f t="shared" ref="W43:W48" si="18">W59/R59-1</f>
        <v>0.34675931378322145</v>
      </c>
      <c r="X43" s="8">
        <f t="shared" ref="X43:X48" si="19">X59/S59-1</f>
        <v>0.32763342956547481</v>
      </c>
      <c r="Y43" s="8">
        <f t="shared" ref="Y43:Y48" si="20">Y59/T59-1</f>
        <v>0.19942667274741033</v>
      </c>
      <c r="Z43" s="8">
        <f t="shared" ref="Z43:Z48" si="21">Z59/U59-1</f>
        <v>0.23081987218600464</v>
      </c>
      <c r="AA43" s="8">
        <f t="shared" ref="AA43:AA48" si="22">AA59/V59-1</f>
        <v>0.11198445260202972</v>
      </c>
      <c r="AB43" s="8">
        <f t="shared" ref="AB43:AC48" si="23">AB59/W59-1</f>
        <v>0.19168658543694983</v>
      </c>
      <c r="AC43" s="8">
        <f t="shared" si="23"/>
        <v>4.4661276833008134E-2</v>
      </c>
      <c r="AD43" s="6">
        <f>AD59/AE59-1</f>
        <v>0.13239210783780853</v>
      </c>
    </row>
    <row r="44" spans="1:31" s="6" customFormat="1" x14ac:dyDescent="0.2">
      <c r="A44" s="7" t="s">
        <v>177</v>
      </c>
      <c r="F44" s="6">
        <v>9.9815823190262609E-2</v>
      </c>
      <c r="G44" s="8">
        <f>G60/B60-1</f>
        <v>0.13676367366772846</v>
      </c>
      <c r="H44" s="8">
        <f t="shared" si="12"/>
        <v>8.7410665200659654E-2</v>
      </c>
      <c r="I44" s="8">
        <f t="shared" si="12"/>
        <v>0.13704918032786884</v>
      </c>
      <c r="J44" s="8">
        <f t="shared" si="12"/>
        <v>0.18241217618571759</v>
      </c>
      <c r="K44" s="8">
        <f t="shared" si="12"/>
        <v>0.13618988678146282</v>
      </c>
      <c r="L44" s="8">
        <f t="shared" si="12"/>
        <v>-3.2820366676166057E-2</v>
      </c>
      <c r="M44" s="8">
        <f t="shared" si="12"/>
        <v>-5.7200635562617341E-2</v>
      </c>
      <c r="N44" s="8">
        <f t="shared" si="12"/>
        <v>-1.7548195748887774E-2</v>
      </c>
      <c r="O44" s="8">
        <f t="shared" si="12"/>
        <v>-2.8344818619165268E-2</v>
      </c>
      <c r="P44" s="8">
        <f t="shared" si="12"/>
        <v>-3.4155719320730582E-2</v>
      </c>
      <c r="Q44" s="8">
        <f t="shared" si="12"/>
        <v>0.1429062515346462</v>
      </c>
      <c r="R44" s="8">
        <f t="shared" si="13"/>
        <v>9.4990041366630917E-2</v>
      </c>
      <c r="S44" s="8">
        <f t="shared" si="14"/>
        <v>0.18851153039832291</v>
      </c>
      <c r="T44" s="8">
        <f t="shared" si="15"/>
        <v>0.13073732102234703</v>
      </c>
      <c r="U44" s="8">
        <f t="shared" si="16"/>
        <v>0.13853503184713367</v>
      </c>
      <c r="V44" s="8">
        <f t="shared" si="17"/>
        <v>0.17329093799682038</v>
      </c>
      <c r="W44" s="8">
        <f t="shared" si="18"/>
        <v>0.55757660556877009</v>
      </c>
      <c r="X44" s="8">
        <f t="shared" si="19"/>
        <v>0.33655542228180346</v>
      </c>
      <c r="Y44" s="8">
        <f t="shared" si="20"/>
        <v>0.23041420118343203</v>
      </c>
      <c r="Z44" s="8">
        <f t="shared" si="21"/>
        <v>0.30109265734265733</v>
      </c>
      <c r="AA44" s="8">
        <f t="shared" si="22"/>
        <v>8.9467516296784622E-2</v>
      </c>
      <c r="AB44" s="8">
        <f t="shared" si="23"/>
        <v>4.5948616600790526E-2</v>
      </c>
      <c r="AC44" s="8">
        <f t="shared" si="23"/>
        <v>1.8159742385049915E-2</v>
      </c>
      <c r="AD44" s="6">
        <f t="shared" ref="AD44:AD47" si="24">AD60/AE60-1</f>
        <v>9.0197042604755806E-2</v>
      </c>
    </row>
    <row r="45" spans="1:31" s="6" customFormat="1" x14ac:dyDescent="0.2">
      <c r="A45" s="7" t="s">
        <v>178</v>
      </c>
      <c r="F45" s="6">
        <v>-7.6878660397591392E-2</v>
      </c>
      <c r="G45" s="8">
        <f>G61/B61-1</f>
        <v>0.10614180989342703</v>
      </c>
      <c r="H45" s="8">
        <f t="shared" si="12"/>
        <v>0.21424575797128464</v>
      </c>
      <c r="I45" s="8">
        <f t="shared" si="12"/>
        <v>0.19327836081959027</v>
      </c>
      <c r="J45" s="8">
        <f t="shared" si="12"/>
        <v>0.16426895214774007</v>
      </c>
      <c r="K45" s="8">
        <f t="shared" si="12"/>
        <v>0.16035206862657492</v>
      </c>
      <c r="L45" s="8">
        <f t="shared" si="12"/>
        <v>-0.26659612385832032</v>
      </c>
      <c r="M45" s="8">
        <f t="shared" si="12"/>
        <v>-0.21544840294840295</v>
      </c>
      <c r="N45" s="8">
        <f t="shared" si="12"/>
        <v>-4.1252224897916467E-2</v>
      </c>
      <c r="O45" s="8">
        <f t="shared" si="12"/>
        <v>-2.4274822539654739E-2</v>
      </c>
      <c r="P45" s="8">
        <f t="shared" si="12"/>
        <v>-0.15910053521235223</v>
      </c>
      <c r="Q45" s="8">
        <f t="shared" si="12"/>
        <v>3.1057787227579903E-2</v>
      </c>
      <c r="R45" s="8">
        <f t="shared" si="13"/>
        <v>-7.4672147191231164E-2</v>
      </c>
      <c r="S45" s="8">
        <f t="shared" si="14"/>
        <v>1.8783444359506296E-2</v>
      </c>
      <c r="T45" s="8">
        <f t="shared" si="15"/>
        <v>-0.28633015987066646</v>
      </c>
      <c r="U45" s="8">
        <f t="shared" si="16"/>
        <v>-7.7155547415174719E-2</v>
      </c>
      <c r="V45" s="8">
        <f t="shared" si="17"/>
        <v>0.56967152747090877</v>
      </c>
      <c r="W45" s="8">
        <f t="shared" si="18"/>
        <v>0.87498677948175563</v>
      </c>
      <c r="X45" s="8">
        <f t="shared" si="19"/>
        <v>0.58237753242576917</v>
      </c>
      <c r="Y45" s="8">
        <f t="shared" si="20"/>
        <v>0.8327460357412535</v>
      </c>
      <c r="Z45" s="8">
        <f t="shared" si="21"/>
        <v>0.69609010618239564</v>
      </c>
      <c r="AA45" s="8">
        <f t="shared" si="22"/>
        <v>0.20973115000234599</v>
      </c>
      <c r="AB45" s="8">
        <f t="shared" si="23"/>
        <v>3.4690884476534345E-2</v>
      </c>
      <c r="AC45" s="8">
        <f t="shared" si="23"/>
        <v>-1.0703156753827381E-2</v>
      </c>
      <c r="AD45" s="6">
        <f t="shared" si="24"/>
        <v>0.18695039595782936</v>
      </c>
    </row>
    <row r="46" spans="1:31" s="6" customFormat="1" x14ac:dyDescent="0.2">
      <c r="A46" s="7" t="s">
        <v>179</v>
      </c>
      <c r="F46" s="6">
        <v>4.7554347826086918E-2</v>
      </c>
      <c r="G46" s="8">
        <f>G62/B62-1</f>
        <v>0.25511619840443989</v>
      </c>
      <c r="H46" s="8">
        <f t="shared" si="12"/>
        <v>0.21917502787068011</v>
      </c>
      <c r="I46" s="8">
        <f t="shared" si="12"/>
        <v>6.7052980132450424E-2</v>
      </c>
      <c r="J46" s="8">
        <f t="shared" si="12"/>
        <v>0.33773976153447371</v>
      </c>
      <c r="K46" s="8">
        <f t="shared" si="12"/>
        <v>0.22556814977725148</v>
      </c>
      <c r="L46" s="8">
        <f t="shared" si="12"/>
        <v>-4.5184468702501035E-2</v>
      </c>
      <c r="M46" s="8">
        <f t="shared" si="12"/>
        <v>1.1704462326261877E-2</v>
      </c>
      <c r="N46" s="8">
        <f t="shared" si="12"/>
        <v>5.5598655288337184E-2</v>
      </c>
      <c r="O46" s="8">
        <f t="shared" si="12"/>
        <v>-3.4683200930052283E-2</v>
      </c>
      <c r="P46" s="8">
        <f t="shared" si="12"/>
        <v>-1.0444945474623824E-2</v>
      </c>
      <c r="Q46" s="8">
        <f t="shared" si="12"/>
        <v>-9.942112879884224E-2</v>
      </c>
      <c r="R46" s="8">
        <f t="shared" si="13"/>
        <v>-5.8929862617498219E-2</v>
      </c>
      <c r="S46" s="8">
        <f t="shared" si="14"/>
        <v>0.21656050955414008</v>
      </c>
      <c r="T46" s="8">
        <f t="shared" si="15"/>
        <v>8.2296266559613862E-3</v>
      </c>
      <c r="U46" s="8">
        <f t="shared" si="16"/>
        <v>-4.0918813354412498E-3</v>
      </c>
      <c r="V46" s="8">
        <f t="shared" si="17"/>
        <v>0.33135143821308044</v>
      </c>
      <c r="W46" s="8">
        <f t="shared" si="18"/>
        <v>0.48713023434498659</v>
      </c>
      <c r="X46" s="8">
        <f t="shared" si="19"/>
        <v>0.30165122835279901</v>
      </c>
      <c r="Y46" s="8">
        <f t="shared" si="20"/>
        <v>0.19271351781803703</v>
      </c>
      <c r="Z46" s="8">
        <f t="shared" si="21"/>
        <v>0.32981604258100661</v>
      </c>
      <c r="AA46" s="8">
        <f t="shared" si="22"/>
        <v>-0.14218467109233557</v>
      </c>
      <c r="AB46" s="8">
        <f t="shared" si="23"/>
        <v>-2.3249806251615102E-3</v>
      </c>
      <c r="AC46" s="8">
        <f t="shared" si="23"/>
        <v>-0.15748762376237624</v>
      </c>
      <c r="AD46" s="6">
        <f t="shared" si="24"/>
        <v>-4.5286036199752799E-2</v>
      </c>
    </row>
    <row r="47" spans="1:31" s="6" customFormat="1" x14ac:dyDescent="0.2">
      <c r="A47" s="7" t="s">
        <v>169</v>
      </c>
      <c r="F47" s="6">
        <v>0.11315365460670868</v>
      </c>
      <c r="G47" s="8">
        <f>G63/B63-1</f>
        <v>0.16885553470919334</v>
      </c>
      <c r="H47" s="8">
        <f t="shared" si="12"/>
        <v>4.2951251646903721E-2</v>
      </c>
      <c r="I47" s="8">
        <f t="shared" si="12"/>
        <v>0.16049835104433852</v>
      </c>
      <c r="J47" s="8">
        <f t="shared" si="12"/>
        <v>0.21941678520625896</v>
      </c>
      <c r="K47" s="8">
        <f t="shared" si="12"/>
        <v>0.14527271531021779</v>
      </c>
      <c r="L47" s="8">
        <f t="shared" si="12"/>
        <v>1.0944112067707623E-2</v>
      </c>
      <c r="M47" s="8">
        <f t="shared" si="12"/>
        <v>-8.6659929257200563E-2</v>
      </c>
      <c r="N47" s="8">
        <f t="shared" si="12"/>
        <v>0.13324913167035057</v>
      </c>
      <c r="O47" s="8">
        <f t="shared" si="12"/>
        <v>6.6200058326042477E-2</v>
      </c>
      <c r="P47" s="8">
        <f t="shared" si="12"/>
        <v>2.188774630895618E-2</v>
      </c>
      <c r="Q47" s="8">
        <f t="shared" si="12"/>
        <v>6.495381062355654E-2</v>
      </c>
      <c r="R47" s="8">
        <f t="shared" si="13"/>
        <v>7.4688796680497882E-2</v>
      </c>
      <c r="S47" s="8">
        <f t="shared" si="14"/>
        <v>0.1699637782112009</v>
      </c>
      <c r="T47" s="8">
        <f t="shared" si="15"/>
        <v>0.12992341356673953</v>
      </c>
      <c r="U47" s="8">
        <f t="shared" si="16"/>
        <v>0.10147290308072865</v>
      </c>
      <c r="V47" s="8">
        <f t="shared" si="17"/>
        <v>0.11480075901328268</v>
      </c>
      <c r="W47" s="8">
        <f t="shared" si="18"/>
        <v>0.94182754182754191</v>
      </c>
      <c r="X47" s="8">
        <f t="shared" si="19"/>
        <v>0.28482972136222906</v>
      </c>
      <c r="Y47" s="8">
        <f t="shared" si="20"/>
        <v>0.25683853788428945</v>
      </c>
      <c r="Z47" s="8">
        <f t="shared" si="21"/>
        <v>0.34517429694278579</v>
      </c>
      <c r="AA47" s="8">
        <f t="shared" si="22"/>
        <v>0.19270516717325226</v>
      </c>
      <c r="AB47" s="8">
        <f t="shared" si="23"/>
        <v>-6.6542948038176064E-2</v>
      </c>
      <c r="AC47" s="8">
        <f t="shared" si="23"/>
        <v>0.13994439295644123</v>
      </c>
      <c r="AD47" s="6">
        <f t="shared" si="24"/>
        <v>0.11460762996639651</v>
      </c>
    </row>
    <row r="48" spans="1:31" s="16" customFormat="1" x14ac:dyDescent="0.2">
      <c r="A48" s="15" t="s">
        <v>120</v>
      </c>
      <c r="F48" s="16">
        <v>6.304518199398057E-2</v>
      </c>
      <c r="G48" s="17">
        <f>G64/B64-1</f>
        <v>0.12689053107171566</v>
      </c>
      <c r="H48" s="17">
        <f t="shared" ref="H48:Q48" si="25">H64/C64-1</f>
        <v>0.15579627949183306</v>
      </c>
      <c r="I48" s="17">
        <f t="shared" si="25"/>
        <v>0.17303118393234662</v>
      </c>
      <c r="J48" s="17">
        <f t="shared" si="25"/>
        <v>0.19629509880370488</v>
      </c>
      <c r="K48" s="17">
        <f t="shared" si="25"/>
        <v>0.15861957650261305</v>
      </c>
      <c r="L48" s="17">
        <f t="shared" si="25"/>
        <v>-4.5111163965433243E-2</v>
      </c>
      <c r="M48" s="17">
        <f t="shared" si="25"/>
        <v>-5.1065639465462831E-2</v>
      </c>
      <c r="N48" s="17">
        <f t="shared" si="25"/>
        <v>1.0213085515817122E-2</v>
      </c>
      <c r="O48" s="17">
        <f t="shared" si="25"/>
        <v>1.8124006359300449E-2</v>
      </c>
      <c r="P48" s="17">
        <f t="shared" si="25"/>
        <v>-2.04107758052674E-2</v>
      </c>
      <c r="Q48" s="17">
        <f t="shared" si="25"/>
        <v>8.9064167951607098E-2</v>
      </c>
      <c r="R48" s="17">
        <f t="shared" si="13"/>
        <v>5.1366026027750422E-3</v>
      </c>
      <c r="S48" s="17">
        <f t="shared" si="14"/>
        <v>0.10920106301919752</v>
      </c>
      <c r="T48" s="17">
        <f t="shared" si="15"/>
        <v>1.0274828232354816E-2</v>
      </c>
      <c r="U48" s="17">
        <f t="shared" si="16"/>
        <v>5.5120803769784787E-2</v>
      </c>
      <c r="V48" s="17">
        <f t="shared" si="17"/>
        <v>0.21368126422635836</v>
      </c>
      <c r="W48" s="17">
        <f t="shared" si="18"/>
        <v>0.53626121105070901</v>
      </c>
      <c r="X48" s="17">
        <f t="shared" si="19"/>
        <v>0.36439641450950822</v>
      </c>
      <c r="Y48" s="17">
        <f t="shared" si="20"/>
        <v>0.28844786546724777</v>
      </c>
      <c r="Z48" s="17">
        <f t="shared" si="21"/>
        <v>0.33259384733074704</v>
      </c>
      <c r="AA48" s="17">
        <f t="shared" si="22"/>
        <v>0.11222283042740866</v>
      </c>
      <c r="AB48" s="17">
        <f t="shared" si="23"/>
        <v>8.5885872477228009E-2</v>
      </c>
      <c r="AC48" s="17">
        <f t="shared" ref="AC48" si="26">AC64/X64-1</f>
        <v>1.8726821720657316E-2</v>
      </c>
      <c r="AD48" s="16">
        <f>AD64/AE64-1</f>
        <v>0.1163370828592416</v>
      </c>
    </row>
    <row r="49" spans="1:31" s="38" customFormat="1" x14ac:dyDescent="0.2">
      <c r="A49" s="37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</row>
    <row r="50" spans="1:31" s="9" customFormat="1" x14ac:dyDescent="0.2">
      <c r="A50" s="36" t="s">
        <v>191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/>
    </row>
    <row r="51" spans="1:31" x14ac:dyDescent="0.2">
      <c r="A51" t="s">
        <v>165</v>
      </c>
      <c r="B51" s="40">
        <f>B59/B64</f>
        <v>0.4080101083585404</v>
      </c>
      <c r="C51" s="40">
        <f t="shared" ref="C51:AC51" si="27">C59/C64</f>
        <v>0.39997353297035693</v>
      </c>
      <c r="D51" s="40">
        <f t="shared" si="27"/>
        <v>0.44873150105708243</v>
      </c>
      <c r="E51" s="40">
        <f t="shared" si="27"/>
        <v>0.43931988056068011</v>
      </c>
      <c r="F51" s="40">
        <f t="shared" si="27"/>
        <v>0.4214034567298045</v>
      </c>
      <c r="G51" s="40">
        <f t="shared" si="27"/>
        <v>0.39859331996874042</v>
      </c>
      <c r="H51" s="40">
        <f t="shared" si="27"/>
        <v>0.40631696026955855</v>
      </c>
      <c r="I51" s="40">
        <f t="shared" si="27"/>
        <v>0.4607528395757064</v>
      </c>
      <c r="J51" s="40">
        <f t="shared" si="27"/>
        <v>0.43747217806041333</v>
      </c>
      <c r="K51" s="40">
        <f t="shared" si="27"/>
        <v>0.42204484271164744</v>
      </c>
      <c r="L51" s="40">
        <f t="shared" si="27"/>
        <v>0.43814494128810344</v>
      </c>
      <c r="M51" s="40">
        <f t="shared" si="27"/>
        <v>0.4411962423511161</v>
      </c>
      <c r="N51" s="40">
        <f t="shared" si="27"/>
        <v>0.46564701072311321</v>
      </c>
      <c r="O51" s="40">
        <f t="shared" si="27"/>
        <v>0.45787008119925049</v>
      </c>
      <c r="P51" s="40">
        <f t="shared" si="27"/>
        <v>0.44936849954261376</v>
      </c>
      <c r="Q51" s="40">
        <f t="shared" si="27"/>
        <v>0.45052766856532961</v>
      </c>
      <c r="R51" s="40">
        <f t="shared" si="27"/>
        <v>0.43683226724744051</v>
      </c>
      <c r="S51" s="40">
        <f t="shared" si="27"/>
        <v>0.4526765518974617</v>
      </c>
      <c r="T51" s="40">
        <f t="shared" si="27"/>
        <v>0.47448143682957744</v>
      </c>
      <c r="U51" s="40">
        <f t="shared" si="27"/>
        <v>0.45373112580369013</v>
      </c>
      <c r="V51" s="40">
        <f t="shared" si="27"/>
        <v>0.41556367160509339</v>
      </c>
      <c r="W51" s="40">
        <f t="shared" si="27"/>
        <v>0.38294784782996966</v>
      </c>
      <c r="X51" s="40">
        <f t="shared" si="27"/>
        <v>0.44047940663604884</v>
      </c>
      <c r="Y51" s="40">
        <f t="shared" si="27"/>
        <v>0.44169865642994244</v>
      </c>
      <c r="Z51" s="40">
        <f t="shared" si="27"/>
        <v>0.41907839165484384</v>
      </c>
      <c r="AA51" s="40">
        <f t="shared" si="27"/>
        <v>0.41547460567187061</v>
      </c>
      <c r="AB51" s="40">
        <f t="shared" si="27"/>
        <v>0.42025946257118774</v>
      </c>
      <c r="AC51" s="40">
        <f t="shared" si="27"/>
        <v>0.45169300497836279</v>
      </c>
      <c r="AD51" s="40">
        <f t="shared" ref="AD51" si="28">AD59/AD64</f>
        <v>0.43006951504611113</v>
      </c>
    </row>
    <row r="52" spans="1:31" x14ac:dyDescent="0.2">
      <c r="A52" t="s">
        <v>166</v>
      </c>
      <c r="B52" s="40">
        <f>B60/B64</f>
        <v>0.23638498551390538</v>
      </c>
      <c r="C52" s="40">
        <f t="shared" ref="C52:AC52" si="29">C60/C64</f>
        <v>0.24071763460375076</v>
      </c>
      <c r="D52" s="40">
        <f t="shared" si="29"/>
        <v>0.23509073291050034</v>
      </c>
      <c r="E52" s="40">
        <f t="shared" si="29"/>
        <v>0.24741817075258182</v>
      </c>
      <c r="F52" s="40">
        <f t="shared" si="29"/>
        <v>0.23965903836254657</v>
      </c>
      <c r="G52" s="40">
        <f t="shared" si="29"/>
        <v>0.23845604974346776</v>
      </c>
      <c r="H52" s="40">
        <f t="shared" si="29"/>
        <v>0.22647496605983283</v>
      </c>
      <c r="I52" s="40">
        <f t="shared" si="29"/>
        <v>0.22787947057166996</v>
      </c>
      <c r="J52" s="40">
        <f t="shared" si="29"/>
        <v>0.24454689984101749</v>
      </c>
      <c r="K52" s="40">
        <f t="shared" si="29"/>
        <v>0.23501948455354957</v>
      </c>
      <c r="L52" s="40">
        <f t="shared" si="29"/>
        <v>0.24152532321195588</v>
      </c>
      <c r="M52" s="40">
        <f t="shared" si="29"/>
        <v>0.22501077307592865</v>
      </c>
      <c r="N52" s="40">
        <f t="shared" si="29"/>
        <v>0.22161720158337825</v>
      </c>
      <c r="O52" s="40">
        <f t="shared" si="29"/>
        <v>0.23338538413491569</v>
      </c>
      <c r="P52" s="40">
        <f t="shared" si="29"/>
        <v>0.23172184768654824</v>
      </c>
      <c r="Q52" s="40">
        <f t="shared" si="29"/>
        <v>0.25346605822324353</v>
      </c>
      <c r="R52" s="40">
        <f t="shared" si="29"/>
        <v>0.24512544372609882</v>
      </c>
      <c r="S52" s="40">
        <f t="shared" si="29"/>
        <v>0.23746334925023038</v>
      </c>
      <c r="T52" s="40">
        <f t="shared" si="29"/>
        <v>0.26121363875235709</v>
      </c>
      <c r="U52" s="40">
        <f t="shared" si="29"/>
        <v>0.25004098136713843</v>
      </c>
      <c r="V52" s="40">
        <f t="shared" si="29"/>
        <v>0.24503091377345454</v>
      </c>
      <c r="W52" s="40">
        <f t="shared" si="29"/>
        <v>0.24852652259332023</v>
      </c>
      <c r="X52" s="40">
        <f t="shared" si="29"/>
        <v>0.23261782547830145</v>
      </c>
      <c r="Y52" s="40">
        <f t="shared" si="29"/>
        <v>0.24944817658349328</v>
      </c>
      <c r="Z52" s="40">
        <f t="shared" si="29"/>
        <v>0.2441302618522376</v>
      </c>
      <c r="AA52" s="40">
        <f t="shared" si="29"/>
        <v>0.24001774980838275</v>
      </c>
      <c r="AB52" s="40">
        <f t="shared" si="29"/>
        <v>0.23938608935216596</v>
      </c>
      <c r="AC52" s="40">
        <f t="shared" si="29"/>
        <v>0.23248833761255561</v>
      </c>
      <c r="AD52" s="40">
        <f t="shared" ref="AD52" si="30">AD60/AD64</f>
        <v>0.24027589267743885</v>
      </c>
    </row>
    <row r="53" spans="1:31" x14ac:dyDescent="0.2">
      <c r="A53" t="s">
        <v>167</v>
      </c>
      <c r="B53" s="40">
        <f>B61/B64</f>
        <v>0.20718306084159743</v>
      </c>
      <c r="C53" s="40">
        <f t="shared" ref="C53:AC53" si="31">C61/C64</f>
        <v>0.20277525710828795</v>
      </c>
      <c r="D53" s="40">
        <f t="shared" si="31"/>
        <v>0.17626849894291755</v>
      </c>
      <c r="E53" s="40">
        <f t="shared" si="31"/>
        <v>0.18640521881359479</v>
      </c>
      <c r="F53" s="40">
        <f t="shared" si="31"/>
        <v>0.19527644241255659</v>
      </c>
      <c r="G53" s="40">
        <f t="shared" si="31"/>
        <v>0.20336833044522215</v>
      </c>
      <c r="H53" s="40">
        <f t="shared" si="31"/>
        <v>0.21302975285015621</v>
      </c>
      <c r="I53" s="40">
        <f t="shared" si="31"/>
        <v>0.17931099220876748</v>
      </c>
      <c r="J53" s="40">
        <f t="shared" si="31"/>
        <v>0.18141494435612082</v>
      </c>
      <c r="K53" s="40">
        <f t="shared" si="31"/>
        <v>0.19556844067094636</v>
      </c>
      <c r="L53" s="40">
        <f t="shared" si="31"/>
        <v>0.15619736686039615</v>
      </c>
      <c r="M53" s="40">
        <f t="shared" si="31"/>
        <v>0.17612686374213565</v>
      </c>
      <c r="N53" s="40">
        <f t="shared" si="31"/>
        <v>0.17017599286364735</v>
      </c>
      <c r="O53" s="40">
        <f t="shared" si="31"/>
        <v>0.17386008744534664</v>
      </c>
      <c r="P53" s="40">
        <f t="shared" si="31"/>
        <v>0.16787995725937258</v>
      </c>
      <c r="Q53" s="40">
        <f t="shared" si="31"/>
        <v>0.14787789019701805</v>
      </c>
      <c r="R53" s="40">
        <f t="shared" si="31"/>
        <v>0.16214223243530601</v>
      </c>
      <c r="S53" s="40">
        <f t="shared" si="31"/>
        <v>0.15630392896037532</v>
      </c>
      <c r="T53" s="40">
        <f t="shared" si="31"/>
        <v>0.12281677949859346</v>
      </c>
      <c r="U53" s="40">
        <f t="shared" si="31"/>
        <v>0.14683350636577236</v>
      </c>
      <c r="V53" s="40">
        <f t="shared" si="31"/>
        <v>0.19125261353745099</v>
      </c>
      <c r="W53" s="40">
        <f t="shared" si="31"/>
        <v>0.19789248080014288</v>
      </c>
      <c r="X53" s="40">
        <f t="shared" si="31"/>
        <v>0.18127563425596188</v>
      </c>
      <c r="Y53" s="40">
        <f t="shared" si="31"/>
        <v>0.17470009596928981</v>
      </c>
      <c r="Z53" s="40">
        <f>Z61/Z64</f>
        <v>0.18688579262308749</v>
      </c>
      <c r="AA53" s="40">
        <f t="shared" si="31"/>
        <v>0.20801968615111541</v>
      </c>
      <c r="AB53" s="40">
        <f t="shared" si="31"/>
        <v>0.18856267604185942</v>
      </c>
      <c r="AC53" s="40">
        <f t="shared" si="31"/>
        <v>0.17603876613748962</v>
      </c>
      <c r="AD53" s="40">
        <f t="shared" ref="AD53" si="32">AD61/AD64</f>
        <v>0.18912272734310087</v>
      </c>
    </row>
    <row r="54" spans="1:31" x14ac:dyDescent="0.2">
      <c r="A54" t="s">
        <v>168</v>
      </c>
      <c r="B54" s="40">
        <f>B62/B64</f>
        <v>7.3591913313167667E-2</v>
      </c>
      <c r="C54" s="40">
        <f t="shared" ref="C54:AC54" si="33">C62/C64</f>
        <v>8.4789019963702361E-2</v>
      </c>
      <c r="D54" s="40">
        <f t="shared" si="33"/>
        <v>7.980972515856237E-2</v>
      </c>
      <c r="E54" s="40">
        <f t="shared" si="33"/>
        <v>7.3375301926624698E-2</v>
      </c>
      <c r="F54" s="40">
        <f t="shared" si="33"/>
        <v>7.7357634556828397E-2</v>
      </c>
      <c r="G54" s="40">
        <f t="shared" si="33"/>
        <v>8.1965727747386544E-2</v>
      </c>
      <c r="H54" s="40">
        <f t="shared" si="33"/>
        <v>8.9438474246364724E-2</v>
      </c>
      <c r="I54" s="40">
        <f t="shared" si="33"/>
        <v>7.2599267811883972E-2</v>
      </c>
      <c r="J54" s="40">
        <f t="shared" si="33"/>
        <v>8.2050874403815574E-2</v>
      </c>
      <c r="K54" s="40">
        <f t="shared" si="33"/>
        <v>8.1827594645983548E-2</v>
      </c>
      <c r="L54" s="40">
        <f t="shared" si="33"/>
        <v>8.1959435416913765E-2</v>
      </c>
      <c r="M54" s="40">
        <f t="shared" si="33"/>
        <v>9.53546496595708E-2</v>
      </c>
      <c r="N54" s="40">
        <f t="shared" si="33"/>
        <v>7.5860915460238987E-2</v>
      </c>
      <c r="O54" s="40">
        <f t="shared" si="33"/>
        <v>7.7795128044971892E-2</v>
      </c>
      <c r="P54" s="40">
        <f t="shared" si="33"/>
        <v>8.2660065955860312E-2</v>
      </c>
      <c r="Q54" s="40">
        <f t="shared" si="33"/>
        <v>6.7774643592284828E-2</v>
      </c>
      <c r="R54" s="40">
        <f t="shared" si="33"/>
        <v>8.9276833639154216E-2</v>
      </c>
      <c r="S54" s="40">
        <f t="shared" si="33"/>
        <v>8.3203484962720953E-2</v>
      </c>
      <c r="T54" s="40">
        <f t="shared" si="33"/>
        <v>7.7637639494265664E-2</v>
      </c>
      <c r="U54" s="40">
        <f t="shared" si="33"/>
        <v>7.8021237455148176E-2</v>
      </c>
      <c r="V54" s="40">
        <f t="shared" si="33"/>
        <v>7.4345606116350646E-2</v>
      </c>
      <c r="W54" s="40">
        <f t="shared" si="33"/>
        <v>8.6421682443293443E-2</v>
      </c>
      <c r="X54" s="40">
        <f t="shared" si="33"/>
        <v>7.937716432939558E-2</v>
      </c>
      <c r="Y54" s="40">
        <f t="shared" si="33"/>
        <v>7.1869001919385792E-2</v>
      </c>
      <c r="Z54" s="40">
        <f t="shared" si="33"/>
        <v>7.7858601431863475E-2</v>
      </c>
      <c r="AA54" s="40">
        <f t="shared" si="33"/>
        <v>5.7339949171003268E-2</v>
      </c>
      <c r="AB54" s="40">
        <f t="shared" si="33"/>
        <v>7.9401303480745908E-2</v>
      </c>
      <c r="AC54" s="40">
        <f t="shared" si="33"/>
        <v>6.5646885811063302E-2</v>
      </c>
      <c r="AD54" s="40">
        <f t="shared" ref="AD54" si="34">AD62/AD64</f>
        <v>6.778104050657735E-2</v>
      </c>
    </row>
    <row r="55" spans="1:31" x14ac:dyDescent="0.2">
      <c r="A55" t="s">
        <v>169</v>
      </c>
      <c r="B55" s="40">
        <f>B63/B64</f>
        <v>7.4829931972789115E-2</v>
      </c>
      <c r="C55" s="40">
        <f t="shared" ref="C55:AC55" si="35">C63/C64</f>
        <v>7.1744555353901993E-2</v>
      </c>
      <c r="D55" s="40">
        <f t="shared" si="35"/>
        <v>6.0099541930937278E-2</v>
      </c>
      <c r="E55" s="40">
        <f t="shared" si="35"/>
        <v>5.348142794651857E-2</v>
      </c>
      <c r="F55" s="40">
        <f t="shared" si="35"/>
        <v>6.6303427938263951E-2</v>
      </c>
      <c r="G55" s="40">
        <f t="shared" si="35"/>
        <v>7.7616572095183078E-2</v>
      </c>
      <c r="H55" s="40">
        <f t="shared" si="35"/>
        <v>6.4739846574087712E-2</v>
      </c>
      <c r="I55" s="40">
        <f t="shared" si="35"/>
        <v>5.9457429831972212E-2</v>
      </c>
      <c r="J55" s="40">
        <f t="shared" si="35"/>
        <v>5.4515103338632749E-2</v>
      </c>
      <c r="K55" s="40">
        <f t="shared" si="35"/>
        <v>6.5539637417873081E-2</v>
      </c>
      <c r="L55" s="40">
        <f t="shared" si="35"/>
        <v>8.2172933222630765E-2</v>
      </c>
      <c r="M55" s="40">
        <f t="shared" si="35"/>
        <v>6.2311471171248814E-2</v>
      </c>
      <c r="N55" s="40">
        <f t="shared" si="35"/>
        <v>6.6698879369622183E-2</v>
      </c>
      <c r="O55" s="40">
        <f t="shared" si="35"/>
        <v>5.7089319175515303E-2</v>
      </c>
      <c r="P55" s="40">
        <f t="shared" si="35"/>
        <v>6.8369629555605091E-2</v>
      </c>
      <c r="Q55" s="40">
        <f t="shared" si="35"/>
        <v>8.0353739422123968E-2</v>
      </c>
      <c r="R55" s="40">
        <f t="shared" si="35"/>
        <v>6.6623222952000405E-2</v>
      </c>
      <c r="S55" s="40">
        <f t="shared" si="35"/>
        <v>7.0352684929211692E-2</v>
      </c>
      <c r="T55" s="40">
        <f t="shared" si="35"/>
        <v>6.3850505425206344E-2</v>
      </c>
      <c r="U55" s="40">
        <f t="shared" si="35"/>
        <v>7.1373149008250911E-2</v>
      </c>
      <c r="V55" s="40">
        <f t="shared" si="35"/>
        <v>7.3807194967650466E-2</v>
      </c>
      <c r="W55" s="40">
        <f t="shared" si="35"/>
        <v>8.4211466333273796E-2</v>
      </c>
      <c r="X55" s="40">
        <f t="shared" si="35"/>
        <v>6.6249969300292255E-2</v>
      </c>
      <c r="Y55" s="40">
        <f t="shared" si="35"/>
        <v>6.2284069097888674E-2</v>
      </c>
      <c r="Z55" s="40">
        <f t="shared" si="35"/>
        <v>7.2046952437967618E-2</v>
      </c>
      <c r="AA55" s="40">
        <f t="shared" si="35"/>
        <v>7.9148009197627975E-2</v>
      </c>
      <c r="AB55" s="40">
        <f t="shared" si="35"/>
        <v>7.2390468554040993E-2</v>
      </c>
      <c r="AC55" s="40">
        <f t="shared" si="35"/>
        <v>7.41330054605287E-2</v>
      </c>
      <c r="AD55" s="40">
        <f t="shared" ref="AD55" si="36">AD63/AD64</f>
        <v>7.2750824426771804E-2</v>
      </c>
    </row>
    <row r="56" spans="1:31" s="10" customFormat="1" x14ac:dyDescent="0.2">
      <c r="A56" s="10" t="s">
        <v>76</v>
      </c>
      <c r="B56" s="40">
        <f>SUM(B51:B55)</f>
        <v>0.99999999999999989</v>
      </c>
      <c r="C56" s="40">
        <f t="shared" ref="C56:AD56" si="37">SUM(C51:C55)</f>
        <v>1</v>
      </c>
      <c r="D56" s="40">
        <f t="shared" si="37"/>
        <v>0.99999999999999989</v>
      </c>
      <c r="E56" s="40">
        <f t="shared" si="37"/>
        <v>0.99999999999999989</v>
      </c>
      <c r="F56" s="40">
        <f t="shared" si="37"/>
        <v>1</v>
      </c>
      <c r="G56" s="40">
        <f t="shared" si="37"/>
        <v>1</v>
      </c>
      <c r="H56" s="40">
        <f t="shared" si="37"/>
        <v>1</v>
      </c>
      <c r="I56" s="40">
        <f t="shared" si="37"/>
        <v>1</v>
      </c>
      <c r="J56" s="40">
        <f t="shared" si="37"/>
        <v>0.99999999999999989</v>
      </c>
      <c r="K56" s="40">
        <f t="shared" si="37"/>
        <v>1</v>
      </c>
      <c r="L56" s="40">
        <f t="shared" si="37"/>
        <v>0.99999999999999989</v>
      </c>
      <c r="M56" s="40">
        <f t="shared" si="37"/>
        <v>0.99999999999999989</v>
      </c>
      <c r="N56" s="40">
        <f t="shared" si="37"/>
        <v>1</v>
      </c>
      <c r="O56" s="40">
        <f t="shared" si="37"/>
        <v>1</v>
      </c>
      <c r="P56" s="40">
        <f t="shared" si="37"/>
        <v>1</v>
      </c>
      <c r="Q56" s="40">
        <f t="shared" si="37"/>
        <v>1</v>
      </c>
      <c r="R56" s="40">
        <f t="shared" si="37"/>
        <v>0.99999999999999989</v>
      </c>
      <c r="S56" s="40">
        <f t="shared" si="37"/>
        <v>1.0000000000000002</v>
      </c>
      <c r="T56" s="40">
        <f t="shared" si="37"/>
        <v>1</v>
      </c>
      <c r="U56" s="40">
        <f t="shared" si="37"/>
        <v>1</v>
      </c>
      <c r="V56" s="40">
        <f t="shared" si="37"/>
        <v>1.0000000000000002</v>
      </c>
      <c r="W56" s="40">
        <f t="shared" si="37"/>
        <v>1</v>
      </c>
      <c r="X56" s="40">
        <f t="shared" si="37"/>
        <v>0.99999999999999989</v>
      </c>
      <c r="Y56" s="40">
        <f t="shared" si="37"/>
        <v>1</v>
      </c>
      <c r="Z56" s="40">
        <f t="shared" si="37"/>
        <v>1</v>
      </c>
      <c r="AA56" s="40">
        <f t="shared" si="37"/>
        <v>1</v>
      </c>
      <c r="AB56" s="40">
        <f t="shared" si="37"/>
        <v>1</v>
      </c>
      <c r="AC56" s="40">
        <f t="shared" si="37"/>
        <v>1</v>
      </c>
      <c r="AD56" s="40">
        <f t="shared" si="37"/>
        <v>1</v>
      </c>
    </row>
    <row r="57" spans="1:31" s="9" customFormat="1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/>
      <c r="AE57"/>
    </row>
    <row r="58" spans="1:31" s="9" customFormat="1" x14ac:dyDescent="0.2">
      <c r="A58" s="36" t="s">
        <v>182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/>
      <c r="AE58"/>
    </row>
    <row r="59" spans="1:31" x14ac:dyDescent="0.2">
      <c r="A59" t="s">
        <v>165</v>
      </c>
      <c r="B59">
        <v>31968</v>
      </c>
      <c r="C59">
        <v>21157</v>
      </c>
      <c r="D59">
        <v>20376</v>
      </c>
      <c r="E59">
        <v>23099</v>
      </c>
      <c r="F59">
        <v>96600</v>
      </c>
      <c r="G59">
        <v>35193</v>
      </c>
      <c r="H59">
        <v>24841</v>
      </c>
      <c r="I59">
        <v>24542</v>
      </c>
      <c r="J59">
        <v>27517</v>
      </c>
      <c r="K59">
        <v>112093</v>
      </c>
      <c r="L59">
        <v>36940</v>
      </c>
      <c r="M59">
        <v>25596</v>
      </c>
      <c r="N59">
        <v>25056</v>
      </c>
      <c r="O59">
        <v>29322</v>
      </c>
      <c r="P59">
        <v>116914</v>
      </c>
      <c r="Q59">
        <v>41367</v>
      </c>
      <c r="R59">
        <v>25473</v>
      </c>
      <c r="S59">
        <v>27018</v>
      </c>
      <c r="T59">
        <v>30698</v>
      </c>
      <c r="U59">
        <v>124556</v>
      </c>
      <c r="V59">
        <v>46310</v>
      </c>
      <c r="W59">
        <v>34306</v>
      </c>
      <c r="X59">
        <v>35870</v>
      </c>
      <c r="Y59">
        <v>36820</v>
      </c>
      <c r="Z59">
        <v>153306</v>
      </c>
      <c r="AA59">
        <v>51496</v>
      </c>
      <c r="AB59">
        <v>40882</v>
      </c>
      <c r="AC59">
        <v>37472</v>
      </c>
      <c r="AD59">
        <f t="shared" si="9"/>
        <v>166670</v>
      </c>
      <c r="AE59">
        <f t="shared" si="10"/>
        <v>147184</v>
      </c>
    </row>
    <row r="60" spans="1:31" x14ac:dyDescent="0.2">
      <c r="A60" t="s">
        <v>166</v>
      </c>
      <c r="B60">
        <v>18521</v>
      </c>
      <c r="C60">
        <v>12733</v>
      </c>
      <c r="D60">
        <v>10675</v>
      </c>
      <c r="E60">
        <v>13009</v>
      </c>
      <c r="F60">
        <v>54938</v>
      </c>
      <c r="G60">
        <v>21054</v>
      </c>
      <c r="H60">
        <v>13846</v>
      </c>
      <c r="I60">
        <v>12138</v>
      </c>
      <c r="J60">
        <v>15382</v>
      </c>
      <c r="K60">
        <v>62420</v>
      </c>
      <c r="L60">
        <v>20363</v>
      </c>
      <c r="M60">
        <v>13054</v>
      </c>
      <c r="N60">
        <v>11925</v>
      </c>
      <c r="O60">
        <v>14946</v>
      </c>
      <c r="P60">
        <v>60288</v>
      </c>
      <c r="Q60">
        <v>23273</v>
      </c>
      <c r="R60">
        <v>14294</v>
      </c>
      <c r="S60">
        <v>14173</v>
      </c>
      <c r="T60">
        <v>16900</v>
      </c>
      <c r="U60">
        <v>68640</v>
      </c>
      <c r="V60">
        <v>27306</v>
      </c>
      <c r="W60">
        <v>22264</v>
      </c>
      <c r="X60">
        <v>18943</v>
      </c>
      <c r="Y60">
        <v>20794</v>
      </c>
      <c r="Z60">
        <v>89307</v>
      </c>
      <c r="AA60">
        <v>29749</v>
      </c>
      <c r="AB60">
        <v>23287</v>
      </c>
      <c r="AC60">
        <v>19287</v>
      </c>
      <c r="AD60">
        <f t="shared" si="9"/>
        <v>93117</v>
      </c>
      <c r="AE60">
        <f t="shared" si="10"/>
        <v>85413</v>
      </c>
    </row>
    <row r="61" spans="1:31" x14ac:dyDescent="0.2">
      <c r="A61" t="s">
        <v>167</v>
      </c>
      <c r="B61">
        <v>16233</v>
      </c>
      <c r="C61">
        <v>10726</v>
      </c>
      <c r="D61">
        <v>8004</v>
      </c>
      <c r="E61">
        <v>9801</v>
      </c>
      <c r="F61">
        <v>44764</v>
      </c>
      <c r="G61">
        <v>17956</v>
      </c>
      <c r="H61">
        <v>13024</v>
      </c>
      <c r="I61">
        <v>9551</v>
      </c>
      <c r="J61">
        <v>11411</v>
      </c>
      <c r="K61">
        <v>51942</v>
      </c>
      <c r="L61">
        <v>13169</v>
      </c>
      <c r="M61">
        <v>10218</v>
      </c>
      <c r="N61">
        <v>9157</v>
      </c>
      <c r="O61">
        <v>11134</v>
      </c>
      <c r="P61">
        <v>43678</v>
      </c>
      <c r="Q61">
        <v>13578</v>
      </c>
      <c r="R61">
        <v>9455</v>
      </c>
      <c r="S61">
        <v>9329</v>
      </c>
      <c r="T61">
        <v>7946</v>
      </c>
      <c r="U61">
        <v>40308</v>
      </c>
      <c r="V61">
        <v>21313</v>
      </c>
      <c r="W61">
        <v>17728</v>
      </c>
      <c r="X61">
        <v>14762</v>
      </c>
      <c r="Y61">
        <v>14563</v>
      </c>
      <c r="Z61">
        <v>68366</v>
      </c>
      <c r="AA61">
        <v>25783</v>
      </c>
      <c r="AB61">
        <v>18343</v>
      </c>
      <c r="AC61">
        <v>14604</v>
      </c>
      <c r="AD61">
        <f t="shared" si="9"/>
        <v>73293</v>
      </c>
      <c r="AE61">
        <f t="shared" si="10"/>
        <v>61749</v>
      </c>
    </row>
    <row r="62" spans="1:31" x14ac:dyDescent="0.2">
      <c r="A62" t="s">
        <v>168</v>
      </c>
      <c r="B62">
        <v>5766</v>
      </c>
      <c r="C62">
        <v>4485</v>
      </c>
      <c r="D62">
        <v>3624</v>
      </c>
      <c r="E62">
        <v>3858</v>
      </c>
      <c r="F62">
        <v>17733</v>
      </c>
      <c r="G62">
        <v>7237</v>
      </c>
      <c r="H62">
        <v>5468</v>
      </c>
      <c r="I62">
        <v>3867</v>
      </c>
      <c r="J62">
        <v>5161</v>
      </c>
      <c r="K62">
        <v>21733</v>
      </c>
      <c r="L62">
        <v>6910</v>
      </c>
      <c r="M62">
        <v>5532</v>
      </c>
      <c r="N62">
        <v>4082</v>
      </c>
      <c r="O62">
        <v>4982</v>
      </c>
      <c r="P62">
        <v>21506</v>
      </c>
      <c r="Q62">
        <v>6223</v>
      </c>
      <c r="R62">
        <v>5206</v>
      </c>
      <c r="S62">
        <v>4966</v>
      </c>
      <c r="T62">
        <v>5023</v>
      </c>
      <c r="U62">
        <v>21418</v>
      </c>
      <c r="V62">
        <v>8285</v>
      </c>
      <c r="W62">
        <v>7742</v>
      </c>
      <c r="X62">
        <v>6464</v>
      </c>
      <c r="Y62">
        <v>5991</v>
      </c>
      <c r="Z62">
        <v>28482</v>
      </c>
      <c r="AA62">
        <v>7107</v>
      </c>
      <c r="AB62">
        <v>7724</v>
      </c>
      <c r="AC62">
        <v>5446</v>
      </c>
      <c r="AD62">
        <f t="shared" si="9"/>
        <v>26268</v>
      </c>
      <c r="AE62">
        <f t="shared" si="10"/>
        <v>27514</v>
      </c>
    </row>
    <row r="63" spans="1:31" x14ac:dyDescent="0.2">
      <c r="A63" t="s">
        <v>169</v>
      </c>
      <c r="B63">
        <v>5863</v>
      </c>
      <c r="C63">
        <v>3795</v>
      </c>
      <c r="D63">
        <v>2729</v>
      </c>
      <c r="E63">
        <v>2812</v>
      </c>
      <c r="F63">
        <v>15199</v>
      </c>
      <c r="G63">
        <v>6853</v>
      </c>
      <c r="H63">
        <v>3958</v>
      </c>
      <c r="I63">
        <v>3167</v>
      </c>
      <c r="J63">
        <v>3429</v>
      </c>
      <c r="K63">
        <v>17407</v>
      </c>
      <c r="L63">
        <v>6928</v>
      </c>
      <c r="M63">
        <v>3615</v>
      </c>
      <c r="N63">
        <v>3589</v>
      </c>
      <c r="O63">
        <v>3656</v>
      </c>
      <c r="P63">
        <v>17788</v>
      </c>
      <c r="Q63">
        <v>7378</v>
      </c>
      <c r="R63">
        <v>3885</v>
      </c>
      <c r="S63">
        <v>4199</v>
      </c>
      <c r="T63">
        <v>4131</v>
      </c>
      <c r="U63">
        <v>19593</v>
      </c>
      <c r="V63">
        <v>8225</v>
      </c>
      <c r="W63">
        <v>7544</v>
      </c>
      <c r="X63">
        <v>5395</v>
      </c>
      <c r="Y63">
        <v>5192</v>
      </c>
      <c r="Z63">
        <v>26356</v>
      </c>
      <c r="AA63">
        <v>9810</v>
      </c>
      <c r="AB63">
        <v>7042</v>
      </c>
      <c r="AC63">
        <v>6150</v>
      </c>
      <c r="AD63">
        <f t="shared" si="9"/>
        <v>28194</v>
      </c>
      <c r="AE63">
        <f>X63+W63+V63+T63</f>
        <v>25295</v>
      </c>
    </row>
    <row r="64" spans="1:31" s="10" customFormat="1" x14ac:dyDescent="0.2">
      <c r="A64" s="10" t="s">
        <v>76</v>
      </c>
      <c r="B64" s="10">
        <f>SUM(B59:B63)</f>
        <v>78351</v>
      </c>
      <c r="C64" s="10">
        <f t="shared" ref="C64:AE64" si="38">SUM(C59:C63)</f>
        <v>52896</v>
      </c>
      <c r="D64" s="10">
        <f t="shared" si="38"/>
        <v>45408</v>
      </c>
      <c r="E64" s="10">
        <f t="shared" si="38"/>
        <v>52579</v>
      </c>
      <c r="F64" s="10">
        <f t="shared" si="38"/>
        <v>229234</v>
      </c>
      <c r="G64" s="10">
        <f t="shared" si="38"/>
        <v>88293</v>
      </c>
      <c r="H64" s="10">
        <f t="shared" si="38"/>
        <v>61137</v>
      </c>
      <c r="I64" s="10">
        <f t="shared" si="38"/>
        <v>53265</v>
      </c>
      <c r="J64" s="10">
        <f t="shared" si="38"/>
        <v>62900</v>
      </c>
      <c r="K64" s="10">
        <f t="shared" si="38"/>
        <v>265595</v>
      </c>
      <c r="L64" s="10">
        <f t="shared" si="38"/>
        <v>84310</v>
      </c>
      <c r="M64" s="10">
        <f t="shared" si="38"/>
        <v>58015</v>
      </c>
      <c r="N64" s="10">
        <f t="shared" si="38"/>
        <v>53809</v>
      </c>
      <c r="O64" s="10">
        <f t="shared" si="38"/>
        <v>64040</v>
      </c>
      <c r="P64" s="10">
        <f t="shared" si="38"/>
        <v>260174</v>
      </c>
      <c r="Q64" s="10">
        <f t="shared" si="38"/>
        <v>91819</v>
      </c>
      <c r="R64" s="10">
        <f t="shared" si="38"/>
        <v>58313</v>
      </c>
      <c r="S64" s="10">
        <f t="shared" si="38"/>
        <v>59685</v>
      </c>
      <c r="T64" s="10">
        <f t="shared" si="38"/>
        <v>64698</v>
      </c>
      <c r="U64" s="10">
        <f t="shared" si="38"/>
        <v>274515</v>
      </c>
      <c r="V64" s="10">
        <f t="shared" si="38"/>
        <v>111439</v>
      </c>
      <c r="W64" s="10">
        <f t="shared" si="38"/>
        <v>89584</v>
      </c>
      <c r="X64" s="10">
        <f t="shared" si="38"/>
        <v>81434</v>
      </c>
      <c r="Y64" s="10">
        <f t="shared" si="38"/>
        <v>83360</v>
      </c>
      <c r="Z64" s="10">
        <f t="shared" si="38"/>
        <v>365817</v>
      </c>
      <c r="AA64" s="10">
        <f t="shared" si="38"/>
        <v>123945</v>
      </c>
      <c r="AB64" s="10">
        <f t="shared" si="38"/>
        <v>97278</v>
      </c>
      <c r="AC64" s="10">
        <f t="shared" si="38"/>
        <v>82959</v>
      </c>
      <c r="AD64" s="10">
        <f t="shared" si="38"/>
        <v>387542</v>
      </c>
      <c r="AE64" s="10">
        <f t="shared" si="38"/>
        <v>347155</v>
      </c>
    </row>
    <row r="66" spans="1:30" s="9" customFormat="1" x14ac:dyDescent="0.2">
      <c r="A66" s="9" t="s">
        <v>76</v>
      </c>
      <c r="B66" s="9">
        <v>78351</v>
      </c>
      <c r="C66" s="9">
        <v>52896</v>
      </c>
      <c r="D66" s="9">
        <v>45408</v>
      </c>
      <c r="E66" s="9">
        <v>52579</v>
      </c>
      <c r="F66" s="9">
        <v>229234</v>
      </c>
      <c r="G66" s="9">
        <v>88293</v>
      </c>
      <c r="H66" s="9">
        <v>61137</v>
      </c>
      <c r="I66" s="9">
        <v>53265</v>
      </c>
      <c r="J66" s="9">
        <v>62900</v>
      </c>
      <c r="K66" s="9">
        <v>265595</v>
      </c>
      <c r="L66" s="9">
        <v>84310</v>
      </c>
      <c r="M66" s="9">
        <v>58015</v>
      </c>
      <c r="N66" s="9">
        <v>53809</v>
      </c>
      <c r="O66" s="9">
        <v>64040</v>
      </c>
      <c r="P66" s="9">
        <v>260174</v>
      </c>
      <c r="Q66" s="9">
        <v>91819</v>
      </c>
      <c r="R66" s="9">
        <v>58313</v>
      </c>
      <c r="S66" s="9">
        <v>59685</v>
      </c>
      <c r="T66" s="9">
        <v>64698</v>
      </c>
      <c r="U66" s="9">
        <v>274515</v>
      </c>
      <c r="V66" s="9">
        <v>111439</v>
      </c>
      <c r="W66" s="9">
        <v>89584</v>
      </c>
      <c r="X66" s="9">
        <v>81434</v>
      </c>
      <c r="Y66" s="9">
        <v>83360</v>
      </c>
      <c r="Z66" s="9">
        <v>365817</v>
      </c>
      <c r="AA66" s="9">
        <v>123945</v>
      </c>
      <c r="AB66" s="9">
        <v>97278</v>
      </c>
      <c r="AC66" s="9">
        <v>82959</v>
      </c>
      <c r="AD66" s="9">
        <f t="shared" ref="AD66" si="39">AC66+AB66+AA66+Y66</f>
        <v>387542</v>
      </c>
    </row>
    <row r="67" spans="1:30" x14ac:dyDescent="0.2">
      <c r="A67" s="5" t="s">
        <v>89</v>
      </c>
      <c r="B67">
        <v>48175</v>
      </c>
      <c r="C67">
        <v>32305</v>
      </c>
      <c r="D67">
        <v>27920</v>
      </c>
      <c r="E67">
        <v>32648</v>
      </c>
      <c r="F67">
        <v>141048</v>
      </c>
      <c r="G67">
        <v>54381</v>
      </c>
      <c r="H67">
        <v>37715</v>
      </c>
      <c r="I67">
        <v>32844</v>
      </c>
      <c r="J67">
        <v>38816</v>
      </c>
      <c r="K67">
        <v>163756</v>
      </c>
      <c r="L67">
        <v>52279</v>
      </c>
      <c r="M67">
        <v>36194</v>
      </c>
      <c r="N67">
        <v>33582</v>
      </c>
      <c r="O67">
        <v>39727</v>
      </c>
      <c r="P67">
        <v>161782</v>
      </c>
      <c r="Q67">
        <v>56602</v>
      </c>
      <c r="R67">
        <v>35943</v>
      </c>
      <c r="S67">
        <v>37005</v>
      </c>
      <c r="T67">
        <v>40009</v>
      </c>
      <c r="U67">
        <v>169559</v>
      </c>
      <c r="V67">
        <v>67111</v>
      </c>
      <c r="W67">
        <v>51505</v>
      </c>
      <c r="X67">
        <v>46179</v>
      </c>
      <c r="Y67">
        <v>48186</v>
      </c>
      <c r="Z67">
        <v>212981</v>
      </c>
      <c r="AA67">
        <v>69702</v>
      </c>
      <c r="AB67">
        <v>54719</v>
      </c>
      <c r="AC67">
        <v>47074</v>
      </c>
      <c r="AD67">
        <f t="shared" si="9"/>
        <v>219681</v>
      </c>
    </row>
    <row r="68" spans="1:30" s="10" customFormat="1" x14ac:dyDescent="0.2">
      <c r="A68" s="10" t="s">
        <v>90</v>
      </c>
      <c r="B68" s="10">
        <f>B66-B67</f>
        <v>30176</v>
      </c>
      <c r="C68" s="10">
        <f t="shared" ref="C68:Q68" si="40">C66-C67</f>
        <v>20591</v>
      </c>
      <c r="D68" s="10">
        <f t="shared" si="40"/>
        <v>17488</v>
      </c>
      <c r="E68" s="10">
        <f t="shared" si="40"/>
        <v>19931</v>
      </c>
      <c r="F68" s="10">
        <f t="shared" si="40"/>
        <v>88186</v>
      </c>
      <c r="G68" s="10">
        <f t="shared" si="40"/>
        <v>33912</v>
      </c>
      <c r="H68" s="10">
        <f t="shared" si="40"/>
        <v>23422</v>
      </c>
      <c r="I68" s="10">
        <f t="shared" si="40"/>
        <v>20421</v>
      </c>
      <c r="J68" s="10">
        <f t="shared" si="40"/>
        <v>24084</v>
      </c>
      <c r="K68" s="10">
        <f t="shared" si="40"/>
        <v>101839</v>
      </c>
      <c r="L68" s="10">
        <f t="shared" si="40"/>
        <v>32031</v>
      </c>
      <c r="M68" s="10">
        <f t="shared" si="40"/>
        <v>21821</v>
      </c>
      <c r="N68" s="10">
        <f t="shared" si="40"/>
        <v>20227</v>
      </c>
      <c r="O68" s="10">
        <f t="shared" si="40"/>
        <v>24313</v>
      </c>
      <c r="P68" s="10">
        <f t="shared" si="40"/>
        <v>98392</v>
      </c>
      <c r="Q68" s="10">
        <f t="shared" si="40"/>
        <v>35217</v>
      </c>
      <c r="R68" s="10">
        <f>R66-R67</f>
        <v>22370</v>
      </c>
      <c r="S68" s="10">
        <f t="shared" ref="S68" si="41">S66-S67</f>
        <v>22680</v>
      </c>
      <c r="T68" s="10">
        <f t="shared" ref="T68" si="42">T66-T67</f>
        <v>24689</v>
      </c>
      <c r="U68" s="10">
        <f t="shared" ref="U68" si="43">U66-U67</f>
        <v>104956</v>
      </c>
      <c r="V68" s="10">
        <f t="shared" ref="V68" si="44">V66-V67</f>
        <v>44328</v>
      </c>
      <c r="W68" s="10">
        <f t="shared" ref="W68" si="45">W66-W67</f>
        <v>38079</v>
      </c>
      <c r="X68" s="10">
        <f t="shared" ref="X68" si="46">X66-X67</f>
        <v>35255</v>
      </c>
      <c r="Y68" s="10">
        <f t="shared" ref="Y68" si="47">Y66-Y67</f>
        <v>35174</v>
      </c>
      <c r="Z68" s="10">
        <f>Z66-Z67</f>
        <v>152836</v>
      </c>
      <c r="AA68" s="10">
        <f t="shared" ref="P68:AI68" si="48">AA66-AA67</f>
        <v>54243</v>
      </c>
      <c r="AB68" s="10">
        <f t="shared" si="48"/>
        <v>42559</v>
      </c>
      <c r="AC68" s="10">
        <f t="shared" si="48"/>
        <v>35885</v>
      </c>
      <c r="AD68" s="10">
        <f t="shared" si="48"/>
        <v>167861</v>
      </c>
    </row>
    <row r="69" spans="1:30" x14ac:dyDescent="0.2">
      <c r="A69" t="s">
        <v>94</v>
      </c>
      <c r="B69">
        <f>-B78+B80+B82</f>
        <v>-3009</v>
      </c>
      <c r="C69">
        <f>-C78+C80+C82</f>
        <v>-3575</v>
      </c>
      <c r="D69">
        <f t="shared" ref="D69:Q69" si="49">-D78+D80+D82</f>
        <v>-3826</v>
      </c>
      <c r="E69">
        <f t="shared" si="49"/>
        <v>-3530</v>
      </c>
      <c r="F69">
        <f t="shared" si="49"/>
        <v>-13940</v>
      </c>
      <c r="G69">
        <f t="shared" si="49"/>
        <v>-4137</v>
      </c>
      <c r="H69">
        <f t="shared" si="49"/>
        <v>-4515</v>
      </c>
      <c r="I69">
        <f t="shared" si="49"/>
        <v>-4472</v>
      </c>
      <c r="J69">
        <f t="shared" si="49"/>
        <v>-4909</v>
      </c>
      <c r="K69">
        <f t="shared" si="49"/>
        <v>-18033</v>
      </c>
      <c r="L69">
        <f t="shared" si="49"/>
        <v>-4730</v>
      </c>
      <c r="M69">
        <f t="shared" si="49"/>
        <v>-4988</v>
      </c>
      <c r="N69">
        <f t="shared" si="49"/>
        <v>-5383</v>
      </c>
      <c r="O69">
        <f t="shared" si="49"/>
        <v>-5007</v>
      </c>
      <c r="P69">
        <f t="shared" si="49"/>
        <v>-20108</v>
      </c>
      <c r="Q69">
        <f t="shared" si="49"/>
        <v>-6483</v>
      </c>
      <c r="R69">
        <f>-R78+R80+R82</f>
        <v>-6449</v>
      </c>
      <c r="S69">
        <f>-S78+S80+S82</f>
        <v>-6791</v>
      </c>
      <c r="T69">
        <f t="shared" ref="T69:AD69" si="50">-T78+T80+T82</f>
        <v>-7086</v>
      </c>
      <c r="U69">
        <f t="shared" si="50"/>
        <v>-26809</v>
      </c>
      <c r="V69">
        <f t="shared" si="50"/>
        <v>-8083</v>
      </c>
      <c r="W69">
        <f t="shared" si="50"/>
        <v>-7271</v>
      </c>
      <c r="X69">
        <f t="shared" si="50"/>
        <v>-8054</v>
      </c>
      <c r="Y69">
        <f t="shared" si="50"/>
        <v>-8937</v>
      </c>
      <c r="Z69">
        <f t="shared" si="50"/>
        <v>-32345</v>
      </c>
      <c r="AA69">
        <f t="shared" si="50"/>
        <v>-10305</v>
      </c>
      <c r="AB69">
        <f t="shared" si="50"/>
        <v>-9683</v>
      </c>
      <c r="AC69">
        <f t="shared" si="50"/>
        <v>-10014</v>
      </c>
      <c r="AD69" s="10">
        <f t="shared" si="9"/>
        <v>-38939</v>
      </c>
    </row>
    <row r="70" spans="1:30" s="10" customFormat="1" x14ac:dyDescent="0.2">
      <c r="A70" s="10" t="s">
        <v>111</v>
      </c>
      <c r="B70" s="10">
        <f>B68+B69</f>
        <v>27167</v>
      </c>
      <c r="C70" s="10">
        <f>C68+C69</f>
        <v>17016</v>
      </c>
      <c r="D70" s="10">
        <f t="shared" ref="D70:AC70" si="51">D68+D69</f>
        <v>13662</v>
      </c>
      <c r="E70" s="10">
        <f t="shared" si="51"/>
        <v>16401</v>
      </c>
      <c r="F70" s="10">
        <f t="shared" si="51"/>
        <v>74246</v>
      </c>
      <c r="G70" s="10">
        <f t="shared" si="51"/>
        <v>29775</v>
      </c>
      <c r="H70" s="10">
        <f t="shared" si="51"/>
        <v>18907</v>
      </c>
      <c r="I70" s="10">
        <f t="shared" si="51"/>
        <v>15949</v>
      </c>
      <c r="J70" s="10">
        <f>J68+J69</f>
        <v>19175</v>
      </c>
      <c r="K70" s="10">
        <f t="shared" si="51"/>
        <v>83806</v>
      </c>
      <c r="L70" s="10">
        <f t="shared" si="51"/>
        <v>27301</v>
      </c>
      <c r="M70" s="10">
        <f t="shared" si="51"/>
        <v>16833</v>
      </c>
      <c r="N70" s="10">
        <f t="shared" si="51"/>
        <v>14844</v>
      </c>
      <c r="O70" s="10">
        <f t="shared" si="51"/>
        <v>19306</v>
      </c>
      <c r="P70" s="10">
        <f t="shared" si="51"/>
        <v>78284</v>
      </c>
      <c r="Q70" s="10">
        <f t="shared" si="51"/>
        <v>28734</v>
      </c>
      <c r="R70" s="10">
        <f t="shared" si="51"/>
        <v>15921</v>
      </c>
      <c r="S70" s="10">
        <f t="shared" si="51"/>
        <v>15889</v>
      </c>
      <c r="T70" s="10">
        <f t="shared" si="51"/>
        <v>17603</v>
      </c>
      <c r="U70" s="10">
        <f t="shared" si="51"/>
        <v>78147</v>
      </c>
      <c r="V70" s="10">
        <f t="shared" si="51"/>
        <v>36245</v>
      </c>
      <c r="W70" s="10">
        <f t="shared" si="51"/>
        <v>30808</v>
      </c>
      <c r="X70" s="10">
        <f t="shared" si="51"/>
        <v>27201</v>
      </c>
      <c r="Y70" s="10">
        <f t="shared" si="51"/>
        <v>26237</v>
      </c>
      <c r="Z70" s="10">
        <f t="shared" si="51"/>
        <v>120491</v>
      </c>
      <c r="AA70" s="10">
        <f t="shared" si="51"/>
        <v>43938</v>
      </c>
      <c r="AB70" s="10">
        <f t="shared" si="51"/>
        <v>32876</v>
      </c>
      <c r="AC70" s="10">
        <f t="shared" si="51"/>
        <v>25871</v>
      </c>
      <c r="AD70" s="10">
        <f t="shared" si="9"/>
        <v>128922</v>
      </c>
    </row>
    <row r="72" spans="1:30" x14ac:dyDescent="0.2">
      <c r="A72" t="s">
        <v>122</v>
      </c>
      <c r="B72" s="40">
        <f>B68/B66</f>
        <v>0.38513867085295656</v>
      </c>
      <c r="C72" s="40">
        <f t="shared" ref="C72:AD72" si="52">C68/C66</f>
        <v>0.38927329098608593</v>
      </c>
      <c r="D72" s="40">
        <f t="shared" si="52"/>
        <v>0.38513037350246654</v>
      </c>
      <c r="E72" s="40">
        <f t="shared" si="52"/>
        <v>0.37906768862093232</v>
      </c>
      <c r="F72" s="40">
        <f t="shared" si="52"/>
        <v>0.38469860491899105</v>
      </c>
      <c r="G72" s="40">
        <f t="shared" si="52"/>
        <v>0.38408480853521798</v>
      </c>
      <c r="H72" s="40">
        <f t="shared" si="52"/>
        <v>0.38310679294044525</v>
      </c>
      <c r="I72" s="40">
        <f t="shared" si="52"/>
        <v>0.38338496198254013</v>
      </c>
      <c r="J72" s="40">
        <f t="shared" si="52"/>
        <v>0.38289348171701115</v>
      </c>
      <c r="K72" s="40">
        <f t="shared" si="52"/>
        <v>0.38343718820007905</v>
      </c>
      <c r="L72" s="40">
        <f t="shared" si="52"/>
        <v>0.37991934527339583</v>
      </c>
      <c r="M72" s="40">
        <f t="shared" si="52"/>
        <v>0.37612686374213566</v>
      </c>
      <c r="N72" s="40">
        <f t="shared" si="52"/>
        <v>0.37590365923916075</v>
      </c>
      <c r="O72" s="40">
        <f t="shared" si="52"/>
        <v>0.37965334166146159</v>
      </c>
      <c r="P72" s="40">
        <f t="shared" si="52"/>
        <v>0.37817768109034722</v>
      </c>
      <c r="Q72" s="40">
        <f t="shared" si="52"/>
        <v>0.38354806739345887</v>
      </c>
      <c r="R72" s="40">
        <f t="shared" si="52"/>
        <v>0.38361943305952362</v>
      </c>
      <c r="S72" s="40">
        <f t="shared" si="52"/>
        <v>0.37999497361146017</v>
      </c>
      <c r="T72" s="40">
        <f t="shared" si="52"/>
        <v>0.38160375900336951</v>
      </c>
      <c r="U72" s="40">
        <f t="shared" si="52"/>
        <v>0.38233247727810865</v>
      </c>
      <c r="V72" s="40">
        <f t="shared" si="52"/>
        <v>0.39777815665969724</v>
      </c>
      <c r="W72" s="40">
        <f t="shared" si="52"/>
        <v>0.42506474370423292</v>
      </c>
      <c r="X72" s="40">
        <f t="shared" si="52"/>
        <v>0.43292727853230839</v>
      </c>
      <c r="Y72" s="40">
        <f t="shared" si="52"/>
        <v>0.42195297504798462</v>
      </c>
      <c r="Z72" s="40">
        <f t="shared" si="52"/>
        <v>0.41779359625167778</v>
      </c>
      <c r="AA72" s="40">
        <f t="shared" si="52"/>
        <v>0.43763766186615033</v>
      </c>
      <c r="AB72" s="40">
        <f t="shared" si="52"/>
        <v>0.43749871502292398</v>
      </c>
      <c r="AC72" s="40">
        <f t="shared" si="52"/>
        <v>0.43256307332537758</v>
      </c>
      <c r="AD72" s="40">
        <f t="shared" si="52"/>
        <v>0.43314273033632483</v>
      </c>
    </row>
    <row r="73" spans="1:30" x14ac:dyDescent="0.2">
      <c r="A73" t="s">
        <v>123</v>
      </c>
      <c r="B73" s="40">
        <f>B70/B66</f>
        <v>0.34673456624676136</v>
      </c>
      <c r="C73" s="40">
        <f t="shared" ref="C73:AD73" si="53">C70/C66</f>
        <v>0.32168784029038111</v>
      </c>
      <c r="D73" s="40">
        <f t="shared" si="53"/>
        <v>0.30087209302325579</v>
      </c>
      <c r="E73" s="40">
        <f t="shared" si="53"/>
        <v>0.31193061868806937</v>
      </c>
      <c r="F73" s="40">
        <f t="shared" si="53"/>
        <v>0.3238873814530131</v>
      </c>
      <c r="G73" s="40">
        <f t="shared" si="53"/>
        <v>0.33722945193843229</v>
      </c>
      <c r="H73" s="40">
        <f t="shared" si="53"/>
        <v>0.30925626052963018</v>
      </c>
      <c r="I73" s="40">
        <f t="shared" si="53"/>
        <v>0.299427391345161</v>
      </c>
      <c r="J73" s="40">
        <f t="shared" si="53"/>
        <v>0.3048489666136725</v>
      </c>
      <c r="K73" s="40">
        <f t="shared" si="53"/>
        <v>0.31554057870065327</v>
      </c>
      <c r="L73" s="40">
        <f t="shared" si="53"/>
        <v>0.32381686632665163</v>
      </c>
      <c r="M73" s="40">
        <f t="shared" si="53"/>
        <v>0.29014909937085237</v>
      </c>
      <c r="N73" s="40">
        <f t="shared" si="53"/>
        <v>0.27586463231058</v>
      </c>
      <c r="O73" s="40">
        <f t="shared" si="53"/>
        <v>0.30146783260462212</v>
      </c>
      <c r="P73" s="40">
        <f t="shared" si="53"/>
        <v>0.3008909422155942</v>
      </c>
      <c r="Q73" s="40">
        <f t="shared" si="53"/>
        <v>0.31294176586545269</v>
      </c>
      <c r="R73" s="40">
        <f t="shared" si="53"/>
        <v>0.27302659784267658</v>
      </c>
      <c r="S73" s="40">
        <f t="shared" si="53"/>
        <v>0.26621429169808158</v>
      </c>
      <c r="T73" s="40">
        <f t="shared" si="53"/>
        <v>0.27207950786732205</v>
      </c>
      <c r="U73" s="40">
        <f t="shared" si="53"/>
        <v>0.28467296869023551</v>
      </c>
      <c r="V73" s="40">
        <f t="shared" si="53"/>
        <v>0.32524520141063723</v>
      </c>
      <c r="W73" s="40">
        <f t="shared" si="53"/>
        <v>0.34390069655295591</v>
      </c>
      <c r="X73" s="40">
        <f t="shared" si="53"/>
        <v>0.33402510008104724</v>
      </c>
      <c r="Y73" s="40">
        <f t="shared" si="53"/>
        <v>0.31474328214971209</v>
      </c>
      <c r="Z73" s="40">
        <f t="shared" si="53"/>
        <v>0.32937507004868555</v>
      </c>
      <c r="AA73" s="40">
        <f t="shared" si="53"/>
        <v>0.35449594578240351</v>
      </c>
      <c r="AB73" s="40">
        <f t="shared" si="53"/>
        <v>0.33795925080696559</v>
      </c>
      <c r="AC73" s="40">
        <f t="shared" si="53"/>
        <v>0.31185284297062404</v>
      </c>
      <c r="AD73" s="40">
        <f t="shared" si="53"/>
        <v>0.33266587879507253</v>
      </c>
    </row>
    <row r="75" spans="1:30" x14ac:dyDescent="0.2">
      <c r="A75" t="s">
        <v>92</v>
      </c>
      <c r="B75">
        <f>B77+B76</f>
        <v>78351</v>
      </c>
      <c r="C75">
        <f t="shared" ref="C75:AC75" si="54">C77+C76</f>
        <v>52896</v>
      </c>
      <c r="D75">
        <f t="shared" si="54"/>
        <v>45408</v>
      </c>
      <c r="E75">
        <f t="shared" si="54"/>
        <v>52579</v>
      </c>
      <c r="F75">
        <f t="shared" si="54"/>
        <v>229234</v>
      </c>
      <c r="G75">
        <f t="shared" si="54"/>
        <v>88293</v>
      </c>
      <c r="H75">
        <f t="shared" si="54"/>
        <v>61137</v>
      </c>
      <c r="I75">
        <f t="shared" si="54"/>
        <v>53265</v>
      </c>
      <c r="J75">
        <f>J77+J76</f>
        <v>62900</v>
      </c>
      <c r="K75">
        <f t="shared" si="54"/>
        <v>265595</v>
      </c>
      <c r="L75">
        <f t="shared" si="54"/>
        <v>84310</v>
      </c>
      <c r="M75">
        <f t="shared" si="54"/>
        <v>58015</v>
      </c>
      <c r="N75">
        <f t="shared" si="54"/>
        <v>53809</v>
      </c>
      <c r="O75">
        <f t="shared" si="54"/>
        <v>64040</v>
      </c>
      <c r="P75">
        <f t="shared" si="54"/>
        <v>260174</v>
      </c>
      <c r="Q75">
        <f t="shared" si="54"/>
        <v>91819</v>
      </c>
      <c r="R75">
        <f>R77+R76</f>
        <v>58313</v>
      </c>
      <c r="S75">
        <f>S77+S76</f>
        <v>59685</v>
      </c>
      <c r="T75">
        <f t="shared" si="54"/>
        <v>64698</v>
      </c>
      <c r="U75">
        <f t="shared" si="54"/>
        <v>274515</v>
      </c>
      <c r="V75">
        <f t="shared" si="54"/>
        <v>111439</v>
      </c>
      <c r="W75">
        <f t="shared" si="54"/>
        <v>89584</v>
      </c>
      <c r="X75">
        <f t="shared" si="54"/>
        <v>81434</v>
      </c>
      <c r="Y75">
        <f t="shared" si="54"/>
        <v>83360</v>
      </c>
      <c r="Z75">
        <f t="shared" si="54"/>
        <v>365817</v>
      </c>
      <c r="AA75">
        <f t="shared" si="54"/>
        <v>123945</v>
      </c>
      <c r="AB75">
        <f t="shared" si="54"/>
        <v>97278</v>
      </c>
      <c r="AC75">
        <f t="shared" si="54"/>
        <v>82959</v>
      </c>
      <c r="AD75">
        <f t="shared" si="9"/>
        <v>387542</v>
      </c>
    </row>
    <row r="76" spans="1:30" x14ac:dyDescent="0.2">
      <c r="A76" t="s">
        <v>89</v>
      </c>
      <c r="B76">
        <v>48175</v>
      </c>
      <c r="C76">
        <v>32305</v>
      </c>
      <c r="D76">
        <v>27920</v>
      </c>
      <c r="E76">
        <v>32648</v>
      </c>
      <c r="F76">
        <v>141048</v>
      </c>
      <c r="G76">
        <v>54381</v>
      </c>
      <c r="H76">
        <v>37715</v>
      </c>
      <c r="I76">
        <v>32844</v>
      </c>
      <c r="J76">
        <v>38816</v>
      </c>
      <c r="K76">
        <v>163756</v>
      </c>
      <c r="L76">
        <v>52279</v>
      </c>
      <c r="M76">
        <v>36194</v>
      </c>
      <c r="N76">
        <v>33582</v>
      </c>
      <c r="O76">
        <v>39727</v>
      </c>
      <c r="P76">
        <v>161782</v>
      </c>
      <c r="Q76">
        <v>56602</v>
      </c>
      <c r="R76">
        <v>35943</v>
      </c>
      <c r="S76">
        <v>37005</v>
      </c>
      <c r="T76">
        <v>40009</v>
      </c>
      <c r="U76">
        <v>169559</v>
      </c>
      <c r="V76">
        <v>67111</v>
      </c>
      <c r="W76">
        <v>51505</v>
      </c>
      <c r="X76">
        <v>46179</v>
      </c>
      <c r="Y76">
        <v>48186</v>
      </c>
      <c r="Z76">
        <v>212981</v>
      </c>
      <c r="AA76">
        <v>69702</v>
      </c>
      <c r="AB76">
        <v>54719</v>
      </c>
      <c r="AC76">
        <v>47074</v>
      </c>
      <c r="AD76">
        <f t="shared" si="9"/>
        <v>219681</v>
      </c>
    </row>
    <row r="77" spans="1:30" s="10" customFormat="1" x14ac:dyDescent="0.2">
      <c r="A77" s="10" t="s">
        <v>90</v>
      </c>
      <c r="B77" s="10">
        <f>B79+B78</f>
        <v>30176</v>
      </c>
      <c r="C77" s="10">
        <f t="shared" ref="C77:Q77" si="55">C79+C78</f>
        <v>20591</v>
      </c>
      <c r="D77" s="10">
        <f t="shared" si="55"/>
        <v>17488</v>
      </c>
      <c r="E77" s="10">
        <f t="shared" si="55"/>
        <v>19931</v>
      </c>
      <c r="F77" s="10">
        <f t="shared" si="55"/>
        <v>88186</v>
      </c>
      <c r="G77" s="10">
        <f t="shared" si="55"/>
        <v>33912</v>
      </c>
      <c r="H77" s="10">
        <f t="shared" si="55"/>
        <v>23422</v>
      </c>
      <c r="I77" s="10">
        <f t="shared" si="55"/>
        <v>20421</v>
      </c>
      <c r="J77" s="10">
        <f t="shared" si="55"/>
        <v>24084</v>
      </c>
      <c r="K77" s="10">
        <f t="shared" si="55"/>
        <v>101839</v>
      </c>
      <c r="L77" s="10">
        <f t="shared" si="55"/>
        <v>32031</v>
      </c>
      <c r="M77" s="10">
        <f t="shared" si="55"/>
        <v>21821</v>
      </c>
      <c r="N77" s="10">
        <f t="shared" si="55"/>
        <v>20227</v>
      </c>
      <c r="O77" s="10">
        <f t="shared" si="55"/>
        <v>24313</v>
      </c>
      <c r="P77" s="10">
        <f t="shared" si="55"/>
        <v>98392</v>
      </c>
      <c r="Q77" s="10">
        <f t="shared" si="55"/>
        <v>35217</v>
      </c>
      <c r="R77" s="10">
        <f>R79+R78</f>
        <v>22370</v>
      </c>
      <c r="S77" s="10">
        <f t="shared" ref="S77" si="56">S79+S78</f>
        <v>22680</v>
      </c>
      <c r="T77" s="10">
        <f t="shared" ref="T77" si="57">T79+T78</f>
        <v>24689</v>
      </c>
      <c r="U77" s="10">
        <f t="shared" ref="U77" si="58">U79+U78</f>
        <v>104956</v>
      </c>
      <c r="V77" s="10">
        <f t="shared" ref="V77" si="59">V79+V78</f>
        <v>44328</v>
      </c>
      <c r="W77" s="10">
        <f t="shared" ref="W77" si="60">W79+W78</f>
        <v>38079</v>
      </c>
      <c r="X77" s="10">
        <f t="shared" ref="X77" si="61">X79+X78</f>
        <v>35255</v>
      </c>
      <c r="Y77" s="10">
        <f t="shared" ref="Y77" si="62">Y79+Y78</f>
        <v>35174</v>
      </c>
      <c r="Z77" s="10">
        <f t="shared" ref="Z77" si="63">Z79+Z78</f>
        <v>152836</v>
      </c>
      <c r="AA77" s="10">
        <f t="shared" ref="AA77" si="64">AA79+AA78</f>
        <v>54243</v>
      </c>
      <c r="AB77" s="10">
        <f t="shared" ref="AB77" si="65">AB79+AB78</f>
        <v>42559</v>
      </c>
      <c r="AC77" s="10">
        <f t="shared" ref="AC77" si="66">AC79+AC78</f>
        <v>35885</v>
      </c>
      <c r="AD77" s="10">
        <f>AC77+AB77+AA77+Y77</f>
        <v>167861</v>
      </c>
    </row>
    <row r="78" spans="1:30" x14ac:dyDescent="0.2">
      <c r="A78" s="11" t="s">
        <v>93</v>
      </c>
      <c r="B78">
        <v>6817</v>
      </c>
      <c r="C78">
        <v>6494</v>
      </c>
      <c r="D78">
        <v>6720</v>
      </c>
      <c r="E78">
        <v>6811</v>
      </c>
      <c r="F78">
        <v>26842</v>
      </c>
      <c r="G78">
        <v>7638</v>
      </c>
      <c r="H78">
        <v>7528</v>
      </c>
      <c r="I78">
        <v>7809</v>
      </c>
      <c r="J78">
        <v>7966</v>
      </c>
      <c r="K78">
        <v>30941</v>
      </c>
      <c r="L78">
        <v>8685</v>
      </c>
      <c r="M78">
        <v>8406</v>
      </c>
      <c r="N78">
        <v>8683</v>
      </c>
      <c r="O78">
        <v>8688</v>
      </c>
      <c r="P78">
        <v>34462</v>
      </c>
      <c r="Q78">
        <v>9648</v>
      </c>
      <c r="R78">
        <v>9517</v>
      </c>
      <c r="S78">
        <v>9589</v>
      </c>
      <c r="T78">
        <v>9914</v>
      </c>
      <c r="U78">
        <v>38668</v>
      </c>
      <c r="V78">
        <v>10794</v>
      </c>
      <c r="W78">
        <v>10576</v>
      </c>
      <c r="X78">
        <v>11129</v>
      </c>
      <c r="Y78">
        <v>11388</v>
      </c>
      <c r="Z78">
        <v>43887</v>
      </c>
      <c r="AA78">
        <v>12755</v>
      </c>
      <c r="AB78">
        <v>12580</v>
      </c>
      <c r="AC78">
        <v>12809</v>
      </c>
      <c r="AD78">
        <f t="shared" si="9"/>
        <v>49532</v>
      </c>
    </row>
    <row r="79" spans="1:30" s="10" customFormat="1" x14ac:dyDescent="0.2">
      <c r="A79" s="10" t="s">
        <v>96</v>
      </c>
      <c r="B79" s="10">
        <f>B81-B80</f>
        <v>23359</v>
      </c>
      <c r="C79" s="10">
        <f t="shared" ref="C79:AC79" si="67">C81-C80</f>
        <v>14097</v>
      </c>
      <c r="D79" s="10">
        <f t="shared" si="67"/>
        <v>10768</v>
      </c>
      <c r="E79" s="10">
        <f t="shared" si="67"/>
        <v>13120</v>
      </c>
      <c r="F79" s="10">
        <f t="shared" si="67"/>
        <v>61344</v>
      </c>
      <c r="G79" s="10">
        <f t="shared" si="67"/>
        <v>26274</v>
      </c>
      <c r="H79" s="10">
        <f t="shared" si="67"/>
        <v>15894</v>
      </c>
      <c r="I79" s="10">
        <f t="shared" si="67"/>
        <v>12612</v>
      </c>
      <c r="J79" s="10">
        <f t="shared" si="67"/>
        <v>16118</v>
      </c>
      <c r="K79" s="10">
        <f t="shared" si="67"/>
        <v>70898</v>
      </c>
      <c r="L79" s="10">
        <f t="shared" si="67"/>
        <v>23346</v>
      </c>
      <c r="M79" s="10">
        <f t="shared" si="67"/>
        <v>13415</v>
      </c>
      <c r="N79" s="10">
        <f t="shared" si="67"/>
        <v>11544</v>
      </c>
      <c r="O79" s="10">
        <f t="shared" si="67"/>
        <v>15625</v>
      </c>
      <c r="P79" s="10">
        <f t="shared" si="67"/>
        <v>63930</v>
      </c>
      <c r="Q79" s="10">
        <f t="shared" si="67"/>
        <v>25569</v>
      </c>
      <c r="R79" s="10">
        <f>R81-R80</f>
        <v>12853</v>
      </c>
      <c r="S79" s="10">
        <f t="shared" si="67"/>
        <v>13091</v>
      </c>
      <c r="T79" s="10">
        <f t="shared" si="67"/>
        <v>14775</v>
      </c>
      <c r="U79" s="10">
        <f t="shared" si="67"/>
        <v>66288</v>
      </c>
      <c r="V79" s="10">
        <f t="shared" si="67"/>
        <v>33534</v>
      </c>
      <c r="W79" s="10">
        <f t="shared" si="67"/>
        <v>27503</v>
      </c>
      <c r="X79" s="10">
        <f t="shared" si="67"/>
        <v>24126</v>
      </c>
      <c r="Y79" s="10">
        <f t="shared" si="67"/>
        <v>23786</v>
      </c>
      <c r="Z79" s="10">
        <f t="shared" si="67"/>
        <v>108949</v>
      </c>
      <c r="AA79" s="10">
        <f t="shared" si="67"/>
        <v>41488</v>
      </c>
      <c r="AB79" s="10">
        <f t="shared" si="67"/>
        <v>29979</v>
      </c>
      <c r="AC79" s="10">
        <f t="shared" si="67"/>
        <v>23076</v>
      </c>
      <c r="AD79">
        <f t="shared" si="9"/>
        <v>118329</v>
      </c>
    </row>
    <row r="80" spans="1:30" x14ac:dyDescent="0.2">
      <c r="A80" t="s">
        <v>97</v>
      </c>
      <c r="B80">
        <v>2987</v>
      </c>
      <c r="C80">
        <v>2332</v>
      </c>
      <c r="D80">
        <v>2354</v>
      </c>
      <c r="E80">
        <v>2484</v>
      </c>
      <c r="F80">
        <v>10157</v>
      </c>
      <c r="G80">
        <v>2745</v>
      </c>
      <c r="H80">
        <v>2739</v>
      </c>
      <c r="I80">
        <v>2665</v>
      </c>
      <c r="J80">
        <v>2754</v>
      </c>
      <c r="K80">
        <v>10903</v>
      </c>
      <c r="L80">
        <v>3395</v>
      </c>
      <c r="M80">
        <v>3040</v>
      </c>
      <c r="N80">
        <v>2933</v>
      </c>
      <c r="O80">
        <v>3179</v>
      </c>
      <c r="P80">
        <v>12547</v>
      </c>
      <c r="Q80">
        <v>2816</v>
      </c>
      <c r="R80">
        <v>2786</v>
      </c>
      <c r="S80">
        <v>2752</v>
      </c>
      <c r="T80">
        <v>2702</v>
      </c>
      <c r="U80">
        <v>11056</v>
      </c>
      <c r="V80">
        <v>2666</v>
      </c>
      <c r="W80">
        <v>2797</v>
      </c>
      <c r="X80">
        <v>2832</v>
      </c>
      <c r="Y80">
        <v>2989</v>
      </c>
      <c r="Z80">
        <v>11284</v>
      </c>
      <c r="AA80">
        <v>2697</v>
      </c>
      <c r="AB80">
        <v>2737</v>
      </c>
      <c r="AC80">
        <v>2805</v>
      </c>
      <c r="AD80">
        <f t="shared" si="9"/>
        <v>11228</v>
      </c>
    </row>
    <row r="81" spans="1:30" s="10" customFormat="1" x14ac:dyDescent="0.2">
      <c r="A81" s="10" t="s">
        <v>91</v>
      </c>
      <c r="B81" s="10">
        <f>B83-B82</f>
        <v>26346</v>
      </c>
      <c r="C81" s="10">
        <f t="shared" ref="C81:AB81" si="68">C83-C82</f>
        <v>16429</v>
      </c>
      <c r="D81" s="10">
        <f t="shared" si="68"/>
        <v>13122</v>
      </c>
      <c r="E81" s="10">
        <f t="shared" si="68"/>
        <v>15604</v>
      </c>
      <c r="F81" s="10">
        <f t="shared" si="68"/>
        <v>71501</v>
      </c>
      <c r="G81" s="10">
        <f t="shared" si="68"/>
        <v>29019</v>
      </c>
      <c r="H81" s="10">
        <f t="shared" si="68"/>
        <v>18633</v>
      </c>
      <c r="I81" s="10">
        <f t="shared" si="68"/>
        <v>15277</v>
      </c>
      <c r="J81" s="10">
        <f t="shared" si="68"/>
        <v>18872</v>
      </c>
      <c r="K81" s="10">
        <f t="shared" si="68"/>
        <v>81801</v>
      </c>
      <c r="L81" s="10">
        <f t="shared" si="68"/>
        <v>26741</v>
      </c>
      <c r="M81" s="10">
        <f t="shared" si="68"/>
        <v>16455</v>
      </c>
      <c r="N81" s="10">
        <f t="shared" si="68"/>
        <v>14477</v>
      </c>
      <c r="O81" s="10">
        <f t="shared" si="68"/>
        <v>18804</v>
      </c>
      <c r="P81" s="10">
        <f t="shared" si="68"/>
        <v>76477</v>
      </c>
      <c r="Q81" s="10">
        <f>Q83-Q82</f>
        <v>28385</v>
      </c>
      <c r="R81" s="10">
        <f>R83-R82</f>
        <v>15639</v>
      </c>
      <c r="S81" s="10">
        <f t="shared" si="68"/>
        <v>15843</v>
      </c>
      <c r="T81" s="10">
        <f t="shared" si="68"/>
        <v>17477</v>
      </c>
      <c r="U81" s="10">
        <f t="shared" si="68"/>
        <v>77344</v>
      </c>
      <c r="V81" s="10">
        <f t="shared" si="68"/>
        <v>36200</v>
      </c>
      <c r="W81" s="10">
        <f t="shared" si="68"/>
        <v>30300</v>
      </c>
      <c r="X81" s="10">
        <f t="shared" si="68"/>
        <v>26958</v>
      </c>
      <c r="Y81" s="10">
        <f t="shared" si="68"/>
        <v>26775</v>
      </c>
      <c r="Z81" s="10">
        <f t="shared" si="68"/>
        <v>120233</v>
      </c>
      <c r="AA81" s="10">
        <f t="shared" si="68"/>
        <v>44185</v>
      </c>
      <c r="AB81" s="10">
        <f t="shared" si="68"/>
        <v>32716</v>
      </c>
      <c r="AC81" s="10">
        <f>AC83-AC82</f>
        <v>25881</v>
      </c>
      <c r="AD81" s="10">
        <f t="shared" si="9"/>
        <v>129557</v>
      </c>
    </row>
    <row r="82" spans="1:30" x14ac:dyDescent="0.2">
      <c r="A82" t="s">
        <v>196</v>
      </c>
      <c r="B82">
        <v>821</v>
      </c>
      <c r="C82">
        <v>587</v>
      </c>
      <c r="D82">
        <v>540</v>
      </c>
      <c r="E82">
        <v>797</v>
      </c>
      <c r="F82">
        <v>2745</v>
      </c>
      <c r="G82">
        <v>756</v>
      </c>
      <c r="H82">
        <v>274</v>
      </c>
      <c r="I82">
        <v>672</v>
      </c>
      <c r="J82">
        <v>303</v>
      </c>
      <c r="K82">
        <v>2005</v>
      </c>
      <c r="L82">
        <v>560</v>
      </c>
      <c r="M82">
        <v>378</v>
      </c>
      <c r="N82">
        <v>367</v>
      </c>
      <c r="O82">
        <v>502</v>
      </c>
      <c r="P82">
        <v>1807</v>
      </c>
      <c r="Q82">
        <v>349</v>
      </c>
      <c r="R82">
        <v>282</v>
      </c>
      <c r="S82">
        <v>46</v>
      </c>
      <c r="T82">
        <v>126</v>
      </c>
      <c r="U82">
        <v>803</v>
      </c>
      <c r="V82">
        <v>45</v>
      </c>
      <c r="W82">
        <v>508</v>
      </c>
      <c r="X82">
        <v>243</v>
      </c>
      <c r="Y82">
        <v>-538</v>
      </c>
      <c r="Z82">
        <v>258</v>
      </c>
      <c r="AA82">
        <v>-247</v>
      </c>
      <c r="AB82">
        <v>160</v>
      </c>
      <c r="AC82">
        <v>-10</v>
      </c>
      <c r="AD82">
        <f t="shared" si="9"/>
        <v>-635</v>
      </c>
    </row>
    <row r="83" spans="1:30" s="10" customFormat="1" x14ac:dyDescent="0.2">
      <c r="A83" s="10" t="s">
        <v>111</v>
      </c>
      <c r="B83" s="10">
        <f>B91-SUM(B84:B90)</f>
        <v>27167</v>
      </c>
      <c r="C83" s="10">
        <f t="shared" ref="C83:P83" si="69">C91-SUM(C84:C90)</f>
        <v>17016</v>
      </c>
      <c r="D83" s="10">
        <f t="shared" si="69"/>
        <v>13662</v>
      </c>
      <c r="E83" s="10">
        <f t="shared" si="69"/>
        <v>16401</v>
      </c>
      <c r="F83" s="10">
        <f t="shared" si="69"/>
        <v>74246</v>
      </c>
      <c r="G83" s="10">
        <f t="shared" si="69"/>
        <v>29775</v>
      </c>
      <c r="H83" s="10">
        <f t="shared" si="69"/>
        <v>18907</v>
      </c>
      <c r="I83" s="10">
        <f t="shared" si="69"/>
        <v>15949</v>
      </c>
      <c r="J83" s="10">
        <f>J91-SUM(J84:J90)</f>
        <v>19175</v>
      </c>
      <c r="K83" s="10">
        <f t="shared" si="69"/>
        <v>83806</v>
      </c>
      <c r="L83" s="10">
        <f t="shared" si="69"/>
        <v>27301</v>
      </c>
      <c r="M83" s="10">
        <f t="shared" si="69"/>
        <v>16833</v>
      </c>
      <c r="N83" s="10">
        <f t="shared" si="69"/>
        <v>14844</v>
      </c>
      <c r="O83" s="10">
        <f t="shared" si="69"/>
        <v>19306</v>
      </c>
      <c r="P83" s="10">
        <f t="shared" si="69"/>
        <v>78284</v>
      </c>
      <c r="Q83" s="10">
        <f>Q91-SUM(Q84:Q90)</f>
        <v>28734</v>
      </c>
      <c r="R83" s="10">
        <f>R91-SUM(R84:R90)</f>
        <v>15921</v>
      </c>
      <c r="S83" s="10">
        <f>S91-SUM(S84:S90)</f>
        <v>15889</v>
      </c>
      <c r="T83" s="10">
        <f t="shared" ref="T83" si="70">T91-SUM(T84:T90)</f>
        <v>17603</v>
      </c>
      <c r="U83" s="10">
        <f t="shared" ref="U83" si="71">U91-SUM(U84:U90)</f>
        <v>78147</v>
      </c>
      <c r="V83" s="10">
        <f t="shared" ref="V83" si="72">V91-SUM(V84:V90)</f>
        <v>36245</v>
      </c>
      <c r="W83" s="10">
        <f t="shared" ref="W83" si="73">W91-SUM(W84:W90)</f>
        <v>30808</v>
      </c>
      <c r="X83" s="10">
        <f t="shared" ref="X83" si="74">X91-SUM(X84:X90)</f>
        <v>27201</v>
      </c>
      <c r="Y83" s="10">
        <f t="shared" ref="Y83" si="75">Y91-SUM(Y84:Y90)</f>
        <v>26237</v>
      </c>
      <c r="Z83" s="10">
        <f t="shared" ref="Z83" si="76">Z91-SUM(Z84:Z90)</f>
        <v>120491</v>
      </c>
      <c r="AA83" s="10">
        <f t="shared" ref="AA83" si="77">AA91-SUM(AA84:AA90)</f>
        <v>43938</v>
      </c>
      <c r="AB83" s="10">
        <f t="shared" ref="AB83" si="78">AB91-SUM(AB84:AB90)</f>
        <v>32876</v>
      </c>
      <c r="AC83" s="10">
        <f t="shared" ref="AC83" si="79">AC91-SUM(AC84:AC90)</f>
        <v>25871</v>
      </c>
      <c r="AD83" s="10">
        <f t="shared" si="9"/>
        <v>128922</v>
      </c>
    </row>
    <row r="84" spans="1:30" x14ac:dyDescent="0.2">
      <c r="A84" s="11" t="s">
        <v>98</v>
      </c>
      <c r="B84">
        <v>5148</v>
      </c>
      <c r="C84">
        <v>-3777</v>
      </c>
      <c r="D84">
        <v>-3380</v>
      </c>
      <c r="E84">
        <v>2403</v>
      </c>
      <c r="F84">
        <v>394</v>
      </c>
      <c r="G84">
        <v>37341</v>
      </c>
      <c r="H84">
        <v>-972</v>
      </c>
      <c r="I84">
        <v>-2321</v>
      </c>
      <c r="J84">
        <v>1113</v>
      </c>
      <c r="K84">
        <v>35161</v>
      </c>
      <c r="L84">
        <v>3028</v>
      </c>
      <c r="M84">
        <v>-4621</v>
      </c>
      <c r="N84">
        <v>-3972</v>
      </c>
      <c r="O84">
        <v>1829</v>
      </c>
      <c r="P84">
        <v>-3736</v>
      </c>
      <c r="Q84">
        <v>10314</v>
      </c>
      <c r="R84">
        <v>-428</v>
      </c>
      <c r="S84">
        <v>-2962</v>
      </c>
      <c r="T84">
        <v>6273</v>
      </c>
      <c r="U84">
        <v>13197</v>
      </c>
      <c r="V84">
        <v>7540</v>
      </c>
      <c r="W84">
        <v>-3273</v>
      </c>
      <c r="X84">
        <v>-3227</v>
      </c>
      <c r="Y84">
        <v>415</v>
      </c>
      <c r="Z84">
        <v>1455</v>
      </c>
      <c r="AA84">
        <v>10984</v>
      </c>
      <c r="AB84">
        <v>-3596</v>
      </c>
      <c r="AC84">
        <v>-3111</v>
      </c>
      <c r="AD84">
        <f t="shared" si="9"/>
        <v>4692</v>
      </c>
    </row>
    <row r="85" spans="1:30" s="9" customFormat="1" x14ac:dyDescent="0.2">
      <c r="A85" s="13" t="s">
        <v>115</v>
      </c>
      <c r="B85" s="13">
        <v>-422</v>
      </c>
      <c r="C85" s="13">
        <v>1569</v>
      </c>
      <c r="D85" s="13">
        <v>-1270</v>
      </c>
      <c r="E85" s="13">
        <v>-1147</v>
      </c>
      <c r="F85" s="13">
        <v>-1270</v>
      </c>
      <c r="G85" s="13">
        <v>1879</v>
      </c>
      <c r="H85" s="13">
        <v>39</v>
      </c>
      <c r="I85" s="13">
        <v>1499</v>
      </c>
      <c r="J85" s="13">
        <v>1012</v>
      </c>
      <c r="K85" s="13">
        <v>4429</v>
      </c>
      <c r="L85" s="13">
        <v>249</v>
      </c>
      <c r="M85" s="13">
        <v>1352</v>
      </c>
      <c r="N85" s="13">
        <v>2545</v>
      </c>
      <c r="O85" s="13">
        <v>1518</v>
      </c>
      <c r="P85" s="13">
        <v>5664</v>
      </c>
      <c r="Q85" s="13">
        <v>-4501</v>
      </c>
      <c r="R85" s="13">
        <v>6</v>
      </c>
      <c r="S85" s="13">
        <v>4395</v>
      </c>
      <c r="T85" s="13">
        <v>-675</v>
      </c>
      <c r="U85" s="13">
        <v>-775</v>
      </c>
      <c r="V85" s="13">
        <v>-140</v>
      </c>
      <c r="W85" s="13">
        <v>976</v>
      </c>
      <c r="X85" s="13">
        <v>275</v>
      </c>
      <c r="Y85" s="13">
        <v>282</v>
      </c>
      <c r="Z85" s="13">
        <v>1393</v>
      </c>
      <c r="AA85" s="13">
        <v>-2027</v>
      </c>
      <c r="AB85" s="13">
        <v>3609</v>
      </c>
      <c r="AC85" s="13">
        <v>2088</v>
      </c>
      <c r="AD85">
        <f t="shared" si="9"/>
        <v>3952</v>
      </c>
    </row>
    <row r="86" spans="1:30" s="9" customFormat="1" x14ac:dyDescent="0.2">
      <c r="A86" s="9" t="s">
        <v>99</v>
      </c>
      <c r="B86" s="9">
        <v>-3334</v>
      </c>
      <c r="C86" s="9">
        <v>-2975</v>
      </c>
      <c r="D86" s="9">
        <v>-2277</v>
      </c>
      <c r="E86" s="9">
        <v>-3865</v>
      </c>
      <c r="F86" s="9">
        <v>-12451</v>
      </c>
      <c r="G86" s="9">
        <v>-2810</v>
      </c>
      <c r="H86" s="9">
        <v>-4195</v>
      </c>
      <c r="I86" s="9">
        <v>-3267</v>
      </c>
      <c r="J86" s="9">
        <v>-3041</v>
      </c>
      <c r="K86" s="9">
        <v>-13313</v>
      </c>
      <c r="L86" s="9">
        <v>-3355</v>
      </c>
      <c r="M86" s="9">
        <v>-2363</v>
      </c>
      <c r="N86" s="9">
        <v>-2000</v>
      </c>
      <c r="O86" s="9">
        <v>-2777</v>
      </c>
      <c r="P86" s="9">
        <v>-10495</v>
      </c>
      <c r="Q86" s="9">
        <v>-2107</v>
      </c>
      <c r="R86" s="9">
        <v>-1853</v>
      </c>
      <c r="S86" s="9">
        <v>-1565</v>
      </c>
      <c r="T86" s="9">
        <v>-1784</v>
      </c>
      <c r="U86" s="9">
        <v>-7309</v>
      </c>
      <c r="V86" s="9">
        <v>-3500</v>
      </c>
      <c r="W86" s="9">
        <v>-2269</v>
      </c>
      <c r="X86" s="9">
        <v>-2093</v>
      </c>
      <c r="Y86" s="9">
        <v>-3223</v>
      </c>
      <c r="Z86" s="9">
        <v>-11085</v>
      </c>
      <c r="AA86" s="9">
        <v>-2803</v>
      </c>
      <c r="AB86" s="9">
        <v>-2514</v>
      </c>
      <c r="AC86" s="9">
        <v>-2102</v>
      </c>
      <c r="AD86">
        <f t="shared" si="9"/>
        <v>-10642</v>
      </c>
    </row>
    <row r="87" spans="1:30" x14ac:dyDescent="0.2">
      <c r="A87" t="s">
        <v>113</v>
      </c>
      <c r="B87">
        <v>-17</v>
      </c>
      <c r="C87">
        <v>-50</v>
      </c>
      <c r="D87">
        <v>-181</v>
      </c>
      <c r="E87">
        <v>-81</v>
      </c>
      <c r="F87">
        <v>-329</v>
      </c>
      <c r="G87">
        <v>-173</v>
      </c>
      <c r="H87">
        <v>-132</v>
      </c>
      <c r="I87">
        <v>-126</v>
      </c>
      <c r="J87">
        <v>-290</v>
      </c>
      <c r="K87">
        <v>-721</v>
      </c>
      <c r="L87">
        <v>-167</v>
      </c>
      <c r="M87">
        <v>-124</v>
      </c>
      <c r="N87">
        <v>-320</v>
      </c>
      <c r="O87">
        <v>-13</v>
      </c>
      <c r="P87">
        <v>-624</v>
      </c>
      <c r="Q87">
        <v>-958</v>
      </c>
      <c r="R87">
        <v>-176</v>
      </c>
      <c r="S87">
        <v>-339</v>
      </c>
      <c r="T87">
        <v>-51</v>
      </c>
      <c r="U87">
        <v>-1524</v>
      </c>
      <c r="V87">
        <v>-9</v>
      </c>
      <c r="W87">
        <v>0</v>
      </c>
      <c r="X87">
        <v>-4</v>
      </c>
      <c r="Y87">
        <v>-20</v>
      </c>
      <c r="Z87">
        <v>-33</v>
      </c>
      <c r="AA87">
        <v>0</v>
      </c>
      <c r="AB87">
        <v>-167</v>
      </c>
      <c r="AC87">
        <v>-2</v>
      </c>
      <c r="AD87">
        <f t="shared" si="9"/>
        <v>-189</v>
      </c>
    </row>
    <row r="88" spans="1:30" x14ac:dyDescent="0.2">
      <c r="A88" t="s">
        <v>108</v>
      </c>
      <c r="B88">
        <v>-15581</v>
      </c>
      <c r="C88">
        <v>-11357</v>
      </c>
      <c r="D88">
        <v>-749</v>
      </c>
      <c r="E88">
        <v>-5460</v>
      </c>
      <c r="F88">
        <v>-33147</v>
      </c>
      <c r="G88">
        <v>-10423</v>
      </c>
      <c r="H88">
        <v>32800</v>
      </c>
      <c r="I88">
        <v>9394</v>
      </c>
      <c r="J88">
        <v>592</v>
      </c>
      <c r="K88">
        <v>32363</v>
      </c>
      <c r="L88">
        <v>9849</v>
      </c>
      <c r="M88">
        <v>15812</v>
      </c>
      <c r="N88">
        <v>28736</v>
      </c>
      <c r="O88">
        <v>3063</v>
      </c>
      <c r="P88">
        <v>57460</v>
      </c>
      <c r="Q88">
        <v>-10396</v>
      </c>
      <c r="R88">
        <v>11407</v>
      </c>
      <c r="S88">
        <v>-2992</v>
      </c>
      <c r="T88">
        <v>7434</v>
      </c>
      <c r="U88">
        <v>5453</v>
      </c>
      <c r="V88">
        <v>-5279</v>
      </c>
      <c r="W88">
        <v>-7895</v>
      </c>
      <c r="X88">
        <v>5747</v>
      </c>
      <c r="Y88">
        <v>4352</v>
      </c>
      <c r="Z88">
        <v>-3075</v>
      </c>
      <c r="AA88">
        <v>-12929</v>
      </c>
      <c r="AB88">
        <v>-6390</v>
      </c>
      <c r="AC88">
        <v>6953</v>
      </c>
      <c r="AD88">
        <f t="shared" si="9"/>
        <v>-8014</v>
      </c>
    </row>
    <row r="89" spans="1:30" s="9" customFormat="1" x14ac:dyDescent="0.2">
      <c r="A89" s="9" t="s">
        <v>114</v>
      </c>
      <c r="B89" s="9">
        <v>-190</v>
      </c>
      <c r="C89" s="9">
        <v>180</v>
      </c>
      <c r="D89" s="9">
        <v>27</v>
      </c>
      <c r="E89" s="9">
        <v>-536</v>
      </c>
      <c r="F89" s="9">
        <v>-519</v>
      </c>
      <c r="G89" s="9">
        <v>-184</v>
      </c>
      <c r="H89" s="9">
        <v>237</v>
      </c>
      <c r="I89" s="9">
        <v>-2054</v>
      </c>
      <c r="J89" s="9">
        <v>-262</v>
      </c>
      <c r="K89" s="9">
        <v>-2263</v>
      </c>
      <c r="L89" s="9">
        <v>-483</v>
      </c>
      <c r="M89" s="9">
        <v>23</v>
      </c>
      <c r="N89" s="9">
        <v>1086</v>
      </c>
      <c r="O89" s="9">
        <v>-1071</v>
      </c>
      <c r="P89" s="9">
        <v>-445</v>
      </c>
      <c r="Q89" s="9">
        <v>-207</v>
      </c>
      <c r="R89" s="9">
        <v>-365</v>
      </c>
      <c r="S89" s="9">
        <v>-269</v>
      </c>
      <c r="T89" s="9">
        <v>-68</v>
      </c>
      <c r="U89" s="9">
        <v>-909</v>
      </c>
      <c r="V89" s="9">
        <v>204</v>
      </c>
      <c r="W89" s="9">
        <v>-204</v>
      </c>
      <c r="X89" s="9">
        <v>-78</v>
      </c>
      <c r="Y89" s="9">
        <v>-274</v>
      </c>
      <c r="Z89" s="9">
        <v>-352</v>
      </c>
      <c r="AA89" s="9">
        <v>-374</v>
      </c>
      <c r="AB89" s="9">
        <v>-194</v>
      </c>
      <c r="AC89" s="9">
        <v>-615</v>
      </c>
      <c r="AD89">
        <f t="shared" si="9"/>
        <v>-1457</v>
      </c>
    </row>
    <row r="90" spans="1:30" x14ac:dyDescent="0.2">
      <c r="A90" s="11" t="s">
        <v>100</v>
      </c>
      <c r="B90">
        <v>-4837</v>
      </c>
      <c r="C90">
        <v>-2285</v>
      </c>
      <c r="D90">
        <v>-649</v>
      </c>
      <c r="E90">
        <v>-2001</v>
      </c>
      <c r="F90">
        <v>-9772</v>
      </c>
      <c r="G90">
        <v>-40702</v>
      </c>
      <c r="H90">
        <v>-2844</v>
      </c>
      <c r="I90">
        <v>-639</v>
      </c>
      <c r="J90">
        <v>-1777</v>
      </c>
      <c r="K90">
        <v>-45962</v>
      </c>
      <c r="L90">
        <v>-3888</v>
      </c>
      <c r="M90">
        <v>-2409</v>
      </c>
      <c r="N90">
        <v>-1781</v>
      </c>
      <c r="O90">
        <v>-2743</v>
      </c>
      <c r="P90">
        <v>-10821</v>
      </c>
      <c r="Q90">
        <v>-4031</v>
      </c>
      <c r="R90">
        <v>-2188</v>
      </c>
      <c r="S90">
        <v>-1051</v>
      </c>
      <c r="T90">
        <v>-2625</v>
      </c>
      <c r="U90">
        <v>-9895</v>
      </c>
      <c r="V90">
        <v>-4882</v>
      </c>
      <c r="W90">
        <v>-4530</v>
      </c>
      <c r="X90">
        <v>-3155</v>
      </c>
      <c r="Y90">
        <v>-6734</v>
      </c>
      <c r="Z90">
        <v>-19301</v>
      </c>
      <c r="AA90">
        <v>-5929</v>
      </c>
      <c r="AB90">
        <v>-4723</v>
      </c>
      <c r="AC90">
        <v>-1956</v>
      </c>
      <c r="AD90">
        <f t="shared" si="9"/>
        <v>-19342</v>
      </c>
    </row>
    <row r="91" spans="1:30" s="10" customFormat="1" x14ac:dyDescent="0.2">
      <c r="A91" s="10" t="s">
        <v>101</v>
      </c>
      <c r="B91" s="10">
        <f>B96-SUM(B92:B95)</f>
        <v>7934</v>
      </c>
      <c r="C91" s="10">
        <f t="shared" ref="C91:AC91" si="80">C96-SUM(C92:C95)</f>
        <v>-1679</v>
      </c>
      <c r="D91" s="10">
        <f t="shared" si="80"/>
        <v>5183</v>
      </c>
      <c r="E91" s="10">
        <f t="shared" si="80"/>
        <v>5714</v>
      </c>
      <c r="F91" s="10">
        <f t="shared" si="80"/>
        <v>17152</v>
      </c>
      <c r="G91" s="10">
        <f t="shared" si="80"/>
        <v>14703</v>
      </c>
      <c r="H91" s="10">
        <f t="shared" si="80"/>
        <v>43840</v>
      </c>
      <c r="I91" s="10">
        <f t="shared" si="80"/>
        <v>18435</v>
      </c>
      <c r="J91" s="10">
        <f>J96-SUM(J92:J95)</f>
        <v>16522</v>
      </c>
      <c r="K91" s="10">
        <f t="shared" si="80"/>
        <v>93500</v>
      </c>
      <c r="L91" s="10">
        <f t="shared" si="80"/>
        <v>32534</v>
      </c>
      <c r="M91" s="10">
        <f t="shared" si="80"/>
        <v>24503</v>
      </c>
      <c r="N91" s="10">
        <f t="shared" si="80"/>
        <v>39138</v>
      </c>
      <c r="O91" s="10">
        <f>O96-SUM(O92:O95)</f>
        <v>19112</v>
      </c>
      <c r="P91" s="10">
        <f t="shared" si="80"/>
        <v>115287</v>
      </c>
      <c r="Q91" s="10">
        <f t="shared" si="80"/>
        <v>16848</v>
      </c>
      <c r="R91" s="10">
        <f>R96-SUM(R92:R95)</f>
        <v>22324</v>
      </c>
      <c r="S91" s="10">
        <f t="shared" si="80"/>
        <v>11106</v>
      </c>
      <c r="T91" s="10">
        <f t="shared" si="80"/>
        <v>26107</v>
      </c>
      <c r="U91" s="10">
        <f t="shared" si="80"/>
        <v>76385</v>
      </c>
      <c r="V91" s="10">
        <f t="shared" si="80"/>
        <v>30179</v>
      </c>
      <c r="W91" s="10">
        <f t="shared" si="80"/>
        <v>13613</v>
      </c>
      <c r="X91" s="10">
        <f t="shared" si="80"/>
        <v>24666</v>
      </c>
      <c r="Y91" s="10">
        <f t="shared" si="80"/>
        <v>21035</v>
      </c>
      <c r="Z91" s="10">
        <f t="shared" si="80"/>
        <v>89493</v>
      </c>
      <c r="AA91" s="10">
        <f t="shared" si="80"/>
        <v>30860</v>
      </c>
      <c r="AB91" s="10">
        <f t="shared" si="80"/>
        <v>18901</v>
      </c>
      <c r="AC91" s="10">
        <f t="shared" si="80"/>
        <v>27126</v>
      </c>
      <c r="AD91" s="10">
        <f t="shared" si="9"/>
        <v>97922</v>
      </c>
    </row>
    <row r="92" spans="1:30" x14ac:dyDescent="0.2">
      <c r="A92" t="s">
        <v>102</v>
      </c>
      <c r="B92">
        <v>-3130</v>
      </c>
      <c r="C92">
        <v>-3004</v>
      </c>
      <c r="D92">
        <v>-3365</v>
      </c>
      <c r="E92">
        <v>-3270</v>
      </c>
      <c r="F92">
        <v>-12769</v>
      </c>
      <c r="G92">
        <v>-3339</v>
      </c>
      <c r="H92">
        <v>-3190</v>
      </c>
      <c r="I92">
        <v>-3653</v>
      </c>
      <c r="J92">
        <v>-3530</v>
      </c>
      <c r="K92">
        <v>-13712</v>
      </c>
      <c r="L92">
        <v>-3568</v>
      </c>
      <c r="M92">
        <v>-3443</v>
      </c>
      <c r="N92">
        <v>-3629</v>
      </c>
      <c r="O92">
        <v>-3479</v>
      </c>
      <c r="P92">
        <v>-14119</v>
      </c>
      <c r="Q92">
        <v>-3539</v>
      </c>
      <c r="R92">
        <v>-3375</v>
      </c>
      <c r="S92">
        <v>-3656</v>
      </c>
      <c r="T92">
        <v>-3511</v>
      </c>
      <c r="U92">
        <v>-14081</v>
      </c>
      <c r="V92">
        <v>-3613</v>
      </c>
      <c r="W92">
        <v>-3447</v>
      </c>
      <c r="X92">
        <v>-3767</v>
      </c>
      <c r="Y92">
        <v>-3640</v>
      </c>
      <c r="Z92">
        <v>-14467</v>
      </c>
      <c r="AA92">
        <v>-3732</v>
      </c>
      <c r="AB92">
        <v>-3595</v>
      </c>
      <c r="AC92">
        <v>-3811</v>
      </c>
      <c r="AD92">
        <f t="shared" si="9"/>
        <v>-14778</v>
      </c>
    </row>
    <row r="93" spans="1:30" x14ac:dyDescent="0.2">
      <c r="A93" t="s">
        <v>103</v>
      </c>
      <c r="B93">
        <v>-11302</v>
      </c>
      <c r="C93">
        <v>-7000</v>
      </c>
      <c r="D93">
        <v>-7641</v>
      </c>
      <c r="E93">
        <v>-7649</v>
      </c>
      <c r="F93">
        <v>-33592</v>
      </c>
      <c r="G93">
        <v>-11133</v>
      </c>
      <c r="H93">
        <v>-22581</v>
      </c>
      <c r="I93">
        <v>-21859</v>
      </c>
      <c r="J93">
        <v>-19023</v>
      </c>
      <c r="K93">
        <v>-74596</v>
      </c>
      <c r="L93">
        <v>-10114</v>
      </c>
      <c r="M93">
        <v>-23421</v>
      </c>
      <c r="N93">
        <v>-18153</v>
      </c>
      <c r="O93">
        <v>-17245</v>
      </c>
      <c r="P93">
        <v>-68933</v>
      </c>
      <c r="Q93">
        <v>-22083</v>
      </c>
      <c r="R93">
        <v>-15777</v>
      </c>
      <c r="S93">
        <v>-14950</v>
      </c>
      <c r="T93">
        <v>-22302</v>
      </c>
      <c r="U93">
        <v>-75112</v>
      </c>
      <c r="V93">
        <v>-27636</v>
      </c>
      <c r="W93">
        <v>-18286</v>
      </c>
      <c r="X93">
        <v>-25595</v>
      </c>
      <c r="Y93">
        <v>-19905</v>
      </c>
      <c r="Z93">
        <v>-91422</v>
      </c>
      <c r="AA93">
        <v>-23366</v>
      </c>
      <c r="AB93">
        <v>-22961</v>
      </c>
      <c r="AC93">
        <v>-24562</v>
      </c>
      <c r="AD93">
        <f t="shared" si="9"/>
        <v>-90794</v>
      </c>
    </row>
    <row r="94" spans="1:30" x14ac:dyDescent="0.2">
      <c r="A94" t="s">
        <v>104</v>
      </c>
      <c r="B94">
        <v>2385</v>
      </c>
      <c r="C94">
        <v>10469</v>
      </c>
      <c r="D94">
        <v>9237</v>
      </c>
      <c r="E94">
        <v>6923</v>
      </c>
      <c r="F94">
        <v>29014</v>
      </c>
      <c r="G94">
        <v>6971</v>
      </c>
      <c r="H94">
        <v>-501</v>
      </c>
      <c r="I94">
        <v>-6011</v>
      </c>
      <c r="J94">
        <v>-27</v>
      </c>
      <c r="K94">
        <v>432</v>
      </c>
      <c r="L94">
        <v>6</v>
      </c>
      <c r="M94">
        <v>-2506</v>
      </c>
      <c r="N94">
        <v>-5026</v>
      </c>
      <c r="O94">
        <v>-293</v>
      </c>
      <c r="P94">
        <v>-7819</v>
      </c>
      <c r="Q94">
        <v>231</v>
      </c>
      <c r="R94">
        <v>-1753</v>
      </c>
      <c r="S94">
        <v>-441</v>
      </c>
      <c r="T94">
        <v>4462</v>
      </c>
      <c r="U94">
        <v>2499</v>
      </c>
      <c r="V94">
        <v>-978</v>
      </c>
      <c r="W94">
        <v>10423</v>
      </c>
      <c r="X94">
        <v>0</v>
      </c>
      <c r="Y94">
        <v>3220</v>
      </c>
      <c r="Z94">
        <v>12665</v>
      </c>
      <c r="AA94">
        <v>-1000</v>
      </c>
      <c r="AB94">
        <v>-1751</v>
      </c>
      <c r="AC94">
        <v>971</v>
      </c>
      <c r="AD94">
        <f t="shared" si="9"/>
        <v>1440</v>
      </c>
    </row>
    <row r="95" spans="1:30" s="9" customFormat="1" x14ac:dyDescent="0.2">
      <c r="A95" s="9" t="s">
        <v>126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-87</v>
      </c>
      <c r="N95" s="9">
        <v>4</v>
      </c>
      <c r="O95" s="9">
        <v>-22</v>
      </c>
      <c r="P95" s="9">
        <v>-105</v>
      </c>
      <c r="Q95" s="9">
        <v>-16</v>
      </c>
      <c r="R95" s="9">
        <v>-35</v>
      </c>
      <c r="S95" s="9">
        <v>-69</v>
      </c>
      <c r="T95" s="9">
        <v>-6</v>
      </c>
      <c r="U95" s="9">
        <v>-126</v>
      </c>
      <c r="V95" s="9">
        <v>-22</v>
      </c>
      <c r="W95" s="9">
        <v>-16</v>
      </c>
      <c r="X95" s="9">
        <v>-34</v>
      </c>
      <c r="Y95" s="9">
        <v>-57</v>
      </c>
      <c r="Z95" s="9">
        <v>-129</v>
      </c>
      <c r="AA95" s="9">
        <v>-61</v>
      </c>
      <c r="AB95" s="9">
        <v>-44</v>
      </c>
      <c r="AC95" s="9">
        <v>-43</v>
      </c>
      <c r="AD95">
        <f t="shared" si="9"/>
        <v>-205</v>
      </c>
    </row>
    <row r="96" spans="1:30" s="10" customFormat="1" x14ac:dyDescent="0.2">
      <c r="A96" s="10" t="s">
        <v>163</v>
      </c>
      <c r="B96" s="10">
        <v>-4113</v>
      </c>
      <c r="C96" s="10">
        <v>-1214</v>
      </c>
      <c r="D96" s="10">
        <v>3414</v>
      </c>
      <c r="E96" s="10">
        <v>1718</v>
      </c>
      <c r="F96" s="10">
        <v>-195</v>
      </c>
      <c r="G96" s="10">
        <v>7202</v>
      </c>
      <c r="H96" s="10">
        <v>17568</v>
      </c>
      <c r="I96" s="10">
        <v>-13088</v>
      </c>
      <c r="J96" s="10">
        <v>-6058</v>
      </c>
      <c r="K96" s="10">
        <v>5624</v>
      </c>
      <c r="L96" s="10">
        <v>18858</v>
      </c>
      <c r="M96" s="10">
        <v>-4954</v>
      </c>
      <c r="N96" s="10">
        <v>12334</v>
      </c>
      <c r="O96" s="10">
        <v>-1927</v>
      </c>
      <c r="P96" s="10">
        <v>24311</v>
      </c>
      <c r="Q96" s="10">
        <v>-8559</v>
      </c>
      <c r="R96" s="10">
        <v>1384</v>
      </c>
      <c r="S96" s="10">
        <v>-8010</v>
      </c>
      <c r="T96" s="10">
        <v>4750</v>
      </c>
      <c r="U96" s="10">
        <v>-10435</v>
      </c>
      <c r="V96" s="10">
        <v>-2070</v>
      </c>
      <c r="W96" s="10">
        <v>2287</v>
      </c>
      <c r="X96" s="10">
        <v>-4730</v>
      </c>
      <c r="Y96" s="10">
        <v>653</v>
      </c>
      <c r="Z96" s="10">
        <v>-3860</v>
      </c>
      <c r="AA96" s="10">
        <v>2701</v>
      </c>
      <c r="AB96" s="10">
        <v>-9450</v>
      </c>
      <c r="AC96" s="10">
        <v>-319</v>
      </c>
      <c r="AD96" s="10">
        <f t="shared" si="9"/>
        <v>-6415</v>
      </c>
    </row>
    <row r="103" spans="1:30" s="20" customFormat="1" x14ac:dyDescent="0.2">
      <c r="A103" s="19" t="s">
        <v>127</v>
      </c>
      <c r="B103" s="19" t="s">
        <v>148</v>
      </c>
      <c r="C103" s="19" t="s">
        <v>149</v>
      </c>
      <c r="D103" s="19" t="s">
        <v>150</v>
      </c>
      <c r="E103" s="19"/>
      <c r="F103" s="19"/>
      <c r="G103" s="19"/>
      <c r="H103" s="23"/>
      <c r="I103" s="23"/>
      <c r="AD103"/>
    </row>
    <row r="104" spans="1:30" s="20" customFormat="1" x14ac:dyDescent="0.2">
      <c r="A104" s="19" t="s">
        <v>128</v>
      </c>
      <c r="B104" s="28" t="s">
        <v>129</v>
      </c>
      <c r="C104" s="29">
        <v>1750</v>
      </c>
      <c r="D104" s="28" t="s">
        <v>130</v>
      </c>
      <c r="E104" s="19"/>
      <c r="F104" s="19"/>
      <c r="H104" s="23"/>
      <c r="I104" s="23"/>
      <c r="J104" s="19"/>
      <c r="K104" s="19"/>
      <c r="L104" s="19"/>
      <c r="M104" s="19"/>
      <c r="AD104"/>
    </row>
    <row r="105" spans="1:30" s="20" customFormat="1" x14ac:dyDescent="0.2">
      <c r="A105" s="19" t="s">
        <v>131</v>
      </c>
      <c r="B105" s="28" t="s">
        <v>132</v>
      </c>
      <c r="C105" s="29">
        <v>95813</v>
      </c>
      <c r="D105" s="28" t="s">
        <v>133</v>
      </c>
      <c r="E105" s="19"/>
      <c r="F105" s="19"/>
      <c r="G105" s="19"/>
      <c r="H105" s="23"/>
      <c r="I105" s="23"/>
      <c r="J105" s="19"/>
      <c r="K105" s="19"/>
      <c r="AD105"/>
    </row>
    <row r="106" spans="1:30" s="20" customFormat="1" x14ac:dyDescent="0.2">
      <c r="A106" s="19"/>
      <c r="B106" s="28"/>
      <c r="C106" s="30"/>
      <c r="D106" s="28"/>
      <c r="E106" s="19"/>
      <c r="F106" s="19"/>
      <c r="G106" s="19"/>
      <c r="H106" s="23"/>
      <c r="I106" s="23"/>
      <c r="AD106"/>
    </row>
    <row r="107" spans="1:30" s="20" customFormat="1" x14ac:dyDescent="0.2">
      <c r="A107" s="19" t="s">
        <v>134</v>
      </c>
      <c r="B107" s="28"/>
      <c r="C107" s="30"/>
      <c r="D107" s="28"/>
      <c r="E107" s="19"/>
      <c r="F107" s="19"/>
      <c r="G107" s="19"/>
      <c r="H107" s="23"/>
      <c r="I107" s="23"/>
      <c r="AD107"/>
    </row>
    <row r="108" spans="1:30" s="20" customFormat="1" x14ac:dyDescent="0.2">
      <c r="A108" s="19" t="s">
        <v>135</v>
      </c>
      <c r="B108" s="28" t="s">
        <v>136</v>
      </c>
      <c r="C108" s="30">
        <v>14000</v>
      </c>
      <c r="D108" s="28" t="s">
        <v>137</v>
      </c>
      <c r="E108" s="19"/>
      <c r="F108" s="19"/>
      <c r="G108" s="19"/>
      <c r="H108" s="23"/>
      <c r="I108" s="23"/>
      <c r="J108" s="19"/>
      <c r="K108" s="19"/>
      <c r="L108" s="19"/>
      <c r="AD108"/>
    </row>
    <row r="109" spans="1:30" s="20" customFormat="1" x14ac:dyDescent="0.2">
      <c r="A109" s="19"/>
      <c r="B109" s="28"/>
      <c r="C109" s="30"/>
      <c r="D109" s="28"/>
      <c r="E109" s="19"/>
      <c r="F109" s="19"/>
      <c r="G109" s="23"/>
      <c r="H109" s="23"/>
      <c r="I109" s="23"/>
      <c r="AD109"/>
    </row>
    <row r="110" spans="1:30" s="20" customFormat="1" x14ac:dyDescent="0.2">
      <c r="A110" s="19" t="s">
        <v>138</v>
      </c>
      <c r="B110" s="28"/>
      <c r="C110" s="30"/>
      <c r="D110" s="28"/>
      <c r="E110" s="19"/>
      <c r="F110" s="19"/>
      <c r="G110" s="19"/>
      <c r="H110" s="24"/>
      <c r="I110" s="19"/>
      <c r="AD110"/>
    </row>
    <row r="111" spans="1:30" s="20" customFormat="1" x14ac:dyDescent="0.2">
      <c r="A111" s="19" t="s">
        <v>139</v>
      </c>
      <c r="B111" s="28" t="s">
        <v>140</v>
      </c>
      <c r="C111" s="30">
        <v>6500</v>
      </c>
      <c r="D111" s="28" t="s">
        <v>141</v>
      </c>
      <c r="E111" s="19"/>
      <c r="F111" s="19"/>
      <c r="G111" s="19"/>
      <c r="H111" s="24"/>
      <c r="I111" s="19"/>
      <c r="J111" s="19"/>
      <c r="K111" s="19"/>
      <c r="L111" s="19"/>
      <c r="AD111"/>
    </row>
    <row r="112" spans="1:30" s="20" customFormat="1" x14ac:dyDescent="0.2">
      <c r="A112" s="19" t="s">
        <v>142</v>
      </c>
      <c r="B112" s="28"/>
      <c r="C112" s="29">
        <f>SUM(C104:C111)</f>
        <v>118063</v>
      </c>
      <c r="D112" s="28"/>
      <c r="E112" s="19"/>
      <c r="F112" s="19"/>
      <c r="G112" s="19"/>
      <c r="H112" s="24"/>
      <c r="I112" s="19"/>
      <c r="J112" s="19"/>
      <c r="K112" s="19"/>
      <c r="AD112"/>
    </row>
    <row r="113" spans="1:30" s="20" customFormat="1" x14ac:dyDescent="0.2">
      <c r="A113" s="19"/>
      <c r="B113" s="28"/>
      <c r="C113" s="29"/>
      <c r="D113" s="28"/>
      <c r="E113" s="19"/>
      <c r="F113" s="19"/>
      <c r="G113" s="19"/>
      <c r="H113" s="24"/>
      <c r="I113" s="19"/>
      <c r="J113" s="19"/>
      <c r="K113" s="19"/>
      <c r="AD113"/>
    </row>
    <row r="114" spans="1:30" s="20" customFormat="1" x14ac:dyDescent="0.2">
      <c r="A114" s="19"/>
      <c r="B114" s="28"/>
      <c r="C114" s="29"/>
      <c r="D114" s="28"/>
      <c r="E114" s="19"/>
      <c r="F114" s="19"/>
      <c r="G114" s="19"/>
      <c r="H114" s="24"/>
      <c r="I114" s="19"/>
      <c r="J114" s="19"/>
      <c r="K114" s="19"/>
      <c r="AD114"/>
    </row>
    <row r="116" spans="1:30" x14ac:dyDescent="0.2">
      <c r="A116" t="s">
        <v>156</v>
      </c>
      <c r="B116">
        <v>5327995</v>
      </c>
      <c r="C116">
        <v>5261688</v>
      </c>
      <c r="D116">
        <v>5233499</v>
      </c>
      <c r="E116">
        <v>5251692</v>
      </c>
      <c r="F116">
        <v>5251692</v>
      </c>
      <c r="G116">
        <v>5157787</v>
      </c>
      <c r="H116">
        <v>5068493</v>
      </c>
      <c r="I116">
        <v>4926609</v>
      </c>
      <c r="J116">
        <v>5000109</v>
      </c>
      <c r="K116">
        <v>5000109</v>
      </c>
      <c r="L116">
        <v>4773252</v>
      </c>
      <c r="M116">
        <v>4700646</v>
      </c>
      <c r="N116">
        <v>4601380</v>
      </c>
      <c r="O116">
        <v>4648913</v>
      </c>
      <c r="P116">
        <v>4648913</v>
      </c>
      <c r="Q116">
        <v>4454604</v>
      </c>
      <c r="R116">
        <v>4404691</v>
      </c>
      <c r="S116">
        <v>4354788</v>
      </c>
      <c r="T116">
        <v>17528214</v>
      </c>
      <c r="U116">
        <v>17528214</v>
      </c>
      <c r="V116">
        <v>17113688</v>
      </c>
      <c r="W116">
        <v>16929157</v>
      </c>
      <c r="X116">
        <v>16781735</v>
      </c>
      <c r="Y116">
        <v>16864919</v>
      </c>
      <c r="Z116">
        <v>16864919</v>
      </c>
      <c r="AA116">
        <v>16519291</v>
      </c>
      <c r="AB116">
        <v>16403316</v>
      </c>
      <c r="AC116">
        <v>16262203</v>
      </c>
      <c r="AD116">
        <v>16262203</v>
      </c>
    </row>
    <row r="117" spans="1:30" s="35" customFormat="1" x14ac:dyDescent="0.2">
      <c r="A117" s="35" t="s">
        <v>157</v>
      </c>
      <c r="B117" s="35">
        <v>28.219999313354489</v>
      </c>
      <c r="C117" s="35">
        <v>42.642501831054688</v>
      </c>
      <c r="D117" s="35">
        <v>35.220001220703118</v>
      </c>
      <c r="E117" s="35">
        <v>36.455001831054688</v>
      </c>
      <c r="F117" s="35">
        <v>37.637500762939453</v>
      </c>
      <c r="G117" s="35">
        <v>37.637500762939453</v>
      </c>
      <c r="H117" s="35">
        <v>39.292499542236328</v>
      </c>
      <c r="I117" s="35">
        <v>43.192501068115227</v>
      </c>
      <c r="J117" s="35">
        <v>45.542499542236328</v>
      </c>
      <c r="K117" s="35">
        <v>55.197498321533203</v>
      </c>
      <c r="L117" s="35">
        <v>55.197498321533203</v>
      </c>
      <c r="M117" s="35">
        <v>72.477500915527344</v>
      </c>
      <c r="N117" s="35">
        <v>47.185001373291023</v>
      </c>
      <c r="O117" s="35">
        <v>49.645000457763672</v>
      </c>
      <c r="P117" s="35">
        <v>54.419998168945312</v>
      </c>
      <c r="Q117" s="35">
        <v>54.419998168945312</v>
      </c>
      <c r="R117" s="35">
        <v>136.69000244140619</v>
      </c>
      <c r="S117" s="35">
        <v>61.380001068115227</v>
      </c>
      <c r="T117" s="35">
        <v>90.014999389648438</v>
      </c>
      <c r="U117" s="35">
        <v>108.2200012207031</v>
      </c>
      <c r="V117" s="35">
        <v>108.2200012207031</v>
      </c>
      <c r="W117" s="35">
        <v>180.33000183105469</v>
      </c>
      <c r="X117" s="35">
        <v>120.5899963378906</v>
      </c>
      <c r="Y117" s="35">
        <v>133.4100036621094</v>
      </c>
      <c r="Z117" s="35">
        <v>146.91999816894531</v>
      </c>
      <c r="AA117" s="35">
        <v>146.91999816894531</v>
      </c>
      <c r="AB117" s="35">
        <v>174.7200012207031</v>
      </c>
      <c r="AC117" s="35">
        <v>141.6600036621094</v>
      </c>
      <c r="AD117" s="35">
        <v>141.6600036621094</v>
      </c>
    </row>
    <row r="119" spans="1:30" x14ac:dyDescent="0.2">
      <c r="A119" t="s">
        <v>124</v>
      </c>
      <c r="B119">
        <v>16371</v>
      </c>
      <c r="C119">
        <v>15157</v>
      </c>
      <c r="D119">
        <v>18571</v>
      </c>
      <c r="E119">
        <v>20289</v>
      </c>
      <c r="F119">
        <v>20289</v>
      </c>
      <c r="G119">
        <v>27491</v>
      </c>
      <c r="H119">
        <v>45059</v>
      </c>
      <c r="I119">
        <v>31971</v>
      </c>
      <c r="J119">
        <v>25913</v>
      </c>
      <c r="K119">
        <v>25913</v>
      </c>
      <c r="L119">
        <v>44771</v>
      </c>
      <c r="M119">
        <v>37988</v>
      </c>
      <c r="N119">
        <v>50530</v>
      </c>
      <c r="O119">
        <v>48844</v>
      </c>
      <c r="P119">
        <v>48844</v>
      </c>
      <c r="Q119">
        <v>39771</v>
      </c>
      <c r="R119">
        <v>40174</v>
      </c>
      <c r="S119">
        <v>33383</v>
      </c>
      <c r="T119">
        <v>38016</v>
      </c>
      <c r="U119">
        <v>38016</v>
      </c>
      <c r="V119">
        <v>36010</v>
      </c>
      <c r="W119">
        <v>38466</v>
      </c>
      <c r="X119">
        <v>34050</v>
      </c>
      <c r="Y119">
        <v>34940</v>
      </c>
      <c r="Z119">
        <v>34940</v>
      </c>
      <c r="AA119">
        <v>37119</v>
      </c>
      <c r="AB119">
        <v>28098</v>
      </c>
      <c r="AC119">
        <v>27502</v>
      </c>
      <c r="AD119">
        <f t="shared" ref="AD119:AD120" si="81">AC119+AB119+AA119+Y119</f>
        <v>127659</v>
      </c>
    </row>
    <row r="120" spans="1:30" x14ac:dyDescent="0.2">
      <c r="A120" t="s">
        <v>125</v>
      </c>
      <c r="B120">
        <v>229719</v>
      </c>
      <c r="C120">
        <v>241684</v>
      </c>
      <c r="D120">
        <v>242945</v>
      </c>
      <c r="E120">
        <v>248606</v>
      </c>
      <c r="F120">
        <v>248606</v>
      </c>
      <c r="G120">
        <v>257606</v>
      </c>
      <c r="H120">
        <v>222167</v>
      </c>
      <c r="I120">
        <v>211772</v>
      </c>
      <c r="J120">
        <v>211187</v>
      </c>
      <c r="K120">
        <v>211187</v>
      </c>
      <c r="L120">
        <v>200264</v>
      </c>
      <c r="M120">
        <v>187423</v>
      </c>
      <c r="N120">
        <v>160080</v>
      </c>
      <c r="O120">
        <v>157054</v>
      </c>
      <c r="P120">
        <v>157054</v>
      </c>
      <c r="Q120">
        <v>167290</v>
      </c>
      <c r="R120">
        <v>152670</v>
      </c>
      <c r="S120">
        <v>160234</v>
      </c>
      <c r="T120">
        <v>153814</v>
      </c>
      <c r="U120">
        <v>153814</v>
      </c>
      <c r="V120">
        <v>159561</v>
      </c>
      <c r="W120">
        <v>165907</v>
      </c>
      <c r="X120">
        <v>159594</v>
      </c>
      <c r="Y120">
        <v>155576</v>
      </c>
      <c r="Z120">
        <v>155576</v>
      </c>
      <c r="AA120">
        <v>165477</v>
      </c>
      <c r="AB120">
        <v>164632</v>
      </c>
      <c r="AC120">
        <v>151806</v>
      </c>
      <c r="AD120">
        <f t="shared" si="81"/>
        <v>637491</v>
      </c>
    </row>
    <row r="121" spans="1:30" x14ac:dyDescent="0.2">
      <c r="A121" t="s">
        <v>183</v>
      </c>
      <c r="B121">
        <f>SUM(B119:B120)</f>
        <v>246090</v>
      </c>
      <c r="C121">
        <f t="shared" ref="C121:AD121" si="82">SUM(C119:C120)</f>
        <v>256841</v>
      </c>
      <c r="D121">
        <f t="shared" si="82"/>
        <v>261516</v>
      </c>
      <c r="E121">
        <f t="shared" si="82"/>
        <v>268895</v>
      </c>
      <c r="F121">
        <f t="shared" si="82"/>
        <v>268895</v>
      </c>
      <c r="G121">
        <f t="shared" si="82"/>
        <v>285097</v>
      </c>
      <c r="H121">
        <f t="shared" si="82"/>
        <v>267226</v>
      </c>
      <c r="I121">
        <f t="shared" si="82"/>
        <v>243743</v>
      </c>
      <c r="J121">
        <f t="shared" si="82"/>
        <v>237100</v>
      </c>
      <c r="K121">
        <f t="shared" si="82"/>
        <v>237100</v>
      </c>
      <c r="L121">
        <f t="shared" si="82"/>
        <v>245035</v>
      </c>
      <c r="M121">
        <f t="shared" si="82"/>
        <v>225411</v>
      </c>
      <c r="N121">
        <f t="shared" si="82"/>
        <v>210610</v>
      </c>
      <c r="O121">
        <f t="shared" si="82"/>
        <v>205898</v>
      </c>
      <c r="P121">
        <f t="shared" si="82"/>
        <v>205898</v>
      </c>
      <c r="Q121">
        <f t="shared" si="82"/>
        <v>207061</v>
      </c>
      <c r="R121">
        <f t="shared" si="82"/>
        <v>192844</v>
      </c>
      <c r="S121">
        <f t="shared" si="82"/>
        <v>193617</v>
      </c>
      <c r="T121">
        <f t="shared" si="82"/>
        <v>191830</v>
      </c>
      <c r="U121">
        <f t="shared" si="82"/>
        <v>191830</v>
      </c>
      <c r="V121">
        <f t="shared" si="82"/>
        <v>195571</v>
      </c>
      <c r="W121">
        <f t="shared" si="82"/>
        <v>204373</v>
      </c>
      <c r="X121">
        <f t="shared" si="82"/>
        <v>193644</v>
      </c>
      <c r="Y121">
        <f t="shared" si="82"/>
        <v>190516</v>
      </c>
      <c r="Z121">
        <f t="shared" si="82"/>
        <v>190516</v>
      </c>
      <c r="AA121">
        <f t="shared" si="82"/>
        <v>202596</v>
      </c>
      <c r="AB121">
        <f t="shared" si="82"/>
        <v>192730</v>
      </c>
      <c r="AC121">
        <f t="shared" si="82"/>
        <v>179308</v>
      </c>
      <c r="AD121">
        <f t="shared" si="82"/>
        <v>765150</v>
      </c>
    </row>
    <row r="123" spans="1:30" s="32" customFormat="1" x14ac:dyDescent="0.2">
      <c r="A123" s="32" t="s">
        <v>154</v>
      </c>
      <c r="B123" s="32">
        <v>60685</v>
      </c>
      <c r="C123" s="32">
        <v>73373</v>
      </c>
      <c r="D123" s="32">
        <v>77788</v>
      </c>
      <c r="E123" s="32">
        <v>83414</v>
      </c>
      <c r="F123" s="32">
        <v>83414</v>
      </c>
      <c r="G123" s="32">
        <v>82929</v>
      </c>
      <c r="H123" s="32">
        <v>64801</v>
      </c>
      <c r="I123" s="32">
        <v>70655</v>
      </c>
      <c r="J123" s="32">
        <v>76606</v>
      </c>
      <c r="K123" s="32">
        <v>76606</v>
      </c>
      <c r="L123" s="32">
        <v>57990</v>
      </c>
      <c r="M123" s="32">
        <v>62718</v>
      </c>
      <c r="N123" s="32">
        <v>47935</v>
      </c>
      <c r="O123" s="32">
        <v>53223</v>
      </c>
      <c r="P123" s="32">
        <v>53223</v>
      </c>
      <c r="Q123" s="32">
        <v>63531</v>
      </c>
      <c r="R123" s="32">
        <v>59304</v>
      </c>
      <c r="S123" s="32">
        <v>68174</v>
      </c>
      <c r="T123" s="32">
        <v>69424</v>
      </c>
      <c r="U123" s="32">
        <v>69424</v>
      </c>
      <c r="V123" s="32">
        <v>71033</v>
      </c>
      <c r="W123" s="32">
        <v>78179</v>
      </c>
      <c r="X123" s="32">
        <v>79741</v>
      </c>
      <c r="Y123" s="32">
        <v>83779</v>
      </c>
      <c r="Z123" s="32">
        <v>83779</v>
      </c>
      <c r="AA123" s="32">
        <v>80679</v>
      </c>
      <c r="AB123" s="32">
        <v>84884</v>
      </c>
      <c r="AC123" s="32">
        <v>81207</v>
      </c>
      <c r="AD123" s="32">
        <v>81207</v>
      </c>
    </row>
    <row r="124" spans="1:30" x14ac:dyDescent="0.2">
      <c r="A124" s="34" t="s">
        <v>158</v>
      </c>
      <c r="B124">
        <f>B116*B117</f>
        <v>150356015.24155614</v>
      </c>
      <c r="C124">
        <f t="shared" ref="C124:AB124" si="83">C116*C117</f>
        <v>224371540.17443848</v>
      </c>
      <c r="D124">
        <f t="shared" si="83"/>
        <v>184323841.16854855</v>
      </c>
      <c r="E124">
        <f t="shared" si="83"/>
        <v>191450441.47613525</v>
      </c>
      <c r="F124">
        <f t="shared" si="83"/>
        <v>197660561.65672302</v>
      </c>
      <c r="G124">
        <f t="shared" si="83"/>
        <v>194126212.14757919</v>
      </c>
      <c r="H124">
        <f t="shared" si="83"/>
        <v>199153758.88232803</v>
      </c>
      <c r="I124">
        <f t="shared" si="83"/>
        <v>212792564.4946861</v>
      </c>
      <c r="J124">
        <f t="shared" si="83"/>
        <v>227717461.84363174</v>
      </c>
      <c r="K124">
        <f t="shared" si="83"/>
        <v>275993508.13498306</v>
      </c>
      <c r="L124">
        <f t="shared" si="83"/>
        <v>263471569.258255</v>
      </c>
      <c r="M124">
        <f t="shared" si="83"/>
        <v>340691074.76856995</v>
      </c>
      <c r="N124">
        <f t="shared" si="83"/>
        <v>217116121.61903384</v>
      </c>
      <c r="O124">
        <f t="shared" si="83"/>
        <v>230795288.01310349</v>
      </c>
      <c r="P124">
        <f t="shared" si="83"/>
        <v>252993836.94758606</v>
      </c>
      <c r="Q124">
        <f t="shared" si="83"/>
        <v>242419541.52337646</v>
      </c>
      <c r="R124">
        <f t="shared" si="83"/>
        <v>602077223.5436399</v>
      </c>
      <c r="S124">
        <f t="shared" si="83"/>
        <v>267296892.09141538</v>
      </c>
      <c r="T124">
        <f t="shared" si="83"/>
        <v>1577802172.5116272</v>
      </c>
      <c r="U124">
        <f t="shared" si="83"/>
        <v>1896903340.4767451</v>
      </c>
      <c r="V124">
        <f t="shared" si="83"/>
        <v>1852043336.2507319</v>
      </c>
      <c r="W124">
        <f t="shared" si="83"/>
        <v>3052834912.8082123</v>
      </c>
      <c r="X124">
        <f t="shared" si="83"/>
        <v>2023709362.1934505</v>
      </c>
      <c r="Y124">
        <f t="shared" si="83"/>
        <v>2249948905.5511785</v>
      </c>
      <c r="Z124">
        <f t="shared" si="83"/>
        <v>2477793868.599411</v>
      </c>
      <c r="AA124">
        <f t="shared" si="83"/>
        <v>2427014203.4722748</v>
      </c>
      <c r="AB124">
        <f t="shared" si="83"/>
        <v>2865987391.5435786</v>
      </c>
      <c r="AC124">
        <f>AC116*AC117</f>
        <v>2303703736.5339665</v>
      </c>
      <c r="AD124">
        <f>AD116*AD117</f>
        <v>2303703736.5339665</v>
      </c>
    </row>
    <row r="125" spans="1:30" x14ac:dyDescent="0.2">
      <c r="A125" t="s">
        <v>155</v>
      </c>
      <c r="B125">
        <f>B123+B124-B121</f>
        <v>150170610.24155614</v>
      </c>
      <c r="C125">
        <f t="shared" ref="C125:AD125" si="84">C123+C124-C121</f>
        <v>224188072.17443848</v>
      </c>
      <c r="D125">
        <f t="shared" si="84"/>
        <v>184140113.16854855</v>
      </c>
      <c r="E125">
        <f t="shared" si="84"/>
        <v>191264960.47613525</v>
      </c>
      <c r="F125">
        <f t="shared" si="84"/>
        <v>197475080.65672302</v>
      </c>
      <c r="G125">
        <f t="shared" si="84"/>
        <v>193924044.14757919</v>
      </c>
      <c r="H125">
        <f t="shared" si="84"/>
        <v>198951333.88232803</v>
      </c>
      <c r="I125">
        <f t="shared" si="84"/>
        <v>212619476.4946861</v>
      </c>
      <c r="J125">
        <f t="shared" si="84"/>
        <v>227556967.84363174</v>
      </c>
      <c r="K125">
        <f t="shared" si="84"/>
        <v>275833014.13498306</v>
      </c>
      <c r="L125">
        <f t="shared" si="84"/>
        <v>263284524.258255</v>
      </c>
      <c r="M125">
        <f t="shared" si="84"/>
        <v>340528381.76856995</v>
      </c>
      <c r="N125">
        <f t="shared" si="84"/>
        <v>216953446.61903384</v>
      </c>
      <c r="O125">
        <f t="shared" si="84"/>
        <v>230642613.01310349</v>
      </c>
      <c r="P125">
        <f t="shared" si="84"/>
        <v>252841161.94758606</v>
      </c>
      <c r="Q125">
        <f t="shared" si="84"/>
        <v>242276011.52337646</v>
      </c>
      <c r="R125">
        <f t="shared" si="84"/>
        <v>601943683.5436399</v>
      </c>
      <c r="S125">
        <f t="shared" si="84"/>
        <v>267171449.09141538</v>
      </c>
      <c r="T125">
        <f t="shared" si="84"/>
        <v>1577679766.5116272</v>
      </c>
      <c r="U125">
        <f t="shared" si="84"/>
        <v>1896780934.4767451</v>
      </c>
      <c r="V125">
        <f t="shared" si="84"/>
        <v>1851918798.2507319</v>
      </c>
      <c r="W125">
        <f t="shared" si="84"/>
        <v>3052708718.8082123</v>
      </c>
      <c r="X125">
        <f t="shared" si="84"/>
        <v>2023595459.1934505</v>
      </c>
      <c r="Y125">
        <f t="shared" si="84"/>
        <v>2249842168.5511785</v>
      </c>
      <c r="Z125">
        <f t="shared" si="84"/>
        <v>2477687131.599411</v>
      </c>
      <c r="AA125">
        <f t="shared" si="84"/>
        <v>2426892286.4722748</v>
      </c>
      <c r="AB125">
        <f t="shared" si="84"/>
        <v>2865879545.5435786</v>
      </c>
      <c r="AC125">
        <f t="shared" si="84"/>
        <v>2303605635.5339665</v>
      </c>
      <c r="AD125">
        <f t="shared" si="84"/>
        <v>2303019793.5339665</v>
      </c>
    </row>
    <row r="127" spans="1:30" x14ac:dyDescent="0.2">
      <c r="A127" t="s">
        <v>159</v>
      </c>
      <c r="B127" s="44">
        <f>B123/B125</f>
        <v>4.0410703467466414E-4</v>
      </c>
      <c r="C127" s="44">
        <f t="shared" ref="C127:AD127" si="85">C123/C125</f>
        <v>3.2728324610824613E-4</v>
      </c>
      <c r="D127" s="44">
        <f t="shared" si="85"/>
        <v>4.2243918862371114E-4</v>
      </c>
      <c r="E127" s="44">
        <f t="shared" si="85"/>
        <v>4.3611751881969952E-4</v>
      </c>
      <c r="F127" s="44">
        <f t="shared" si="85"/>
        <v>4.2240266327578369E-4</v>
      </c>
      <c r="G127" s="44">
        <f t="shared" si="85"/>
        <v>4.276365025519463E-4</v>
      </c>
      <c r="H127" s="44">
        <f t="shared" si="85"/>
        <v>3.2571281999208544E-4</v>
      </c>
      <c r="I127" s="44">
        <f t="shared" si="85"/>
        <v>3.3230728042812132E-4</v>
      </c>
      <c r="J127" s="44">
        <f t="shared" si="85"/>
        <v>3.3664537160048931E-4</v>
      </c>
      <c r="K127" s="44">
        <f t="shared" si="85"/>
        <v>2.777260011468812E-4</v>
      </c>
      <c r="L127" s="44">
        <f t="shared" si="85"/>
        <v>2.2025601452790966E-4</v>
      </c>
      <c r="M127" s="44">
        <f t="shared" si="85"/>
        <v>1.841784807312315E-4</v>
      </c>
      <c r="N127" s="44">
        <f t="shared" si="85"/>
        <v>2.2094601743835373E-4</v>
      </c>
      <c r="O127" s="44">
        <f t="shared" si="85"/>
        <v>2.3075961247879308E-4</v>
      </c>
      <c r="P127" s="44">
        <f t="shared" si="85"/>
        <v>2.1049974454330787E-4</v>
      </c>
      <c r="Q127" s="44">
        <f>Q123/Q125</f>
        <v>2.6222571355922331E-4</v>
      </c>
      <c r="R127" s="44">
        <f t="shared" si="85"/>
        <v>9.8520844426637391E-5</v>
      </c>
      <c r="S127" s="44">
        <f t="shared" si="85"/>
        <v>2.5516948098998999E-4</v>
      </c>
      <c r="T127" s="44">
        <f t="shared" si="85"/>
        <v>4.4003860272292054E-5</v>
      </c>
      <c r="U127" s="44">
        <f t="shared" si="85"/>
        <v>3.6600958359564926E-5</v>
      </c>
      <c r="V127" s="44">
        <f t="shared" si="85"/>
        <v>3.8356433374452315E-5</v>
      </c>
      <c r="W127" s="44">
        <f t="shared" si="85"/>
        <v>2.5609714912637111E-5</v>
      </c>
      <c r="X127" s="44">
        <f t="shared" si="85"/>
        <v>3.9405603347114924E-5</v>
      </c>
      <c r="Y127" s="44">
        <f t="shared" si="85"/>
        <v>3.7237723237248603E-5</v>
      </c>
      <c r="Z127" s="44">
        <f t="shared" si="85"/>
        <v>3.3813389483892786E-5</v>
      </c>
      <c r="AA127" s="44">
        <f t="shared" si="85"/>
        <v>3.3243749815231735E-5</v>
      </c>
      <c r="AB127" s="44">
        <f t="shared" si="85"/>
        <v>2.9618830328020587E-5</v>
      </c>
      <c r="AC127" s="44">
        <f t="shared" si="85"/>
        <v>3.5252127685117661E-5</v>
      </c>
      <c r="AD127" s="44">
        <f t="shared" si="85"/>
        <v>3.5261095118678274E-5</v>
      </c>
    </row>
    <row r="129" customFormat="1" x14ac:dyDescent="0.2"/>
    <row r="130" customForma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F3CB-46D3-B347-8564-5BE872830DA4}">
  <dimension ref="A1:AC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baseColWidth="10" defaultColWidth="8.83203125" defaultRowHeight="16" x14ac:dyDescent="0.2"/>
  <cols>
    <col min="1" max="1" width="28.83203125" customWidth="1"/>
  </cols>
  <sheetData>
    <row r="1" spans="1:29" x14ac:dyDescent="0.2">
      <c r="A1" s="3" t="s">
        <v>77</v>
      </c>
      <c r="B1" s="3" t="s">
        <v>83</v>
      </c>
      <c r="C1" s="3" t="s">
        <v>54</v>
      </c>
      <c r="D1" s="3" t="s">
        <v>55</v>
      </c>
      <c r="E1" s="3" t="s">
        <v>78</v>
      </c>
      <c r="F1" s="3" t="s">
        <v>56</v>
      </c>
      <c r="G1" s="3" t="s">
        <v>84</v>
      </c>
      <c r="H1" s="3" t="s">
        <v>57</v>
      </c>
      <c r="I1" s="3" t="s">
        <v>58</v>
      </c>
      <c r="J1" s="3" t="s">
        <v>79</v>
      </c>
      <c r="K1" s="3" t="s">
        <v>59</v>
      </c>
      <c r="L1" s="3" t="s">
        <v>85</v>
      </c>
      <c r="M1" s="3" t="s">
        <v>60</v>
      </c>
      <c r="N1" s="3" t="s">
        <v>61</v>
      </c>
      <c r="O1" s="3" t="s">
        <v>80</v>
      </c>
      <c r="P1" s="3" t="s">
        <v>62</v>
      </c>
      <c r="Q1" s="3" t="s">
        <v>86</v>
      </c>
      <c r="R1" s="3" t="s">
        <v>63</v>
      </c>
      <c r="S1" s="3" t="s">
        <v>64</v>
      </c>
      <c r="T1" s="3" t="s">
        <v>81</v>
      </c>
      <c r="U1" s="3" t="s">
        <v>65</v>
      </c>
      <c r="V1" s="3" t="s">
        <v>87</v>
      </c>
      <c r="W1" s="3" t="s">
        <v>66</v>
      </c>
      <c r="X1" s="3" t="s">
        <v>67</v>
      </c>
      <c r="Y1" s="3" t="s">
        <v>82</v>
      </c>
      <c r="Z1" s="3" t="s">
        <v>68</v>
      </c>
      <c r="AA1" s="3" t="s">
        <v>88</v>
      </c>
      <c r="AB1" s="3" t="s">
        <v>69</v>
      </c>
      <c r="AC1" s="3" t="s">
        <v>70</v>
      </c>
    </row>
    <row r="2" spans="1:29" x14ac:dyDescent="0.2">
      <c r="A2" t="s">
        <v>198</v>
      </c>
      <c r="AC2" t="s">
        <v>199</v>
      </c>
    </row>
    <row r="3" spans="1:29" x14ac:dyDescent="0.2">
      <c r="A3" t="s">
        <v>153</v>
      </c>
      <c r="B3">
        <v>16371</v>
      </c>
      <c r="C3">
        <v>15157</v>
      </c>
      <c r="D3">
        <v>18571</v>
      </c>
      <c r="E3">
        <v>20289</v>
      </c>
      <c r="F3">
        <v>20289</v>
      </c>
      <c r="G3">
        <v>27491</v>
      </c>
      <c r="H3">
        <v>45059</v>
      </c>
      <c r="I3">
        <v>31971</v>
      </c>
      <c r="J3">
        <v>25913</v>
      </c>
      <c r="K3">
        <v>25913</v>
      </c>
      <c r="L3">
        <v>44771</v>
      </c>
      <c r="M3">
        <v>37988</v>
      </c>
      <c r="N3">
        <v>50530</v>
      </c>
      <c r="O3">
        <v>48844</v>
      </c>
      <c r="P3">
        <v>48844</v>
      </c>
      <c r="Q3">
        <v>39771</v>
      </c>
      <c r="R3">
        <v>40174</v>
      </c>
      <c r="S3">
        <v>33383</v>
      </c>
      <c r="T3">
        <v>38016</v>
      </c>
      <c r="U3">
        <v>38016</v>
      </c>
      <c r="V3">
        <v>36010</v>
      </c>
      <c r="W3">
        <v>38466</v>
      </c>
      <c r="X3">
        <v>34050</v>
      </c>
      <c r="Y3">
        <v>34940</v>
      </c>
      <c r="Z3">
        <v>34940</v>
      </c>
      <c r="AA3">
        <v>37119</v>
      </c>
      <c r="AB3">
        <v>28098</v>
      </c>
      <c r="AC3">
        <v>27502</v>
      </c>
    </row>
    <row r="4" spans="1:29" x14ac:dyDescent="0.2">
      <c r="A4" t="s">
        <v>200</v>
      </c>
      <c r="B4">
        <v>44081</v>
      </c>
      <c r="C4">
        <v>51944</v>
      </c>
      <c r="D4">
        <v>58188</v>
      </c>
      <c r="E4">
        <v>53892</v>
      </c>
      <c r="F4">
        <v>53892</v>
      </c>
      <c r="G4">
        <v>49662</v>
      </c>
      <c r="H4">
        <v>42881</v>
      </c>
      <c r="I4">
        <v>38999</v>
      </c>
      <c r="J4">
        <v>40388</v>
      </c>
      <c r="K4">
        <v>40388</v>
      </c>
      <c r="L4">
        <v>41656</v>
      </c>
      <c r="M4">
        <v>42104</v>
      </c>
      <c r="N4">
        <v>44084</v>
      </c>
      <c r="O4">
        <v>51713</v>
      </c>
      <c r="P4">
        <v>51713</v>
      </c>
      <c r="Q4">
        <v>67391</v>
      </c>
      <c r="R4">
        <v>53877</v>
      </c>
      <c r="S4">
        <v>59642</v>
      </c>
      <c r="T4">
        <v>52927</v>
      </c>
      <c r="U4">
        <v>52927</v>
      </c>
      <c r="V4">
        <v>40816</v>
      </c>
      <c r="W4">
        <v>31368</v>
      </c>
      <c r="X4">
        <v>27646</v>
      </c>
      <c r="Y4">
        <v>27699</v>
      </c>
      <c r="Z4">
        <v>27699</v>
      </c>
      <c r="AA4">
        <v>26794</v>
      </c>
      <c r="AB4">
        <v>23413</v>
      </c>
      <c r="AC4">
        <v>20729</v>
      </c>
    </row>
    <row r="5" spans="1:29" x14ac:dyDescent="0.2">
      <c r="A5" t="s">
        <v>10</v>
      </c>
      <c r="B5">
        <v>14057</v>
      </c>
      <c r="C5">
        <v>11579</v>
      </c>
      <c r="D5">
        <v>12399</v>
      </c>
      <c r="E5">
        <v>17874</v>
      </c>
      <c r="F5">
        <v>17874</v>
      </c>
      <c r="G5">
        <v>23440</v>
      </c>
      <c r="H5">
        <v>14324</v>
      </c>
      <c r="I5">
        <v>14104</v>
      </c>
      <c r="J5">
        <v>23186</v>
      </c>
      <c r="K5">
        <v>23186</v>
      </c>
      <c r="L5">
        <v>18077</v>
      </c>
      <c r="M5">
        <v>15085</v>
      </c>
      <c r="N5">
        <v>14148</v>
      </c>
      <c r="O5">
        <v>22926</v>
      </c>
      <c r="P5">
        <v>22926</v>
      </c>
      <c r="Q5">
        <v>20970</v>
      </c>
      <c r="R5">
        <v>15722</v>
      </c>
      <c r="S5">
        <v>17882</v>
      </c>
      <c r="T5">
        <v>16120</v>
      </c>
      <c r="U5">
        <v>16120</v>
      </c>
      <c r="V5">
        <v>27101</v>
      </c>
      <c r="W5">
        <v>18503</v>
      </c>
      <c r="X5">
        <v>17475</v>
      </c>
      <c r="Y5">
        <v>26278</v>
      </c>
      <c r="Z5">
        <v>26278</v>
      </c>
      <c r="AA5">
        <v>30213</v>
      </c>
      <c r="AB5">
        <v>20815</v>
      </c>
      <c r="AC5">
        <v>21803</v>
      </c>
    </row>
    <row r="6" spans="1:29" x14ac:dyDescent="0.2">
      <c r="A6" t="s">
        <v>11</v>
      </c>
      <c r="B6">
        <v>2712</v>
      </c>
      <c r="C6">
        <v>2910</v>
      </c>
      <c r="D6">
        <v>3146</v>
      </c>
      <c r="E6">
        <v>4855</v>
      </c>
      <c r="F6">
        <v>4855</v>
      </c>
      <c r="G6">
        <v>4421</v>
      </c>
      <c r="H6">
        <v>7662</v>
      </c>
      <c r="I6">
        <v>5936</v>
      </c>
      <c r="J6">
        <v>3956</v>
      </c>
      <c r="K6">
        <v>3956</v>
      </c>
      <c r="L6">
        <v>4988</v>
      </c>
      <c r="M6">
        <v>4884</v>
      </c>
      <c r="N6">
        <v>3355</v>
      </c>
      <c r="O6">
        <v>4106</v>
      </c>
      <c r="P6">
        <v>4106</v>
      </c>
      <c r="Q6">
        <v>4097</v>
      </c>
      <c r="R6">
        <v>3334</v>
      </c>
      <c r="S6">
        <v>3978</v>
      </c>
      <c r="T6">
        <v>4061</v>
      </c>
      <c r="U6">
        <v>4061</v>
      </c>
      <c r="V6">
        <v>4973</v>
      </c>
      <c r="W6">
        <v>5219</v>
      </c>
      <c r="X6">
        <v>5178</v>
      </c>
      <c r="Y6">
        <v>6580</v>
      </c>
      <c r="Z6">
        <v>6580</v>
      </c>
      <c r="AA6">
        <v>5876</v>
      </c>
      <c r="AB6">
        <v>5460</v>
      </c>
      <c r="AC6">
        <v>5433</v>
      </c>
    </row>
    <row r="7" spans="1:29" x14ac:dyDescent="0.2">
      <c r="A7" t="s">
        <v>12</v>
      </c>
      <c r="B7">
        <v>13920</v>
      </c>
      <c r="C7">
        <v>9033</v>
      </c>
      <c r="D7">
        <v>10233</v>
      </c>
      <c r="E7">
        <v>17799</v>
      </c>
      <c r="F7">
        <v>17799</v>
      </c>
      <c r="G7">
        <v>27459</v>
      </c>
      <c r="H7">
        <v>8084</v>
      </c>
      <c r="I7">
        <v>12263</v>
      </c>
      <c r="J7">
        <v>25809</v>
      </c>
      <c r="K7">
        <v>25809</v>
      </c>
      <c r="L7">
        <v>18904</v>
      </c>
      <c r="M7">
        <v>11193</v>
      </c>
      <c r="N7">
        <v>12326</v>
      </c>
      <c r="O7">
        <v>22878</v>
      </c>
      <c r="P7">
        <v>22878</v>
      </c>
      <c r="Q7">
        <v>18976</v>
      </c>
      <c r="R7">
        <v>14955</v>
      </c>
      <c r="S7">
        <v>14193</v>
      </c>
      <c r="T7">
        <v>21325</v>
      </c>
      <c r="U7">
        <v>21325</v>
      </c>
      <c r="V7">
        <v>31519</v>
      </c>
      <c r="W7">
        <v>14533</v>
      </c>
      <c r="X7">
        <v>16433</v>
      </c>
      <c r="Y7">
        <v>25228</v>
      </c>
      <c r="Z7">
        <v>25228</v>
      </c>
      <c r="AA7">
        <v>35040</v>
      </c>
      <c r="AB7">
        <v>24585</v>
      </c>
      <c r="AC7">
        <v>20439</v>
      </c>
    </row>
    <row r="8" spans="1:29" x14ac:dyDescent="0.2">
      <c r="A8" t="s">
        <v>201</v>
      </c>
      <c r="B8">
        <v>12191</v>
      </c>
      <c r="C8">
        <v>11367</v>
      </c>
      <c r="D8">
        <v>10338</v>
      </c>
      <c r="E8">
        <v>13936</v>
      </c>
      <c r="F8">
        <v>13936</v>
      </c>
      <c r="G8">
        <v>11337</v>
      </c>
      <c r="H8">
        <v>12043</v>
      </c>
      <c r="I8">
        <v>12488</v>
      </c>
      <c r="J8">
        <v>12087</v>
      </c>
      <c r="K8">
        <v>12087</v>
      </c>
      <c r="L8">
        <v>12432</v>
      </c>
      <c r="M8">
        <v>12092</v>
      </c>
      <c r="N8">
        <v>10530</v>
      </c>
      <c r="O8">
        <v>12352</v>
      </c>
      <c r="P8">
        <v>12352</v>
      </c>
      <c r="Q8">
        <v>12026</v>
      </c>
      <c r="R8">
        <v>15691</v>
      </c>
      <c r="S8">
        <v>10987</v>
      </c>
      <c r="T8">
        <v>11264</v>
      </c>
      <c r="U8">
        <v>11264</v>
      </c>
      <c r="V8">
        <v>13687</v>
      </c>
      <c r="W8">
        <v>13376</v>
      </c>
      <c r="X8">
        <v>13641</v>
      </c>
      <c r="Y8">
        <v>14111</v>
      </c>
      <c r="Z8">
        <v>14111</v>
      </c>
      <c r="AA8">
        <v>18112</v>
      </c>
      <c r="AB8">
        <v>15809</v>
      </c>
      <c r="AC8">
        <v>16386</v>
      </c>
    </row>
    <row r="9" spans="1:29" x14ac:dyDescent="0.2">
      <c r="A9" t="s">
        <v>202</v>
      </c>
      <c r="B9">
        <f>SUM(B3:B8)</f>
        <v>103332</v>
      </c>
      <c r="C9">
        <f t="shared" ref="C9:AC9" si="0">SUM(C3:C8)</f>
        <v>101990</v>
      </c>
      <c r="D9">
        <f t="shared" si="0"/>
        <v>112875</v>
      </c>
      <c r="E9">
        <f t="shared" si="0"/>
        <v>128645</v>
      </c>
      <c r="F9">
        <f t="shared" si="0"/>
        <v>128645</v>
      </c>
      <c r="G9">
        <f t="shared" si="0"/>
        <v>143810</v>
      </c>
      <c r="H9">
        <f t="shared" si="0"/>
        <v>130053</v>
      </c>
      <c r="I9">
        <f t="shared" si="0"/>
        <v>115761</v>
      </c>
      <c r="J9">
        <f t="shared" si="0"/>
        <v>131339</v>
      </c>
      <c r="K9">
        <f t="shared" si="0"/>
        <v>131339</v>
      </c>
      <c r="L9">
        <f t="shared" si="0"/>
        <v>140828</v>
      </c>
      <c r="M9">
        <f t="shared" si="0"/>
        <v>123346</v>
      </c>
      <c r="N9">
        <f t="shared" si="0"/>
        <v>134973</v>
      </c>
      <c r="O9">
        <f t="shared" si="0"/>
        <v>162819</v>
      </c>
      <c r="P9">
        <f t="shared" si="0"/>
        <v>162819</v>
      </c>
      <c r="Q9">
        <f t="shared" si="0"/>
        <v>163231</v>
      </c>
      <c r="R9">
        <f t="shared" si="0"/>
        <v>143753</v>
      </c>
      <c r="S9">
        <f t="shared" si="0"/>
        <v>140065</v>
      </c>
      <c r="T9">
        <f t="shared" si="0"/>
        <v>143713</v>
      </c>
      <c r="U9">
        <f t="shared" si="0"/>
        <v>143713</v>
      </c>
      <c r="V9">
        <f t="shared" si="0"/>
        <v>154106</v>
      </c>
      <c r="W9">
        <f t="shared" si="0"/>
        <v>121465</v>
      </c>
      <c r="X9">
        <f t="shared" si="0"/>
        <v>114423</v>
      </c>
      <c r="Y9">
        <f t="shared" si="0"/>
        <v>134836</v>
      </c>
      <c r="Z9">
        <f t="shared" si="0"/>
        <v>134836</v>
      </c>
      <c r="AA9">
        <f t="shared" si="0"/>
        <v>153154</v>
      </c>
      <c r="AB9">
        <f t="shared" si="0"/>
        <v>118180</v>
      </c>
      <c r="AC9">
        <f t="shared" si="0"/>
        <v>112292</v>
      </c>
    </row>
    <row r="11" spans="1:29" x14ac:dyDescent="0.2">
      <c r="A11" t="s">
        <v>203</v>
      </c>
      <c r="AC11" t="s">
        <v>199</v>
      </c>
    </row>
    <row r="12" spans="1:29" x14ac:dyDescent="0.2">
      <c r="A12" t="s">
        <v>200</v>
      </c>
      <c r="B12">
        <v>185638</v>
      </c>
      <c r="C12">
        <v>189740</v>
      </c>
      <c r="D12">
        <v>184757</v>
      </c>
      <c r="E12">
        <v>194714</v>
      </c>
      <c r="F12">
        <v>194714</v>
      </c>
      <c r="G12">
        <v>207944</v>
      </c>
      <c r="H12">
        <v>179286</v>
      </c>
      <c r="I12">
        <v>172773</v>
      </c>
      <c r="J12">
        <v>170799</v>
      </c>
      <c r="K12">
        <v>170799</v>
      </c>
      <c r="L12">
        <v>158608</v>
      </c>
      <c r="M12">
        <v>145319</v>
      </c>
      <c r="N12">
        <v>115996</v>
      </c>
      <c r="O12">
        <v>105341</v>
      </c>
      <c r="P12">
        <v>105341</v>
      </c>
      <c r="Q12">
        <v>99899</v>
      </c>
      <c r="R12">
        <v>98793</v>
      </c>
      <c r="S12">
        <v>100592</v>
      </c>
      <c r="T12">
        <v>100887</v>
      </c>
      <c r="U12">
        <v>100887</v>
      </c>
      <c r="V12">
        <v>118745</v>
      </c>
      <c r="W12">
        <v>134539</v>
      </c>
      <c r="X12">
        <v>131948</v>
      </c>
      <c r="Y12">
        <v>127877</v>
      </c>
      <c r="Z12">
        <v>127877</v>
      </c>
      <c r="AA12">
        <v>138683</v>
      </c>
      <c r="AB12">
        <v>141219</v>
      </c>
      <c r="AC12">
        <v>131077</v>
      </c>
    </row>
    <row r="13" spans="1:29" x14ac:dyDescent="0.2">
      <c r="A13" t="s">
        <v>204</v>
      </c>
      <c r="B13">
        <v>26510</v>
      </c>
      <c r="C13">
        <v>27163</v>
      </c>
      <c r="D13">
        <v>29286</v>
      </c>
      <c r="E13">
        <v>33783</v>
      </c>
      <c r="F13">
        <v>33783</v>
      </c>
      <c r="G13">
        <v>33679</v>
      </c>
      <c r="H13">
        <v>35077</v>
      </c>
      <c r="I13">
        <v>38117</v>
      </c>
      <c r="J13">
        <v>41304</v>
      </c>
      <c r="K13">
        <v>41304</v>
      </c>
      <c r="L13">
        <v>39597</v>
      </c>
      <c r="M13">
        <v>38746</v>
      </c>
      <c r="N13">
        <v>37636</v>
      </c>
      <c r="O13">
        <v>37378</v>
      </c>
      <c r="P13">
        <v>37378</v>
      </c>
      <c r="Q13">
        <v>37031</v>
      </c>
      <c r="R13">
        <v>35889</v>
      </c>
      <c r="S13">
        <v>35687</v>
      </c>
      <c r="T13">
        <v>36766</v>
      </c>
      <c r="U13">
        <v>36766</v>
      </c>
      <c r="V13">
        <v>37933</v>
      </c>
      <c r="W13">
        <v>37815</v>
      </c>
      <c r="X13">
        <v>38615</v>
      </c>
      <c r="Y13">
        <v>39440</v>
      </c>
      <c r="Z13">
        <v>39440</v>
      </c>
      <c r="AA13">
        <v>39245</v>
      </c>
      <c r="AB13">
        <v>39304</v>
      </c>
      <c r="AC13">
        <v>40335</v>
      </c>
    </row>
    <row r="14" spans="1:29" x14ac:dyDescent="0.2">
      <c r="A14" t="s">
        <v>205</v>
      </c>
      <c r="B14">
        <v>5423</v>
      </c>
      <c r="C14">
        <v>5473</v>
      </c>
      <c r="D14">
        <v>5661</v>
      </c>
      <c r="E14">
        <v>5717</v>
      </c>
      <c r="F14">
        <v>5717</v>
      </c>
      <c r="G14">
        <v>5889</v>
      </c>
    </row>
    <row r="15" spans="1:29" x14ac:dyDescent="0.2">
      <c r="A15" t="s">
        <v>206</v>
      </c>
      <c r="B15">
        <v>2848</v>
      </c>
      <c r="C15">
        <v>2617</v>
      </c>
      <c r="D15">
        <v>2444</v>
      </c>
      <c r="E15">
        <v>2298</v>
      </c>
      <c r="F15">
        <v>2298</v>
      </c>
      <c r="G15">
        <v>2149</v>
      </c>
    </row>
    <row r="16" spans="1:29" x14ac:dyDescent="0.2">
      <c r="A16" t="s">
        <v>207</v>
      </c>
      <c r="B16">
        <v>7390</v>
      </c>
      <c r="C16">
        <v>7549</v>
      </c>
      <c r="D16">
        <v>10150</v>
      </c>
      <c r="E16">
        <v>10162</v>
      </c>
      <c r="F16">
        <v>10162</v>
      </c>
      <c r="G16">
        <v>13323</v>
      </c>
      <c r="H16">
        <v>23086</v>
      </c>
      <c r="I16">
        <v>22546</v>
      </c>
      <c r="J16">
        <v>22283</v>
      </c>
      <c r="K16">
        <v>22283</v>
      </c>
      <c r="L16">
        <v>34686</v>
      </c>
      <c r="M16">
        <v>34587</v>
      </c>
      <c r="N16">
        <v>33634</v>
      </c>
      <c r="O16">
        <v>32978</v>
      </c>
      <c r="P16">
        <v>32978</v>
      </c>
      <c r="Q16">
        <v>40457</v>
      </c>
      <c r="R16">
        <v>41965</v>
      </c>
      <c r="S16">
        <v>41000</v>
      </c>
      <c r="T16">
        <v>42522</v>
      </c>
      <c r="U16">
        <v>42522</v>
      </c>
      <c r="V16">
        <v>43270</v>
      </c>
      <c r="W16">
        <v>43339</v>
      </c>
      <c r="X16">
        <v>44854</v>
      </c>
      <c r="Y16">
        <v>48849</v>
      </c>
      <c r="Z16">
        <v>48849</v>
      </c>
      <c r="AA16">
        <v>50109</v>
      </c>
      <c r="AB16">
        <v>51959</v>
      </c>
      <c r="AC16">
        <v>52605</v>
      </c>
    </row>
    <row r="17" spans="1:29" x14ac:dyDescent="0.2">
      <c r="A17" t="s">
        <v>208</v>
      </c>
      <c r="B17">
        <f>SUM(B12:B16)</f>
        <v>227809</v>
      </c>
      <c r="C17">
        <f t="shared" ref="C17:I17" si="1">SUM(C12:C16)</f>
        <v>232542</v>
      </c>
      <c r="D17">
        <f t="shared" si="1"/>
        <v>232298</v>
      </c>
      <c r="E17">
        <f t="shared" si="1"/>
        <v>246674</v>
      </c>
      <c r="F17">
        <f t="shared" si="1"/>
        <v>246674</v>
      </c>
      <c r="G17">
        <f t="shared" si="1"/>
        <v>262984</v>
      </c>
      <c r="H17">
        <f t="shared" si="1"/>
        <v>237449</v>
      </c>
      <c r="I17">
        <f t="shared" si="1"/>
        <v>233436</v>
      </c>
      <c r="J17">
        <v>234386</v>
      </c>
      <c r="K17">
        <v>234386</v>
      </c>
      <c r="L17">
        <v>232891</v>
      </c>
      <c r="M17">
        <v>218652</v>
      </c>
      <c r="N17">
        <v>187266</v>
      </c>
      <c r="O17">
        <v>175697</v>
      </c>
      <c r="P17">
        <v>175697</v>
      </c>
      <c r="Q17">
        <v>177387</v>
      </c>
      <c r="R17">
        <v>176647</v>
      </c>
      <c r="S17">
        <v>177279</v>
      </c>
      <c r="T17">
        <v>180175</v>
      </c>
      <c r="U17">
        <v>180175</v>
      </c>
      <c r="V17">
        <v>199948</v>
      </c>
      <c r="W17">
        <v>215693</v>
      </c>
      <c r="X17">
        <v>215417</v>
      </c>
      <c r="Y17">
        <v>216166</v>
      </c>
      <c r="Z17">
        <v>216166</v>
      </c>
      <c r="AA17">
        <v>228037</v>
      </c>
      <c r="AB17">
        <v>232482</v>
      </c>
      <c r="AC17">
        <v>224017</v>
      </c>
    </row>
    <row r="19" spans="1:29" x14ac:dyDescent="0.2">
      <c r="A19" t="s">
        <v>209</v>
      </c>
      <c r="B19">
        <f>B9+B17</f>
        <v>331141</v>
      </c>
      <c r="C19">
        <f t="shared" ref="C19:Y19" si="2">C9+C17</f>
        <v>334532</v>
      </c>
      <c r="D19">
        <f t="shared" si="2"/>
        <v>345173</v>
      </c>
      <c r="E19">
        <f t="shared" si="2"/>
        <v>375319</v>
      </c>
      <c r="F19">
        <f t="shared" si="2"/>
        <v>375319</v>
      </c>
      <c r="G19">
        <f t="shared" si="2"/>
        <v>406794</v>
      </c>
      <c r="H19">
        <f t="shared" si="2"/>
        <v>367502</v>
      </c>
      <c r="I19">
        <f t="shared" si="2"/>
        <v>349197</v>
      </c>
      <c r="J19">
        <f t="shared" si="2"/>
        <v>365725</v>
      </c>
      <c r="K19">
        <f t="shared" si="2"/>
        <v>365725</v>
      </c>
      <c r="L19">
        <f t="shared" si="2"/>
        <v>373719</v>
      </c>
      <c r="M19">
        <f t="shared" si="2"/>
        <v>341998</v>
      </c>
      <c r="N19">
        <f t="shared" si="2"/>
        <v>322239</v>
      </c>
      <c r="O19">
        <f t="shared" si="2"/>
        <v>338516</v>
      </c>
      <c r="P19">
        <f t="shared" si="2"/>
        <v>338516</v>
      </c>
      <c r="Q19">
        <f t="shared" si="2"/>
        <v>340618</v>
      </c>
      <c r="R19">
        <f t="shared" si="2"/>
        <v>320400</v>
      </c>
      <c r="S19">
        <f t="shared" si="2"/>
        <v>317344</v>
      </c>
      <c r="T19">
        <f t="shared" si="2"/>
        <v>323888</v>
      </c>
      <c r="U19">
        <f t="shared" si="2"/>
        <v>323888</v>
      </c>
      <c r="V19">
        <f t="shared" si="2"/>
        <v>354054</v>
      </c>
      <c r="W19">
        <f t="shared" si="2"/>
        <v>337158</v>
      </c>
      <c r="X19">
        <f t="shared" si="2"/>
        <v>329840</v>
      </c>
      <c r="Y19">
        <f t="shared" si="2"/>
        <v>351002</v>
      </c>
      <c r="Z19">
        <f>Z9+Z17</f>
        <v>351002</v>
      </c>
      <c r="AA19">
        <f t="shared" ref="AA19:AC19" si="3">AA9+AA17</f>
        <v>381191</v>
      </c>
      <c r="AB19">
        <f t="shared" si="3"/>
        <v>350662</v>
      </c>
      <c r="AC19">
        <f t="shared" si="3"/>
        <v>336309</v>
      </c>
    </row>
    <row r="21" spans="1:29" x14ac:dyDescent="0.2">
      <c r="A21" t="s">
        <v>210</v>
      </c>
      <c r="AC21" t="s">
        <v>199</v>
      </c>
    </row>
    <row r="22" spans="1:29" x14ac:dyDescent="0.2">
      <c r="A22" t="s">
        <v>14</v>
      </c>
      <c r="B22">
        <v>38510</v>
      </c>
      <c r="C22">
        <v>28573</v>
      </c>
      <c r="D22">
        <v>31915</v>
      </c>
      <c r="E22">
        <v>49049</v>
      </c>
      <c r="F22">
        <v>49049</v>
      </c>
      <c r="G22">
        <v>62985</v>
      </c>
      <c r="H22">
        <v>34311</v>
      </c>
      <c r="I22">
        <v>38489</v>
      </c>
      <c r="J22">
        <v>55888</v>
      </c>
      <c r="K22">
        <v>55888</v>
      </c>
      <c r="L22">
        <v>44293</v>
      </c>
      <c r="M22">
        <v>30443</v>
      </c>
      <c r="N22">
        <v>29115</v>
      </c>
      <c r="O22">
        <v>46236</v>
      </c>
      <c r="P22">
        <v>46236</v>
      </c>
      <c r="Q22">
        <v>45111</v>
      </c>
      <c r="R22">
        <v>32421</v>
      </c>
      <c r="S22">
        <v>35325</v>
      </c>
      <c r="T22">
        <v>42296</v>
      </c>
      <c r="U22">
        <v>42296</v>
      </c>
      <c r="V22">
        <v>63846</v>
      </c>
      <c r="W22">
        <v>40127</v>
      </c>
      <c r="X22">
        <v>40409</v>
      </c>
      <c r="Y22">
        <v>54763</v>
      </c>
      <c r="Z22">
        <v>54763</v>
      </c>
      <c r="AA22">
        <v>74362</v>
      </c>
      <c r="AB22">
        <v>52682</v>
      </c>
      <c r="AC22">
        <v>48343</v>
      </c>
    </row>
    <row r="23" spans="1:29" x14ac:dyDescent="0.2">
      <c r="A23" t="s">
        <v>211</v>
      </c>
      <c r="B23">
        <v>23739</v>
      </c>
      <c r="C23">
        <v>23096</v>
      </c>
      <c r="D23">
        <v>23304</v>
      </c>
      <c r="E23">
        <v>25744</v>
      </c>
      <c r="F23">
        <v>25744</v>
      </c>
      <c r="G23">
        <v>26281</v>
      </c>
      <c r="H23">
        <v>26756</v>
      </c>
      <c r="I23">
        <v>25184</v>
      </c>
    </row>
    <row r="24" spans="1:29" x14ac:dyDescent="0.2">
      <c r="A24" t="s">
        <v>15</v>
      </c>
      <c r="B24">
        <v>7889</v>
      </c>
      <c r="C24">
        <v>7682</v>
      </c>
      <c r="D24">
        <v>7608</v>
      </c>
      <c r="E24">
        <v>7548</v>
      </c>
      <c r="F24">
        <v>7548</v>
      </c>
      <c r="G24">
        <v>8044</v>
      </c>
      <c r="H24">
        <v>7775</v>
      </c>
      <c r="I24">
        <v>7403</v>
      </c>
      <c r="J24">
        <v>7543</v>
      </c>
      <c r="K24">
        <v>7543</v>
      </c>
      <c r="L24">
        <v>5546</v>
      </c>
      <c r="M24">
        <v>5532</v>
      </c>
      <c r="N24">
        <v>5434</v>
      </c>
      <c r="O24">
        <v>5522</v>
      </c>
      <c r="P24">
        <v>5522</v>
      </c>
      <c r="Q24">
        <v>5573</v>
      </c>
      <c r="R24">
        <v>5928</v>
      </c>
      <c r="S24">
        <v>6313</v>
      </c>
      <c r="T24">
        <v>6643</v>
      </c>
      <c r="U24">
        <v>6643</v>
      </c>
      <c r="V24">
        <v>7395</v>
      </c>
      <c r="W24">
        <v>7595</v>
      </c>
      <c r="X24">
        <v>7681</v>
      </c>
      <c r="Y24">
        <v>7612</v>
      </c>
      <c r="Z24">
        <v>7612</v>
      </c>
      <c r="AA24">
        <v>7876</v>
      </c>
      <c r="AB24">
        <v>7920</v>
      </c>
      <c r="AC24">
        <v>7728</v>
      </c>
    </row>
    <row r="25" spans="1:29" x14ac:dyDescent="0.2">
      <c r="A25" t="s">
        <v>212</v>
      </c>
      <c r="B25">
        <v>10493</v>
      </c>
      <c r="C25">
        <v>9992</v>
      </c>
      <c r="D25">
        <v>11980</v>
      </c>
      <c r="E25">
        <v>11977</v>
      </c>
      <c r="F25">
        <v>11977</v>
      </c>
      <c r="G25">
        <v>11980</v>
      </c>
      <c r="H25">
        <v>11980</v>
      </c>
      <c r="I25">
        <v>11974</v>
      </c>
      <c r="J25">
        <v>11964</v>
      </c>
      <c r="K25">
        <v>11964</v>
      </c>
      <c r="L25">
        <v>11969</v>
      </c>
      <c r="M25">
        <v>11924</v>
      </c>
      <c r="N25">
        <v>9953</v>
      </c>
      <c r="O25">
        <v>5980</v>
      </c>
      <c r="P25">
        <v>5980</v>
      </c>
      <c r="Q25">
        <v>4990</v>
      </c>
      <c r="R25">
        <v>10029</v>
      </c>
      <c r="S25">
        <v>11166</v>
      </c>
      <c r="T25">
        <v>4996</v>
      </c>
      <c r="U25">
        <v>4996</v>
      </c>
      <c r="V25">
        <v>5000</v>
      </c>
      <c r="W25">
        <v>5000</v>
      </c>
      <c r="X25">
        <v>8000</v>
      </c>
      <c r="Y25">
        <v>6000</v>
      </c>
      <c r="Z25">
        <v>6000</v>
      </c>
      <c r="AA25">
        <v>5000</v>
      </c>
      <c r="AB25">
        <v>6999</v>
      </c>
      <c r="AC25">
        <v>10982</v>
      </c>
    </row>
    <row r="26" spans="1:29" x14ac:dyDescent="0.2">
      <c r="A26" t="s">
        <v>151</v>
      </c>
      <c r="B26">
        <v>3499</v>
      </c>
      <c r="C26">
        <v>3999</v>
      </c>
      <c r="D26">
        <v>6495</v>
      </c>
      <c r="E26">
        <v>6496</v>
      </c>
      <c r="F26">
        <v>6496</v>
      </c>
      <c r="G26">
        <v>6498</v>
      </c>
      <c r="H26">
        <v>8498</v>
      </c>
      <c r="I26">
        <v>5498</v>
      </c>
      <c r="J26">
        <v>8784</v>
      </c>
      <c r="K26">
        <v>8784</v>
      </c>
      <c r="L26">
        <v>9772</v>
      </c>
      <c r="M26">
        <v>10505</v>
      </c>
      <c r="N26">
        <v>13529</v>
      </c>
      <c r="O26">
        <v>10260</v>
      </c>
      <c r="P26">
        <v>10260</v>
      </c>
      <c r="Q26">
        <v>10224</v>
      </c>
      <c r="R26">
        <v>10392</v>
      </c>
      <c r="S26">
        <v>7509</v>
      </c>
      <c r="T26">
        <v>8773</v>
      </c>
      <c r="U26">
        <v>8773</v>
      </c>
      <c r="V26">
        <v>7762</v>
      </c>
      <c r="W26">
        <v>8003</v>
      </c>
      <c r="X26">
        <v>8039</v>
      </c>
      <c r="Y26">
        <v>9613</v>
      </c>
      <c r="Z26">
        <v>9613</v>
      </c>
      <c r="AA26">
        <v>11169</v>
      </c>
      <c r="AB26">
        <v>9659</v>
      </c>
      <c r="AC26">
        <v>14009</v>
      </c>
    </row>
    <row r="27" spans="1:29" x14ac:dyDescent="0.2">
      <c r="A27" t="s">
        <v>213</v>
      </c>
      <c r="J27">
        <v>32687</v>
      </c>
      <c r="K27">
        <v>32687</v>
      </c>
      <c r="L27">
        <v>36703</v>
      </c>
      <c r="M27">
        <v>35368</v>
      </c>
      <c r="N27">
        <v>31673</v>
      </c>
      <c r="O27">
        <v>37720</v>
      </c>
      <c r="P27">
        <v>37720</v>
      </c>
      <c r="Q27">
        <v>36263</v>
      </c>
      <c r="R27">
        <v>37324</v>
      </c>
      <c r="S27">
        <v>35005</v>
      </c>
      <c r="T27">
        <v>42684</v>
      </c>
      <c r="U27">
        <v>42684</v>
      </c>
      <c r="V27">
        <v>48504</v>
      </c>
      <c r="W27">
        <v>45660</v>
      </c>
      <c r="X27">
        <v>43625</v>
      </c>
      <c r="Y27">
        <v>47493</v>
      </c>
      <c r="Z27">
        <v>47493</v>
      </c>
      <c r="AA27">
        <v>49167</v>
      </c>
      <c r="AB27">
        <v>50248</v>
      </c>
      <c r="AC27">
        <v>48811</v>
      </c>
    </row>
    <row r="28" spans="1:29" x14ac:dyDescent="0.2">
      <c r="A28" t="s">
        <v>214</v>
      </c>
      <c r="B28">
        <f>SUM(B22:B27)</f>
        <v>84130</v>
      </c>
      <c r="C28">
        <f t="shared" ref="C28:AC28" si="4">SUM(C22:C27)</f>
        <v>73342</v>
      </c>
      <c r="D28">
        <f t="shared" si="4"/>
        <v>81302</v>
      </c>
      <c r="E28">
        <f t="shared" si="4"/>
        <v>100814</v>
      </c>
      <c r="F28">
        <f t="shared" si="4"/>
        <v>100814</v>
      </c>
      <c r="G28">
        <f t="shared" si="4"/>
        <v>115788</v>
      </c>
      <c r="H28">
        <f t="shared" si="4"/>
        <v>89320</v>
      </c>
      <c r="I28">
        <f t="shared" si="4"/>
        <v>88548</v>
      </c>
      <c r="J28">
        <f t="shared" si="4"/>
        <v>116866</v>
      </c>
      <c r="K28">
        <f t="shared" si="4"/>
        <v>116866</v>
      </c>
      <c r="L28">
        <f t="shared" si="4"/>
        <v>108283</v>
      </c>
      <c r="M28">
        <f t="shared" si="4"/>
        <v>93772</v>
      </c>
      <c r="N28">
        <f t="shared" si="4"/>
        <v>89704</v>
      </c>
      <c r="O28">
        <f t="shared" si="4"/>
        <v>105718</v>
      </c>
      <c r="P28">
        <f t="shared" si="4"/>
        <v>105718</v>
      </c>
      <c r="Q28">
        <f t="shared" si="4"/>
        <v>102161</v>
      </c>
      <c r="R28">
        <f t="shared" si="4"/>
        <v>96094</v>
      </c>
      <c r="S28">
        <f t="shared" si="4"/>
        <v>95318</v>
      </c>
      <c r="T28">
        <f t="shared" si="4"/>
        <v>105392</v>
      </c>
      <c r="U28">
        <f t="shared" si="4"/>
        <v>105392</v>
      </c>
      <c r="V28">
        <f t="shared" si="4"/>
        <v>132507</v>
      </c>
      <c r="W28">
        <f t="shared" si="4"/>
        <v>106385</v>
      </c>
      <c r="X28">
        <f t="shared" si="4"/>
        <v>107754</v>
      </c>
      <c r="Y28">
        <f t="shared" si="4"/>
        <v>125481</v>
      </c>
      <c r="Z28">
        <f t="shared" si="4"/>
        <v>125481</v>
      </c>
      <c r="AA28">
        <f t="shared" si="4"/>
        <v>147574</v>
      </c>
      <c r="AB28">
        <f t="shared" si="4"/>
        <v>127508</v>
      </c>
      <c r="AC28">
        <f t="shared" si="4"/>
        <v>129873</v>
      </c>
    </row>
    <row r="31" spans="1:29" x14ac:dyDescent="0.2">
      <c r="A31" t="s">
        <v>215</v>
      </c>
      <c r="AC31" t="s">
        <v>199</v>
      </c>
    </row>
    <row r="32" spans="1:29" x14ac:dyDescent="0.2">
      <c r="A32" t="s">
        <v>15</v>
      </c>
      <c r="B32">
        <v>3163</v>
      </c>
      <c r="C32">
        <v>3107</v>
      </c>
      <c r="D32">
        <v>2984</v>
      </c>
      <c r="E32">
        <v>2836</v>
      </c>
      <c r="F32">
        <v>2836</v>
      </c>
      <c r="G32">
        <v>3131</v>
      </c>
      <c r="H32">
        <v>3087</v>
      </c>
      <c r="I32">
        <v>2878</v>
      </c>
      <c r="J32">
        <v>2797</v>
      </c>
      <c r="K32">
        <v>2797</v>
      </c>
    </row>
    <row r="33" spans="1:29" x14ac:dyDescent="0.2">
      <c r="A33" t="s">
        <v>152</v>
      </c>
      <c r="B33">
        <v>73557</v>
      </c>
      <c r="C33">
        <v>84531</v>
      </c>
      <c r="D33">
        <v>89864</v>
      </c>
      <c r="E33">
        <v>97207</v>
      </c>
      <c r="F33">
        <v>97207</v>
      </c>
      <c r="G33">
        <v>103922</v>
      </c>
      <c r="H33">
        <v>101362</v>
      </c>
      <c r="I33">
        <v>97128</v>
      </c>
      <c r="J33">
        <v>93735</v>
      </c>
      <c r="K33">
        <v>93735</v>
      </c>
      <c r="L33">
        <v>92989</v>
      </c>
      <c r="M33">
        <v>90201</v>
      </c>
      <c r="N33">
        <v>84936</v>
      </c>
      <c r="O33">
        <v>91807</v>
      </c>
      <c r="P33">
        <v>91807</v>
      </c>
      <c r="Q33">
        <v>93078</v>
      </c>
      <c r="R33">
        <v>89086</v>
      </c>
      <c r="S33">
        <v>94048</v>
      </c>
      <c r="T33">
        <v>98667</v>
      </c>
      <c r="U33">
        <v>98667</v>
      </c>
      <c r="V33">
        <v>99281</v>
      </c>
      <c r="W33">
        <v>108642</v>
      </c>
      <c r="X33">
        <v>105752</v>
      </c>
      <c r="Y33">
        <v>109106</v>
      </c>
      <c r="Z33">
        <v>109106</v>
      </c>
      <c r="AA33">
        <v>106629</v>
      </c>
      <c r="AB33">
        <v>103323</v>
      </c>
      <c r="AC33">
        <v>94700</v>
      </c>
    </row>
    <row r="34" spans="1:29" x14ac:dyDescent="0.2">
      <c r="A34" t="s">
        <v>216</v>
      </c>
      <c r="B34">
        <v>37901</v>
      </c>
      <c r="C34">
        <v>39470</v>
      </c>
      <c r="D34">
        <v>38598</v>
      </c>
      <c r="E34">
        <v>40415</v>
      </c>
      <c r="F34">
        <v>40415</v>
      </c>
      <c r="G34">
        <v>43754</v>
      </c>
      <c r="H34">
        <v>46855</v>
      </c>
      <c r="I34">
        <v>45694</v>
      </c>
      <c r="J34">
        <v>45180</v>
      </c>
      <c r="K34">
        <v>45180</v>
      </c>
      <c r="L34">
        <v>54555</v>
      </c>
      <c r="M34">
        <v>52165</v>
      </c>
      <c r="N34">
        <v>51143</v>
      </c>
      <c r="O34">
        <v>50503</v>
      </c>
      <c r="P34">
        <v>50503</v>
      </c>
      <c r="Q34">
        <v>55848</v>
      </c>
      <c r="R34">
        <v>56795</v>
      </c>
      <c r="S34">
        <v>55696</v>
      </c>
      <c r="T34">
        <v>54490</v>
      </c>
      <c r="U34">
        <v>54490</v>
      </c>
      <c r="V34">
        <v>56042</v>
      </c>
      <c r="W34">
        <v>52953</v>
      </c>
      <c r="X34">
        <v>52054</v>
      </c>
      <c r="Y34">
        <v>53325</v>
      </c>
      <c r="Z34">
        <v>53325</v>
      </c>
      <c r="AA34">
        <v>55056</v>
      </c>
      <c r="AB34">
        <v>52432</v>
      </c>
      <c r="AC34">
        <v>53629</v>
      </c>
    </row>
    <row r="35" spans="1:29" x14ac:dyDescent="0.2">
      <c r="A35" t="s">
        <v>217</v>
      </c>
      <c r="B35">
        <f t="shared" ref="B35:AC35" si="5">SUM(B32:B34)</f>
        <v>114621</v>
      </c>
      <c r="C35">
        <f t="shared" si="5"/>
        <v>127108</v>
      </c>
      <c r="D35">
        <f t="shared" si="5"/>
        <v>131446</v>
      </c>
      <c r="E35">
        <f t="shared" si="5"/>
        <v>140458</v>
      </c>
      <c r="F35">
        <f t="shared" si="5"/>
        <v>140458</v>
      </c>
      <c r="G35">
        <f t="shared" si="5"/>
        <v>150807</v>
      </c>
      <c r="H35">
        <f t="shared" si="5"/>
        <v>151304</v>
      </c>
      <c r="I35">
        <f t="shared" si="5"/>
        <v>145700</v>
      </c>
      <c r="J35">
        <f t="shared" si="5"/>
        <v>141712</v>
      </c>
      <c r="K35">
        <f t="shared" si="5"/>
        <v>141712</v>
      </c>
      <c r="L35">
        <f t="shared" si="5"/>
        <v>147544</v>
      </c>
      <c r="M35">
        <f t="shared" si="5"/>
        <v>142366</v>
      </c>
      <c r="N35">
        <f t="shared" si="5"/>
        <v>136079</v>
      </c>
      <c r="O35">
        <f t="shared" si="5"/>
        <v>142310</v>
      </c>
      <c r="P35">
        <f t="shared" si="5"/>
        <v>142310</v>
      </c>
      <c r="Q35">
        <f t="shared" si="5"/>
        <v>148926</v>
      </c>
      <c r="R35">
        <f t="shared" si="5"/>
        <v>145881</v>
      </c>
      <c r="S35">
        <f t="shared" si="5"/>
        <v>149744</v>
      </c>
      <c r="T35">
        <f t="shared" si="5"/>
        <v>153157</v>
      </c>
      <c r="U35">
        <f t="shared" si="5"/>
        <v>153157</v>
      </c>
      <c r="V35">
        <f t="shared" si="5"/>
        <v>155323</v>
      </c>
      <c r="W35">
        <f t="shared" si="5"/>
        <v>161595</v>
      </c>
      <c r="X35">
        <f t="shared" si="5"/>
        <v>157806</v>
      </c>
      <c r="Y35">
        <f t="shared" si="5"/>
        <v>162431</v>
      </c>
      <c r="Z35">
        <f t="shared" si="5"/>
        <v>162431</v>
      </c>
      <c r="AA35">
        <f t="shared" si="5"/>
        <v>161685</v>
      </c>
      <c r="AB35">
        <f t="shared" si="5"/>
        <v>155755</v>
      </c>
      <c r="AC35">
        <f t="shared" si="5"/>
        <v>148329</v>
      </c>
    </row>
    <row r="38" spans="1:29" x14ac:dyDescent="0.2">
      <c r="A38" t="s">
        <v>218</v>
      </c>
      <c r="B38">
        <f t="shared" ref="B38:AC38" si="6">B28+B35</f>
        <v>198751</v>
      </c>
      <c r="C38">
        <f t="shared" si="6"/>
        <v>200450</v>
      </c>
      <c r="D38">
        <f t="shared" si="6"/>
        <v>212748</v>
      </c>
      <c r="E38">
        <f t="shared" si="6"/>
        <v>241272</v>
      </c>
      <c r="F38">
        <f t="shared" si="6"/>
        <v>241272</v>
      </c>
      <c r="G38">
        <f t="shared" si="6"/>
        <v>266595</v>
      </c>
      <c r="H38">
        <f t="shared" si="6"/>
        <v>240624</v>
      </c>
      <c r="I38">
        <f t="shared" si="6"/>
        <v>234248</v>
      </c>
      <c r="J38">
        <f t="shared" si="6"/>
        <v>258578</v>
      </c>
      <c r="K38">
        <f t="shared" si="6"/>
        <v>258578</v>
      </c>
      <c r="L38">
        <f t="shared" si="6"/>
        <v>255827</v>
      </c>
      <c r="M38">
        <f t="shared" si="6"/>
        <v>236138</v>
      </c>
      <c r="N38">
        <f t="shared" si="6"/>
        <v>225783</v>
      </c>
      <c r="O38">
        <f t="shared" si="6"/>
        <v>248028</v>
      </c>
      <c r="P38">
        <f t="shared" si="6"/>
        <v>248028</v>
      </c>
      <c r="Q38">
        <f t="shared" si="6"/>
        <v>251087</v>
      </c>
      <c r="R38">
        <f t="shared" si="6"/>
        <v>241975</v>
      </c>
      <c r="S38">
        <f t="shared" si="6"/>
        <v>245062</v>
      </c>
      <c r="T38">
        <f t="shared" si="6"/>
        <v>258549</v>
      </c>
      <c r="U38">
        <f t="shared" si="6"/>
        <v>258549</v>
      </c>
      <c r="V38">
        <f t="shared" si="6"/>
        <v>287830</v>
      </c>
      <c r="W38">
        <f t="shared" si="6"/>
        <v>267980</v>
      </c>
      <c r="X38">
        <f t="shared" si="6"/>
        <v>265560</v>
      </c>
      <c r="Y38">
        <f t="shared" si="6"/>
        <v>287912</v>
      </c>
      <c r="Z38">
        <f t="shared" si="6"/>
        <v>287912</v>
      </c>
      <c r="AA38">
        <f t="shared" si="6"/>
        <v>309259</v>
      </c>
      <c r="AB38">
        <f t="shared" si="6"/>
        <v>283263</v>
      </c>
      <c r="AC38">
        <f t="shared" si="6"/>
        <v>278202</v>
      </c>
    </row>
    <row r="40" spans="1:29" x14ac:dyDescent="0.2">
      <c r="A40" t="s">
        <v>219</v>
      </c>
      <c r="B40" t="s">
        <v>220</v>
      </c>
      <c r="C40" t="s">
        <v>220</v>
      </c>
      <c r="D40" t="s">
        <v>220</v>
      </c>
      <c r="E40" t="s">
        <v>220</v>
      </c>
      <c r="F40" t="s">
        <v>220</v>
      </c>
      <c r="G40" t="s">
        <v>220</v>
      </c>
      <c r="H40" t="s">
        <v>220</v>
      </c>
      <c r="I40" t="s">
        <v>220</v>
      </c>
      <c r="J40" t="s">
        <v>220</v>
      </c>
      <c r="K40" t="s">
        <v>220</v>
      </c>
      <c r="L40" t="s">
        <v>220</v>
      </c>
      <c r="M40" t="s">
        <v>220</v>
      </c>
      <c r="N40" t="s">
        <v>220</v>
      </c>
      <c r="O40" t="s">
        <v>220</v>
      </c>
      <c r="P40" t="s">
        <v>220</v>
      </c>
      <c r="Q40" t="s">
        <v>220</v>
      </c>
      <c r="R40" t="s">
        <v>220</v>
      </c>
      <c r="S40" t="s">
        <v>220</v>
      </c>
      <c r="T40" t="s">
        <v>220</v>
      </c>
      <c r="U40" t="s">
        <v>220</v>
      </c>
      <c r="V40" t="s">
        <v>220</v>
      </c>
      <c r="W40" t="s">
        <v>220</v>
      </c>
      <c r="X40" t="s">
        <v>220</v>
      </c>
      <c r="Y40" t="s">
        <v>220</v>
      </c>
      <c r="Z40" t="s">
        <v>220</v>
      </c>
      <c r="AA40" t="s">
        <v>220</v>
      </c>
      <c r="AB40" t="s">
        <v>220</v>
      </c>
      <c r="AC40" t="s">
        <v>220</v>
      </c>
    </row>
    <row r="41" spans="1:29" x14ac:dyDescent="0.2">
      <c r="A41" t="s">
        <v>221</v>
      </c>
      <c r="AC41" t="s">
        <v>199</v>
      </c>
    </row>
    <row r="42" spans="1:29" x14ac:dyDescent="0.2">
      <c r="A42" t="s">
        <v>222</v>
      </c>
      <c r="B42">
        <v>32144</v>
      </c>
      <c r="C42">
        <v>33579</v>
      </c>
      <c r="D42">
        <v>34445</v>
      </c>
      <c r="E42">
        <v>35867</v>
      </c>
      <c r="F42">
        <v>35867</v>
      </c>
      <c r="G42">
        <v>36447</v>
      </c>
      <c r="H42">
        <v>38044</v>
      </c>
      <c r="I42">
        <v>38624</v>
      </c>
      <c r="J42">
        <v>40201</v>
      </c>
      <c r="K42">
        <v>40201</v>
      </c>
      <c r="L42">
        <v>40970</v>
      </c>
      <c r="M42">
        <v>42801</v>
      </c>
      <c r="N42">
        <v>43371</v>
      </c>
      <c r="O42">
        <v>45174</v>
      </c>
      <c r="P42">
        <v>45174</v>
      </c>
      <c r="Q42">
        <v>45972</v>
      </c>
      <c r="R42">
        <v>48032</v>
      </c>
      <c r="S42">
        <v>48696</v>
      </c>
      <c r="T42">
        <v>50779</v>
      </c>
      <c r="U42">
        <v>50779</v>
      </c>
      <c r="V42">
        <v>51744</v>
      </c>
      <c r="W42">
        <v>54203</v>
      </c>
      <c r="X42">
        <v>54989</v>
      </c>
      <c r="Y42">
        <v>57365</v>
      </c>
      <c r="Z42">
        <v>57365</v>
      </c>
      <c r="AA42">
        <v>58424</v>
      </c>
      <c r="AB42">
        <v>61181</v>
      </c>
      <c r="AC42">
        <v>62115</v>
      </c>
    </row>
    <row r="43" spans="1:29" x14ac:dyDescent="0.2">
      <c r="A43" t="s">
        <v>223</v>
      </c>
      <c r="B43">
        <v>100001</v>
      </c>
      <c r="C43">
        <v>100925</v>
      </c>
      <c r="D43">
        <v>98525</v>
      </c>
      <c r="E43">
        <v>98330</v>
      </c>
      <c r="F43">
        <v>98330</v>
      </c>
      <c r="G43">
        <v>104593</v>
      </c>
      <c r="H43">
        <v>91898</v>
      </c>
      <c r="I43">
        <v>79436</v>
      </c>
      <c r="J43">
        <v>70400</v>
      </c>
      <c r="K43">
        <v>70400</v>
      </c>
      <c r="L43">
        <v>80510</v>
      </c>
      <c r="M43">
        <v>64558</v>
      </c>
      <c r="N43">
        <v>53724</v>
      </c>
      <c r="O43">
        <v>45898</v>
      </c>
      <c r="P43">
        <v>45898</v>
      </c>
      <c r="Q43">
        <v>43977</v>
      </c>
      <c r="R43">
        <v>33182</v>
      </c>
      <c r="S43">
        <v>24136</v>
      </c>
      <c r="T43">
        <v>14966</v>
      </c>
      <c r="U43">
        <v>14966</v>
      </c>
      <c r="V43">
        <v>14301</v>
      </c>
      <c r="W43">
        <v>15261</v>
      </c>
      <c r="X43">
        <v>9233</v>
      </c>
      <c r="Y43">
        <v>5562</v>
      </c>
      <c r="Z43">
        <v>5562</v>
      </c>
      <c r="AA43">
        <v>14435</v>
      </c>
      <c r="AB43">
        <v>12712</v>
      </c>
      <c r="AC43">
        <v>5289</v>
      </c>
    </row>
    <row r="44" spans="1:29" x14ac:dyDescent="0.2">
      <c r="A44" t="s">
        <v>224</v>
      </c>
      <c r="B44">
        <v>245</v>
      </c>
      <c r="C44">
        <v>-422</v>
      </c>
      <c r="D44">
        <v>-545</v>
      </c>
      <c r="E44">
        <v>-150</v>
      </c>
      <c r="F44">
        <v>-150</v>
      </c>
      <c r="G44">
        <v>-841</v>
      </c>
      <c r="H44">
        <v>-3064</v>
      </c>
      <c r="I44">
        <v>-3111</v>
      </c>
      <c r="J44">
        <v>-3454</v>
      </c>
      <c r="K44">
        <v>-3454</v>
      </c>
      <c r="L44">
        <v>-3588</v>
      </c>
      <c r="M44">
        <v>-1499</v>
      </c>
      <c r="N44">
        <v>-639</v>
      </c>
      <c r="O44">
        <v>-584</v>
      </c>
      <c r="P44">
        <v>-584</v>
      </c>
      <c r="Q44">
        <v>-418</v>
      </c>
      <c r="R44">
        <v>-2789</v>
      </c>
      <c r="S44">
        <v>-550</v>
      </c>
      <c r="T44">
        <v>-406</v>
      </c>
      <c r="U44">
        <v>-406</v>
      </c>
      <c r="V44">
        <v>179</v>
      </c>
      <c r="W44">
        <v>-286</v>
      </c>
      <c r="X44">
        <v>58</v>
      </c>
      <c r="Y44">
        <v>163</v>
      </c>
      <c r="Z44">
        <v>163</v>
      </c>
      <c r="AA44">
        <v>-927</v>
      </c>
      <c r="AB44">
        <v>-6494</v>
      </c>
      <c r="AC44">
        <v>-9297</v>
      </c>
    </row>
    <row r="45" spans="1:29" x14ac:dyDescent="0.2">
      <c r="A45" t="s">
        <v>225</v>
      </c>
      <c r="B45">
        <f>B19-B38</f>
        <v>132390</v>
      </c>
      <c r="C45">
        <f t="shared" ref="C45:AB45" si="7">C19-C38</f>
        <v>134082</v>
      </c>
      <c r="D45">
        <f t="shared" si="7"/>
        <v>132425</v>
      </c>
      <c r="E45">
        <f t="shared" si="7"/>
        <v>134047</v>
      </c>
      <c r="F45">
        <f t="shared" si="7"/>
        <v>134047</v>
      </c>
      <c r="G45">
        <f t="shared" si="7"/>
        <v>140199</v>
      </c>
      <c r="H45">
        <f t="shared" si="7"/>
        <v>126878</v>
      </c>
      <c r="I45">
        <f t="shared" si="7"/>
        <v>114949</v>
      </c>
      <c r="J45">
        <f t="shared" si="7"/>
        <v>107147</v>
      </c>
      <c r="K45">
        <f t="shared" si="7"/>
        <v>107147</v>
      </c>
      <c r="L45">
        <f t="shared" si="7"/>
        <v>117892</v>
      </c>
      <c r="M45">
        <f t="shared" si="7"/>
        <v>105860</v>
      </c>
      <c r="N45">
        <f t="shared" si="7"/>
        <v>96456</v>
      </c>
      <c r="O45">
        <f t="shared" si="7"/>
        <v>90488</v>
      </c>
      <c r="P45">
        <f t="shared" si="7"/>
        <v>90488</v>
      </c>
      <c r="Q45">
        <f t="shared" si="7"/>
        <v>89531</v>
      </c>
      <c r="R45">
        <f t="shared" si="7"/>
        <v>78425</v>
      </c>
      <c r="S45">
        <f>S19-S38</f>
        <v>72282</v>
      </c>
      <c r="T45">
        <f t="shared" si="7"/>
        <v>65339</v>
      </c>
      <c r="U45">
        <f t="shared" si="7"/>
        <v>65339</v>
      </c>
      <c r="V45">
        <f t="shared" si="7"/>
        <v>66224</v>
      </c>
      <c r="W45">
        <f t="shared" si="7"/>
        <v>69178</v>
      </c>
      <c r="X45">
        <f t="shared" si="7"/>
        <v>64280</v>
      </c>
      <c r="Y45">
        <f t="shared" si="7"/>
        <v>63090</v>
      </c>
      <c r="Z45">
        <f t="shared" si="7"/>
        <v>63090</v>
      </c>
      <c r="AA45">
        <f t="shared" si="7"/>
        <v>71932</v>
      </c>
      <c r="AB45">
        <f t="shared" si="7"/>
        <v>67399</v>
      </c>
      <c r="AC45">
        <f>AC19-AC38</f>
        <v>58107</v>
      </c>
    </row>
    <row r="46" spans="1:29" x14ac:dyDescent="0.2">
      <c r="A46" t="s">
        <v>226</v>
      </c>
      <c r="B46">
        <f>B38+B45</f>
        <v>331141</v>
      </c>
      <c r="C46">
        <f t="shared" ref="C46:AC46" si="8">C38+C45</f>
        <v>334532</v>
      </c>
      <c r="D46">
        <f t="shared" si="8"/>
        <v>345173</v>
      </c>
      <c r="E46">
        <f t="shared" si="8"/>
        <v>375319</v>
      </c>
      <c r="F46">
        <f t="shared" si="8"/>
        <v>375319</v>
      </c>
      <c r="G46">
        <f t="shared" si="8"/>
        <v>406794</v>
      </c>
      <c r="H46">
        <f t="shared" si="8"/>
        <v>367502</v>
      </c>
      <c r="I46">
        <f t="shared" si="8"/>
        <v>349197</v>
      </c>
      <c r="J46">
        <f t="shared" si="8"/>
        <v>365725</v>
      </c>
      <c r="K46">
        <f t="shared" si="8"/>
        <v>365725</v>
      </c>
      <c r="L46">
        <f t="shared" si="8"/>
        <v>373719</v>
      </c>
      <c r="M46">
        <f t="shared" si="8"/>
        <v>341998</v>
      </c>
      <c r="N46">
        <f t="shared" si="8"/>
        <v>322239</v>
      </c>
      <c r="O46">
        <f t="shared" si="8"/>
        <v>338516</v>
      </c>
      <c r="P46">
        <f t="shared" si="8"/>
        <v>338516</v>
      </c>
      <c r="Q46">
        <f t="shared" si="8"/>
        <v>340618</v>
      </c>
      <c r="R46">
        <f t="shared" si="8"/>
        <v>320400</v>
      </c>
      <c r="S46">
        <f t="shared" si="8"/>
        <v>317344</v>
      </c>
      <c r="T46">
        <f t="shared" si="8"/>
        <v>323888</v>
      </c>
      <c r="U46">
        <f t="shared" si="8"/>
        <v>323888</v>
      </c>
      <c r="V46">
        <f t="shared" si="8"/>
        <v>354054</v>
      </c>
      <c r="W46">
        <f t="shared" si="8"/>
        <v>337158</v>
      </c>
      <c r="X46">
        <f t="shared" si="8"/>
        <v>329840</v>
      </c>
      <c r="Y46">
        <f t="shared" si="8"/>
        <v>351002</v>
      </c>
      <c r="Z46">
        <f t="shared" si="8"/>
        <v>351002</v>
      </c>
      <c r="AA46">
        <f t="shared" si="8"/>
        <v>381191</v>
      </c>
      <c r="AB46">
        <f t="shared" si="8"/>
        <v>350662</v>
      </c>
      <c r="AC46">
        <f t="shared" si="8"/>
        <v>336309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6361-4A88-6C4A-BF49-DE9E443BAE55}">
  <dimension ref="A1:AR32"/>
  <sheetViews>
    <sheetView topLeftCell="A4" workbookViewId="0">
      <selection activeCell="A33" sqref="A33"/>
    </sheetView>
  </sheetViews>
  <sheetFormatPr baseColWidth="10" defaultRowHeight="16" x14ac:dyDescent="0.2"/>
  <cols>
    <col min="1" max="1" width="32.33203125" customWidth="1"/>
  </cols>
  <sheetData>
    <row r="1" spans="1:44" x14ac:dyDescent="0.2">
      <c r="A1" s="3" t="s">
        <v>77</v>
      </c>
      <c r="B1" s="3" t="s">
        <v>83</v>
      </c>
      <c r="C1" s="3" t="s">
        <v>54</v>
      </c>
      <c r="D1" s="3" t="s">
        <v>55</v>
      </c>
      <c r="E1" s="3" t="s">
        <v>78</v>
      </c>
      <c r="F1" s="3" t="s">
        <v>56</v>
      </c>
      <c r="G1" s="3" t="s">
        <v>84</v>
      </c>
      <c r="H1" s="3" t="s">
        <v>57</v>
      </c>
      <c r="I1" s="3" t="s">
        <v>58</v>
      </c>
      <c r="J1" s="3" t="s">
        <v>79</v>
      </c>
      <c r="K1" s="3" t="s">
        <v>59</v>
      </c>
      <c r="L1" s="3" t="s">
        <v>85</v>
      </c>
      <c r="M1" s="3" t="s">
        <v>60</v>
      </c>
      <c r="N1" s="3" t="s">
        <v>61</v>
      </c>
      <c r="O1" s="3" t="s">
        <v>80</v>
      </c>
      <c r="P1" s="3" t="s">
        <v>62</v>
      </c>
      <c r="Q1" s="3" t="s">
        <v>86</v>
      </c>
      <c r="R1" s="3" t="s">
        <v>63</v>
      </c>
      <c r="S1" s="3" t="s">
        <v>64</v>
      </c>
      <c r="T1" s="3" t="s">
        <v>81</v>
      </c>
      <c r="U1" s="3" t="s">
        <v>65</v>
      </c>
      <c r="V1" s="3" t="s">
        <v>87</v>
      </c>
      <c r="W1" s="3" t="s">
        <v>66</v>
      </c>
      <c r="X1" s="3" t="s">
        <v>67</v>
      </c>
      <c r="Y1" s="3" t="s">
        <v>82</v>
      </c>
      <c r="Z1" s="3" t="s">
        <v>68</v>
      </c>
      <c r="AA1" s="3" t="s">
        <v>88</v>
      </c>
      <c r="AB1" s="3" t="s">
        <v>69</v>
      </c>
      <c r="AC1" s="3" t="s">
        <v>70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 spans="1:44" x14ac:dyDescent="0.2">
      <c r="A3" t="s">
        <v>0</v>
      </c>
      <c r="B3">
        <v>17891</v>
      </c>
      <c r="C3">
        <v>11029</v>
      </c>
      <c r="D3">
        <v>8717</v>
      </c>
      <c r="E3">
        <v>39634</v>
      </c>
      <c r="F3">
        <v>48351</v>
      </c>
      <c r="G3">
        <v>20065</v>
      </c>
      <c r="H3">
        <v>13822</v>
      </c>
      <c r="I3">
        <v>11519</v>
      </c>
      <c r="J3">
        <v>48012</v>
      </c>
      <c r="K3">
        <v>59531</v>
      </c>
      <c r="L3">
        <v>19965</v>
      </c>
      <c r="M3">
        <v>11561</v>
      </c>
      <c r="N3">
        <v>10044</v>
      </c>
      <c r="O3">
        <v>45212</v>
      </c>
      <c r="P3">
        <v>55256</v>
      </c>
      <c r="Q3">
        <v>22236</v>
      </c>
      <c r="R3">
        <v>11249</v>
      </c>
      <c r="S3">
        <v>11253</v>
      </c>
      <c r="T3">
        <v>46158</v>
      </c>
      <c r="U3">
        <v>57411</v>
      </c>
      <c r="V3">
        <v>28755</v>
      </c>
      <c r="W3">
        <v>23630</v>
      </c>
      <c r="X3">
        <v>21744</v>
      </c>
      <c r="Y3">
        <v>72936</v>
      </c>
      <c r="Z3">
        <v>94680</v>
      </c>
      <c r="AA3">
        <v>34630</v>
      </c>
      <c r="AB3">
        <v>25010</v>
      </c>
      <c r="AC3">
        <v>19442</v>
      </c>
    </row>
    <row r="5" spans="1:44" x14ac:dyDescent="0.2">
      <c r="A5" s="11" t="s">
        <v>1</v>
      </c>
      <c r="B5">
        <v>2987</v>
      </c>
      <c r="C5">
        <v>2332</v>
      </c>
      <c r="D5">
        <v>2354</v>
      </c>
      <c r="E5">
        <v>2484</v>
      </c>
      <c r="F5">
        <v>10157</v>
      </c>
      <c r="G5">
        <v>2745</v>
      </c>
      <c r="H5">
        <v>2739</v>
      </c>
      <c r="I5">
        <v>2665</v>
      </c>
      <c r="J5">
        <v>2754</v>
      </c>
      <c r="K5">
        <v>10903</v>
      </c>
      <c r="L5">
        <v>3395</v>
      </c>
      <c r="M5">
        <v>3040</v>
      </c>
      <c r="N5">
        <v>2933</v>
      </c>
      <c r="O5">
        <v>3179</v>
      </c>
      <c r="P5">
        <v>12547</v>
      </c>
      <c r="Q5">
        <v>2816</v>
      </c>
      <c r="R5">
        <v>2786</v>
      </c>
      <c r="S5">
        <v>2752</v>
      </c>
      <c r="T5">
        <v>2702</v>
      </c>
      <c r="U5">
        <v>11056</v>
      </c>
      <c r="V5">
        <v>2666</v>
      </c>
      <c r="W5">
        <v>2797</v>
      </c>
      <c r="X5">
        <v>2832</v>
      </c>
      <c r="Y5">
        <v>2989</v>
      </c>
      <c r="Z5">
        <v>11284</v>
      </c>
      <c r="AA5">
        <v>2697</v>
      </c>
      <c r="AB5">
        <v>2737</v>
      </c>
      <c r="AC5">
        <v>2805</v>
      </c>
      <c r="AG5">
        <v>5319</v>
      </c>
      <c r="AH5">
        <v>7673</v>
      </c>
      <c r="AI5">
        <v>5484</v>
      </c>
      <c r="AJ5">
        <v>8149</v>
      </c>
      <c r="AK5">
        <v>6435</v>
      </c>
      <c r="AL5">
        <v>9368</v>
      </c>
      <c r="AM5">
        <v>5602</v>
      </c>
      <c r="AN5">
        <v>8354</v>
      </c>
      <c r="AO5">
        <v>5463</v>
      </c>
      <c r="AP5">
        <v>8295</v>
      </c>
      <c r="AQ5">
        <v>5434</v>
      </c>
      <c r="AR5">
        <v>8239</v>
      </c>
    </row>
    <row r="6" spans="1:44" x14ac:dyDescent="0.2">
      <c r="A6" t="s">
        <v>2</v>
      </c>
      <c r="B6">
        <v>3510</v>
      </c>
      <c r="C6">
        <v>3368</v>
      </c>
      <c r="D6">
        <v>2874</v>
      </c>
      <c r="E6">
        <v>1839</v>
      </c>
      <c r="F6">
        <v>11591</v>
      </c>
      <c r="G6">
        <v>3551</v>
      </c>
      <c r="H6">
        <v>2789</v>
      </c>
      <c r="I6">
        <v>2479</v>
      </c>
      <c r="J6">
        <v>1598</v>
      </c>
      <c r="K6">
        <v>10417</v>
      </c>
      <c r="L6">
        <v>4916</v>
      </c>
      <c r="M6">
        <v>4581</v>
      </c>
      <c r="N6">
        <v>2298</v>
      </c>
      <c r="O6">
        <v>3468</v>
      </c>
      <c r="P6">
        <v>15263</v>
      </c>
      <c r="Q6">
        <v>4393</v>
      </c>
      <c r="R6">
        <v>3112</v>
      </c>
      <c r="S6">
        <v>905</v>
      </c>
      <c r="T6">
        <v>1091</v>
      </c>
      <c r="U6">
        <v>9501</v>
      </c>
      <c r="V6">
        <v>1787</v>
      </c>
      <c r="W6">
        <v>8489</v>
      </c>
      <c r="X6">
        <v>8260</v>
      </c>
      <c r="Y6">
        <v>6849</v>
      </c>
      <c r="Z6">
        <v>25385</v>
      </c>
      <c r="AA6">
        <v>5235</v>
      </c>
      <c r="AB6">
        <v>4066</v>
      </c>
      <c r="AC6">
        <v>2950</v>
      </c>
    </row>
    <row r="7" spans="1:44" x14ac:dyDescent="0.2">
      <c r="A7" t="s">
        <v>3</v>
      </c>
      <c r="B7">
        <v>497</v>
      </c>
      <c r="C7">
        <v>510</v>
      </c>
      <c r="D7">
        <v>449</v>
      </c>
      <c r="E7">
        <v>636</v>
      </c>
      <c r="F7">
        <v>2092</v>
      </c>
      <c r="G7">
        <v>623</v>
      </c>
      <c r="H7">
        <v>733</v>
      </c>
      <c r="I7">
        <v>764</v>
      </c>
      <c r="J7">
        <v>902</v>
      </c>
      <c r="K7">
        <v>3022</v>
      </c>
      <c r="L7">
        <v>836</v>
      </c>
      <c r="M7">
        <v>926</v>
      </c>
      <c r="N7">
        <v>801</v>
      </c>
      <c r="O7">
        <v>860</v>
      </c>
      <c r="P7">
        <v>3423</v>
      </c>
      <c r="Q7">
        <v>771</v>
      </c>
      <c r="R7">
        <v>918</v>
      </c>
      <c r="S7">
        <v>586</v>
      </c>
      <c r="T7">
        <v>727</v>
      </c>
      <c r="U7">
        <v>3002</v>
      </c>
      <c r="V7">
        <v>619</v>
      </c>
      <c r="W7">
        <v>708</v>
      </c>
      <c r="X7">
        <v>543</v>
      </c>
      <c r="Y7">
        <v>817</v>
      </c>
      <c r="Z7">
        <v>2687</v>
      </c>
      <c r="AA7">
        <v>531</v>
      </c>
      <c r="AB7">
        <v>875</v>
      </c>
      <c r="AC7">
        <v>504</v>
      </c>
    </row>
    <row r="9" spans="1:44" x14ac:dyDescent="0.2">
      <c r="A9" t="s">
        <v>4</v>
      </c>
      <c r="B9">
        <f>SUM(B3:B7)</f>
        <v>24885</v>
      </c>
      <c r="C9">
        <f t="shared" ref="C9:AC9" si="0">SUM(C3:C7)</f>
        <v>17239</v>
      </c>
      <c r="D9">
        <f t="shared" si="0"/>
        <v>14394</v>
      </c>
      <c r="E9">
        <f t="shared" si="0"/>
        <v>44593</v>
      </c>
      <c r="F9">
        <f t="shared" si="0"/>
        <v>72191</v>
      </c>
      <c r="G9">
        <f t="shared" si="0"/>
        <v>26984</v>
      </c>
      <c r="H9">
        <f t="shared" si="0"/>
        <v>20083</v>
      </c>
      <c r="I9">
        <f t="shared" si="0"/>
        <v>17427</v>
      </c>
      <c r="J9">
        <f t="shared" si="0"/>
        <v>53266</v>
      </c>
      <c r="K9">
        <f t="shared" si="0"/>
        <v>83873</v>
      </c>
      <c r="L9">
        <f t="shared" si="0"/>
        <v>29112</v>
      </c>
      <c r="M9">
        <f t="shared" si="0"/>
        <v>20108</v>
      </c>
      <c r="N9">
        <f t="shared" si="0"/>
        <v>16076</v>
      </c>
      <c r="O9">
        <f t="shared" si="0"/>
        <v>52719</v>
      </c>
      <c r="P9">
        <f t="shared" si="0"/>
        <v>86489</v>
      </c>
      <c r="Q9">
        <f t="shared" si="0"/>
        <v>30216</v>
      </c>
      <c r="R9">
        <f t="shared" si="0"/>
        <v>18065</v>
      </c>
      <c r="S9">
        <f t="shared" si="0"/>
        <v>15496</v>
      </c>
      <c r="T9">
        <f t="shared" si="0"/>
        <v>50678</v>
      </c>
      <c r="U9">
        <f t="shared" si="0"/>
        <v>80970</v>
      </c>
      <c r="V9">
        <f t="shared" si="0"/>
        <v>33827</v>
      </c>
      <c r="W9">
        <f t="shared" si="0"/>
        <v>35624</v>
      </c>
      <c r="X9">
        <f t="shared" si="0"/>
        <v>33379</v>
      </c>
      <c r="Y9">
        <f t="shared" si="0"/>
        <v>83591</v>
      </c>
      <c r="Z9">
        <f t="shared" si="0"/>
        <v>134036</v>
      </c>
      <c r="AA9">
        <f t="shared" si="0"/>
        <v>43093</v>
      </c>
      <c r="AB9">
        <f t="shared" si="0"/>
        <v>32688</v>
      </c>
      <c r="AC9">
        <f t="shared" si="0"/>
        <v>25701</v>
      </c>
    </row>
    <row r="11" spans="1:44" x14ac:dyDescent="0.2">
      <c r="A11" t="s">
        <v>2</v>
      </c>
      <c r="B11">
        <v>3510</v>
      </c>
      <c r="C11">
        <v>3368</v>
      </c>
      <c r="D11">
        <v>2874</v>
      </c>
      <c r="E11">
        <v>1839</v>
      </c>
      <c r="F11">
        <v>11591</v>
      </c>
      <c r="G11">
        <v>3551</v>
      </c>
      <c r="H11">
        <v>2789</v>
      </c>
      <c r="I11">
        <v>2479</v>
      </c>
      <c r="J11">
        <v>1598</v>
      </c>
      <c r="K11">
        <v>10417</v>
      </c>
      <c r="L11">
        <v>4916</v>
      </c>
      <c r="M11">
        <v>4581</v>
      </c>
      <c r="N11">
        <v>2298</v>
      </c>
      <c r="O11">
        <v>3468</v>
      </c>
      <c r="P11">
        <v>15263</v>
      </c>
      <c r="Q11">
        <v>4393</v>
      </c>
      <c r="R11">
        <v>3112</v>
      </c>
      <c r="S11">
        <v>905</v>
      </c>
      <c r="T11">
        <v>1091</v>
      </c>
      <c r="U11">
        <v>9501</v>
      </c>
      <c r="V11">
        <v>1787</v>
      </c>
      <c r="W11">
        <v>8489</v>
      </c>
      <c r="X11">
        <v>8260</v>
      </c>
      <c r="Y11">
        <v>6849</v>
      </c>
      <c r="Z11">
        <v>25385</v>
      </c>
      <c r="AA11">
        <v>5235</v>
      </c>
      <c r="AB11">
        <v>4066</v>
      </c>
      <c r="AC11">
        <v>2950</v>
      </c>
    </row>
    <row r="12" spans="1:44" x14ac:dyDescent="0.2">
      <c r="A12" t="s">
        <v>3</v>
      </c>
      <c r="B12">
        <v>497</v>
      </c>
      <c r="C12">
        <v>510</v>
      </c>
      <c r="D12">
        <v>449</v>
      </c>
      <c r="E12">
        <v>636</v>
      </c>
      <c r="F12">
        <v>2092</v>
      </c>
      <c r="G12">
        <v>623</v>
      </c>
      <c r="H12">
        <v>733</v>
      </c>
      <c r="I12">
        <v>764</v>
      </c>
      <c r="J12">
        <v>902</v>
      </c>
      <c r="K12">
        <v>3022</v>
      </c>
      <c r="L12">
        <v>836</v>
      </c>
      <c r="M12">
        <v>926</v>
      </c>
      <c r="N12">
        <v>801</v>
      </c>
      <c r="O12">
        <v>860</v>
      </c>
      <c r="P12">
        <v>3423</v>
      </c>
      <c r="Q12">
        <v>771</v>
      </c>
      <c r="R12">
        <v>918</v>
      </c>
      <c r="S12">
        <v>586</v>
      </c>
      <c r="T12">
        <v>727</v>
      </c>
      <c r="U12">
        <v>3002</v>
      </c>
      <c r="V12">
        <v>619</v>
      </c>
      <c r="W12">
        <v>708</v>
      </c>
      <c r="X12">
        <v>543</v>
      </c>
      <c r="Y12">
        <v>817</v>
      </c>
      <c r="Z12">
        <v>2687</v>
      </c>
      <c r="AA12">
        <v>531</v>
      </c>
      <c r="AB12">
        <v>875</v>
      </c>
      <c r="AC12">
        <v>504</v>
      </c>
    </row>
    <row r="13" spans="1:44" x14ac:dyDescent="0.2">
      <c r="A13" t="s">
        <v>18</v>
      </c>
      <c r="B13">
        <v>5148</v>
      </c>
      <c r="C13">
        <v>-3777</v>
      </c>
      <c r="D13">
        <v>-3380</v>
      </c>
      <c r="E13">
        <v>2403</v>
      </c>
      <c r="F13">
        <v>394</v>
      </c>
      <c r="G13">
        <v>37341</v>
      </c>
      <c r="H13">
        <v>-972</v>
      </c>
      <c r="I13">
        <v>-2321</v>
      </c>
      <c r="J13">
        <v>1113</v>
      </c>
      <c r="K13">
        <v>35161</v>
      </c>
      <c r="L13">
        <v>3028</v>
      </c>
      <c r="M13">
        <v>-4621</v>
      </c>
      <c r="N13">
        <v>-3972</v>
      </c>
      <c r="O13">
        <v>1829</v>
      </c>
      <c r="P13">
        <v>-3736</v>
      </c>
      <c r="Q13">
        <v>10314</v>
      </c>
      <c r="R13">
        <v>-428</v>
      </c>
      <c r="S13">
        <v>-2962</v>
      </c>
      <c r="T13">
        <v>6273</v>
      </c>
      <c r="U13">
        <v>13197</v>
      </c>
      <c r="V13">
        <v>7540</v>
      </c>
      <c r="W13">
        <v>-3273</v>
      </c>
      <c r="X13">
        <v>-3227</v>
      </c>
      <c r="Y13">
        <v>415</v>
      </c>
      <c r="Z13">
        <v>1455</v>
      </c>
      <c r="AA13">
        <v>10984</v>
      </c>
      <c r="AB13">
        <v>-3596</v>
      </c>
      <c r="AC13">
        <v>-3111</v>
      </c>
    </row>
    <row r="14" spans="1:44" x14ac:dyDescent="0.2">
      <c r="A14" t="s">
        <v>9</v>
      </c>
      <c r="B14">
        <v>1030</v>
      </c>
      <c r="C14">
        <v>2939</v>
      </c>
      <c r="D14">
        <v>672</v>
      </c>
      <c r="E14">
        <v>55</v>
      </c>
      <c r="F14">
        <v>4696</v>
      </c>
      <c r="G14">
        <v>-31858</v>
      </c>
      <c r="H14">
        <v>-459</v>
      </c>
      <c r="I14">
        <v>2625</v>
      </c>
      <c r="J14">
        <v>1531</v>
      </c>
      <c r="K14">
        <v>-28161</v>
      </c>
      <c r="L14">
        <v>302</v>
      </c>
      <c r="M14">
        <v>1175</v>
      </c>
      <c r="N14">
        <v>2631</v>
      </c>
      <c r="O14">
        <v>1216</v>
      </c>
      <c r="P14">
        <v>5324</v>
      </c>
      <c r="Q14">
        <v>-4850</v>
      </c>
      <c r="R14">
        <v>-296</v>
      </c>
      <c r="S14">
        <v>5228</v>
      </c>
      <c r="T14">
        <v>-1072</v>
      </c>
      <c r="U14">
        <v>-990</v>
      </c>
      <c r="V14">
        <v>-198</v>
      </c>
      <c r="W14">
        <v>827</v>
      </c>
      <c r="X14">
        <v>-255</v>
      </c>
      <c r="Y14">
        <v>-3755</v>
      </c>
      <c r="Z14">
        <v>-3381</v>
      </c>
      <c r="AA14">
        <v>-1345</v>
      </c>
      <c r="AB14">
        <v>4015</v>
      </c>
      <c r="AC14">
        <v>3756</v>
      </c>
    </row>
    <row r="15" spans="1:44" x14ac:dyDescent="0.2">
      <c r="A15" t="s">
        <v>19</v>
      </c>
      <c r="B15">
        <f t="shared" ref="B15:AC15" si="1">B9-B11-B12+B13+B14</f>
        <v>27056</v>
      </c>
      <c r="C15">
        <f t="shared" si="1"/>
        <v>12523</v>
      </c>
      <c r="D15">
        <f t="shared" si="1"/>
        <v>8363</v>
      </c>
      <c r="E15">
        <f t="shared" si="1"/>
        <v>44576</v>
      </c>
      <c r="F15">
        <f t="shared" si="1"/>
        <v>63598</v>
      </c>
      <c r="G15">
        <f t="shared" si="1"/>
        <v>28293</v>
      </c>
      <c r="H15">
        <f t="shared" si="1"/>
        <v>15130</v>
      </c>
      <c r="I15">
        <f t="shared" si="1"/>
        <v>14488</v>
      </c>
      <c r="J15">
        <f t="shared" si="1"/>
        <v>53410</v>
      </c>
      <c r="K15">
        <f t="shared" si="1"/>
        <v>77434</v>
      </c>
      <c r="L15">
        <f t="shared" si="1"/>
        <v>26690</v>
      </c>
      <c r="M15">
        <f t="shared" si="1"/>
        <v>11155</v>
      </c>
      <c r="N15">
        <f t="shared" si="1"/>
        <v>11636</v>
      </c>
      <c r="O15">
        <f t="shared" si="1"/>
        <v>51436</v>
      </c>
      <c r="P15">
        <f t="shared" si="1"/>
        <v>69391</v>
      </c>
      <c r="Q15">
        <f t="shared" si="1"/>
        <v>30516</v>
      </c>
      <c r="R15">
        <f t="shared" si="1"/>
        <v>13311</v>
      </c>
      <c r="S15">
        <f t="shared" si="1"/>
        <v>16271</v>
      </c>
      <c r="T15">
        <f t="shared" si="1"/>
        <v>54061</v>
      </c>
      <c r="U15">
        <f t="shared" si="1"/>
        <v>80674</v>
      </c>
      <c r="V15">
        <f t="shared" si="1"/>
        <v>38763</v>
      </c>
      <c r="W15">
        <f t="shared" si="1"/>
        <v>23981</v>
      </c>
      <c r="X15">
        <f t="shared" si="1"/>
        <v>21094</v>
      </c>
      <c r="Y15">
        <f t="shared" si="1"/>
        <v>72585</v>
      </c>
      <c r="Z15">
        <f t="shared" si="1"/>
        <v>104038</v>
      </c>
      <c r="AA15">
        <f t="shared" si="1"/>
        <v>46966</v>
      </c>
      <c r="AB15">
        <f t="shared" si="1"/>
        <v>28166</v>
      </c>
      <c r="AC15">
        <f t="shared" si="1"/>
        <v>22892</v>
      </c>
    </row>
    <row r="17" spans="1:29" x14ac:dyDescent="0.2">
      <c r="A17" t="s">
        <v>32</v>
      </c>
      <c r="B17">
        <v>-3334</v>
      </c>
      <c r="C17">
        <v>-2975</v>
      </c>
      <c r="D17">
        <v>-2277</v>
      </c>
      <c r="E17">
        <v>-3865</v>
      </c>
      <c r="F17">
        <v>-12451</v>
      </c>
      <c r="G17">
        <v>-2810</v>
      </c>
      <c r="H17">
        <v>-4195</v>
      </c>
      <c r="I17">
        <v>-3267</v>
      </c>
      <c r="J17">
        <v>-3041</v>
      </c>
      <c r="K17">
        <v>-13313</v>
      </c>
      <c r="L17">
        <v>-3355</v>
      </c>
      <c r="M17">
        <v>-2363</v>
      </c>
      <c r="N17">
        <v>-2000</v>
      </c>
      <c r="O17">
        <v>-2777</v>
      </c>
      <c r="P17">
        <v>-10495</v>
      </c>
      <c r="Q17">
        <v>-2107</v>
      </c>
      <c r="R17">
        <v>-1853</v>
      </c>
      <c r="S17">
        <v>-1565</v>
      </c>
      <c r="T17">
        <v>-1784</v>
      </c>
      <c r="U17">
        <v>-7309</v>
      </c>
      <c r="V17">
        <v>-3500</v>
      </c>
      <c r="W17">
        <v>-2269</v>
      </c>
      <c r="X17">
        <v>-2093</v>
      </c>
      <c r="Y17">
        <v>-3223</v>
      </c>
      <c r="Z17">
        <v>-11085</v>
      </c>
      <c r="AA17">
        <v>-2803</v>
      </c>
      <c r="AB17">
        <v>-2514</v>
      </c>
      <c r="AC17">
        <v>-2102</v>
      </c>
    </row>
    <row r="18" spans="1:29" x14ac:dyDescent="0.2">
      <c r="A18" t="s">
        <v>33</v>
      </c>
      <c r="B18">
        <v>-17</v>
      </c>
      <c r="C18">
        <v>-50</v>
      </c>
      <c r="D18">
        <v>-181</v>
      </c>
      <c r="E18">
        <v>-81</v>
      </c>
      <c r="F18">
        <v>-329</v>
      </c>
      <c r="G18">
        <v>-173</v>
      </c>
      <c r="H18">
        <v>-132</v>
      </c>
      <c r="I18">
        <v>-126</v>
      </c>
      <c r="J18">
        <v>-290</v>
      </c>
      <c r="K18">
        <v>-721</v>
      </c>
      <c r="L18">
        <v>-167</v>
      </c>
      <c r="M18">
        <v>-124</v>
      </c>
      <c r="N18">
        <v>-320</v>
      </c>
      <c r="O18">
        <v>-13</v>
      </c>
      <c r="P18">
        <v>-624</v>
      </c>
      <c r="Q18">
        <v>-958</v>
      </c>
      <c r="R18">
        <v>-176</v>
      </c>
      <c r="S18">
        <v>-339</v>
      </c>
      <c r="T18">
        <v>-51</v>
      </c>
      <c r="U18">
        <v>-1524</v>
      </c>
      <c r="V18">
        <v>-9</v>
      </c>
      <c r="W18">
        <v>0</v>
      </c>
      <c r="X18">
        <v>-4</v>
      </c>
      <c r="Y18">
        <v>-20</v>
      </c>
      <c r="Z18">
        <v>-33</v>
      </c>
      <c r="AA18">
        <v>0</v>
      </c>
      <c r="AB18">
        <v>-167</v>
      </c>
      <c r="AC18">
        <v>-2</v>
      </c>
    </row>
    <row r="19" spans="1:29" x14ac:dyDescent="0.2">
      <c r="A19" t="s">
        <v>9</v>
      </c>
      <c r="B19">
        <v>-15771</v>
      </c>
      <c r="C19">
        <v>-11177</v>
      </c>
      <c r="D19">
        <v>-722</v>
      </c>
      <c r="E19">
        <v>-5996</v>
      </c>
      <c r="F19">
        <v>-33666</v>
      </c>
      <c r="G19">
        <v>-10607</v>
      </c>
      <c r="H19">
        <v>33037</v>
      </c>
      <c r="I19">
        <v>7340</v>
      </c>
      <c r="J19">
        <v>330</v>
      </c>
      <c r="K19">
        <v>30100</v>
      </c>
      <c r="L19">
        <v>9366</v>
      </c>
      <c r="M19">
        <v>15835</v>
      </c>
      <c r="N19">
        <v>29822</v>
      </c>
      <c r="O19">
        <v>1992</v>
      </c>
      <c r="P19">
        <v>57015</v>
      </c>
      <c r="Q19">
        <v>-10603</v>
      </c>
      <c r="R19">
        <v>11042</v>
      </c>
      <c r="S19">
        <v>-3261</v>
      </c>
      <c r="T19">
        <v>7366</v>
      </c>
      <c r="U19">
        <v>4544</v>
      </c>
      <c r="V19">
        <v>-5075</v>
      </c>
      <c r="W19">
        <v>-8099</v>
      </c>
      <c r="X19">
        <v>5669</v>
      </c>
      <c r="Y19">
        <v>4078</v>
      </c>
      <c r="Z19">
        <v>-3427</v>
      </c>
      <c r="AA19">
        <v>-13303</v>
      </c>
      <c r="AB19">
        <v>-6584</v>
      </c>
      <c r="AC19">
        <v>6338</v>
      </c>
    </row>
    <row r="20" spans="1:29" x14ac:dyDescent="0.2">
      <c r="A20" t="s">
        <v>34</v>
      </c>
      <c r="B20">
        <f>SUM(B17:B19)</f>
        <v>-19122</v>
      </c>
      <c r="C20">
        <f t="shared" ref="C20:R20" si="2">SUM(C17:C19)</f>
        <v>-14202</v>
      </c>
      <c r="D20">
        <f t="shared" si="2"/>
        <v>-3180</v>
      </c>
      <c r="E20">
        <f t="shared" si="2"/>
        <v>-9942</v>
      </c>
      <c r="F20">
        <f t="shared" si="2"/>
        <v>-46446</v>
      </c>
      <c r="G20">
        <f t="shared" si="2"/>
        <v>-13590</v>
      </c>
      <c r="H20">
        <f t="shared" si="2"/>
        <v>28710</v>
      </c>
      <c r="I20">
        <f t="shared" si="2"/>
        <v>3947</v>
      </c>
      <c r="J20">
        <f t="shared" si="2"/>
        <v>-3001</v>
      </c>
      <c r="K20">
        <f t="shared" si="2"/>
        <v>16066</v>
      </c>
      <c r="L20">
        <f t="shared" si="2"/>
        <v>5844</v>
      </c>
      <c r="M20">
        <f t="shared" si="2"/>
        <v>13348</v>
      </c>
      <c r="N20">
        <f t="shared" si="2"/>
        <v>27502</v>
      </c>
      <c r="O20">
        <f t="shared" si="2"/>
        <v>-798</v>
      </c>
      <c r="P20">
        <f t="shared" si="2"/>
        <v>45896</v>
      </c>
      <c r="Q20">
        <f t="shared" si="2"/>
        <v>-13668</v>
      </c>
      <c r="R20">
        <f t="shared" si="2"/>
        <v>9013</v>
      </c>
      <c r="S20">
        <f t="shared" ref="S20:AC20" si="3">SUM(S17:S19)</f>
        <v>-5165</v>
      </c>
      <c r="T20">
        <f t="shared" si="3"/>
        <v>5531</v>
      </c>
      <c r="U20">
        <f t="shared" si="3"/>
        <v>-4289</v>
      </c>
      <c r="V20">
        <f t="shared" si="3"/>
        <v>-8584</v>
      </c>
      <c r="W20">
        <f t="shared" si="3"/>
        <v>-10368</v>
      </c>
      <c r="X20">
        <f t="shared" si="3"/>
        <v>3572</v>
      </c>
      <c r="Y20">
        <f t="shared" si="3"/>
        <v>835</v>
      </c>
      <c r="Z20">
        <f t="shared" si="3"/>
        <v>-14545</v>
      </c>
      <c r="AA20">
        <f t="shared" si="3"/>
        <v>-16106</v>
      </c>
      <c r="AB20">
        <f t="shared" si="3"/>
        <v>-9265</v>
      </c>
      <c r="AC20">
        <f t="shared" si="3"/>
        <v>4234</v>
      </c>
    </row>
    <row r="22" spans="1:29" x14ac:dyDescent="0.2">
      <c r="A22" t="s">
        <v>45</v>
      </c>
      <c r="B22">
        <v>-3130</v>
      </c>
      <c r="C22">
        <v>-3004</v>
      </c>
      <c r="D22">
        <v>-3365</v>
      </c>
      <c r="E22">
        <v>-3270</v>
      </c>
      <c r="F22">
        <v>-12769</v>
      </c>
      <c r="G22">
        <v>-3339</v>
      </c>
      <c r="H22">
        <v>-3190</v>
      </c>
      <c r="I22">
        <v>-3653</v>
      </c>
      <c r="J22">
        <v>-3530</v>
      </c>
      <c r="K22">
        <v>-13712</v>
      </c>
      <c r="L22">
        <v>-3568</v>
      </c>
      <c r="M22">
        <v>-3443</v>
      </c>
      <c r="N22">
        <v>-3629</v>
      </c>
      <c r="O22">
        <v>-3479</v>
      </c>
      <c r="P22">
        <v>-14119</v>
      </c>
      <c r="Q22">
        <v>-3539</v>
      </c>
      <c r="R22">
        <v>-3375</v>
      </c>
      <c r="S22">
        <v>-3656</v>
      </c>
      <c r="T22">
        <v>-3511</v>
      </c>
      <c r="U22">
        <v>-14081</v>
      </c>
      <c r="V22">
        <v>-3613</v>
      </c>
      <c r="W22">
        <v>-3447</v>
      </c>
      <c r="X22">
        <v>-3767</v>
      </c>
      <c r="Y22">
        <v>-3640</v>
      </c>
      <c r="Z22">
        <v>-14467</v>
      </c>
      <c r="AA22">
        <v>-3732</v>
      </c>
      <c r="AB22">
        <v>-3595</v>
      </c>
      <c r="AC22">
        <v>-3811</v>
      </c>
    </row>
    <row r="23" spans="1:29" x14ac:dyDescent="0.2">
      <c r="A23" t="s">
        <v>46</v>
      </c>
      <c r="B23">
        <v>-11302</v>
      </c>
      <c r="C23">
        <v>-7000</v>
      </c>
      <c r="D23">
        <v>-7641</v>
      </c>
      <c r="E23">
        <v>-7649</v>
      </c>
      <c r="F23">
        <v>-33592</v>
      </c>
      <c r="G23">
        <v>-11133</v>
      </c>
      <c r="H23">
        <v>-22581</v>
      </c>
      <c r="I23">
        <v>-21859</v>
      </c>
      <c r="J23">
        <v>-19023</v>
      </c>
      <c r="K23">
        <v>-74596</v>
      </c>
      <c r="L23">
        <v>-10114</v>
      </c>
      <c r="M23">
        <v>-23421</v>
      </c>
      <c r="N23">
        <v>-18153</v>
      </c>
      <c r="O23">
        <v>-17245</v>
      </c>
      <c r="P23">
        <v>-68933</v>
      </c>
      <c r="Q23">
        <v>-22083</v>
      </c>
      <c r="R23">
        <v>-18333</v>
      </c>
      <c r="S23">
        <v>-17559</v>
      </c>
      <c r="T23">
        <v>-17137</v>
      </c>
      <c r="U23">
        <v>-75112</v>
      </c>
      <c r="V23">
        <v>-27636</v>
      </c>
      <c r="W23">
        <v>-18286</v>
      </c>
      <c r="X23">
        <v>-25595</v>
      </c>
      <c r="Y23">
        <v>-19905</v>
      </c>
      <c r="Z23">
        <v>-91422</v>
      </c>
      <c r="AA23">
        <v>-23366</v>
      </c>
      <c r="AB23">
        <v>-22961</v>
      </c>
      <c r="AC23">
        <v>-24562</v>
      </c>
    </row>
    <row r="24" spans="1:29" x14ac:dyDescent="0.2">
      <c r="A24" t="s">
        <v>47</v>
      </c>
      <c r="B24">
        <v>0</v>
      </c>
      <c r="C24">
        <v>10975</v>
      </c>
      <c r="D24">
        <v>7250</v>
      </c>
      <c r="E24">
        <v>6937</v>
      </c>
      <c r="F24">
        <v>25162</v>
      </c>
      <c r="G24">
        <v>6969</v>
      </c>
      <c r="H24">
        <v>-500</v>
      </c>
      <c r="I24">
        <v>-6000</v>
      </c>
      <c r="J24">
        <v>0</v>
      </c>
      <c r="K24">
        <v>469</v>
      </c>
      <c r="L24">
        <v>0</v>
      </c>
      <c r="M24">
        <v>-2500</v>
      </c>
      <c r="N24">
        <v>-3000</v>
      </c>
      <c r="O24">
        <v>3658</v>
      </c>
      <c r="P24">
        <v>-1842</v>
      </c>
      <c r="Q24">
        <v>1210</v>
      </c>
      <c r="R24">
        <v>-4250</v>
      </c>
      <c r="S24">
        <v>1046</v>
      </c>
      <c r="T24">
        <v>5456</v>
      </c>
      <c r="U24">
        <v>3462</v>
      </c>
      <c r="V24">
        <v>-1000</v>
      </c>
      <c r="W24">
        <v>10423</v>
      </c>
      <c r="X24">
        <v>-3000</v>
      </c>
      <c r="Y24">
        <v>5220</v>
      </c>
      <c r="Z24">
        <v>11643</v>
      </c>
      <c r="AA24">
        <v>0</v>
      </c>
      <c r="AB24">
        <v>-3750</v>
      </c>
      <c r="AC24">
        <v>-3000</v>
      </c>
    </row>
    <row r="25" spans="1:29" x14ac:dyDescent="0.2">
      <c r="A25" t="s">
        <v>9</v>
      </c>
      <c r="B25">
        <v>2385</v>
      </c>
      <c r="C25">
        <v>-506</v>
      </c>
      <c r="D25">
        <v>1987</v>
      </c>
      <c r="E25">
        <v>-14</v>
      </c>
      <c r="F25">
        <v>3852</v>
      </c>
      <c r="G25">
        <v>2</v>
      </c>
      <c r="H25">
        <v>-1</v>
      </c>
      <c r="I25">
        <v>-11</v>
      </c>
      <c r="J25">
        <v>-27</v>
      </c>
      <c r="K25">
        <v>-37</v>
      </c>
      <c r="L25">
        <v>6</v>
      </c>
      <c r="M25">
        <v>-93</v>
      </c>
      <c r="N25">
        <v>-2022</v>
      </c>
      <c r="O25">
        <v>-3973</v>
      </c>
      <c r="P25">
        <v>-6082</v>
      </c>
      <c r="Q25">
        <v>-995</v>
      </c>
      <c r="R25">
        <v>5018</v>
      </c>
      <c r="S25">
        <v>1053</v>
      </c>
      <c r="T25">
        <v>-6165</v>
      </c>
      <c r="U25">
        <v>-1089</v>
      </c>
      <c r="V25">
        <v>0</v>
      </c>
      <c r="W25">
        <v>-16</v>
      </c>
      <c r="X25">
        <v>2966</v>
      </c>
      <c r="Y25">
        <v>-2057</v>
      </c>
      <c r="Z25">
        <v>893</v>
      </c>
      <c r="AA25">
        <v>-1061</v>
      </c>
      <c r="AB25">
        <v>1955</v>
      </c>
      <c r="AC25">
        <v>3928</v>
      </c>
    </row>
    <row r="26" spans="1:29" x14ac:dyDescent="0.2">
      <c r="A26" t="s">
        <v>44</v>
      </c>
      <c r="B26">
        <v>-12047</v>
      </c>
      <c r="C26">
        <v>465</v>
      </c>
      <c r="D26">
        <v>-1769</v>
      </c>
      <c r="E26">
        <v>-3996</v>
      </c>
      <c r="F26">
        <v>-17347</v>
      </c>
      <c r="G26">
        <v>-7501</v>
      </c>
      <c r="H26">
        <v>-26272</v>
      </c>
      <c r="I26">
        <v>-31523</v>
      </c>
      <c r="J26">
        <v>-22580</v>
      </c>
      <c r="K26">
        <v>-87876</v>
      </c>
      <c r="L26">
        <v>-13676</v>
      </c>
      <c r="M26">
        <v>-29457</v>
      </c>
      <c r="N26">
        <v>-26804</v>
      </c>
      <c r="O26">
        <v>-21039</v>
      </c>
      <c r="P26">
        <v>-90976</v>
      </c>
      <c r="Q26">
        <v>-25407</v>
      </c>
      <c r="R26">
        <v>-20940</v>
      </c>
      <c r="S26">
        <v>-19116</v>
      </c>
      <c r="T26">
        <v>-21357</v>
      </c>
      <c r="U26">
        <v>-86820</v>
      </c>
      <c r="V26">
        <v>-32249</v>
      </c>
      <c r="W26">
        <v>-11326</v>
      </c>
      <c r="X26">
        <v>-29396</v>
      </c>
      <c r="Y26">
        <v>-20382</v>
      </c>
      <c r="Z26">
        <v>-93353</v>
      </c>
      <c r="AA26">
        <v>-28159</v>
      </c>
      <c r="AB26">
        <v>-28351</v>
      </c>
      <c r="AC26">
        <v>-27445</v>
      </c>
    </row>
    <row r="28" spans="1:29" x14ac:dyDescent="0.2">
      <c r="A28" t="s">
        <v>48</v>
      </c>
      <c r="B28">
        <f>B15+B20+B26</f>
        <v>-4113</v>
      </c>
      <c r="C28">
        <f t="shared" ref="C28:AC28" si="4">C15+C20+C26</f>
        <v>-1214</v>
      </c>
      <c r="D28">
        <f t="shared" si="4"/>
        <v>3414</v>
      </c>
      <c r="E28">
        <f t="shared" si="4"/>
        <v>30638</v>
      </c>
      <c r="F28">
        <f t="shared" si="4"/>
        <v>-195</v>
      </c>
      <c r="G28">
        <f t="shared" si="4"/>
        <v>7202</v>
      </c>
      <c r="H28">
        <f t="shared" si="4"/>
        <v>17568</v>
      </c>
      <c r="I28">
        <f t="shared" si="4"/>
        <v>-13088</v>
      </c>
      <c r="J28">
        <f t="shared" si="4"/>
        <v>27829</v>
      </c>
      <c r="K28">
        <f t="shared" si="4"/>
        <v>5624</v>
      </c>
      <c r="L28">
        <f t="shared" si="4"/>
        <v>18858</v>
      </c>
      <c r="M28">
        <f t="shared" si="4"/>
        <v>-4954</v>
      </c>
      <c r="N28">
        <f t="shared" si="4"/>
        <v>12334</v>
      </c>
      <c r="O28">
        <f t="shared" si="4"/>
        <v>29599</v>
      </c>
      <c r="P28">
        <f t="shared" si="4"/>
        <v>24311</v>
      </c>
      <c r="Q28">
        <f t="shared" si="4"/>
        <v>-8559</v>
      </c>
      <c r="R28">
        <f t="shared" si="4"/>
        <v>1384</v>
      </c>
      <c r="S28">
        <f t="shared" si="4"/>
        <v>-8010</v>
      </c>
      <c r="T28">
        <f t="shared" si="4"/>
        <v>38235</v>
      </c>
      <c r="U28">
        <f t="shared" si="4"/>
        <v>-10435</v>
      </c>
      <c r="V28">
        <f t="shared" si="4"/>
        <v>-2070</v>
      </c>
      <c r="W28">
        <f t="shared" si="4"/>
        <v>2287</v>
      </c>
      <c r="X28">
        <f t="shared" si="4"/>
        <v>-4730</v>
      </c>
      <c r="Y28">
        <f t="shared" si="4"/>
        <v>53038</v>
      </c>
      <c r="Z28">
        <f t="shared" si="4"/>
        <v>-3860</v>
      </c>
      <c r="AA28">
        <f t="shared" si="4"/>
        <v>2701</v>
      </c>
      <c r="AB28">
        <f t="shared" si="4"/>
        <v>-9450</v>
      </c>
      <c r="AC28">
        <f t="shared" si="4"/>
        <v>-319</v>
      </c>
    </row>
    <row r="30" spans="1:29" x14ac:dyDescent="0.2">
      <c r="A30" t="s">
        <v>49</v>
      </c>
      <c r="B30">
        <v>20484</v>
      </c>
      <c r="C30">
        <v>16371</v>
      </c>
      <c r="D30">
        <v>15157</v>
      </c>
      <c r="E30">
        <v>18571</v>
      </c>
      <c r="F30">
        <v>20484</v>
      </c>
      <c r="G30">
        <v>20289</v>
      </c>
      <c r="H30">
        <v>27491</v>
      </c>
      <c r="I30">
        <v>45059</v>
      </c>
      <c r="J30">
        <v>31971</v>
      </c>
      <c r="K30">
        <v>20289</v>
      </c>
      <c r="L30">
        <v>25913</v>
      </c>
      <c r="M30">
        <v>44771</v>
      </c>
      <c r="N30">
        <v>39817</v>
      </c>
      <c r="O30">
        <v>52151</v>
      </c>
      <c r="P30">
        <v>25913</v>
      </c>
      <c r="Q30">
        <v>50224</v>
      </c>
      <c r="R30">
        <v>41665</v>
      </c>
      <c r="S30">
        <v>43049</v>
      </c>
      <c r="T30">
        <v>35039</v>
      </c>
      <c r="U30">
        <v>50224</v>
      </c>
      <c r="V30">
        <v>39789</v>
      </c>
      <c r="W30">
        <v>37719</v>
      </c>
      <c r="X30">
        <v>40006</v>
      </c>
      <c r="Y30">
        <v>35276</v>
      </c>
      <c r="Z30">
        <v>39789</v>
      </c>
      <c r="AA30">
        <v>35929</v>
      </c>
      <c r="AB30">
        <v>38630</v>
      </c>
      <c r="AC30">
        <v>29180</v>
      </c>
    </row>
    <row r="31" spans="1:29" x14ac:dyDescent="0.2">
      <c r="A31" t="s">
        <v>50</v>
      </c>
      <c r="B31">
        <v>16371</v>
      </c>
      <c r="C31">
        <v>15157</v>
      </c>
      <c r="D31">
        <v>18571</v>
      </c>
      <c r="E31">
        <v>20289</v>
      </c>
      <c r="F31">
        <v>20289</v>
      </c>
      <c r="G31">
        <v>27491</v>
      </c>
      <c r="H31">
        <v>45059</v>
      </c>
      <c r="I31">
        <v>31971</v>
      </c>
      <c r="J31">
        <v>25913</v>
      </c>
      <c r="K31">
        <v>25913</v>
      </c>
      <c r="L31">
        <v>44771</v>
      </c>
      <c r="M31">
        <v>39817</v>
      </c>
      <c r="N31">
        <v>52151</v>
      </c>
      <c r="O31">
        <v>50224</v>
      </c>
      <c r="P31">
        <v>50224</v>
      </c>
      <c r="Q31">
        <v>41665</v>
      </c>
      <c r="R31">
        <v>43049</v>
      </c>
      <c r="S31">
        <v>35039</v>
      </c>
      <c r="T31">
        <v>39789</v>
      </c>
      <c r="U31">
        <v>39789</v>
      </c>
      <c r="V31">
        <v>37719</v>
      </c>
      <c r="W31">
        <v>40006</v>
      </c>
      <c r="X31">
        <v>35276</v>
      </c>
      <c r="Y31">
        <v>35929</v>
      </c>
      <c r="Z31">
        <v>35929</v>
      </c>
      <c r="AA31">
        <v>38630</v>
      </c>
      <c r="AB31">
        <v>29180</v>
      </c>
      <c r="AC31">
        <v>28861</v>
      </c>
    </row>
    <row r="32" spans="1:29" x14ac:dyDescent="0.2">
      <c r="A32" t="s">
        <v>110</v>
      </c>
      <c r="B32">
        <f>B31-B30</f>
        <v>-4113</v>
      </c>
      <c r="C32">
        <f t="shared" ref="C32:P32" si="5">C31-C30</f>
        <v>-1214</v>
      </c>
      <c r="D32">
        <f t="shared" si="5"/>
        <v>3414</v>
      </c>
      <c r="E32">
        <f t="shared" si="5"/>
        <v>1718</v>
      </c>
      <c r="F32">
        <f t="shared" si="5"/>
        <v>-195</v>
      </c>
      <c r="G32">
        <f t="shared" si="5"/>
        <v>7202</v>
      </c>
      <c r="H32">
        <f t="shared" si="5"/>
        <v>17568</v>
      </c>
      <c r="I32">
        <f t="shared" si="5"/>
        <v>-13088</v>
      </c>
      <c r="J32">
        <f t="shared" si="5"/>
        <v>-6058</v>
      </c>
      <c r="K32">
        <f t="shared" si="5"/>
        <v>5624</v>
      </c>
      <c r="L32">
        <f t="shared" si="5"/>
        <v>18858</v>
      </c>
      <c r="M32">
        <f t="shared" si="5"/>
        <v>-4954</v>
      </c>
      <c r="N32">
        <f t="shared" si="5"/>
        <v>12334</v>
      </c>
      <c r="O32">
        <f t="shared" si="5"/>
        <v>-1927</v>
      </c>
      <c r="P32">
        <f t="shared" si="5"/>
        <v>24311</v>
      </c>
      <c r="Q32">
        <f t="shared" ref="Q32:AC32" si="6">Q31-Q30</f>
        <v>-8559</v>
      </c>
      <c r="R32">
        <f t="shared" si="6"/>
        <v>1384</v>
      </c>
      <c r="S32">
        <f t="shared" si="6"/>
        <v>-8010</v>
      </c>
      <c r="T32">
        <f t="shared" si="6"/>
        <v>4750</v>
      </c>
      <c r="U32">
        <f t="shared" si="6"/>
        <v>-10435</v>
      </c>
      <c r="V32">
        <f t="shared" si="6"/>
        <v>-2070</v>
      </c>
      <c r="W32">
        <f t="shared" si="6"/>
        <v>2287</v>
      </c>
      <c r="X32">
        <f t="shared" si="6"/>
        <v>-4730</v>
      </c>
      <c r="Y32">
        <f t="shared" si="6"/>
        <v>653</v>
      </c>
      <c r="Z32">
        <f t="shared" si="6"/>
        <v>-3860</v>
      </c>
      <c r="AA32">
        <f t="shared" si="6"/>
        <v>2701</v>
      </c>
      <c r="AB32">
        <f t="shared" si="6"/>
        <v>-9450</v>
      </c>
      <c r="AC32">
        <f t="shared" si="6"/>
        <v>-319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5D13-1B3D-6E45-A3DE-39F444CCC1C9}">
  <dimension ref="A1:AN73"/>
  <sheetViews>
    <sheetView workbookViewId="0">
      <selection activeCell="G19" sqref="G19"/>
    </sheetView>
  </sheetViews>
  <sheetFormatPr baseColWidth="10" defaultRowHeight="16" x14ac:dyDescent="0.2"/>
  <cols>
    <col min="1" max="1" width="31" customWidth="1"/>
    <col min="7" max="7" width="11.1640625" bestFit="1" customWidth="1"/>
    <col min="8" max="8" width="11.1640625" customWidth="1"/>
  </cols>
  <sheetData>
    <row r="1" spans="1:25" ht="15" customHeight="1" x14ac:dyDescent="0.2">
      <c r="A1" s="4"/>
      <c r="B1" s="4" t="s">
        <v>56</v>
      </c>
      <c r="C1" s="4" t="s">
        <v>59</v>
      </c>
      <c r="D1" s="4" t="s">
        <v>62</v>
      </c>
      <c r="E1" s="4" t="s">
        <v>65</v>
      </c>
      <c r="F1" s="4" t="s">
        <v>68</v>
      </c>
      <c r="G1" s="4" t="s">
        <v>160</v>
      </c>
      <c r="H1" s="4"/>
      <c r="I1" s="4"/>
      <c r="J1" s="4"/>
      <c r="K1" s="4" t="s">
        <v>85</v>
      </c>
      <c r="L1" s="4" t="s">
        <v>60</v>
      </c>
      <c r="M1" s="4" t="s">
        <v>61</v>
      </c>
      <c r="N1" s="4" t="s">
        <v>80</v>
      </c>
      <c r="O1" s="4" t="s">
        <v>86</v>
      </c>
      <c r="P1" s="4" t="s">
        <v>63</v>
      </c>
      <c r="Q1" s="4" t="s">
        <v>64</v>
      </c>
      <c r="R1" s="4" t="s">
        <v>81</v>
      </c>
      <c r="S1" s="4" t="s">
        <v>87</v>
      </c>
      <c r="T1" s="4" t="s">
        <v>66</v>
      </c>
      <c r="U1" s="4" t="s">
        <v>67</v>
      </c>
      <c r="V1" s="4" t="s">
        <v>82</v>
      </c>
      <c r="W1" s="4" t="s">
        <v>88</v>
      </c>
      <c r="X1" s="4" t="s">
        <v>69</v>
      </c>
      <c r="Y1" s="4" t="s">
        <v>70</v>
      </c>
    </row>
    <row r="2" spans="1:25" x14ac:dyDescent="0.2">
      <c r="A2" s="5" t="s">
        <v>71</v>
      </c>
      <c r="B2" s="5">
        <v>141319</v>
      </c>
      <c r="C2" s="5">
        <v>166699</v>
      </c>
      <c r="D2" s="5">
        <v>142381</v>
      </c>
      <c r="E2" s="5">
        <v>137781</v>
      </c>
      <c r="F2" s="5">
        <v>191973</v>
      </c>
      <c r="G2">
        <v>201731</v>
      </c>
      <c r="I2" s="5"/>
      <c r="J2" s="5"/>
      <c r="K2" s="5">
        <v>51982</v>
      </c>
      <c r="L2" s="5">
        <v>31051</v>
      </c>
      <c r="M2" s="5">
        <v>25986</v>
      </c>
      <c r="N2" s="5">
        <v>33362</v>
      </c>
      <c r="O2" s="5">
        <v>55957</v>
      </c>
      <c r="P2" s="5">
        <v>28962</v>
      </c>
      <c r="Q2" s="5">
        <v>26418</v>
      </c>
      <c r="R2" s="5">
        <v>26444</v>
      </c>
      <c r="S2" s="5">
        <v>65597</v>
      </c>
      <c r="T2" s="5">
        <v>47938</v>
      </c>
      <c r="U2" s="5">
        <v>39570</v>
      </c>
      <c r="V2" s="5">
        <v>38868</v>
      </c>
      <c r="W2" s="5">
        <v>71628</v>
      </c>
      <c r="X2" s="5">
        <v>50570</v>
      </c>
      <c r="Y2" s="5">
        <v>40665</v>
      </c>
    </row>
    <row r="3" spans="1:25" x14ac:dyDescent="0.2">
      <c r="A3" s="5" t="s">
        <v>72</v>
      </c>
      <c r="B3" s="5">
        <v>25850</v>
      </c>
      <c r="C3" s="5">
        <v>25484</v>
      </c>
      <c r="D3" s="5">
        <v>25740</v>
      </c>
      <c r="E3" s="5">
        <v>28622</v>
      </c>
      <c r="F3" s="5">
        <v>35190</v>
      </c>
      <c r="G3">
        <v>37847</v>
      </c>
      <c r="I3" s="5"/>
      <c r="J3" s="5"/>
      <c r="K3" s="5">
        <v>7416</v>
      </c>
      <c r="L3" s="5">
        <v>5513</v>
      </c>
      <c r="M3" s="5">
        <v>5820</v>
      </c>
      <c r="N3" s="5">
        <v>6991</v>
      </c>
      <c r="O3" s="5">
        <v>7160</v>
      </c>
      <c r="P3" s="5">
        <v>5351</v>
      </c>
      <c r="Q3" s="5">
        <v>7079</v>
      </c>
      <c r="R3" s="5">
        <v>9032</v>
      </c>
      <c r="S3" s="5">
        <v>8675</v>
      </c>
      <c r="T3" s="5">
        <v>9102</v>
      </c>
      <c r="U3" s="5">
        <v>8235</v>
      </c>
      <c r="V3" s="5">
        <v>9178</v>
      </c>
      <c r="W3" s="5">
        <v>10852</v>
      </c>
      <c r="X3" s="5">
        <v>10435</v>
      </c>
      <c r="Y3" s="5">
        <v>7382</v>
      </c>
    </row>
    <row r="4" spans="1:25" x14ac:dyDescent="0.2">
      <c r="A4" s="5" t="s">
        <v>73</v>
      </c>
      <c r="B4" s="5">
        <v>19222</v>
      </c>
      <c r="C4" s="5">
        <v>18805</v>
      </c>
      <c r="D4" s="5">
        <v>21280</v>
      </c>
      <c r="E4" s="5">
        <v>23724</v>
      </c>
      <c r="F4" s="5">
        <v>31862</v>
      </c>
      <c r="G4">
        <v>30370</v>
      </c>
      <c r="I4" s="5"/>
      <c r="J4" s="5"/>
      <c r="K4" s="5">
        <v>6729</v>
      </c>
      <c r="L4" s="5">
        <v>4872</v>
      </c>
      <c r="M4" s="5">
        <v>5023</v>
      </c>
      <c r="N4" s="5">
        <v>4656</v>
      </c>
      <c r="O4" s="5">
        <v>5977</v>
      </c>
      <c r="P4" s="5">
        <v>4368</v>
      </c>
      <c r="Q4" s="5">
        <v>6582</v>
      </c>
      <c r="R4" s="5">
        <v>6797</v>
      </c>
      <c r="S4" s="5">
        <v>8435</v>
      </c>
      <c r="T4" s="5">
        <v>7807</v>
      </c>
      <c r="U4" s="5">
        <v>7368</v>
      </c>
      <c r="V4" s="5">
        <v>8252</v>
      </c>
      <c r="W4" s="5">
        <v>7248</v>
      </c>
      <c r="X4" s="5">
        <v>7646</v>
      </c>
      <c r="Y4" s="5">
        <v>7224</v>
      </c>
    </row>
    <row r="5" spans="1:25" x14ac:dyDescent="0.2">
      <c r="A5" s="5" t="s">
        <v>74</v>
      </c>
      <c r="B5" s="5">
        <v>12863</v>
      </c>
      <c r="C5" s="5">
        <v>17417</v>
      </c>
      <c r="D5" s="5">
        <v>24482</v>
      </c>
      <c r="E5" s="5">
        <v>30620</v>
      </c>
      <c r="F5" s="5">
        <v>38367</v>
      </c>
      <c r="G5">
        <v>40376</v>
      </c>
      <c r="I5" s="5"/>
      <c r="J5" s="5"/>
      <c r="K5" s="5">
        <v>7308</v>
      </c>
      <c r="L5" s="5">
        <v>5129</v>
      </c>
      <c r="M5" s="5">
        <v>5525</v>
      </c>
      <c r="N5" s="5">
        <v>6520</v>
      </c>
      <c r="O5" s="5">
        <v>10010</v>
      </c>
      <c r="P5" s="5">
        <v>6284</v>
      </c>
      <c r="Q5" s="5">
        <v>6450</v>
      </c>
      <c r="R5" s="5">
        <v>7876</v>
      </c>
      <c r="S5" s="5">
        <v>12971</v>
      </c>
      <c r="T5" s="5">
        <v>7836</v>
      </c>
      <c r="U5" s="5">
        <v>8775</v>
      </c>
      <c r="V5" s="5">
        <v>8785</v>
      </c>
      <c r="W5" s="5">
        <v>14701</v>
      </c>
      <c r="X5" s="5">
        <v>8806</v>
      </c>
      <c r="Y5" s="5">
        <v>8084</v>
      </c>
    </row>
    <row r="6" spans="1:25" x14ac:dyDescent="0.2">
      <c r="A6" s="5" t="s">
        <v>75</v>
      </c>
      <c r="B6" s="5">
        <v>29980</v>
      </c>
      <c r="C6" s="5">
        <v>37190</v>
      </c>
      <c r="D6" s="5">
        <v>46291</v>
      </c>
      <c r="E6" s="5">
        <v>53768</v>
      </c>
      <c r="F6" s="5">
        <v>68425</v>
      </c>
      <c r="G6">
        <v>77218</v>
      </c>
      <c r="I6" s="5"/>
      <c r="J6" s="5"/>
      <c r="K6" s="5">
        <v>10875</v>
      </c>
      <c r="L6" s="5">
        <v>11450</v>
      </c>
      <c r="M6" s="5">
        <v>11455</v>
      </c>
      <c r="N6" s="5">
        <v>12511</v>
      </c>
      <c r="O6" s="5">
        <v>12715</v>
      </c>
      <c r="P6" s="5">
        <v>13348</v>
      </c>
      <c r="Q6" s="5">
        <v>13156</v>
      </c>
      <c r="R6" s="5">
        <v>14549</v>
      </c>
      <c r="S6" s="5">
        <v>15761</v>
      </c>
      <c r="T6" s="5">
        <v>16901</v>
      </c>
      <c r="U6" s="5">
        <v>17486</v>
      </c>
      <c r="V6" s="5">
        <v>18277</v>
      </c>
      <c r="W6" s="5">
        <v>19516</v>
      </c>
      <c r="X6" s="5">
        <v>19821</v>
      </c>
      <c r="Y6" s="5">
        <v>19604</v>
      </c>
    </row>
    <row r="7" spans="1:25" s="10" customFormat="1" x14ac:dyDescent="0.2">
      <c r="A7" s="14" t="s">
        <v>76</v>
      </c>
      <c r="B7" s="14">
        <v>229234</v>
      </c>
      <c r="C7" s="14">
        <v>265595</v>
      </c>
      <c r="D7" s="14">
        <v>260174</v>
      </c>
      <c r="E7" s="14">
        <v>274515</v>
      </c>
      <c r="F7" s="14">
        <v>365817</v>
      </c>
      <c r="G7" s="10">
        <v>387542</v>
      </c>
      <c r="I7" s="14"/>
      <c r="J7" s="14"/>
      <c r="K7" s="14">
        <v>84310</v>
      </c>
      <c r="L7" s="14">
        <v>58015</v>
      </c>
      <c r="M7" s="14">
        <v>53809</v>
      </c>
      <c r="N7" s="14">
        <v>64040</v>
      </c>
      <c r="O7" s="14">
        <v>91819</v>
      </c>
      <c r="P7" s="14">
        <v>58313</v>
      </c>
      <c r="Q7" s="14">
        <v>59685</v>
      </c>
      <c r="R7" s="14">
        <v>64698</v>
      </c>
      <c r="S7" s="14">
        <v>111439</v>
      </c>
      <c r="T7" s="14">
        <v>89584</v>
      </c>
      <c r="U7" s="14">
        <v>81434</v>
      </c>
      <c r="V7" s="14">
        <v>83360</v>
      </c>
      <c r="W7" s="14">
        <v>123945</v>
      </c>
      <c r="X7" s="14">
        <v>97278</v>
      </c>
      <c r="Y7" s="14">
        <v>82959</v>
      </c>
    </row>
    <row r="9" spans="1:25" s="6" customFormat="1" x14ac:dyDescent="0.2">
      <c r="A9" s="6" t="s">
        <v>121</v>
      </c>
    </row>
    <row r="10" spans="1:25" s="6" customFormat="1" x14ac:dyDescent="0.2">
      <c r="A10" s="7" t="s">
        <v>116</v>
      </c>
      <c r="C10" s="8">
        <v>0.17959368520864144</v>
      </c>
      <c r="D10" s="8">
        <v>-0.14587969933832837</v>
      </c>
      <c r="E10" s="8">
        <v>-3.2307681502447658E-2</v>
      </c>
      <c r="F10" s="8">
        <v>0.39331983364905176</v>
      </c>
      <c r="G10" s="6">
        <v>0.12354287687483639</v>
      </c>
      <c r="I10" s="8"/>
      <c r="J10" s="8"/>
      <c r="K10" s="8">
        <v>-0.15580745745095492</v>
      </c>
      <c r="L10" s="8">
        <v>-0.18355595288178375</v>
      </c>
      <c r="M10" s="8">
        <v>-0.13107737577743597</v>
      </c>
      <c r="N10" s="8">
        <v>-0.10281027295952669</v>
      </c>
      <c r="O10" s="8">
        <v>7.6468777653803235E-2</v>
      </c>
      <c r="P10" s="8">
        <v>-6.7276416218479282E-2</v>
      </c>
      <c r="Q10" s="8">
        <v>1.6624336181020549E-2</v>
      </c>
      <c r="R10" s="8">
        <v>-0.20736166896469035</v>
      </c>
      <c r="S10" s="8">
        <v>0.17227513983951964</v>
      </c>
      <c r="T10" s="8">
        <v>0.65520336993301564</v>
      </c>
      <c r="U10" s="8">
        <v>0.4978423801953214</v>
      </c>
      <c r="V10" s="8">
        <v>0.46982302223566785</v>
      </c>
      <c r="W10" s="8">
        <v>9.1940180191167273E-2</v>
      </c>
      <c r="X10" s="8">
        <v>5.4904251324627645E-2</v>
      </c>
      <c r="Y10" s="8">
        <v>2.7672479150871874E-2</v>
      </c>
    </row>
    <row r="11" spans="1:25" s="6" customFormat="1" x14ac:dyDescent="0.2">
      <c r="A11" s="7" t="s">
        <v>118</v>
      </c>
      <c r="C11" s="8">
        <v>-1.4158607350096712E-2</v>
      </c>
      <c r="D11" s="8">
        <v>1.0045518756867053E-2</v>
      </c>
      <c r="E11" s="8">
        <v>0.11196581196581197</v>
      </c>
      <c r="F11" s="8">
        <v>0.22947383131856613</v>
      </c>
      <c r="G11" s="6">
        <v>7.9985161511243005E-2</v>
      </c>
      <c r="I11" s="8"/>
      <c r="J11" s="8"/>
      <c r="K11" s="8">
        <v>7.5562001450326322E-2</v>
      </c>
      <c r="L11" s="8">
        <v>-5.7284541723666212E-2</v>
      </c>
      <c r="M11" s="8">
        <v>9.193245778611632E-2</v>
      </c>
      <c r="N11" s="8">
        <v>-5.6672513830792068E-2</v>
      </c>
      <c r="O11" s="8">
        <v>-3.4519956850053934E-2</v>
      </c>
      <c r="P11" s="8">
        <v>-2.9385089787774352E-2</v>
      </c>
      <c r="Q11" s="8">
        <v>0.21632302405498283</v>
      </c>
      <c r="R11" s="8">
        <v>0.29194678872836505</v>
      </c>
      <c r="S11" s="8">
        <v>0.21159217877094971</v>
      </c>
      <c r="T11" s="8">
        <v>0.70099046907120166</v>
      </c>
      <c r="U11" s="8">
        <v>0.16329990111597684</v>
      </c>
      <c r="V11" s="8">
        <v>1.6164747564216122E-2</v>
      </c>
      <c r="W11" s="8">
        <v>0.25095100864553316</v>
      </c>
      <c r="X11" s="8">
        <v>0.14645132937815863</v>
      </c>
      <c r="Y11" s="8">
        <v>-0.10358227079538555</v>
      </c>
    </row>
    <row r="12" spans="1:25" s="6" customFormat="1" x14ac:dyDescent="0.2">
      <c r="A12" s="7" t="s">
        <v>117</v>
      </c>
      <c r="C12" s="8">
        <v>-2.1693892414941213E-2</v>
      </c>
      <c r="D12" s="8">
        <v>0.13161393246477002</v>
      </c>
      <c r="E12" s="8">
        <v>0.11484962406015038</v>
      </c>
      <c r="F12" s="8">
        <v>0.34302815714044849</v>
      </c>
      <c r="G12" s="6">
        <v>-1.2168250731739402E-3</v>
      </c>
      <c r="I12" s="8"/>
      <c r="J12" s="8"/>
      <c r="K12" s="8">
        <v>0.14790174002047082</v>
      </c>
      <c r="L12" s="8">
        <v>0.18453683442742524</v>
      </c>
      <c r="M12" s="8">
        <v>5.9481122126133726E-2</v>
      </c>
      <c r="N12" s="8">
        <v>0.13866471019809246</v>
      </c>
      <c r="O12" s="8">
        <v>-0.1117550899093476</v>
      </c>
      <c r="P12" s="8">
        <v>-0.10344827586206896</v>
      </c>
      <c r="Q12" s="8">
        <v>0.31037228747760304</v>
      </c>
      <c r="R12" s="8">
        <v>0.45983676975945015</v>
      </c>
      <c r="S12" s="8">
        <v>0.41124309854442026</v>
      </c>
      <c r="T12" s="8">
        <v>0.7873168498168498</v>
      </c>
      <c r="U12" s="8">
        <v>0.11941659070191431</v>
      </c>
      <c r="V12" s="8">
        <v>0.21406502868912755</v>
      </c>
      <c r="W12" s="8">
        <v>-0.14072317723770006</v>
      </c>
      <c r="X12" s="8">
        <v>-2.0622518252850008E-2</v>
      </c>
      <c r="Y12" s="8">
        <v>-1.9543973941368076E-2</v>
      </c>
    </row>
    <row r="13" spans="1:25" s="6" customFormat="1" x14ac:dyDescent="0.2">
      <c r="A13" s="7" t="s">
        <v>119</v>
      </c>
      <c r="C13" s="8">
        <v>0.35403871569618284</v>
      </c>
      <c r="D13" s="8">
        <v>0.40563816960440946</v>
      </c>
      <c r="E13" s="8">
        <v>0.25071481088146391</v>
      </c>
      <c r="F13" s="8">
        <v>0.25300457217504901</v>
      </c>
      <c r="G13" s="6">
        <v>7.7900581985156703E-2</v>
      </c>
      <c r="I13" s="8"/>
      <c r="J13" s="8"/>
      <c r="K13" s="8">
        <v>0.3313900528329386</v>
      </c>
      <c r="L13" s="8">
        <v>0.29716742539200808</v>
      </c>
      <c r="M13" s="8">
        <v>0.47727272727272729</v>
      </c>
      <c r="N13" s="8">
        <v>0.53991497401983934</v>
      </c>
      <c r="O13" s="8">
        <v>0.36973180076628354</v>
      </c>
      <c r="P13" s="8">
        <v>0.22519009553519204</v>
      </c>
      <c r="Q13" s="8">
        <v>0.167420814479638</v>
      </c>
      <c r="R13" s="8">
        <v>0.20797546012269938</v>
      </c>
      <c r="S13" s="8">
        <v>0.29580419580419581</v>
      </c>
      <c r="T13" s="8">
        <v>0.24697644812221514</v>
      </c>
      <c r="U13" s="8">
        <v>0.36046511627906974</v>
      </c>
      <c r="V13" s="8">
        <v>0.1154139156932453</v>
      </c>
      <c r="W13" s="8">
        <v>0.13337445069771028</v>
      </c>
      <c r="X13" s="8">
        <v>0.12378764675855028</v>
      </c>
      <c r="Y13" s="8">
        <v>-7.8746438746438746E-2</v>
      </c>
    </row>
    <row r="14" spans="1:25" s="6" customFormat="1" x14ac:dyDescent="0.2">
      <c r="A14" s="7" t="s">
        <v>75</v>
      </c>
      <c r="C14" s="8">
        <v>0.24049366244162776</v>
      </c>
      <c r="D14" s="8">
        <v>0.24471632159182577</v>
      </c>
      <c r="E14" s="8">
        <v>0.16152167807997234</v>
      </c>
      <c r="F14" s="8">
        <v>0.27259708376729652</v>
      </c>
      <c r="G14" s="6">
        <v>0.19353293042954078</v>
      </c>
      <c r="I14" s="8"/>
      <c r="J14" s="8"/>
      <c r="K14" s="8">
        <v>0.2837917601227718</v>
      </c>
      <c r="L14" s="8">
        <v>0.24591947769314473</v>
      </c>
      <c r="M14" s="8">
        <v>0.19972769166317553</v>
      </c>
      <c r="N14" s="8">
        <v>0.25348161506863037</v>
      </c>
      <c r="O14" s="8">
        <v>0.16919540229885058</v>
      </c>
      <c r="P14" s="8">
        <v>0.165764192139738</v>
      </c>
      <c r="Q14" s="8">
        <v>0.14849410737669141</v>
      </c>
      <c r="R14" s="8">
        <v>0.16289665094716649</v>
      </c>
      <c r="S14" s="8">
        <v>0.23955957530475816</v>
      </c>
      <c r="T14" s="8">
        <v>0.26618219958046146</v>
      </c>
      <c r="U14" s="8">
        <v>0.32912739434478566</v>
      </c>
      <c r="V14" s="8">
        <v>0.25623754209911331</v>
      </c>
      <c r="W14" s="8">
        <v>0.23824630416851722</v>
      </c>
      <c r="X14" s="8">
        <v>0.17277084196201409</v>
      </c>
      <c r="Y14" s="8">
        <v>0.12112547180601624</v>
      </c>
    </row>
    <row r="15" spans="1:25" s="16" customFormat="1" x14ac:dyDescent="0.2">
      <c r="A15" s="15" t="s">
        <v>120</v>
      </c>
      <c r="C15" s="17">
        <v>0.15861957650261305</v>
      </c>
      <c r="D15" s="17">
        <v>-2.0410775805267418E-2</v>
      </c>
      <c r="E15" s="17">
        <v>5.5120803769784836E-2</v>
      </c>
      <c r="F15" s="17">
        <v>0.33259384733074693</v>
      </c>
      <c r="G15" s="16">
        <v>0.11633708285924155</v>
      </c>
      <c r="I15" s="17"/>
      <c r="J15" s="17"/>
      <c r="K15" s="17">
        <v>-4.5111163965433271E-2</v>
      </c>
      <c r="L15" s="17">
        <v>-5.106563946546281E-2</v>
      </c>
      <c r="M15" s="17">
        <v>1.0213085515817141E-2</v>
      </c>
      <c r="N15" s="17">
        <v>1.8124006359300476E-2</v>
      </c>
      <c r="O15" s="17">
        <v>8.9064167951607168E-2</v>
      </c>
      <c r="P15" s="17">
        <v>5.1366026027751446E-3</v>
      </c>
      <c r="Q15" s="17">
        <v>0.10920106301919753</v>
      </c>
      <c r="R15" s="17">
        <v>1.0274828232354778E-2</v>
      </c>
      <c r="S15" s="17">
        <v>0.21368126422635839</v>
      </c>
      <c r="T15" s="17">
        <v>0.53626121105070912</v>
      </c>
      <c r="U15" s="17">
        <v>0.36439641450950827</v>
      </c>
      <c r="V15" s="17">
        <v>0.28844786546724782</v>
      </c>
      <c r="W15" s="17">
        <v>0.11222283042740872</v>
      </c>
      <c r="X15" s="17">
        <v>8.5885872477228078E-2</v>
      </c>
      <c r="Y15" s="17">
        <v>1.8726821720657219E-2</v>
      </c>
    </row>
    <row r="16" spans="1:25" s="38" customFormat="1" x14ac:dyDescent="0.2">
      <c r="A16" s="37"/>
      <c r="C16" s="39"/>
      <c r="D16" s="39"/>
      <c r="E16" s="39"/>
      <c r="F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">
      <c r="A17" s="5" t="s">
        <v>89</v>
      </c>
      <c r="B17">
        <v>141048</v>
      </c>
      <c r="C17">
        <v>163756</v>
      </c>
      <c r="D17">
        <v>161782</v>
      </c>
      <c r="E17">
        <v>169559</v>
      </c>
      <c r="F17">
        <v>212981</v>
      </c>
      <c r="G17">
        <v>219681</v>
      </c>
      <c r="K17">
        <v>52279</v>
      </c>
      <c r="L17">
        <v>36194</v>
      </c>
      <c r="M17">
        <v>33582</v>
      </c>
      <c r="N17">
        <v>39727</v>
      </c>
      <c r="O17">
        <v>56602</v>
      </c>
      <c r="P17">
        <v>35943</v>
      </c>
      <c r="Q17">
        <v>37005</v>
      </c>
      <c r="R17">
        <v>40009</v>
      </c>
      <c r="S17">
        <v>67111</v>
      </c>
      <c r="T17">
        <v>51505</v>
      </c>
      <c r="U17">
        <v>46179</v>
      </c>
      <c r="V17">
        <v>48186</v>
      </c>
      <c r="W17">
        <v>69702</v>
      </c>
      <c r="X17">
        <v>54719</v>
      </c>
      <c r="Y17">
        <v>47074</v>
      </c>
    </row>
    <row r="18" spans="1:25" s="10" customFormat="1" x14ac:dyDescent="0.2">
      <c r="A18" s="10" t="s">
        <v>90</v>
      </c>
      <c r="B18" s="10">
        <v>88186</v>
      </c>
      <c r="C18" s="10">
        <v>101839</v>
      </c>
      <c r="D18" s="10">
        <v>98392</v>
      </c>
      <c r="E18" s="10">
        <v>104956</v>
      </c>
      <c r="F18" s="10">
        <v>152836</v>
      </c>
      <c r="G18" s="10">
        <v>167861</v>
      </c>
      <c r="K18" s="10">
        <v>32031</v>
      </c>
      <c r="L18" s="10">
        <v>21821</v>
      </c>
      <c r="M18" s="10">
        <v>20227</v>
      </c>
      <c r="N18" s="10">
        <v>24313</v>
      </c>
      <c r="O18" s="10">
        <v>35217</v>
      </c>
      <c r="P18" s="10">
        <v>22370</v>
      </c>
      <c r="Q18" s="10">
        <v>22680</v>
      </c>
      <c r="R18" s="10">
        <v>24689</v>
      </c>
      <c r="S18" s="10">
        <v>44328</v>
      </c>
      <c r="T18" s="10">
        <v>38079</v>
      </c>
      <c r="U18" s="10">
        <v>35255</v>
      </c>
      <c r="V18" s="10">
        <v>35174</v>
      </c>
      <c r="W18" s="10">
        <v>54243</v>
      </c>
      <c r="X18" s="10">
        <v>42559</v>
      </c>
      <c r="Y18" s="10">
        <v>35885</v>
      </c>
    </row>
    <row r="19" spans="1:25" x14ac:dyDescent="0.2">
      <c r="A19" t="s">
        <v>94</v>
      </c>
      <c r="B19">
        <v>-13940</v>
      </c>
      <c r="C19">
        <v>-18033</v>
      </c>
      <c r="D19">
        <v>-20108</v>
      </c>
      <c r="E19">
        <v>-26809</v>
      </c>
      <c r="F19">
        <v>-32345</v>
      </c>
      <c r="G19">
        <v>-38939</v>
      </c>
      <c r="K19">
        <v>-4730</v>
      </c>
      <c r="L19">
        <v>-4988</v>
      </c>
      <c r="M19">
        <v>-5383</v>
      </c>
      <c r="N19">
        <v>-5007</v>
      </c>
      <c r="O19">
        <v>-6483</v>
      </c>
      <c r="P19">
        <v>-6449</v>
      </c>
      <c r="Q19">
        <v>-6791</v>
      </c>
      <c r="R19">
        <v>-7086</v>
      </c>
      <c r="S19">
        <v>-8083</v>
      </c>
      <c r="T19">
        <v>-7271</v>
      </c>
      <c r="U19">
        <v>-8054</v>
      </c>
      <c r="V19">
        <v>-8937</v>
      </c>
      <c r="W19">
        <v>-10305</v>
      </c>
      <c r="X19">
        <v>-9683</v>
      </c>
      <c r="Y19">
        <v>-10014</v>
      </c>
    </row>
    <row r="20" spans="1:25" s="10" customFormat="1" x14ac:dyDescent="0.2">
      <c r="A20" s="10" t="s">
        <v>111</v>
      </c>
      <c r="B20" s="10">
        <v>74246</v>
      </c>
      <c r="C20" s="10">
        <v>83806</v>
      </c>
      <c r="D20" s="10">
        <v>78284</v>
      </c>
      <c r="E20" s="10">
        <v>78147</v>
      </c>
      <c r="F20" s="10">
        <v>120491</v>
      </c>
      <c r="G20" s="10">
        <v>128922</v>
      </c>
      <c r="K20" s="10">
        <v>27301</v>
      </c>
      <c r="L20" s="10">
        <v>16833</v>
      </c>
      <c r="M20" s="10">
        <v>14844</v>
      </c>
      <c r="N20" s="10">
        <v>19306</v>
      </c>
      <c r="O20" s="10">
        <v>28734</v>
      </c>
      <c r="P20" s="10">
        <v>15921</v>
      </c>
      <c r="Q20" s="10">
        <v>15889</v>
      </c>
      <c r="R20" s="10">
        <v>17603</v>
      </c>
      <c r="S20" s="10">
        <v>36245</v>
      </c>
      <c r="T20" s="10">
        <v>30808</v>
      </c>
      <c r="U20" s="10">
        <v>27201</v>
      </c>
      <c r="V20" s="10">
        <v>26237</v>
      </c>
      <c r="W20" s="10">
        <v>43938</v>
      </c>
      <c r="X20" s="10">
        <v>32876</v>
      </c>
      <c r="Y20" s="10">
        <v>25871</v>
      </c>
    </row>
    <row r="23" spans="1:25" x14ac:dyDescent="0.2">
      <c r="A23" t="s">
        <v>92</v>
      </c>
      <c r="B23">
        <v>229234</v>
      </c>
      <c r="C23">
        <v>265595</v>
      </c>
      <c r="D23">
        <v>260174</v>
      </c>
      <c r="E23">
        <v>274515</v>
      </c>
      <c r="F23">
        <v>365817</v>
      </c>
      <c r="G23">
        <v>387542</v>
      </c>
      <c r="K23">
        <v>84310</v>
      </c>
      <c r="L23">
        <v>58015</v>
      </c>
      <c r="M23">
        <v>53809</v>
      </c>
      <c r="N23">
        <v>64040</v>
      </c>
      <c r="O23">
        <v>91819</v>
      </c>
      <c r="P23">
        <v>58313</v>
      </c>
      <c r="Q23">
        <v>59685</v>
      </c>
      <c r="R23">
        <v>64698</v>
      </c>
      <c r="S23">
        <v>111439</v>
      </c>
      <c r="T23">
        <v>89584</v>
      </c>
      <c r="U23">
        <v>81434</v>
      </c>
      <c r="V23">
        <v>83360</v>
      </c>
      <c r="W23">
        <v>123945</v>
      </c>
      <c r="X23">
        <v>97278</v>
      </c>
      <c r="Y23">
        <v>82959</v>
      </c>
    </row>
    <row r="24" spans="1:25" x14ac:dyDescent="0.2">
      <c r="A24" t="s">
        <v>89</v>
      </c>
      <c r="B24">
        <v>141048</v>
      </c>
      <c r="C24">
        <v>163756</v>
      </c>
      <c r="D24">
        <v>161782</v>
      </c>
      <c r="E24">
        <v>169559</v>
      </c>
      <c r="F24">
        <v>212981</v>
      </c>
      <c r="G24">
        <v>219681</v>
      </c>
      <c r="K24">
        <v>52279</v>
      </c>
      <c r="L24">
        <v>36194</v>
      </c>
      <c r="M24">
        <v>33582</v>
      </c>
      <c r="N24">
        <v>39727</v>
      </c>
      <c r="O24">
        <v>56602</v>
      </c>
      <c r="P24">
        <v>35943</v>
      </c>
      <c r="Q24">
        <v>37005</v>
      </c>
      <c r="R24">
        <v>40009</v>
      </c>
      <c r="S24">
        <v>67111</v>
      </c>
      <c r="T24">
        <v>51505</v>
      </c>
      <c r="U24">
        <v>46179</v>
      </c>
      <c r="V24">
        <v>48186</v>
      </c>
      <c r="W24">
        <v>69702</v>
      </c>
      <c r="X24">
        <v>54719</v>
      </c>
      <c r="Y24">
        <v>47074</v>
      </c>
    </row>
    <row r="25" spans="1:25" s="10" customFormat="1" x14ac:dyDescent="0.2">
      <c r="A25" s="10" t="s">
        <v>90</v>
      </c>
      <c r="B25" s="10">
        <v>88186</v>
      </c>
      <c r="C25" s="10">
        <v>101839</v>
      </c>
      <c r="D25" s="10">
        <v>98392</v>
      </c>
      <c r="E25" s="10">
        <v>104956</v>
      </c>
      <c r="F25" s="10">
        <v>152836</v>
      </c>
      <c r="G25" s="10">
        <v>167861</v>
      </c>
      <c r="K25" s="10">
        <v>32031</v>
      </c>
      <c r="L25" s="10">
        <v>21821</v>
      </c>
      <c r="M25" s="10">
        <v>20227</v>
      </c>
      <c r="N25" s="10">
        <v>24313</v>
      </c>
      <c r="O25" s="10">
        <v>35217</v>
      </c>
      <c r="P25" s="10">
        <v>22370</v>
      </c>
      <c r="Q25" s="10">
        <v>22680</v>
      </c>
      <c r="R25" s="10">
        <v>24689</v>
      </c>
      <c r="S25" s="10">
        <v>44328</v>
      </c>
      <c r="T25" s="10">
        <v>38079</v>
      </c>
      <c r="U25" s="10">
        <v>35255</v>
      </c>
      <c r="V25" s="10">
        <v>35174</v>
      </c>
      <c r="W25" s="10">
        <v>54243</v>
      </c>
      <c r="X25" s="10">
        <v>42559</v>
      </c>
      <c r="Y25" s="10">
        <v>35885</v>
      </c>
    </row>
    <row r="26" spans="1:25" x14ac:dyDescent="0.2">
      <c r="A26" s="11" t="s">
        <v>93</v>
      </c>
      <c r="B26">
        <v>26842</v>
      </c>
      <c r="C26">
        <v>30941</v>
      </c>
      <c r="D26">
        <v>34462</v>
      </c>
      <c r="E26">
        <v>38668</v>
      </c>
      <c r="F26">
        <v>43887</v>
      </c>
      <c r="G26">
        <v>49532</v>
      </c>
      <c r="K26">
        <v>8685</v>
      </c>
      <c r="L26">
        <v>8406</v>
      </c>
      <c r="M26">
        <v>8683</v>
      </c>
      <c r="N26">
        <v>8688</v>
      </c>
      <c r="O26">
        <v>9648</v>
      </c>
      <c r="P26">
        <v>9517</v>
      </c>
      <c r="Q26">
        <v>9589</v>
      </c>
      <c r="R26">
        <v>9914</v>
      </c>
      <c r="S26">
        <v>10794</v>
      </c>
      <c r="T26">
        <v>10576</v>
      </c>
      <c r="U26">
        <v>11129</v>
      </c>
      <c r="V26">
        <v>11388</v>
      </c>
      <c r="W26">
        <v>12755</v>
      </c>
      <c r="X26">
        <v>12580</v>
      </c>
      <c r="Y26">
        <v>12809</v>
      </c>
    </row>
    <row r="27" spans="1:25" s="10" customFormat="1" x14ac:dyDescent="0.2">
      <c r="A27" s="10" t="s">
        <v>96</v>
      </c>
      <c r="B27" s="10">
        <v>61344</v>
      </c>
      <c r="C27" s="10">
        <v>70898</v>
      </c>
      <c r="D27" s="10">
        <v>63930</v>
      </c>
      <c r="E27" s="10">
        <v>66288</v>
      </c>
      <c r="F27" s="10">
        <v>108949</v>
      </c>
      <c r="G27" s="10">
        <v>118329</v>
      </c>
      <c r="K27" s="10">
        <v>23346</v>
      </c>
      <c r="L27" s="10">
        <v>13415</v>
      </c>
      <c r="M27" s="10">
        <v>11544</v>
      </c>
      <c r="N27" s="10">
        <v>15625</v>
      </c>
      <c r="O27" s="10">
        <v>25569</v>
      </c>
      <c r="P27" s="10">
        <v>12853</v>
      </c>
      <c r="Q27" s="10">
        <v>13091</v>
      </c>
      <c r="R27" s="10">
        <v>14775</v>
      </c>
      <c r="S27" s="10">
        <v>33534</v>
      </c>
      <c r="T27" s="10">
        <v>27503</v>
      </c>
      <c r="U27" s="10">
        <v>24126</v>
      </c>
      <c r="V27" s="10">
        <v>23786</v>
      </c>
      <c r="W27" s="10">
        <v>41488</v>
      </c>
      <c r="X27" s="10">
        <v>29979</v>
      </c>
      <c r="Y27" s="10">
        <v>23076</v>
      </c>
    </row>
    <row r="28" spans="1:25" x14ac:dyDescent="0.2">
      <c r="A28" t="s">
        <v>97</v>
      </c>
      <c r="B28">
        <v>10157</v>
      </c>
      <c r="C28">
        <v>10903</v>
      </c>
      <c r="D28">
        <v>12547</v>
      </c>
      <c r="E28">
        <v>11056</v>
      </c>
      <c r="F28">
        <v>11284</v>
      </c>
      <c r="G28">
        <v>11228</v>
      </c>
      <c r="K28">
        <v>3395</v>
      </c>
      <c r="L28">
        <v>3040</v>
      </c>
      <c r="M28">
        <v>2933</v>
      </c>
      <c r="N28">
        <v>3179</v>
      </c>
      <c r="O28">
        <v>2816</v>
      </c>
      <c r="P28">
        <v>2786</v>
      </c>
      <c r="Q28">
        <v>2752</v>
      </c>
      <c r="R28">
        <v>2702</v>
      </c>
      <c r="S28">
        <v>2666</v>
      </c>
      <c r="T28">
        <v>2797</v>
      </c>
      <c r="U28">
        <v>2832</v>
      </c>
      <c r="V28">
        <v>2989</v>
      </c>
      <c r="W28">
        <v>2697</v>
      </c>
      <c r="X28">
        <v>2737</v>
      </c>
      <c r="Y28">
        <v>2805</v>
      </c>
    </row>
    <row r="29" spans="1:25" s="10" customFormat="1" x14ac:dyDescent="0.2">
      <c r="A29" s="10" t="s">
        <v>91</v>
      </c>
      <c r="B29" s="10">
        <v>71501</v>
      </c>
      <c r="C29" s="10">
        <v>81801</v>
      </c>
      <c r="D29" s="10">
        <v>76477</v>
      </c>
      <c r="E29" s="10">
        <v>77344</v>
      </c>
      <c r="F29" s="10">
        <v>120233</v>
      </c>
      <c r="G29" s="10">
        <v>129557</v>
      </c>
      <c r="K29" s="10">
        <v>26741</v>
      </c>
      <c r="L29" s="10">
        <v>16455</v>
      </c>
      <c r="M29" s="10">
        <v>14477</v>
      </c>
      <c r="N29" s="10">
        <v>18804</v>
      </c>
      <c r="O29" s="10">
        <v>28385</v>
      </c>
      <c r="P29" s="10">
        <v>15639</v>
      </c>
      <c r="Q29" s="10">
        <v>15843</v>
      </c>
      <c r="R29" s="10">
        <v>17477</v>
      </c>
      <c r="S29" s="10">
        <v>36200</v>
      </c>
      <c r="T29" s="10">
        <v>30300</v>
      </c>
      <c r="U29" s="10">
        <v>26958</v>
      </c>
      <c r="V29" s="10">
        <v>26775</v>
      </c>
      <c r="W29" s="10">
        <v>44185</v>
      </c>
      <c r="X29" s="10">
        <v>32716</v>
      </c>
      <c r="Y29" s="10">
        <v>25881</v>
      </c>
    </row>
    <row r="30" spans="1:25" x14ac:dyDescent="0.2">
      <c r="A30" t="s">
        <v>162</v>
      </c>
      <c r="B30">
        <v>2745</v>
      </c>
      <c r="C30">
        <v>2005</v>
      </c>
      <c r="D30">
        <v>1807</v>
      </c>
      <c r="E30">
        <v>803</v>
      </c>
      <c r="F30">
        <v>258</v>
      </c>
      <c r="G30">
        <v>-635</v>
      </c>
      <c r="K30">
        <v>560</v>
      </c>
      <c r="L30">
        <v>378</v>
      </c>
      <c r="M30">
        <v>367</v>
      </c>
      <c r="N30">
        <v>502</v>
      </c>
      <c r="O30">
        <v>349</v>
      </c>
      <c r="P30">
        <v>282</v>
      </c>
      <c r="Q30">
        <v>46</v>
      </c>
      <c r="R30">
        <v>126</v>
      </c>
      <c r="S30">
        <v>45</v>
      </c>
      <c r="T30">
        <v>508</v>
      </c>
      <c r="U30">
        <v>243</v>
      </c>
      <c r="V30">
        <v>-538</v>
      </c>
      <c r="W30">
        <v>-247</v>
      </c>
      <c r="X30">
        <v>160</v>
      </c>
      <c r="Y30">
        <v>-10</v>
      </c>
    </row>
    <row r="31" spans="1:25" s="10" customFormat="1" x14ac:dyDescent="0.2">
      <c r="A31" s="10" t="s">
        <v>111</v>
      </c>
      <c r="B31" s="10">
        <v>74246</v>
      </c>
      <c r="C31" s="10">
        <v>83806</v>
      </c>
      <c r="D31" s="10">
        <v>78284</v>
      </c>
      <c r="E31" s="10">
        <v>78147</v>
      </c>
      <c r="F31" s="10">
        <v>120491</v>
      </c>
      <c r="G31" s="10">
        <v>128922</v>
      </c>
      <c r="K31" s="10">
        <v>27301</v>
      </c>
      <c r="L31" s="10">
        <v>16833</v>
      </c>
      <c r="M31" s="10">
        <v>14844</v>
      </c>
      <c r="N31" s="10">
        <v>19306</v>
      </c>
      <c r="O31" s="10">
        <v>28734</v>
      </c>
      <c r="P31" s="10">
        <v>15921</v>
      </c>
      <c r="Q31" s="10">
        <v>15889</v>
      </c>
      <c r="R31" s="10">
        <v>17603</v>
      </c>
      <c r="S31" s="10">
        <v>36245</v>
      </c>
      <c r="T31" s="10">
        <v>30808</v>
      </c>
      <c r="U31" s="10">
        <v>27201</v>
      </c>
      <c r="V31" s="10">
        <v>26237</v>
      </c>
      <c r="W31" s="10">
        <v>43938</v>
      </c>
      <c r="X31" s="10">
        <v>32876</v>
      </c>
      <c r="Y31" s="10">
        <v>25871</v>
      </c>
    </row>
    <row r="32" spans="1:25" x14ac:dyDescent="0.2">
      <c r="A32" s="11" t="s">
        <v>98</v>
      </c>
      <c r="B32">
        <v>394</v>
      </c>
      <c r="C32">
        <v>35161</v>
      </c>
      <c r="D32">
        <v>-3736</v>
      </c>
      <c r="E32">
        <v>13197</v>
      </c>
      <c r="F32">
        <v>1455</v>
      </c>
      <c r="G32">
        <v>4692</v>
      </c>
      <c r="K32">
        <v>3028</v>
      </c>
      <c r="L32">
        <v>-4621</v>
      </c>
      <c r="M32">
        <v>-3972</v>
      </c>
      <c r="N32">
        <v>1829</v>
      </c>
      <c r="O32">
        <v>10314</v>
      </c>
      <c r="P32">
        <v>-428</v>
      </c>
      <c r="Q32">
        <v>-2962</v>
      </c>
      <c r="R32">
        <v>6273</v>
      </c>
      <c r="S32">
        <v>7540</v>
      </c>
      <c r="T32">
        <v>-3273</v>
      </c>
      <c r="U32">
        <v>-3227</v>
      </c>
      <c r="V32">
        <v>415</v>
      </c>
      <c r="W32">
        <v>10984</v>
      </c>
      <c r="X32">
        <v>-3596</v>
      </c>
      <c r="Y32">
        <v>-3111</v>
      </c>
    </row>
    <row r="33" spans="1:40" s="9" customFormat="1" x14ac:dyDescent="0.2">
      <c r="A33" s="13" t="s">
        <v>115</v>
      </c>
      <c r="B33" s="13">
        <v>-1270</v>
      </c>
      <c r="C33" s="13">
        <v>4429</v>
      </c>
      <c r="D33" s="13">
        <v>5664</v>
      </c>
      <c r="E33" s="13">
        <v>-775</v>
      </c>
      <c r="F33" s="13">
        <v>1393</v>
      </c>
      <c r="G33">
        <v>3952</v>
      </c>
      <c r="H33"/>
      <c r="I33" s="13"/>
      <c r="J33" s="13"/>
      <c r="K33" s="13">
        <v>249</v>
      </c>
      <c r="L33" s="13">
        <v>1352</v>
      </c>
      <c r="M33" s="13">
        <v>2545</v>
      </c>
      <c r="N33" s="13">
        <v>1518</v>
      </c>
      <c r="O33" s="13">
        <v>-4501</v>
      </c>
      <c r="P33" s="13">
        <v>6</v>
      </c>
      <c r="Q33" s="13">
        <v>4395</v>
      </c>
      <c r="R33" s="13">
        <v>-675</v>
      </c>
      <c r="S33" s="13">
        <v>-140</v>
      </c>
      <c r="T33" s="13">
        <v>976</v>
      </c>
      <c r="U33" s="13">
        <v>275</v>
      </c>
      <c r="V33" s="13">
        <v>282</v>
      </c>
      <c r="W33" s="13">
        <v>-2027</v>
      </c>
      <c r="X33" s="13">
        <v>3609</v>
      </c>
      <c r="Y33" s="13">
        <v>2088</v>
      </c>
    </row>
    <row r="34" spans="1:40" s="9" customFormat="1" x14ac:dyDescent="0.2">
      <c r="A34" s="9" t="s">
        <v>99</v>
      </c>
      <c r="B34" s="9">
        <v>-12451</v>
      </c>
      <c r="C34" s="9">
        <v>-13313</v>
      </c>
      <c r="D34" s="9">
        <v>-10495</v>
      </c>
      <c r="E34" s="9">
        <v>-7309</v>
      </c>
      <c r="F34" s="9">
        <v>-11085</v>
      </c>
      <c r="G34">
        <v>-10642</v>
      </c>
      <c r="H34"/>
      <c r="K34" s="9">
        <v>-3355</v>
      </c>
      <c r="L34" s="9">
        <v>-2363</v>
      </c>
      <c r="M34" s="9">
        <v>-2000</v>
      </c>
      <c r="N34" s="9">
        <v>-2777</v>
      </c>
      <c r="O34" s="9">
        <v>-2107</v>
      </c>
      <c r="P34" s="9">
        <v>-1853</v>
      </c>
      <c r="Q34" s="9">
        <v>-1565</v>
      </c>
      <c r="R34" s="9">
        <v>-1784</v>
      </c>
      <c r="S34" s="9">
        <v>-3500</v>
      </c>
      <c r="T34" s="9">
        <v>-2269</v>
      </c>
      <c r="U34" s="9">
        <v>-2093</v>
      </c>
      <c r="V34" s="9">
        <v>-3223</v>
      </c>
      <c r="W34" s="9">
        <v>-2803</v>
      </c>
      <c r="X34" s="9">
        <v>-2514</v>
      </c>
      <c r="Y34" s="9">
        <v>-2102</v>
      </c>
    </row>
    <row r="35" spans="1:40" x14ac:dyDescent="0.2">
      <c r="A35" t="s">
        <v>113</v>
      </c>
      <c r="B35">
        <v>-329</v>
      </c>
      <c r="C35">
        <v>-721</v>
      </c>
      <c r="D35">
        <v>-624</v>
      </c>
      <c r="E35">
        <v>-1524</v>
      </c>
      <c r="F35">
        <v>-33</v>
      </c>
      <c r="G35">
        <v>-189</v>
      </c>
      <c r="K35">
        <v>-167</v>
      </c>
      <c r="L35">
        <v>-124</v>
      </c>
      <c r="M35">
        <v>-320</v>
      </c>
      <c r="N35">
        <v>-13</v>
      </c>
      <c r="O35">
        <v>-958</v>
      </c>
      <c r="P35">
        <v>-176</v>
      </c>
      <c r="Q35">
        <v>-339</v>
      </c>
      <c r="R35">
        <v>-51</v>
      </c>
      <c r="S35">
        <v>-9</v>
      </c>
      <c r="T35">
        <v>0</v>
      </c>
      <c r="U35">
        <v>-4</v>
      </c>
      <c r="V35">
        <v>-20</v>
      </c>
      <c r="W35">
        <v>0</v>
      </c>
      <c r="X35">
        <v>-167</v>
      </c>
      <c r="Y35">
        <v>-2</v>
      </c>
    </row>
    <row r="36" spans="1:40" x14ac:dyDescent="0.2">
      <c r="A36" t="s">
        <v>108</v>
      </c>
      <c r="B36">
        <v>-33147</v>
      </c>
      <c r="C36">
        <v>32363</v>
      </c>
      <c r="D36">
        <v>57460</v>
      </c>
      <c r="E36">
        <v>5453</v>
      </c>
      <c r="F36">
        <v>-3075</v>
      </c>
      <c r="G36">
        <v>-8014</v>
      </c>
      <c r="K36">
        <v>9849</v>
      </c>
      <c r="L36">
        <v>15812</v>
      </c>
      <c r="M36">
        <v>28736</v>
      </c>
      <c r="N36">
        <v>3063</v>
      </c>
      <c r="O36">
        <v>-10396</v>
      </c>
      <c r="P36">
        <v>11407</v>
      </c>
      <c r="Q36">
        <v>-2992</v>
      </c>
      <c r="R36">
        <v>7434</v>
      </c>
      <c r="S36">
        <v>-5279</v>
      </c>
      <c r="T36">
        <v>-7895</v>
      </c>
      <c r="U36">
        <v>5747</v>
      </c>
      <c r="V36">
        <v>4352</v>
      </c>
      <c r="W36">
        <v>-12929</v>
      </c>
      <c r="X36">
        <v>-6390</v>
      </c>
      <c r="Y36">
        <v>6953</v>
      </c>
    </row>
    <row r="37" spans="1:40" s="9" customFormat="1" x14ac:dyDescent="0.2">
      <c r="A37" s="9" t="s">
        <v>114</v>
      </c>
      <c r="B37" s="9">
        <v>-519</v>
      </c>
      <c r="C37" s="9">
        <v>-2263</v>
      </c>
      <c r="D37" s="9">
        <v>-445</v>
      </c>
      <c r="E37" s="9">
        <v>-909</v>
      </c>
      <c r="F37" s="9">
        <v>-352</v>
      </c>
      <c r="G37">
        <v>-1457</v>
      </c>
      <c r="H37"/>
      <c r="K37" s="9">
        <v>-483</v>
      </c>
      <c r="L37" s="9">
        <v>23</v>
      </c>
      <c r="M37" s="9">
        <v>1086</v>
      </c>
      <c r="N37" s="9">
        <v>-1071</v>
      </c>
      <c r="O37" s="9">
        <v>-207</v>
      </c>
      <c r="P37" s="9">
        <v>-365</v>
      </c>
      <c r="Q37" s="9">
        <v>-269</v>
      </c>
      <c r="R37" s="9">
        <v>-68</v>
      </c>
      <c r="S37" s="9">
        <v>204</v>
      </c>
      <c r="T37" s="9">
        <v>-204</v>
      </c>
      <c r="U37" s="9">
        <v>-78</v>
      </c>
      <c r="V37" s="9">
        <v>-274</v>
      </c>
      <c r="W37" s="9">
        <v>-374</v>
      </c>
      <c r="X37" s="9">
        <v>-194</v>
      </c>
      <c r="Y37" s="9">
        <v>-615</v>
      </c>
    </row>
    <row r="38" spans="1:40" x14ac:dyDescent="0.2">
      <c r="A38" s="11" t="s">
        <v>100</v>
      </c>
      <c r="B38">
        <v>-9772</v>
      </c>
      <c r="C38">
        <v>-45962</v>
      </c>
      <c r="D38">
        <v>-10821</v>
      </c>
      <c r="E38">
        <v>-9895</v>
      </c>
      <c r="F38">
        <v>-19301</v>
      </c>
      <c r="G38">
        <v>-19342</v>
      </c>
      <c r="K38">
        <v>-3888</v>
      </c>
      <c r="L38">
        <v>-2409</v>
      </c>
      <c r="M38">
        <v>-1781</v>
      </c>
      <c r="N38">
        <v>-2743</v>
      </c>
      <c r="O38">
        <v>-4031</v>
      </c>
      <c r="P38">
        <v>-2188</v>
      </c>
      <c r="Q38">
        <v>-1051</v>
      </c>
      <c r="R38">
        <v>-2625</v>
      </c>
      <c r="S38">
        <v>-4882</v>
      </c>
      <c r="T38">
        <v>-4530</v>
      </c>
      <c r="U38">
        <v>-3155</v>
      </c>
      <c r="V38">
        <v>-6734</v>
      </c>
      <c r="W38">
        <v>-5929</v>
      </c>
      <c r="X38">
        <v>-4723</v>
      </c>
      <c r="Y38">
        <v>-1956</v>
      </c>
    </row>
    <row r="39" spans="1:40" s="10" customFormat="1" x14ac:dyDescent="0.2">
      <c r="A39" s="10" t="s">
        <v>101</v>
      </c>
      <c r="B39" s="10">
        <v>17152</v>
      </c>
      <c r="C39" s="10">
        <v>93500</v>
      </c>
      <c r="D39" s="10">
        <v>115287</v>
      </c>
      <c r="E39" s="10">
        <v>76385</v>
      </c>
      <c r="F39" s="10">
        <v>89493</v>
      </c>
      <c r="G39" s="10">
        <v>97922</v>
      </c>
      <c r="K39" s="10">
        <v>32534</v>
      </c>
      <c r="L39" s="10">
        <v>24503</v>
      </c>
      <c r="M39" s="10">
        <v>39138</v>
      </c>
      <c r="N39" s="10">
        <v>19112</v>
      </c>
      <c r="O39" s="10">
        <v>16848</v>
      </c>
      <c r="P39" s="10">
        <v>22324</v>
      </c>
      <c r="Q39" s="10">
        <v>11106</v>
      </c>
      <c r="R39" s="10">
        <v>26107</v>
      </c>
      <c r="S39" s="10">
        <v>30179</v>
      </c>
      <c r="T39" s="10">
        <v>13613</v>
      </c>
      <c r="U39" s="10">
        <v>24666</v>
      </c>
      <c r="V39" s="10">
        <v>21035</v>
      </c>
      <c r="W39" s="10">
        <v>30860</v>
      </c>
      <c r="X39" s="10">
        <v>18901</v>
      </c>
      <c r="Y39" s="10">
        <v>27126</v>
      </c>
    </row>
    <row r="40" spans="1:40" x14ac:dyDescent="0.2">
      <c r="A40" t="s">
        <v>102</v>
      </c>
      <c r="B40">
        <v>-12769</v>
      </c>
      <c r="C40">
        <v>-13712</v>
      </c>
      <c r="D40">
        <v>-14119</v>
      </c>
      <c r="E40">
        <v>-14081</v>
      </c>
      <c r="F40">
        <v>-14467</v>
      </c>
      <c r="G40">
        <v>-14778</v>
      </c>
      <c r="K40">
        <v>-3568</v>
      </c>
      <c r="L40">
        <v>-3443</v>
      </c>
      <c r="M40">
        <v>-3629</v>
      </c>
      <c r="N40">
        <v>-3479</v>
      </c>
      <c r="O40">
        <v>-3539</v>
      </c>
      <c r="P40">
        <v>-3375</v>
      </c>
      <c r="Q40">
        <v>-3656</v>
      </c>
      <c r="R40">
        <v>-3511</v>
      </c>
      <c r="S40">
        <v>-3613</v>
      </c>
      <c r="T40">
        <v>-3447</v>
      </c>
      <c r="U40">
        <v>-3767</v>
      </c>
      <c r="V40">
        <v>-3640</v>
      </c>
      <c r="W40">
        <v>-3732</v>
      </c>
      <c r="X40">
        <v>-3595</v>
      </c>
      <c r="Y40">
        <v>-3811</v>
      </c>
    </row>
    <row r="41" spans="1:40" x14ac:dyDescent="0.2">
      <c r="A41" t="s">
        <v>103</v>
      </c>
      <c r="B41">
        <v>-33592</v>
      </c>
      <c r="C41">
        <v>-74596</v>
      </c>
      <c r="D41">
        <v>-68933</v>
      </c>
      <c r="E41">
        <v>-75112</v>
      </c>
      <c r="F41">
        <v>-91422</v>
      </c>
      <c r="G41">
        <v>-90794</v>
      </c>
      <c r="K41">
        <v>-10114</v>
      </c>
      <c r="L41">
        <v>-23421</v>
      </c>
      <c r="M41">
        <v>-18153</v>
      </c>
      <c r="N41">
        <v>-17245</v>
      </c>
      <c r="O41">
        <v>-22083</v>
      </c>
      <c r="P41">
        <v>-15777</v>
      </c>
      <c r="Q41">
        <v>-14950</v>
      </c>
      <c r="R41">
        <v>-22302</v>
      </c>
      <c r="S41">
        <v>-27636</v>
      </c>
      <c r="T41">
        <v>-18286</v>
      </c>
      <c r="U41">
        <v>-25595</v>
      </c>
      <c r="V41">
        <v>-19905</v>
      </c>
      <c r="W41">
        <v>-23366</v>
      </c>
      <c r="X41">
        <v>-22961</v>
      </c>
      <c r="Y41">
        <v>-24562</v>
      </c>
    </row>
    <row r="42" spans="1:40" x14ac:dyDescent="0.2">
      <c r="A42" t="s">
        <v>104</v>
      </c>
      <c r="B42">
        <v>29014</v>
      </c>
      <c r="C42">
        <v>432</v>
      </c>
      <c r="D42">
        <v>-7819</v>
      </c>
      <c r="E42">
        <v>2499</v>
      </c>
      <c r="F42">
        <v>12665</v>
      </c>
      <c r="G42">
        <v>1440</v>
      </c>
      <c r="K42">
        <v>6</v>
      </c>
      <c r="L42">
        <v>-2506</v>
      </c>
      <c r="M42">
        <v>-5026</v>
      </c>
      <c r="N42">
        <v>-293</v>
      </c>
      <c r="O42">
        <v>231</v>
      </c>
      <c r="P42">
        <v>-1753</v>
      </c>
      <c r="Q42">
        <v>-441</v>
      </c>
      <c r="R42">
        <v>4462</v>
      </c>
      <c r="S42">
        <v>-978</v>
      </c>
      <c r="T42">
        <v>10423</v>
      </c>
      <c r="U42">
        <v>0</v>
      </c>
      <c r="V42">
        <v>3220</v>
      </c>
      <c r="W42">
        <v>-1000</v>
      </c>
      <c r="X42">
        <v>-1751</v>
      </c>
      <c r="Y42">
        <v>971</v>
      </c>
    </row>
    <row r="43" spans="1:40" s="9" customFormat="1" x14ac:dyDescent="0.2">
      <c r="A43" s="9" t="s">
        <v>126</v>
      </c>
      <c r="B43" s="9">
        <v>0</v>
      </c>
      <c r="C43" s="9">
        <v>0</v>
      </c>
      <c r="D43" s="9">
        <v>-105</v>
      </c>
      <c r="E43" s="9">
        <v>-126</v>
      </c>
      <c r="F43" s="9">
        <v>-129</v>
      </c>
      <c r="G43">
        <v>-205</v>
      </c>
      <c r="H43"/>
      <c r="K43" s="9">
        <v>0</v>
      </c>
      <c r="L43" s="9">
        <v>-87</v>
      </c>
      <c r="M43" s="9">
        <v>4</v>
      </c>
      <c r="N43" s="9">
        <v>-22</v>
      </c>
      <c r="O43" s="9">
        <v>-16</v>
      </c>
      <c r="P43" s="9">
        <v>-35</v>
      </c>
      <c r="Q43" s="9">
        <v>-69</v>
      </c>
      <c r="R43" s="9">
        <v>-6</v>
      </c>
      <c r="S43" s="9">
        <v>-22</v>
      </c>
      <c r="T43" s="9">
        <v>-16</v>
      </c>
      <c r="U43" s="9">
        <v>-34</v>
      </c>
      <c r="V43" s="9">
        <v>-57</v>
      </c>
      <c r="W43" s="9">
        <v>-61</v>
      </c>
      <c r="X43" s="9">
        <v>-44</v>
      </c>
      <c r="Y43" s="9">
        <v>-43</v>
      </c>
    </row>
    <row r="44" spans="1:40" s="10" customFormat="1" x14ac:dyDescent="0.2">
      <c r="A44" s="10" t="s">
        <v>105</v>
      </c>
      <c r="B44" s="10">
        <v>-195</v>
      </c>
      <c r="C44" s="10">
        <v>5624</v>
      </c>
      <c r="D44" s="10">
        <v>24311</v>
      </c>
      <c r="E44" s="10">
        <v>-10435</v>
      </c>
      <c r="F44" s="10">
        <v>-3860</v>
      </c>
      <c r="G44" s="10">
        <v>-6415</v>
      </c>
      <c r="K44" s="10">
        <v>18858</v>
      </c>
      <c r="L44" s="10">
        <v>-4954</v>
      </c>
      <c r="M44" s="10">
        <v>12334</v>
      </c>
      <c r="N44" s="10">
        <v>-1927</v>
      </c>
      <c r="O44" s="10">
        <v>-8559</v>
      </c>
      <c r="P44" s="10">
        <v>1384</v>
      </c>
      <c r="Q44" s="10">
        <v>-8010</v>
      </c>
      <c r="R44" s="10">
        <v>4750</v>
      </c>
      <c r="S44" s="10">
        <v>-2070</v>
      </c>
      <c r="T44" s="10">
        <v>2287</v>
      </c>
      <c r="U44" s="10">
        <v>-4730</v>
      </c>
      <c r="V44" s="10">
        <v>653</v>
      </c>
      <c r="W44" s="10">
        <v>2701</v>
      </c>
      <c r="X44" s="10">
        <v>-9450</v>
      </c>
      <c r="Y44" s="10">
        <v>-319</v>
      </c>
      <c r="AC44" s="10">
        <v>-5327</v>
      </c>
      <c r="AD44" s="10">
        <v>-1913</v>
      </c>
      <c r="AE44" s="10">
        <v>24770</v>
      </c>
      <c r="AF44" s="10">
        <v>11682</v>
      </c>
      <c r="AG44" s="10">
        <v>13904</v>
      </c>
      <c r="AH44" s="10">
        <v>26238</v>
      </c>
      <c r="AI44" s="10">
        <v>-7175</v>
      </c>
      <c r="AJ44" s="10">
        <v>-15185</v>
      </c>
      <c r="AK44" s="10">
        <v>217</v>
      </c>
      <c r="AL44" s="10">
        <v>-4513</v>
      </c>
      <c r="AM44" s="10">
        <v>-6749</v>
      </c>
      <c r="AN44" s="10">
        <v>-7068</v>
      </c>
    </row>
    <row r="50" spans="1:25" x14ac:dyDescent="0.2">
      <c r="A50" t="s">
        <v>124</v>
      </c>
      <c r="B50">
        <v>20289</v>
      </c>
      <c r="C50">
        <v>25913</v>
      </c>
      <c r="D50">
        <v>48844</v>
      </c>
      <c r="E50">
        <v>38016</v>
      </c>
      <c r="F50">
        <v>34940</v>
      </c>
      <c r="G50">
        <v>127659</v>
      </c>
      <c r="K50">
        <v>44771</v>
      </c>
      <c r="L50">
        <v>37988</v>
      </c>
      <c r="M50">
        <v>50530</v>
      </c>
      <c r="N50">
        <v>48844</v>
      </c>
      <c r="O50">
        <v>39771</v>
      </c>
      <c r="P50">
        <v>40174</v>
      </c>
      <c r="Q50">
        <v>33383</v>
      </c>
      <c r="R50">
        <v>38016</v>
      </c>
      <c r="S50">
        <v>36010</v>
      </c>
      <c r="T50">
        <v>38466</v>
      </c>
      <c r="U50">
        <v>34050</v>
      </c>
      <c r="V50">
        <v>34940</v>
      </c>
      <c r="W50">
        <v>37119</v>
      </c>
      <c r="X50">
        <v>28098</v>
      </c>
      <c r="Y50">
        <v>27502</v>
      </c>
    </row>
    <row r="51" spans="1:25" x14ac:dyDescent="0.2">
      <c r="A51" t="s">
        <v>125</v>
      </c>
      <c r="B51">
        <v>248606</v>
      </c>
      <c r="C51">
        <v>211187</v>
      </c>
      <c r="D51">
        <v>157054</v>
      </c>
      <c r="E51">
        <v>153814</v>
      </c>
      <c r="F51">
        <v>155576</v>
      </c>
      <c r="G51">
        <v>637491</v>
      </c>
      <c r="K51">
        <v>200264</v>
      </c>
      <c r="L51">
        <v>187423</v>
      </c>
      <c r="M51">
        <v>160080</v>
      </c>
      <c r="N51">
        <v>157054</v>
      </c>
      <c r="O51">
        <v>167290</v>
      </c>
      <c r="P51">
        <v>152670</v>
      </c>
      <c r="Q51">
        <v>160234</v>
      </c>
      <c r="R51">
        <v>153814</v>
      </c>
      <c r="S51">
        <v>159561</v>
      </c>
      <c r="T51">
        <v>165907</v>
      </c>
      <c r="U51">
        <v>159594</v>
      </c>
      <c r="V51">
        <v>155576</v>
      </c>
      <c r="W51">
        <v>165477</v>
      </c>
      <c r="X51">
        <v>164632</v>
      </c>
      <c r="Y51">
        <v>151806</v>
      </c>
    </row>
    <row r="53" spans="1:25" s="20" customFormat="1" x14ac:dyDescent="0.2">
      <c r="A53" s="19" t="s">
        <v>127</v>
      </c>
      <c r="B53" s="19" t="s">
        <v>148</v>
      </c>
      <c r="C53" s="19" t="s">
        <v>149</v>
      </c>
      <c r="D53" s="19" t="s">
        <v>150</v>
      </c>
      <c r="E53" s="19"/>
      <c r="G53"/>
      <c r="H53"/>
    </row>
    <row r="54" spans="1:25" s="20" customFormat="1" x14ac:dyDescent="0.2">
      <c r="A54" s="19" t="s">
        <v>128</v>
      </c>
      <c r="B54" s="28" t="s">
        <v>129</v>
      </c>
      <c r="C54" s="29">
        <v>1750</v>
      </c>
      <c r="D54" s="28" t="s">
        <v>130</v>
      </c>
      <c r="E54" s="19"/>
      <c r="G54"/>
      <c r="H54"/>
      <c r="K54" s="19"/>
      <c r="L54" s="19"/>
    </row>
    <row r="55" spans="1:25" s="20" customFormat="1" x14ac:dyDescent="0.2">
      <c r="A55" s="19" t="s">
        <v>131</v>
      </c>
      <c r="B55" s="28" t="s">
        <v>132</v>
      </c>
      <c r="C55" s="29">
        <v>95813</v>
      </c>
      <c r="D55" s="28" t="s">
        <v>133</v>
      </c>
      <c r="E55" s="19"/>
      <c r="G55"/>
      <c r="H55"/>
    </row>
    <row r="56" spans="1:25" s="20" customFormat="1" x14ac:dyDescent="0.2">
      <c r="A56" s="19"/>
      <c r="B56" s="28"/>
      <c r="C56" s="30"/>
      <c r="D56" s="28"/>
      <c r="E56" s="19"/>
      <c r="G56"/>
      <c r="H56"/>
    </row>
    <row r="57" spans="1:25" s="20" customFormat="1" x14ac:dyDescent="0.2">
      <c r="A57" s="19" t="s">
        <v>134</v>
      </c>
      <c r="B57" s="28"/>
      <c r="C57" s="30"/>
      <c r="D57" s="28"/>
      <c r="E57" s="19"/>
      <c r="G57"/>
      <c r="H57"/>
    </row>
    <row r="58" spans="1:25" s="20" customFormat="1" x14ac:dyDescent="0.2">
      <c r="A58" s="19" t="s">
        <v>135</v>
      </c>
      <c r="B58" s="28" t="s">
        <v>136</v>
      </c>
      <c r="C58" s="30">
        <v>14000</v>
      </c>
      <c r="D58" s="28" t="s">
        <v>137</v>
      </c>
      <c r="E58" s="19"/>
      <c r="G58"/>
      <c r="H58"/>
      <c r="K58" s="19"/>
    </row>
    <row r="59" spans="1:25" s="20" customFormat="1" x14ac:dyDescent="0.2">
      <c r="A59" s="19"/>
      <c r="B59" s="28"/>
      <c r="C59" s="30"/>
      <c r="D59" s="28"/>
      <c r="E59" s="19"/>
      <c r="G59"/>
      <c r="H59"/>
    </row>
    <row r="60" spans="1:25" s="20" customFormat="1" x14ac:dyDescent="0.2">
      <c r="A60" s="19" t="s">
        <v>138</v>
      </c>
      <c r="B60" s="28"/>
      <c r="C60" s="30"/>
      <c r="D60" s="28"/>
      <c r="E60" s="19"/>
      <c r="G60"/>
      <c r="H60"/>
    </row>
    <row r="61" spans="1:25" s="20" customFormat="1" x14ac:dyDescent="0.2">
      <c r="A61" s="19" t="s">
        <v>139</v>
      </c>
      <c r="B61" s="28" t="s">
        <v>140</v>
      </c>
      <c r="C61" s="30">
        <v>6500</v>
      </c>
      <c r="D61" s="28" t="s">
        <v>141</v>
      </c>
      <c r="E61" s="19"/>
      <c r="G61"/>
      <c r="H61"/>
      <c r="K61" s="19"/>
    </row>
    <row r="62" spans="1:25" s="20" customFormat="1" x14ac:dyDescent="0.2">
      <c r="A62" s="19" t="s">
        <v>142</v>
      </c>
      <c r="B62" s="28"/>
      <c r="C62" s="29">
        <f>SUM(C54:C61)</f>
        <v>118063</v>
      </c>
      <c r="D62" s="28"/>
      <c r="E62" s="19"/>
      <c r="G62"/>
      <c r="H62"/>
    </row>
    <row r="63" spans="1:25" s="20" customFormat="1" x14ac:dyDescent="0.2">
      <c r="A63" s="19"/>
      <c r="B63" s="28"/>
      <c r="C63" s="29"/>
      <c r="D63" s="28"/>
      <c r="E63" s="19"/>
      <c r="G63"/>
      <c r="H63"/>
    </row>
    <row r="64" spans="1:25" s="20" customFormat="1" x14ac:dyDescent="0.2">
      <c r="A64" s="19"/>
      <c r="B64" s="19"/>
      <c r="C64" s="19"/>
      <c r="G64"/>
      <c r="H64"/>
    </row>
    <row r="66" spans="1:25" x14ac:dyDescent="0.2">
      <c r="A66" t="s">
        <v>156</v>
      </c>
      <c r="B66">
        <v>5251692</v>
      </c>
      <c r="C66">
        <v>5000109</v>
      </c>
      <c r="D66">
        <v>4648913</v>
      </c>
      <c r="E66">
        <v>17528214</v>
      </c>
      <c r="F66">
        <v>16864919</v>
      </c>
      <c r="G66">
        <v>16262203</v>
      </c>
      <c r="K66">
        <v>4773252</v>
      </c>
      <c r="L66">
        <v>4700646</v>
      </c>
      <c r="M66">
        <v>4601380</v>
      </c>
      <c r="N66">
        <v>4648913</v>
      </c>
      <c r="O66">
        <v>4454604</v>
      </c>
      <c r="P66">
        <v>4404691</v>
      </c>
      <c r="Q66">
        <v>4354788</v>
      </c>
      <c r="R66">
        <v>17528214</v>
      </c>
      <c r="S66">
        <v>17113688</v>
      </c>
      <c r="T66">
        <v>16929157</v>
      </c>
      <c r="U66">
        <v>16781735</v>
      </c>
      <c r="V66">
        <v>16864919</v>
      </c>
      <c r="W66">
        <v>16519291</v>
      </c>
      <c r="X66">
        <v>16403316</v>
      </c>
      <c r="Y66">
        <v>16262203</v>
      </c>
    </row>
    <row r="67" spans="1:25" s="35" customFormat="1" x14ac:dyDescent="0.2">
      <c r="A67" s="35" t="s">
        <v>157</v>
      </c>
      <c r="B67" s="35">
        <v>37.637500762939453</v>
      </c>
      <c r="C67" s="35">
        <v>55.197498321533203</v>
      </c>
      <c r="D67" s="35">
        <v>54.419998168945312</v>
      </c>
      <c r="E67" s="35">
        <v>108.2200012207031</v>
      </c>
      <c r="F67" s="35">
        <v>146.91999816894531</v>
      </c>
      <c r="G67" s="35">
        <v>141.6600036621094</v>
      </c>
      <c r="K67" s="35">
        <v>55.197498321533203</v>
      </c>
      <c r="L67" s="35">
        <v>72.477500915527344</v>
      </c>
      <c r="M67" s="35">
        <v>47.185001373291023</v>
      </c>
      <c r="N67" s="35">
        <v>49.645000457763672</v>
      </c>
      <c r="O67" s="35">
        <v>54.419998168945312</v>
      </c>
      <c r="P67" s="35">
        <v>136.69000244140619</v>
      </c>
      <c r="Q67" s="35">
        <v>61.380001068115227</v>
      </c>
      <c r="R67" s="35">
        <v>90.014999389648438</v>
      </c>
      <c r="S67" s="35">
        <v>108.2200012207031</v>
      </c>
      <c r="T67" s="35">
        <v>180.33000183105469</v>
      </c>
      <c r="U67" s="35">
        <v>120.5899963378906</v>
      </c>
      <c r="V67" s="35">
        <v>133.4100036621094</v>
      </c>
      <c r="W67" s="35">
        <v>146.91999816894531</v>
      </c>
      <c r="X67" s="35">
        <v>174.7200012207031</v>
      </c>
      <c r="Y67" s="35">
        <v>141.6600036621094</v>
      </c>
    </row>
    <row r="69" spans="1:25" s="32" customFormat="1" x14ac:dyDescent="0.2">
      <c r="A69" s="32" t="s">
        <v>154</v>
      </c>
      <c r="B69" s="32">
        <v>83414</v>
      </c>
      <c r="C69" s="32">
        <v>76606</v>
      </c>
      <c r="D69" s="32">
        <v>53223</v>
      </c>
      <c r="E69" s="32">
        <v>69424</v>
      </c>
      <c r="F69" s="32">
        <v>83779</v>
      </c>
      <c r="G69" s="32">
        <v>81207</v>
      </c>
      <c r="K69" s="32">
        <v>57990</v>
      </c>
      <c r="L69" s="32">
        <v>62718</v>
      </c>
      <c r="M69" s="32">
        <v>47935</v>
      </c>
      <c r="N69" s="32">
        <v>53223</v>
      </c>
      <c r="O69" s="32">
        <v>63531</v>
      </c>
      <c r="P69" s="32">
        <v>59304</v>
      </c>
      <c r="Q69" s="32">
        <v>68174</v>
      </c>
      <c r="R69" s="32">
        <v>69424</v>
      </c>
      <c r="S69" s="32">
        <v>71033</v>
      </c>
      <c r="T69" s="32">
        <v>78179</v>
      </c>
      <c r="U69" s="32">
        <v>79741</v>
      </c>
      <c r="V69" s="32">
        <v>83779</v>
      </c>
      <c r="W69" s="32">
        <v>80679</v>
      </c>
      <c r="X69" s="32">
        <v>84884</v>
      </c>
      <c r="Y69" s="32">
        <v>81207</v>
      </c>
    </row>
    <row r="70" spans="1:25" x14ac:dyDescent="0.2">
      <c r="A70" s="34" t="s">
        <v>158</v>
      </c>
      <c r="B70">
        <v>197660561.65672302</v>
      </c>
      <c r="C70">
        <v>275993508.13498306</v>
      </c>
      <c r="D70">
        <v>252993836.94758606</v>
      </c>
      <c r="E70">
        <v>1896903340.4767451</v>
      </c>
      <c r="F70">
        <v>2477793868.599411</v>
      </c>
      <c r="G70">
        <v>2303703736.5339665</v>
      </c>
      <c r="K70">
        <v>263471569.258255</v>
      </c>
      <c r="L70">
        <v>340691074.76856995</v>
      </c>
      <c r="M70">
        <v>217116121.61903384</v>
      </c>
      <c r="N70">
        <v>230795288.01310349</v>
      </c>
      <c r="O70">
        <v>242419541.52337646</v>
      </c>
      <c r="P70">
        <v>602077223.5436399</v>
      </c>
      <c r="Q70">
        <v>267296892.09141538</v>
      </c>
      <c r="R70">
        <v>1577802172.5116272</v>
      </c>
      <c r="S70">
        <v>1852043336.2507319</v>
      </c>
      <c r="T70">
        <v>3052834912.8082123</v>
      </c>
      <c r="U70">
        <v>2023709362.1934505</v>
      </c>
      <c r="V70">
        <v>2249948905.5511785</v>
      </c>
      <c r="W70">
        <v>2427014203.4722748</v>
      </c>
      <c r="X70">
        <v>2865987391.5435786</v>
      </c>
      <c r="Y70">
        <v>2303703736.5339665</v>
      </c>
    </row>
    <row r="71" spans="1:25" x14ac:dyDescent="0.2">
      <c r="A71" t="s">
        <v>155</v>
      </c>
      <c r="B71">
        <v>197743975.65672302</v>
      </c>
      <c r="C71">
        <v>276070114.13498306</v>
      </c>
      <c r="D71">
        <v>253047059.94758606</v>
      </c>
      <c r="E71">
        <v>1896972764.4767451</v>
      </c>
      <c r="F71">
        <v>2477877647.599411</v>
      </c>
      <c r="G71">
        <v>2303784943.5339665</v>
      </c>
      <c r="K71">
        <v>263529559.258255</v>
      </c>
      <c r="L71">
        <v>340753792.76856995</v>
      </c>
      <c r="M71">
        <v>217164056.61903384</v>
      </c>
      <c r="N71">
        <v>230848511.01310349</v>
      </c>
      <c r="O71">
        <v>242483072.52337646</v>
      </c>
      <c r="P71">
        <v>602136527.5436399</v>
      </c>
      <c r="Q71">
        <v>267365066.09141538</v>
      </c>
      <c r="R71">
        <v>1577871596.5116272</v>
      </c>
      <c r="S71">
        <v>1852114369.2507319</v>
      </c>
      <c r="T71">
        <v>3052913091.8082123</v>
      </c>
      <c r="U71">
        <v>2023789103.1934505</v>
      </c>
      <c r="V71">
        <v>2250032684.5511785</v>
      </c>
      <c r="W71">
        <v>2427094882.4722748</v>
      </c>
      <c r="X71">
        <v>2866072275.5435786</v>
      </c>
      <c r="Y71">
        <v>2303784943.5339665</v>
      </c>
    </row>
    <row r="73" spans="1:25" x14ac:dyDescent="0.2">
      <c r="A73" t="s">
        <v>159</v>
      </c>
      <c r="B73" s="41">
        <f>B69/B71</f>
        <v>4.218282742772601E-4</v>
      </c>
      <c r="C73" s="41">
        <f t="shared" ref="C73:Y73" si="0">C69/C71</f>
        <v>2.7748747900522072E-4</v>
      </c>
      <c r="D73" s="41">
        <f t="shared" si="0"/>
        <v>2.1032846621898767E-4</v>
      </c>
      <c r="E73" s="41">
        <f t="shared" si="0"/>
        <v>3.6597257114099734E-5</v>
      </c>
      <c r="F73" s="41">
        <f t="shared" si="0"/>
        <v>3.3810789681712419E-5</v>
      </c>
      <c r="G73" s="41">
        <f t="shared" si="0"/>
        <v>3.5249383944418814E-5</v>
      </c>
      <c r="H73" s="41"/>
      <c r="I73" s="41"/>
      <c r="J73" s="41"/>
      <c r="K73" s="41">
        <f t="shared" si="0"/>
        <v>2.2005121612627399E-4</v>
      </c>
      <c r="L73" s="41">
        <f t="shared" si="0"/>
        <v>1.8405664538735227E-4</v>
      </c>
      <c r="M73" s="41">
        <f t="shared" si="0"/>
        <v>2.2073173961790243E-4</v>
      </c>
      <c r="N73" s="41">
        <f t="shared" si="0"/>
        <v>2.3055379376901825E-4</v>
      </c>
      <c r="O73" s="41">
        <f t="shared" si="0"/>
        <v>2.6200179393501922E-4</v>
      </c>
      <c r="P73" s="41">
        <f t="shared" si="0"/>
        <v>9.8489291526500082E-5</v>
      </c>
      <c r="Q73" s="41">
        <f t="shared" si="0"/>
        <v>2.5498469563219034E-4</v>
      </c>
      <c r="R73" s="41">
        <f t="shared" si="0"/>
        <v>4.3998510495710301E-5</v>
      </c>
      <c r="S73" s="41">
        <f t="shared" si="0"/>
        <v>3.835238318934711E-5</v>
      </c>
      <c r="T73" s="41">
        <f t="shared" si="0"/>
        <v>2.5608000506065929E-5</v>
      </c>
      <c r="U73" s="41">
        <f t="shared" si="0"/>
        <v>3.9401832865970172E-5</v>
      </c>
      <c r="V73" s="41">
        <f t="shared" si="0"/>
        <v>3.7234570224348394E-5</v>
      </c>
      <c r="W73" s="41">
        <f t="shared" si="0"/>
        <v>3.3240974871909076E-5</v>
      </c>
      <c r="X73" s="41">
        <f t="shared" si="0"/>
        <v>2.9616838599752661E-5</v>
      </c>
      <c r="Y73" s="41">
        <f t="shared" si="0"/>
        <v>3.5249383944418814E-5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7A0C-BA64-5441-B3A6-DBC2F18B80C8}">
  <dimension ref="A1:AG134"/>
  <sheetViews>
    <sheetView workbookViewId="0">
      <pane xSplit="1" ySplit="1" topLeftCell="P74" activePane="bottomRight" state="frozen"/>
      <selection pane="topRight" activeCell="B1" sqref="B1"/>
      <selection pane="bottomLeft" activeCell="A2" sqref="A2"/>
      <selection pane="bottomRight" activeCell="A83" sqref="A83:XFD83"/>
    </sheetView>
  </sheetViews>
  <sheetFormatPr baseColWidth="10" defaultRowHeight="16" x14ac:dyDescent="0.2"/>
  <cols>
    <col min="1" max="1" width="31" customWidth="1"/>
    <col min="2" max="29" width="11.83203125" bestFit="1" customWidth="1"/>
    <col min="31" max="31" width="11.6640625" bestFit="1" customWidth="1"/>
  </cols>
  <sheetData>
    <row r="1" spans="1:33" ht="15" customHeight="1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  <c r="AD1" s="4" t="s">
        <v>188</v>
      </c>
      <c r="AE1" s="4" t="s">
        <v>189</v>
      </c>
      <c r="AF1" s="4" t="s">
        <v>190</v>
      </c>
    </row>
    <row r="2" spans="1:33" s="6" customFormat="1" x14ac:dyDescent="0.2"/>
    <row r="3" spans="1:33" s="6" customFormat="1" x14ac:dyDescent="0.2">
      <c r="A3" s="7" t="s">
        <v>184</v>
      </c>
      <c r="B3" s="8"/>
      <c r="C3" s="8"/>
      <c r="D3" s="8"/>
      <c r="E3" s="8"/>
      <c r="G3" s="8"/>
      <c r="H3" s="8"/>
      <c r="I3" s="8"/>
      <c r="J3" s="8"/>
      <c r="K3" s="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33" s="6" customFormat="1" x14ac:dyDescent="0.2">
      <c r="A4" s="7" t="s">
        <v>116</v>
      </c>
      <c r="F4" s="6">
        <v>1.0552954523428637E-2</v>
      </c>
      <c r="G4" s="8">
        <f>G10/B10-1</f>
        <v>0.14663490695039338</v>
      </c>
      <c r="H4" s="8">
        <f t="shared" ref="H4:K6" si="0">H10/C10-1</f>
        <v>0.11200295093485035</v>
      </c>
      <c r="I4" s="8">
        <f t="shared" si="0"/>
        <v>0.19566900728341285</v>
      </c>
      <c r="J4" s="8">
        <f t="shared" si="0"/>
        <v>0.28325850562910371</v>
      </c>
      <c r="K4" s="8">
        <f t="shared" si="0"/>
        <v>0.17436000418462161</v>
      </c>
      <c r="L4" s="48"/>
      <c r="M4" s="48"/>
      <c r="N4" s="48"/>
      <c r="O4" s="48"/>
      <c r="P4" s="48">
        <v>0.2</v>
      </c>
      <c r="Q4" s="48"/>
      <c r="R4" s="48"/>
      <c r="S4" s="48"/>
      <c r="T4" s="48"/>
      <c r="U4" s="48">
        <v>0.1</v>
      </c>
      <c r="V4" s="48"/>
      <c r="W4" s="48"/>
      <c r="X4" s="48"/>
      <c r="Y4" s="48"/>
      <c r="Z4" s="48">
        <v>0.05</v>
      </c>
      <c r="AA4" s="48"/>
      <c r="AB4" s="48"/>
      <c r="AC4" s="48"/>
      <c r="AD4" s="48"/>
      <c r="AE4" s="48">
        <v>0.15</v>
      </c>
      <c r="AF4" s="48">
        <v>0.2</v>
      </c>
      <c r="AG4" s="48"/>
    </row>
    <row r="5" spans="1:33" s="6" customFormat="1" x14ac:dyDescent="0.2">
      <c r="A5" s="7" t="s">
        <v>118</v>
      </c>
      <c r="F5" s="6">
        <v>8.7121986494613113E-2</v>
      </c>
      <c r="G5" s="8">
        <f>G11/B11-1</f>
        <v>6.0494724898862984E-4</v>
      </c>
      <c r="H5" s="8">
        <f t="shared" si="0"/>
        <v>3.0376179221135891E-2</v>
      </c>
      <c r="I5" s="8">
        <f t="shared" si="0"/>
        <v>9.9706570061685706E-2</v>
      </c>
      <c r="J5" s="8">
        <f t="shared" si="0"/>
        <v>5.0582318234302814E-2</v>
      </c>
      <c r="K5" s="8">
        <f t="shared" si="0"/>
        <v>4.2255623587417634E-2</v>
      </c>
      <c r="L5" s="48"/>
      <c r="M5" s="48"/>
      <c r="N5" s="48"/>
      <c r="O5" s="48"/>
      <c r="P5" s="48">
        <v>-0.05</v>
      </c>
      <c r="Q5" s="48"/>
      <c r="R5" s="48"/>
      <c r="S5" s="48"/>
      <c r="T5" s="48"/>
      <c r="U5" s="53">
        <v>0.05</v>
      </c>
      <c r="V5" s="48"/>
      <c r="W5" s="48"/>
      <c r="X5" s="48"/>
      <c r="Y5" s="48"/>
      <c r="Z5" s="48">
        <v>0</v>
      </c>
      <c r="AA5" s="48"/>
      <c r="AB5" s="48"/>
      <c r="AC5" s="48"/>
      <c r="AD5" s="48"/>
      <c r="AE5" s="48">
        <v>0.1</v>
      </c>
      <c r="AF5" s="48">
        <v>0.1</v>
      </c>
      <c r="AG5" s="48"/>
    </row>
    <row r="6" spans="1:33" s="6" customFormat="1" x14ac:dyDescent="0.2">
      <c r="A6" s="7" t="s">
        <v>117</v>
      </c>
      <c r="F6" s="6">
        <v>-2.9035826085972993E-2</v>
      </c>
      <c r="G6" s="8">
        <f t="shared" ref="G5:G6" si="1">G12/B12-1</f>
        <v>5.2301803179679363E-2</v>
      </c>
      <c r="H6" s="8">
        <f t="shared" si="0"/>
        <v>3.5432076962212955E-2</v>
      </c>
      <c r="I6" s="8">
        <f t="shared" si="0"/>
        <v>-5.6538071749860808E-2</v>
      </c>
      <c r="J6" s="8">
        <f t="shared" si="0"/>
        <v>-9.8874593490091867E-2</v>
      </c>
      <c r="K6" s="8">
        <f t="shared" si="0"/>
        <v>-1.6795058569677113E-2</v>
      </c>
      <c r="L6" s="8"/>
      <c r="M6" s="8"/>
      <c r="N6" s="8"/>
      <c r="O6" s="48"/>
      <c r="P6" s="48">
        <v>-1.6799999999999999E-2</v>
      </c>
      <c r="Q6" s="48"/>
      <c r="R6" s="48"/>
      <c r="S6" s="48"/>
      <c r="T6" s="48"/>
      <c r="U6" s="48">
        <v>-1.6799999999999999E-2</v>
      </c>
      <c r="V6" s="48"/>
      <c r="W6" s="48"/>
      <c r="X6" s="48"/>
      <c r="Y6" s="48"/>
      <c r="Z6" s="48">
        <v>-1.6799999999999999E-2</v>
      </c>
      <c r="AA6" s="48"/>
      <c r="AB6" s="48"/>
      <c r="AC6" s="48"/>
      <c r="AD6" s="48"/>
      <c r="AE6" s="48">
        <v>7.0000000000000007E-2</v>
      </c>
      <c r="AF6" s="48">
        <v>7.0000000000000007E-2</v>
      </c>
      <c r="AG6" s="48"/>
    </row>
    <row r="7" spans="1:33" s="40" customFormat="1" ht="15" customHeight="1" x14ac:dyDescent="0.2">
      <c r="A7" s="45" t="s">
        <v>119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54"/>
      <c r="P7" s="55"/>
      <c r="Q7" s="54"/>
      <c r="R7" s="54"/>
      <c r="S7" s="54"/>
      <c r="T7" s="54"/>
      <c r="U7" s="54">
        <v>0.1</v>
      </c>
      <c r="V7" s="54"/>
      <c r="W7" s="54"/>
      <c r="X7" s="54"/>
      <c r="Y7" s="54"/>
      <c r="Z7" s="56">
        <v>0.05</v>
      </c>
      <c r="AA7" s="54"/>
      <c r="AB7" s="54"/>
      <c r="AC7" s="54"/>
      <c r="AD7" s="54"/>
      <c r="AE7" s="55">
        <v>0.05</v>
      </c>
      <c r="AF7" s="55">
        <v>0.05</v>
      </c>
      <c r="AG7" s="55"/>
    </row>
    <row r="8" spans="1:33" s="42" customFormat="1" ht="1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7"/>
      <c r="M8" s="5"/>
      <c r="N8" s="5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8"/>
      <c r="AF8" s="58"/>
      <c r="AG8" s="58"/>
    </row>
    <row r="9" spans="1:33" s="42" customFormat="1" ht="15" customHeight="1" x14ac:dyDescent="0.2">
      <c r="A9" s="5" t="s">
        <v>185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7"/>
      <c r="AE9" s="58"/>
      <c r="AF9" s="58"/>
      <c r="AG9" s="58"/>
    </row>
    <row r="10" spans="1:33" s="50" customFormat="1" ht="15" customHeight="1" x14ac:dyDescent="0.2">
      <c r="A10" s="43" t="s">
        <v>172</v>
      </c>
      <c r="B10" s="43">
        <v>694.57146506578101</v>
      </c>
      <c r="C10" s="43">
        <v>654.98492996867799</v>
      </c>
      <c r="D10" s="43">
        <v>605.61595086042996</v>
      </c>
      <c r="E10" s="43">
        <v>617.99173040255369</v>
      </c>
      <c r="F10" s="43">
        <v>651.97272509180823</v>
      </c>
      <c r="G10" s="43">
        <v>796.41988721610016</v>
      </c>
      <c r="H10" s="43">
        <v>728.34517494302622</v>
      </c>
      <c r="I10" s="43">
        <v>724.1162227602905</v>
      </c>
      <c r="J10" s="43">
        <v>793.04314444752504</v>
      </c>
      <c r="K10" s="43">
        <v>765.65069216707502</v>
      </c>
      <c r="L10" s="43"/>
      <c r="M10" s="43"/>
      <c r="N10" s="43"/>
      <c r="O10" s="67"/>
      <c r="P10" s="67">
        <f>K10*(P4+1)</f>
        <v>918.78083060049005</v>
      </c>
      <c r="Q10" s="67"/>
      <c r="R10" s="67"/>
      <c r="S10" s="67"/>
      <c r="T10" s="67"/>
      <c r="U10" s="67">
        <f>P10*(U4+1)</f>
        <v>1010.6589136605392</v>
      </c>
      <c r="V10" s="67"/>
      <c r="W10" s="67"/>
      <c r="X10" s="67"/>
      <c r="Y10" s="67"/>
      <c r="Z10" s="67">
        <f>U10*(Z4+1)</f>
        <v>1061.1918593435662</v>
      </c>
      <c r="AA10" s="59"/>
      <c r="AB10" s="59"/>
      <c r="AC10" s="59"/>
      <c r="AD10" s="59"/>
      <c r="AE10" s="59">
        <f>Z10*(AE4+1)</f>
        <v>1220.370638245101</v>
      </c>
      <c r="AF10" s="59">
        <f>AE10*(AF4+1)</f>
        <v>1464.444765894121</v>
      </c>
      <c r="AG10" s="60"/>
    </row>
    <row r="11" spans="1:33" s="50" customFormat="1" ht="15" customHeight="1" x14ac:dyDescent="0.2">
      <c r="A11" s="43" t="s">
        <v>171</v>
      </c>
      <c r="B11" s="43">
        <v>1347.9717156680313</v>
      </c>
      <c r="C11" s="43">
        <v>1391.7599428435342</v>
      </c>
      <c r="D11" s="43">
        <v>1302.8890959925443</v>
      </c>
      <c r="E11" s="43">
        <v>1331.229112513925</v>
      </c>
      <c r="F11" s="43">
        <v>1342.7873876681731</v>
      </c>
      <c r="G11" s="43">
        <v>1348.7871674491391</v>
      </c>
      <c r="H11" s="43">
        <v>1434.0362923001471</v>
      </c>
      <c r="I11" s="43">
        <v>1432.7956989247311</v>
      </c>
      <c r="J11" s="43">
        <v>1398.565767125873</v>
      </c>
      <c r="K11" s="43">
        <v>1399.5277060794112</v>
      </c>
      <c r="L11" s="43"/>
      <c r="M11" s="43"/>
      <c r="N11" s="43"/>
      <c r="O11" s="67"/>
      <c r="P11" s="67">
        <f t="shared" ref="P11:P12" si="2">K11*(P5+1)</f>
        <v>1329.5513207754407</v>
      </c>
      <c r="Q11" s="67"/>
      <c r="R11" s="67"/>
      <c r="S11" s="67"/>
      <c r="T11" s="67"/>
      <c r="U11" s="67">
        <f t="shared" ref="U11:U12" si="3">P11*(U5+1)</f>
        <v>1396.0288868142127</v>
      </c>
      <c r="V11" s="67"/>
      <c r="W11" s="67"/>
      <c r="X11" s="67"/>
      <c r="Y11" s="67"/>
      <c r="Z11" s="67">
        <f t="shared" ref="Z11:Z13" si="4">U11*(Z5+1)</f>
        <v>1396.0288868142127</v>
      </c>
      <c r="AA11" s="59"/>
      <c r="AB11" s="59"/>
      <c r="AC11" s="59"/>
      <c r="AD11" s="59"/>
      <c r="AE11" s="59">
        <f t="shared" ref="AE11:AE13" si="5">Z11*(AE5+1)</f>
        <v>1535.631775495634</v>
      </c>
      <c r="AF11" s="59">
        <f t="shared" ref="AF11:AF13" si="6">AE11*(AF5+1)</f>
        <v>1689.1949530451975</v>
      </c>
      <c r="AG11" s="60"/>
    </row>
    <row r="12" spans="1:33" s="50" customFormat="1" ht="15" customHeight="1" x14ac:dyDescent="0.2">
      <c r="A12" s="43" t="s">
        <v>173</v>
      </c>
      <c r="B12" s="43">
        <v>422.97989450347836</v>
      </c>
      <c r="C12" s="43">
        <v>435.88881416722705</v>
      </c>
      <c r="D12" s="43">
        <v>434.96148459383755</v>
      </c>
      <c r="E12" s="43">
        <v>467.84815030021304</v>
      </c>
      <c r="F12" s="43">
        <v>439.32987452288984</v>
      </c>
      <c r="G12" s="43">
        <v>445.10250569476085</v>
      </c>
      <c r="H12" s="43">
        <v>451.33326017776801</v>
      </c>
      <c r="I12" s="43">
        <v>410.36960096944517</v>
      </c>
      <c r="J12" s="43">
        <v>421.58985462418809</v>
      </c>
      <c r="K12" s="43">
        <v>431.95130354886902</v>
      </c>
      <c r="L12" s="43"/>
      <c r="M12" s="43"/>
      <c r="N12" s="43"/>
      <c r="O12" s="67"/>
      <c r="P12" s="67">
        <f t="shared" si="2"/>
        <v>424.69452164924803</v>
      </c>
      <c r="Q12" s="67"/>
      <c r="R12" s="67"/>
      <c r="S12" s="67"/>
      <c r="T12" s="67"/>
      <c r="U12" s="67">
        <f t="shared" si="3"/>
        <v>417.55965368554064</v>
      </c>
      <c r="V12" s="67"/>
      <c r="W12" s="67"/>
      <c r="X12" s="67"/>
      <c r="Y12" s="67"/>
      <c r="Z12" s="67">
        <f t="shared" si="4"/>
        <v>410.54465150362353</v>
      </c>
      <c r="AA12" s="59"/>
      <c r="AB12" s="59"/>
      <c r="AC12" s="59"/>
      <c r="AD12" s="59"/>
      <c r="AE12" s="59">
        <f t="shared" si="5"/>
        <v>439.28277710887721</v>
      </c>
      <c r="AF12" s="59">
        <f t="shared" si="6"/>
        <v>470.03257150649864</v>
      </c>
      <c r="AG12" s="60"/>
    </row>
    <row r="13" spans="1:33" s="50" customFormat="1" ht="15" customHeight="1" x14ac:dyDescent="0.2">
      <c r="A13" s="43" t="s">
        <v>180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7"/>
      <c r="P13" s="67">
        <v>200</v>
      </c>
      <c r="Q13" s="67"/>
      <c r="R13" s="67"/>
      <c r="S13" s="67"/>
      <c r="T13" s="67"/>
      <c r="U13" s="67">
        <f>P13*(U7+1)</f>
        <v>220.00000000000003</v>
      </c>
      <c r="V13" s="67"/>
      <c r="W13" s="67"/>
      <c r="X13" s="67"/>
      <c r="Y13" s="67"/>
      <c r="Z13" s="67">
        <f t="shared" si="4"/>
        <v>231.00000000000003</v>
      </c>
      <c r="AA13" s="59"/>
      <c r="AB13" s="59"/>
      <c r="AC13" s="59"/>
      <c r="AD13" s="59"/>
      <c r="AE13" s="59">
        <f t="shared" si="5"/>
        <v>242.55000000000004</v>
      </c>
      <c r="AF13" s="59">
        <f t="shared" si="6"/>
        <v>254.67750000000007</v>
      </c>
      <c r="AG13" s="60"/>
    </row>
    <row r="14" spans="1:33" s="6" customFormat="1" x14ac:dyDescent="0.2"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48"/>
      <c r="AB14" s="48"/>
      <c r="AC14" s="48"/>
      <c r="AD14" s="48"/>
      <c r="AE14" s="48"/>
      <c r="AF14" s="48"/>
      <c r="AG14" s="48"/>
    </row>
    <row r="15" spans="1:33" s="18" customFormat="1" x14ac:dyDescent="0.2">
      <c r="A15" s="46" t="s">
        <v>186</v>
      </c>
      <c r="B15" s="47"/>
      <c r="C15" s="47"/>
      <c r="D15" s="47"/>
      <c r="E15" s="47"/>
      <c r="G15" s="47"/>
      <c r="H15" s="47"/>
      <c r="I15" s="47"/>
      <c r="J15" s="47"/>
      <c r="K15" s="47"/>
      <c r="L15" s="47"/>
      <c r="M15" s="47"/>
      <c r="N15" s="47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1"/>
      <c r="AB15" s="61"/>
      <c r="AC15" s="61"/>
      <c r="AD15" s="61"/>
      <c r="AE15" s="61"/>
      <c r="AF15" s="61"/>
      <c r="AG15" s="61"/>
    </row>
    <row r="16" spans="1:33" s="18" customFormat="1" x14ac:dyDescent="0.2">
      <c r="A16" s="46" t="s">
        <v>116</v>
      </c>
      <c r="F16" s="18">
        <v>2.2993713541371585E-2</v>
      </c>
      <c r="G16" s="47">
        <v>-1.2440924766892292E-2</v>
      </c>
      <c r="H16" s="47">
        <v>2.8642909205523814E-2</v>
      </c>
      <c r="I16" s="47">
        <v>6.6786915614487352E-3</v>
      </c>
      <c r="J16" s="47">
        <v>4.5418514471795568E-3</v>
      </c>
      <c r="K16" s="47">
        <v>4.4566240380889965E-3</v>
      </c>
      <c r="L16" s="47"/>
      <c r="M16" s="47"/>
      <c r="N16" s="47"/>
      <c r="O16" s="69"/>
      <c r="P16" s="71">
        <f>P22/K22-1</f>
        <v>-0.28823308278193993</v>
      </c>
      <c r="Q16" s="71"/>
      <c r="R16" s="71"/>
      <c r="S16" s="71"/>
      <c r="T16" s="71"/>
      <c r="U16" s="71">
        <f>U22/P22-1</f>
        <v>-0.12027971045677077</v>
      </c>
      <c r="V16" s="71"/>
      <c r="W16" s="71"/>
      <c r="X16" s="71"/>
      <c r="Y16" s="71"/>
      <c r="Z16" s="71">
        <f>Z22/U22-1</f>
        <v>0.32697127014195404</v>
      </c>
      <c r="AA16" s="71"/>
      <c r="AB16" s="61"/>
      <c r="AC16" s="61"/>
      <c r="AD16" s="61"/>
      <c r="AE16" s="61">
        <v>-0.1</v>
      </c>
      <c r="AF16" s="61"/>
      <c r="AG16" s="61"/>
    </row>
    <row r="17" spans="1:33" s="18" customFormat="1" x14ac:dyDescent="0.2">
      <c r="A17" s="46" t="s">
        <v>118</v>
      </c>
      <c r="F17" s="18">
        <v>4.1495347327418219E-2</v>
      </c>
      <c r="G17" s="47">
        <v>6.803761180337986E-3</v>
      </c>
      <c r="H17" s="47">
        <v>2.1407756108495768E-2</v>
      </c>
      <c r="I17" s="47">
        <v>1.129201680672276E-2</v>
      </c>
      <c r="J17" s="47">
        <v>-6.0720511330621729E-2</v>
      </c>
      <c r="K17" s="47">
        <v>-4.98251548465245E-3</v>
      </c>
      <c r="L17" s="47"/>
      <c r="M17" s="47"/>
      <c r="N17" s="47"/>
      <c r="O17" s="69"/>
      <c r="P17" s="71">
        <f t="shared" ref="P17:P18" si="7">P23/K23-1</f>
        <v>6.320580921775476E-2</v>
      </c>
      <c r="Q17" s="71"/>
      <c r="R17" s="71"/>
      <c r="S17" s="71"/>
      <c r="T17" s="71"/>
      <c r="U17" s="71">
        <f t="shared" ref="U17:U19" si="8">U23/P23-1</f>
        <v>5.9015059015059101E-2</v>
      </c>
      <c r="V17" s="71"/>
      <c r="W17" s="71"/>
      <c r="X17" s="71"/>
      <c r="Y17" s="71"/>
      <c r="Z17" s="71">
        <f>Z23/U23-1</f>
        <v>0.22947383131856602</v>
      </c>
      <c r="AA17" s="71"/>
      <c r="AB17" s="61"/>
      <c r="AC17" s="61"/>
      <c r="AD17" s="61"/>
      <c r="AE17" s="61">
        <v>0.03</v>
      </c>
      <c r="AF17" s="61"/>
      <c r="AG17" s="61"/>
    </row>
    <row r="18" spans="1:33" s="18" customFormat="1" x14ac:dyDescent="0.2">
      <c r="A18" s="46" t="s">
        <v>117</v>
      </c>
      <c r="F18" s="18">
        <v>-4.0293924106163614E-2</v>
      </c>
      <c r="G18" s="47">
        <v>-4.8753256419798996E-2</v>
      </c>
      <c r="H18" s="47">
        <v>-2.8816384853536547E-2</v>
      </c>
      <c r="I18" s="47">
        <v>-0.13327120223671951</v>
      </c>
      <c r="J18" s="47">
        <v>-1.6152989231340564E-2</v>
      </c>
      <c r="K18" s="47">
        <v>-5.4127058334631939E-2</v>
      </c>
      <c r="L18" s="47"/>
      <c r="M18" s="47"/>
      <c r="N18" s="47"/>
      <c r="O18" s="69"/>
      <c r="P18" s="71">
        <f t="shared" si="7"/>
        <v>0.15094989062730813</v>
      </c>
      <c r="Q18" s="71"/>
      <c r="R18" s="71"/>
      <c r="S18" s="71"/>
      <c r="T18" s="71"/>
      <c r="U18" s="71">
        <f t="shared" si="8"/>
        <v>0.13389912943465254</v>
      </c>
      <c r="V18" s="71"/>
      <c r="W18" s="71"/>
      <c r="X18" s="71"/>
      <c r="Y18" s="71"/>
      <c r="Z18" s="71">
        <f>Z24/U24-1</f>
        <v>0.36597656340566376</v>
      </c>
      <c r="AA18" s="71"/>
      <c r="AB18" s="61"/>
      <c r="AC18" s="61"/>
      <c r="AD18" s="61"/>
      <c r="AE18" s="61">
        <v>-0.1</v>
      </c>
      <c r="AF18" s="61"/>
      <c r="AG18" s="61"/>
    </row>
    <row r="19" spans="1:33" s="6" customFormat="1" x14ac:dyDescent="0.2">
      <c r="A19" s="7" t="s">
        <v>119</v>
      </c>
      <c r="G19" s="8"/>
      <c r="H19" s="8"/>
      <c r="I19" s="8"/>
      <c r="J19" s="8"/>
      <c r="K19" s="8"/>
      <c r="L19" s="8"/>
      <c r="M19" s="8"/>
      <c r="N19" s="8"/>
      <c r="O19" s="68"/>
      <c r="P19" s="71"/>
      <c r="Q19" s="72"/>
      <c r="R19" s="72"/>
      <c r="S19" s="72"/>
      <c r="T19" s="72"/>
      <c r="U19" s="71">
        <f t="shared" si="8"/>
        <v>0.13701346443769413</v>
      </c>
      <c r="V19" s="72"/>
      <c r="W19" s="72"/>
      <c r="X19" s="72"/>
      <c r="Y19" s="72"/>
      <c r="Z19" s="71">
        <f>Z25/U25-1</f>
        <v>0.1933376877857611</v>
      </c>
      <c r="AA19" s="72"/>
      <c r="AB19" s="48"/>
      <c r="AC19" s="48"/>
      <c r="AD19" s="48"/>
      <c r="AE19" s="48">
        <v>-0.15</v>
      </c>
      <c r="AF19" s="48"/>
      <c r="AG19" s="48"/>
    </row>
    <row r="20" spans="1:33" x14ac:dyDescent="0.2">
      <c r="O20" s="70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58"/>
      <c r="AC20" s="58"/>
      <c r="AD20" s="58"/>
      <c r="AE20" s="58"/>
      <c r="AF20" s="58"/>
      <c r="AG20" s="58"/>
    </row>
    <row r="21" spans="1:33" s="49" customFormat="1" x14ac:dyDescent="0.2">
      <c r="A21" s="49" t="s">
        <v>170</v>
      </c>
      <c r="O21" s="66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60"/>
      <c r="AC21" s="60"/>
      <c r="AD21" s="60"/>
      <c r="AE21" s="60"/>
      <c r="AF21" s="60"/>
      <c r="AG21" s="60"/>
    </row>
    <row r="22" spans="1:33" s="49" customFormat="1" x14ac:dyDescent="0.2">
      <c r="A22" s="49" t="s">
        <v>71</v>
      </c>
      <c r="B22" s="49">
        <v>78290</v>
      </c>
      <c r="C22" s="49">
        <v>50763</v>
      </c>
      <c r="D22" s="49">
        <v>41026</v>
      </c>
      <c r="E22" s="49">
        <v>46677</v>
      </c>
      <c r="F22" s="49">
        <v>216756</v>
      </c>
      <c r="G22" s="49">
        <v>77316</v>
      </c>
      <c r="H22" s="49">
        <v>52217</v>
      </c>
      <c r="I22" s="49">
        <v>41300</v>
      </c>
      <c r="J22" s="49">
        <v>46889</v>
      </c>
      <c r="K22" s="49">
        <v>217722</v>
      </c>
      <c r="O22" s="66"/>
      <c r="P22" s="74">
        <f>P36/P10*1000</f>
        <v>154967.31675055047</v>
      </c>
      <c r="Q22" s="74"/>
      <c r="R22" s="74"/>
      <c r="S22" s="74"/>
      <c r="T22" s="74"/>
      <c r="U22" s="74">
        <f>U36/U10*1000</f>
        <v>136327.89276153158</v>
      </c>
      <c r="V22" s="74"/>
      <c r="W22" s="74"/>
      <c r="X22" s="74"/>
      <c r="Y22" s="74"/>
      <c r="Z22" s="74">
        <f>Z36/Z10*1000</f>
        <v>180903.19701354566</v>
      </c>
      <c r="AA22" s="74"/>
      <c r="AB22" s="60"/>
      <c r="AC22" s="60"/>
      <c r="AD22" s="60"/>
      <c r="AE22" s="66">
        <f>Z22*(AE16+1)</f>
        <v>162812.87731219109</v>
      </c>
      <c r="AF22" s="60"/>
      <c r="AG22" s="60"/>
    </row>
    <row r="23" spans="1:33" s="49" customFormat="1" x14ac:dyDescent="0.2">
      <c r="A23" s="49" t="s">
        <v>72</v>
      </c>
      <c r="B23" s="49">
        <v>5374</v>
      </c>
      <c r="C23" s="49">
        <v>4199</v>
      </c>
      <c r="D23" s="49">
        <v>4292</v>
      </c>
      <c r="E23" s="49">
        <v>5386</v>
      </c>
      <c r="F23" s="49">
        <v>19251</v>
      </c>
      <c r="G23" s="49">
        <v>5112</v>
      </c>
      <c r="H23" s="49">
        <v>4078</v>
      </c>
      <c r="I23" s="49">
        <v>3720</v>
      </c>
      <c r="J23" s="49">
        <v>5299</v>
      </c>
      <c r="K23" s="49">
        <v>18209</v>
      </c>
      <c r="O23" s="66"/>
      <c r="P23" s="74">
        <f t="shared" ref="P23:P24" si="9">P37/P11*1000</f>
        <v>19359.914580046097</v>
      </c>
      <c r="Q23" s="74"/>
      <c r="R23" s="74"/>
      <c r="S23" s="74"/>
      <c r="T23" s="74"/>
      <c r="U23" s="74">
        <f t="shared" ref="U23:U25" si="10">U37/U11*1000</f>
        <v>20502.441081514022</v>
      </c>
      <c r="V23" s="74"/>
      <c r="W23" s="74"/>
      <c r="X23" s="74"/>
      <c r="Y23" s="74"/>
      <c r="Z23" s="74">
        <f t="shared" ref="Z23:Z25" si="11">Z37/Z11*1000</f>
        <v>25207.21478787221</v>
      </c>
      <c r="AA23" s="74"/>
      <c r="AB23" s="60"/>
      <c r="AC23" s="60"/>
      <c r="AD23" s="60"/>
      <c r="AE23" s="66">
        <f>Z23*(AE17+1)</f>
        <v>25963.431231508377</v>
      </c>
      <c r="AF23" s="60"/>
      <c r="AG23" s="60"/>
    </row>
    <row r="24" spans="1:33" s="49" customFormat="1" x14ac:dyDescent="0.2">
      <c r="A24" s="49" t="s">
        <v>73</v>
      </c>
      <c r="B24" s="49">
        <v>13081</v>
      </c>
      <c r="C24" s="49">
        <v>8922</v>
      </c>
      <c r="D24" s="49">
        <v>11424</v>
      </c>
      <c r="E24" s="49">
        <v>10326</v>
      </c>
      <c r="F24" s="49">
        <v>43753</v>
      </c>
      <c r="G24" s="49">
        <v>13170</v>
      </c>
      <c r="H24" s="49">
        <v>9113</v>
      </c>
      <c r="I24" s="49">
        <v>11553</v>
      </c>
      <c r="J24" s="49">
        <v>9699</v>
      </c>
      <c r="K24" s="49">
        <v>43535</v>
      </c>
      <c r="O24" s="66"/>
      <c r="P24" s="74">
        <f t="shared" si="9"/>
        <v>50106.603488459856</v>
      </c>
      <c r="Q24" s="74"/>
      <c r="R24" s="74"/>
      <c r="S24" s="74"/>
      <c r="T24" s="74"/>
      <c r="U24" s="74">
        <f t="shared" si="10"/>
        <v>56815.834074491955</v>
      </c>
      <c r="V24" s="74"/>
      <c r="W24" s="74"/>
      <c r="X24" s="74"/>
      <c r="Y24" s="74"/>
      <c r="Z24" s="74">
        <f t="shared" si="11"/>
        <v>77609.097776100927</v>
      </c>
      <c r="AA24" s="74"/>
      <c r="AB24" s="60"/>
      <c r="AC24" s="60"/>
      <c r="AD24" s="60"/>
      <c r="AE24" s="66">
        <f>Z24*(AE18+1)</f>
        <v>69848.18799849083</v>
      </c>
      <c r="AF24" s="60"/>
      <c r="AG24" s="60"/>
    </row>
    <row r="25" spans="1:33" s="49" customFormat="1" x14ac:dyDescent="0.2">
      <c r="A25" s="49" t="s">
        <v>187</v>
      </c>
      <c r="O25" s="66"/>
      <c r="P25" s="74">
        <f>P39/P13*1000</f>
        <v>122410</v>
      </c>
      <c r="Q25" s="74"/>
      <c r="R25" s="74"/>
      <c r="S25" s="74"/>
      <c r="T25" s="74"/>
      <c r="U25" s="74">
        <f t="shared" si="10"/>
        <v>139181.81818181815</v>
      </c>
      <c r="V25" s="74"/>
      <c r="W25" s="74"/>
      <c r="X25" s="74"/>
      <c r="Y25" s="74"/>
      <c r="Z25" s="74">
        <f t="shared" si="11"/>
        <v>166090.90909090906</v>
      </c>
      <c r="AA25" s="74"/>
      <c r="AB25" s="60"/>
      <c r="AC25" s="60"/>
      <c r="AD25" s="60"/>
      <c r="AE25" s="66">
        <f>Z25*(AE19+1)</f>
        <v>141177.27272727271</v>
      </c>
      <c r="AF25" s="60"/>
      <c r="AG25" s="60"/>
    </row>
    <row r="27" spans="1:33" s="6" customFormat="1" x14ac:dyDescent="0.2">
      <c r="A27" s="6" t="s">
        <v>192</v>
      </c>
    </row>
    <row r="28" spans="1:33" s="6" customFormat="1" x14ac:dyDescent="0.2">
      <c r="A28" s="7" t="s">
        <v>116</v>
      </c>
      <c r="B28" s="8"/>
      <c r="C28" s="8"/>
      <c r="D28" s="8"/>
      <c r="E28" s="8"/>
      <c r="F28" s="6">
        <v>3.37893196781274E-2</v>
      </c>
      <c r="G28" s="8">
        <f>G36/B36-1</f>
        <v>0.13236970833793071</v>
      </c>
      <c r="H28" s="8">
        <f t="shared" ref="H28:N33" si="12">H36/C36-1</f>
        <v>0.1438539504947518</v>
      </c>
      <c r="I28" s="8">
        <f t="shared" si="12"/>
        <v>0.20365451179264271</v>
      </c>
      <c r="J28" s="8">
        <f t="shared" si="12"/>
        <v>0.28908687513000064</v>
      </c>
      <c r="K28" s="8">
        <f t="shared" si="12"/>
        <v>0.1795936852086415</v>
      </c>
      <c r="L28" s="8">
        <f t="shared" si="12"/>
        <v>-0.15580745745095492</v>
      </c>
      <c r="M28" s="8">
        <f t="shared" si="12"/>
        <v>-0.18355595288178372</v>
      </c>
      <c r="N28" s="8">
        <f t="shared" si="12"/>
        <v>-0.13107737577743594</v>
      </c>
      <c r="O28" s="8">
        <f t="shared" ref="O28:O33" si="13">O36/J36-1</f>
        <v>-0.10281027295952672</v>
      </c>
      <c r="P28" s="8">
        <f t="shared" ref="P28:P33" si="14">P36/K36-1</f>
        <v>-0.14587969933832834</v>
      </c>
      <c r="Q28" s="8">
        <f t="shared" ref="Q28:Q33" si="15">Q36/L36-1</f>
        <v>7.6468777653803333E-2</v>
      </c>
      <c r="R28" s="8">
        <f t="shared" ref="R28:R33" si="16">R36/M36-1</f>
        <v>-6.727641621847924E-2</v>
      </c>
      <c r="S28" s="8">
        <f t="shared" ref="S28:S33" si="17">S36/N36-1</f>
        <v>1.6624336181020549E-2</v>
      </c>
      <c r="T28" s="8">
        <f t="shared" ref="T28:T33" si="18">T36/O36-1</f>
        <v>-0.20736166896469033</v>
      </c>
      <c r="U28" s="8">
        <f t="shared" ref="U28:U33" si="19">U36/P36-1</f>
        <v>-3.2307681502447672E-2</v>
      </c>
      <c r="V28" s="8">
        <f t="shared" ref="V28:W33" si="20">V36/Q36-1</f>
        <v>0.1722751398395197</v>
      </c>
      <c r="W28" s="8">
        <f t="shared" si="20"/>
        <v>0.65520336993301576</v>
      </c>
      <c r="X28" s="8">
        <f t="shared" ref="X28:X33" si="21">X36/S36-1</f>
        <v>0.49784238019532134</v>
      </c>
      <c r="Y28" s="8">
        <f t="shared" ref="Y28:Y33" si="22">Y36/T36-1</f>
        <v>0.46982302223566785</v>
      </c>
      <c r="Z28" s="8">
        <f t="shared" ref="Z28:Z33" si="23">Z36/U36-1</f>
        <v>0.39331983364905176</v>
      </c>
      <c r="AA28" s="8">
        <f t="shared" ref="AA28:AA33" si="24">AA36/V36-1</f>
        <v>9.1940180191167231E-2</v>
      </c>
      <c r="AB28" s="8">
        <f t="shared" ref="AB28:AB33" si="25">AB36/W36-1</f>
        <v>5.4904251324627618E-2</v>
      </c>
      <c r="AC28" s="8">
        <f t="shared" ref="AC28:AC33" si="26">AC36/X36-1</f>
        <v>2.7672479150871787E-2</v>
      </c>
      <c r="AD28" s="8"/>
      <c r="AE28" s="68">
        <f>AE36/Z36-1</f>
        <v>3.499999999999992E-2</v>
      </c>
    </row>
    <row r="29" spans="1:33" s="6" customFormat="1" x14ac:dyDescent="0.2">
      <c r="A29" s="7" t="s">
        <v>118</v>
      </c>
      <c r="F29" s="6">
        <v>0.13223249091148004</v>
      </c>
      <c r="G29" s="8">
        <f t="shared" ref="G29:H33" si="27">G37/B37-1</f>
        <v>-4.817780231916069E-2</v>
      </c>
      <c r="H29" s="8">
        <f t="shared" si="12"/>
        <v>6.8446269678301697E-4</v>
      </c>
      <c r="I29" s="8">
        <f t="shared" si="12"/>
        <v>-4.6852646638054329E-2</v>
      </c>
      <c r="J29" s="8">
        <f t="shared" si="12"/>
        <v>3.3612273361227407E-2</v>
      </c>
      <c r="K29" s="8">
        <f t="shared" si="12"/>
        <v>-1.4158607350096664E-2</v>
      </c>
      <c r="L29" s="8">
        <f t="shared" si="12"/>
        <v>7.5562001450326433E-2</v>
      </c>
      <c r="M29" s="8">
        <f t="shared" si="12"/>
        <v>-5.728454172366626E-2</v>
      </c>
      <c r="N29" s="8">
        <f t="shared" si="12"/>
        <v>9.1932457786116251E-2</v>
      </c>
      <c r="O29" s="8">
        <f t="shared" si="13"/>
        <v>-5.6672513830792082E-2</v>
      </c>
      <c r="P29" s="8">
        <f t="shared" si="14"/>
        <v>1.00455187568671E-2</v>
      </c>
      <c r="Q29" s="8">
        <f t="shared" si="15"/>
        <v>-3.4519956850053934E-2</v>
      </c>
      <c r="R29" s="8">
        <f t="shared" si="16"/>
        <v>-2.9385089787774321E-2</v>
      </c>
      <c r="S29" s="8">
        <f t="shared" si="17"/>
        <v>0.21632302405498272</v>
      </c>
      <c r="T29" s="8">
        <f t="shared" si="18"/>
        <v>0.2919467887283651</v>
      </c>
      <c r="U29" s="8">
        <f t="shared" si="19"/>
        <v>0.11196581196581201</v>
      </c>
      <c r="V29" s="8">
        <f t="shared" si="20"/>
        <v>0.21159217877094982</v>
      </c>
      <c r="W29" s="8">
        <f t="shared" si="20"/>
        <v>0.70099046907120166</v>
      </c>
      <c r="X29" s="8">
        <f t="shared" si="21"/>
        <v>0.16329990111597681</v>
      </c>
      <c r="Y29" s="8">
        <f t="shared" si="22"/>
        <v>1.6164747564216153E-2</v>
      </c>
      <c r="Z29" s="8">
        <f t="shared" si="23"/>
        <v>0.22947383131856625</v>
      </c>
      <c r="AA29" s="8">
        <f t="shared" si="24"/>
        <v>0.2509510086455331</v>
      </c>
      <c r="AB29" s="8">
        <f t="shared" si="25"/>
        <v>0.14645132937815863</v>
      </c>
      <c r="AC29" s="8">
        <f t="shared" si="26"/>
        <v>-0.10358227079538551</v>
      </c>
      <c r="AD29" s="8"/>
      <c r="AE29" s="68">
        <f t="shared" ref="AE29:AE32" si="28">AE37/Z37-1</f>
        <v>0.13300000000000001</v>
      </c>
    </row>
    <row r="30" spans="1:33" s="6" customFormat="1" x14ac:dyDescent="0.2">
      <c r="A30" s="7" t="s">
        <v>117</v>
      </c>
      <c r="F30" s="6">
        <v>-6.8159782819468662E-2</v>
      </c>
      <c r="G30" s="8">
        <f t="shared" si="27"/>
        <v>5.9461413338152802E-2</v>
      </c>
      <c r="H30" s="8">
        <f t="shared" si="12"/>
        <v>5.7598354332733415E-2</v>
      </c>
      <c r="I30" s="8">
        <f t="shared" si="12"/>
        <v>-4.588448379955723E-2</v>
      </c>
      <c r="J30" s="8">
        <f t="shared" si="12"/>
        <v>-0.15359138894638791</v>
      </c>
      <c r="K30" s="8">
        <f t="shared" si="12"/>
        <v>-2.169389241494124E-2</v>
      </c>
      <c r="L30" s="8">
        <f t="shared" si="12"/>
        <v>0.14790174002047074</v>
      </c>
      <c r="M30" s="8">
        <f t="shared" si="12"/>
        <v>0.18453683442742519</v>
      </c>
      <c r="N30" s="8">
        <f t="shared" si="12"/>
        <v>5.9481122126133767E-2</v>
      </c>
      <c r="O30" s="8">
        <f t="shared" si="13"/>
        <v>0.13866471019809246</v>
      </c>
      <c r="P30" s="8">
        <f t="shared" si="14"/>
        <v>0.13161393246477004</v>
      </c>
      <c r="Q30" s="8">
        <f t="shared" si="15"/>
        <v>-0.11175508990934757</v>
      </c>
      <c r="R30" s="8">
        <f t="shared" si="16"/>
        <v>-0.10344827586206895</v>
      </c>
      <c r="S30" s="8">
        <f t="shared" si="17"/>
        <v>0.31037228747760293</v>
      </c>
      <c r="T30" s="8">
        <f t="shared" si="18"/>
        <v>0.45983676975945009</v>
      </c>
      <c r="U30" s="8">
        <f t="shared" si="19"/>
        <v>0.11484962406015042</v>
      </c>
      <c r="V30" s="8">
        <f t="shared" si="20"/>
        <v>0.4112430985444202</v>
      </c>
      <c r="W30" s="8">
        <f t="shared" si="20"/>
        <v>0.78731684981684991</v>
      </c>
      <c r="X30" s="8">
        <f t="shared" si="21"/>
        <v>0.11941659070191424</v>
      </c>
      <c r="Y30" s="8">
        <f t="shared" si="22"/>
        <v>0.21406502868912747</v>
      </c>
      <c r="Z30" s="8">
        <f t="shared" si="23"/>
        <v>0.34302815714044854</v>
      </c>
      <c r="AA30" s="8">
        <f t="shared" si="24"/>
        <v>-0.14072317723770011</v>
      </c>
      <c r="AB30" s="8">
        <f t="shared" si="25"/>
        <v>-2.0622518252849997E-2</v>
      </c>
      <c r="AC30" s="8">
        <f t="shared" si="26"/>
        <v>-1.9543973941368087E-2</v>
      </c>
      <c r="AD30" s="8"/>
      <c r="AE30" s="68">
        <f>AE38/Z38-1</f>
        <v>-3.7000000000000033E-2</v>
      </c>
    </row>
    <row r="31" spans="1:33" s="6" customFormat="1" x14ac:dyDescent="0.2">
      <c r="A31" s="7" t="s">
        <v>119</v>
      </c>
      <c r="F31" s="6">
        <v>0.15549766439094492</v>
      </c>
      <c r="G31" s="8">
        <f t="shared" si="27"/>
        <v>0.36406560636182905</v>
      </c>
      <c r="H31" s="8">
        <f t="shared" si="12"/>
        <v>0.37626174730247119</v>
      </c>
      <c r="I31" s="8">
        <f t="shared" si="12"/>
        <v>0.36745886654478976</v>
      </c>
      <c r="J31" s="8">
        <f t="shared" si="12"/>
        <v>0.31043020736614046</v>
      </c>
      <c r="K31" s="8">
        <f t="shared" si="12"/>
        <v>0.35403871569618284</v>
      </c>
      <c r="L31" s="8">
        <f t="shared" si="12"/>
        <v>0.33139005283293854</v>
      </c>
      <c r="M31" s="8">
        <f t="shared" si="12"/>
        <v>0.29716742539200802</v>
      </c>
      <c r="N31" s="8">
        <f t="shared" si="12"/>
        <v>0.47727272727272729</v>
      </c>
      <c r="O31" s="8">
        <f t="shared" si="13"/>
        <v>0.53991497401983946</v>
      </c>
      <c r="P31" s="8">
        <f t="shared" si="14"/>
        <v>0.40563816960440957</v>
      </c>
      <c r="Q31" s="8">
        <f t="shared" si="15"/>
        <v>0.36973180076628354</v>
      </c>
      <c r="R31" s="8">
        <f t="shared" si="16"/>
        <v>0.22519009553519198</v>
      </c>
      <c r="S31" s="8">
        <f t="shared" si="17"/>
        <v>0.16742081447963808</v>
      </c>
      <c r="T31" s="8">
        <f t="shared" si="18"/>
        <v>0.2079754601226993</v>
      </c>
      <c r="U31" s="8">
        <f t="shared" si="19"/>
        <v>0.25071481088146386</v>
      </c>
      <c r="V31" s="8">
        <f t="shared" si="20"/>
        <v>0.2958041958041957</v>
      </c>
      <c r="W31" s="8">
        <f t="shared" si="20"/>
        <v>0.2469764481222152</v>
      </c>
      <c r="X31" s="8">
        <f t="shared" si="21"/>
        <v>0.36046511627906974</v>
      </c>
      <c r="Y31" s="8">
        <f t="shared" si="22"/>
        <v>0.11541391569324522</v>
      </c>
      <c r="Z31" s="8">
        <f t="shared" si="23"/>
        <v>0.2530045721750489</v>
      </c>
      <c r="AA31" s="8">
        <f t="shared" si="24"/>
        <v>0.13337445069771037</v>
      </c>
      <c r="AB31" s="8">
        <f t="shared" si="25"/>
        <v>0.12378764675855036</v>
      </c>
      <c r="AC31" s="8">
        <f t="shared" si="26"/>
        <v>-7.8746438746438718E-2</v>
      </c>
      <c r="AD31" s="8"/>
      <c r="AE31" s="68">
        <f t="shared" si="28"/>
        <v>-0.10750000000000004</v>
      </c>
    </row>
    <row r="32" spans="1:33" s="6" customFormat="1" x14ac:dyDescent="0.2">
      <c r="A32" s="7" t="s">
        <v>75</v>
      </c>
      <c r="F32" s="6">
        <v>0.23131263348118947</v>
      </c>
      <c r="G32" s="8">
        <f t="shared" si="27"/>
        <v>0.18112102621305071</v>
      </c>
      <c r="H32" s="8">
        <f t="shared" si="12"/>
        <v>0.30521232779434748</v>
      </c>
      <c r="I32" s="8">
        <f t="shared" si="12"/>
        <v>0.31406551059730248</v>
      </c>
      <c r="J32" s="8">
        <f t="shared" si="12"/>
        <v>0.1740971650394072</v>
      </c>
      <c r="K32" s="8">
        <f t="shared" si="12"/>
        <v>0.24049366244162784</v>
      </c>
      <c r="L32" s="8">
        <f t="shared" si="12"/>
        <v>0.28379176012277174</v>
      </c>
      <c r="M32" s="8">
        <f t="shared" si="12"/>
        <v>0.24591947769314482</v>
      </c>
      <c r="N32" s="8">
        <f t="shared" si="12"/>
        <v>0.19972769166317561</v>
      </c>
      <c r="O32" s="8">
        <f t="shared" si="13"/>
        <v>0.25348161506863032</v>
      </c>
      <c r="P32" s="8">
        <f t="shared" si="14"/>
        <v>0.24471632159182577</v>
      </c>
      <c r="Q32" s="8">
        <f t="shared" si="15"/>
        <v>0.16919540229885066</v>
      </c>
      <c r="R32" s="8">
        <f t="shared" si="16"/>
        <v>0.16576419213973792</v>
      </c>
      <c r="S32" s="8">
        <f t="shared" si="17"/>
        <v>0.14849410737669144</v>
      </c>
      <c r="T32" s="8">
        <f t="shared" si="18"/>
        <v>0.16289665094716654</v>
      </c>
      <c r="U32" s="8">
        <f t="shared" si="19"/>
        <v>0.16152167807997242</v>
      </c>
      <c r="V32" s="8">
        <f t="shared" si="20"/>
        <v>0.23955957530475813</v>
      </c>
      <c r="W32" s="8">
        <f t="shared" si="20"/>
        <v>0.26618219958046141</v>
      </c>
      <c r="X32" s="8">
        <f t="shared" si="21"/>
        <v>0.32912739434478566</v>
      </c>
      <c r="Y32" s="8">
        <f t="shared" si="22"/>
        <v>0.25623754209911342</v>
      </c>
      <c r="Z32" s="8">
        <f t="shared" si="23"/>
        <v>0.27259708376729663</v>
      </c>
      <c r="AA32" s="8">
        <f t="shared" si="24"/>
        <v>0.23824630416851722</v>
      </c>
      <c r="AB32" s="8">
        <f t="shared" si="25"/>
        <v>0.17277084196201398</v>
      </c>
      <c r="AC32" s="8">
        <f t="shared" si="26"/>
        <v>0.12112547180601618</v>
      </c>
      <c r="AD32" s="8"/>
      <c r="AE32" s="48">
        <v>0.1</v>
      </c>
    </row>
    <row r="33" spans="1:32" s="16" customFormat="1" ht="15" customHeight="1" x14ac:dyDescent="0.2">
      <c r="A33" s="15" t="s">
        <v>120</v>
      </c>
      <c r="F33" s="16">
        <v>6.304518199398057E-2</v>
      </c>
      <c r="G33" s="17">
        <f>G41/B41-1</f>
        <v>0.12689053107171566</v>
      </c>
      <c r="H33" s="17">
        <f t="shared" si="12"/>
        <v>0.15579627949183306</v>
      </c>
      <c r="I33" s="17">
        <f t="shared" si="12"/>
        <v>0.17303118393234662</v>
      </c>
      <c r="J33" s="17">
        <f t="shared" si="12"/>
        <v>0.19629509880370488</v>
      </c>
      <c r="K33" s="17">
        <f t="shared" si="12"/>
        <v>0.15861957650261305</v>
      </c>
      <c r="L33" s="17">
        <f t="shared" si="12"/>
        <v>-4.5111163965433243E-2</v>
      </c>
      <c r="M33" s="17">
        <f t="shared" si="12"/>
        <v>-5.1065639465462831E-2</v>
      </c>
      <c r="N33" s="17">
        <f t="shared" si="12"/>
        <v>1.0213085515817122E-2</v>
      </c>
      <c r="O33" s="17">
        <f t="shared" si="13"/>
        <v>1.8124006359300449E-2</v>
      </c>
      <c r="P33" s="17">
        <f t="shared" si="14"/>
        <v>-2.04107758052674E-2</v>
      </c>
      <c r="Q33" s="17">
        <f t="shared" si="15"/>
        <v>8.9064167951607098E-2</v>
      </c>
      <c r="R33" s="17">
        <f t="shared" si="16"/>
        <v>5.1366026027750422E-3</v>
      </c>
      <c r="S33" s="17">
        <f t="shared" si="17"/>
        <v>0.10920106301919752</v>
      </c>
      <c r="T33" s="17">
        <f t="shared" si="18"/>
        <v>1.0274828232354816E-2</v>
      </c>
      <c r="U33" s="17">
        <f t="shared" si="19"/>
        <v>5.5120803769784787E-2</v>
      </c>
      <c r="V33" s="17">
        <f t="shared" si="20"/>
        <v>0.21368126422635836</v>
      </c>
      <c r="W33" s="17">
        <f t="shared" si="20"/>
        <v>0.53626121105070901</v>
      </c>
      <c r="X33" s="17">
        <f t="shared" si="21"/>
        <v>0.36439641450950822</v>
      </c>
      <c r="Y33" s="17">
        <f t="shared" si="22"/>
        <v>0.28844786546724777</v>
      </c>
      <c r="Z33" s="17">
        <f t="shared" si="23"/>
        <v>0.33259384733074704</v>
      </c>
      <c r="AA33" s="17">
        <f t="shared" si="24"/>
        <v>0.11222283042740866</v>
      </c>
      <c r="AB33" s="17">
        <f t="shared" si="25"/>
        <v>8.5885872477228009E-2</v>
      </c>
      <c r="AC33" s="17">
        <f t="shared" si="26"/>
        <v>1.8726821720657316E-2</v>
      </c>
      <c r="AD33" s="17"/>
      <c r="AE33" s="75">
        <f>AE41/Z41</f>
        <v>1.0353687185122615</v>
      </c>
      <c r="AF33" s="81"/>
    </row>
    <row r="34" spans="1:32" s="38" customFormat="1" x14ac:dyDescent="0.2">
      <c r="A34" s="37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 spans="1:32" s="38" customFormat="1" x14ac:dyDescent="0.2">
      <c r="A35" s="37" t="s">
        <v>181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E35" s="62"/>
    </row>
    <row r="36" spans="1:32" s="49" customFormat="1" x14ac:dyDescent="0.2">
      <c r="A36" s="43" t="s">
        <v>71</v>
      </c>
      <c r="B36" s="43">
        <v>54378</v>
      </c>
      <c r="C36" s="43">
        <v>33249</v>
      </c>
      <c r="D36" s="43">
        <v>24846</v>
      </c>
      <c r="E36" s="43">
        <v>28846</v>
      </c>
      <c r="F36" s="5">
        <v>141319</v>
      </c>
      <c r="G36" s="5">
        <v>61576</v>
      </c>
      <c r="H36" s="43">
        <v>38032</v>
      </c>
      <c r="I36" s="43">
        <v>29906</v>
      </c>
      <c r="J36" s="43">
        <v>37185</v>
      </c>
      <c r="K36" s="43">
        <v>166699</v>
      </c>
      <c r="L36" s="43">
        <v>51982</v>
      </c>
      <c r="M36" s="43">
        <v>31051</v>
      </c>
      <c r="N36" s="43">
        <v>25986</v>
      </c>
      <c r="O36" s="43">
        <v>33362</v>
      </c>
      <c r="P36" s="43">
        <v>142381</v>
      </c>
      <c r="Q36" s="43">
        <v>55957</v>
      </c>
      <c r="R36" s="43">
        <v>28962</v>
      </c>
      <c r="S36" s="43">
        <v>26418</v>
      </c>
      <c r="T36" s="43">
        <v>26444</v>
      </c>
      <c r="U36" s="43">
        <v>137781</v>
      </c>
      <c r="V36" s="43">
        <v>65597</v>
      </c>
      <c r="W36" s="43">
        <v>47938</v>
      </c>
      <c r="X36" s="43">
        <v>39570</v>
      </c>
      <c r="Y36" s="43">
        <v>38868</v>
      </c>
      <c r="Z36" s="43">
        <v>191973</v>
      </c>
      <c r="AA36" s="43">
        <v>71628</v>
      </c>
      <c r="AB36" s="43">
        <v>50570</v>
      </c>
      <c r="AC36" s="43">
        <v>40665</v>
      </c>
      <c r="AE36" s="66">
        <f>AE22*AE10/1000</f>
        <v>198692.05499999996</v>
      </c>
    </row>
    <row r="37" spans="1:32" s="49" customFormat="1" x14ac:dyDescent="0.2">
      <c r="A37" s="43" t="s">
        <v>72</v>
      </c>
      <c r="B37" s="43">
        <v>7244</v>
      </c>
      <c r="C37" s="43">
        <v>5844</v>
      </c>
      <c r="D37" s="43">
        <v>5592</v>
      </c>
      <c r="E37" s="43">
        <v>7170</v>
      </c>
      <c r="F37" s="5">
        <v>25850</v>
      </c>
      <c r="G37" s="5">
        <v>6895</v>
      </c>
      <c r="H37" s="43">
        <v>5848</v>
      </c>
      <c r="I37" s="43">
        <v>5330</v>
      </c>
      <c r="J37" s="43">
        <v>7411</v>
      </c>
      <c r="K37" s="43">
        <v>25484</v>
      </c>
      <c r="L37" s="43">
        <v>7416</v>
      </c>
      <c r="M37" s="43">
        <v>5513</v>
      </c>
      <c r="N37" s="43">
        <v>5820</v>
      </c>
      <c r="O37" s="43">
        <v>6991</v>
      </c>
      <c r="P37" s="43">
        <v>25740</v>
      </c>
      <c r="Q37" s="43">
        <v>7160</v>
      </c>
      <c r="R37" s="43">
        <v>5351</v>
      </c>
      <c r="S37" s="43">
        <v>7079</v>
      </c>
      <c r="T37" s="43">
        <v>9032</v>
      </c>
      <c r="U37" s="43">
        <v>28622</v>
      </c>
      <c r="V37" s="43">
        <v>8675</v>
      </c>
      <c r="W37" s="43">
        <v>9102</v>
      </c>
      <c r="X37" s="43">
        <v>8235</v>
      </c>
      <c r="Y37" s="43">
        <v>9178</v>
      </c>
      <c r="Z37" s="43">
        <v>35190</v>
      </c>
      <c r="AA37" s="43">
        <v>10852</v>
      </c>
      <c r="AB37" s="43">
        <v>10435</v>
      </c>
      <c r="AC37" s="43">
        <v>7382</v>
      </c>
      <c r="AE37" s="66">
        <f t="shared" ref="AE37:AE38" si="29">AE23*AE11/1000</f>
        <v>39870.269999999997</v>
      </c>
    </row>
    <row r="38" spans="1:32" s="49" customFormat="1" x14ac:dyDescent="0.2">
      <c r="A38" s="43" t="s">
        <v>73</v>
      </c>
      <c r="B38" s="43">
        <v>5533</v>
      </c>
      <c r="C38" s="43">
        <v>3889</v>
      </c>
      <c r="D38" s="43">
        <v>4969</v>
      </c>
      <c r="E38" s="43">
        <v>4831</v>
      </c>
      <c r="F38" s="5">
        <v>19222</v>
      </c>
      <c r="G38" s="5">
        <v>5862</v>
      </c>
      <c r="H38" s="43">
        <v>4113</v>
      </c>
      <c r="I38" s="43">
        <v>4741</v>
      </c>
      <c r="J38" s="43">
        <v>4089</v>
      </c>
      <c r="K38" s="43">
        <v>18805</v>
      </c>
      <c r="L38" s="43">
        <v>6729</v>
      </c>
      <c r="M38" s="43">
        <v>4872</v>
      </c>
      <c r="N38" s="43">
        <v>5023</v>
      </c>
      <c r="O38" s="43">
        <v>4656</v>
      </c>
      <c r="P38" s="43">
        <v>21280</v>
      </c>
      <c r="Q38" s="43">
        <v>5977</v>
      </c>
      <c r="R38" s="43">
        <v>4368</v>
      </c>
      <c r="S38" s="43">
        <v>6582</v>
      </c>
      <c r="T38" s="43">
        <v>6797</v>
      </c>
      <c r="U38" s="43">
        <v>23724</v>
      </c>
      <c r="V38" s="43">
        <v>8435</v>
      </c>
      <c r="W38" s="43">
        <v>7807</v>
      </c>
      <c r="X38" s="43">
        <v>7368</v>
      </c>
      <c r="Y38" s="43">
        <v>8252</v>
      </c>
      <c r="Z38" s="43">
        <v>31862</v>
      </c>
      <c r="AA38" s="43">
        <v>7248</v>
      </c>
      <c r="AB38" s="43">
        <v>7646</v>
      </c>
      <c r="AC38" s="43">
        <v>7224</v>
      </c>
      <c r="AE38" s="66">
        <f t="shared" si="29"/>
        <v>30683.106</v>
      </c>
    </row>
    <row r="39" spans="1:32" s="49" customFormat="1" x14ac:dyDescent="0.2">
      <c r="A39" s="43" t="s">
        <v>74</v>
      </c>
      <c r="B39" s="43">
        <v>4024</v>
      </c>
      <c r="C39" s="43">
        <v>2873</v>
      </c>
      <c r="D39" s="43">
        <v>2735</v>
      </c>
      <c r="E39" s="43">
        <v>3231</v>
      </c>
      <c r="F39" s="5">
        <v>12863</v>
      </c>
      <c r="G39" s="5">
        <v>5489</v>
      </c>
      <c r="H39" s="43">
        <v>3954</v>
      </c>
      <c r="I39" s="43">
        <v>3740</v>
      </c>
      <c r="J39" s="43">
        <v>4234</v>
      </c>
      <c r="K39" s="43">
        <v>17417</v>
      </c>
      <c r="L39" s="43">
        <v>7308</v>
      </c>
      <c r="M39" s="43">
        <v>5129</v>
      </c>
      <c r="N39" s="43">
        <v>5525</v>
      </c>
      <c r="O39" s="43">
        <v>6520</v>
      </c>
      <c r="P39" s="43">
        <v>24482</v>
      </c>
      <c r="Q39" s="43">
        <v>10010</v>
      </c>
      <c r="R39" s="43">
        <v>6284</v>
      </c>
      <c r="S39" s="43">
        <v>6450</v>
      </c>
      <c r="T39" s="43">
        <v>7876</v>
      </c>
      <c r="U39" s="43">
        <v>30620</v>
      </c>
      <c r="V39" s="43">
        <v>12971</v>
      </c>
      <c r="W39" s="43">
        <v>7836</v>
      </c>
      <c r="X39" s="43">
        <v>8775</v>
      </c>
      <c r="Y39" s="43">
        <v>8785</v>
      </c>
      <c r="Z39" s="43">
        <v>38367</v>
      </c>
      <c r="AA39" s="43">
        <v>14701</v>
      </c>
      <c r="AB39" s="43">
        <v>8806</v>
      </c>
      <c r="AC39" s="43">
        <v>8084</v>
      </c>
      <c r="AE39" s="66">
        <f>AE25*AE13/1000</f>
        <v>34242.547500000001</v>
      </c>
    </row>
    <row r="40" spans="1:32" s="49" customFormat="1" x14ac:dyDescent="0.2">
      <c r="A40" s="43" t="s">
        <v>75</v>
      </c>
      <c r="B40" s="43">
        <v>7172</v>
      </c>
      <c r="C40" s="43">
        <v>7041</v>
      </c>
      <c r="D40" s="43">
        <v>7266</v>
      </c>
      <c r="E40" s="43">
        <v>8501</v>
      </c>
      <c r="F40" s="5">
        <v>29980</v>
      </c>
      <c r="G40" s="5">
        <v>8471</v>
      </c>
      <c r="H40" s="43">
        <v>9190</v>
      </c>
      <c r="I40" s="43">
        <v>9548</v>
      </c>
      <c r="J40" s="43">
        <v>9981</v>
      </c>
      <c r="K40" s="43">
        <v>37190</v>
      </c>
      <c r="L40" s="43">
        <v>10875</v>
      </c>
      <c r="M40" s="43">
        <v>11450</v>
      </c>
      <c r="N40" s="43">
        <v>11455</v>
      </c>
      <c r="O40" s="43">
        <v>12511</v>
      </c>
      <c r="P40" s="43">
        <v>46291</v>
      </c>
      <c r="Q40" s="43">
        <v>12715</v>
      </c>
      <c r="R40" s="43">
        <v>13348</v>
      </c>
      <c r="S40" s="43">
        <v>13156</v>
      </c>
      <c r="T40" s="43">
        <v>14549</v>
      </c>
      <c r="U40" s="43">
        <v>53768</v>
      </c>
      <c r="V40" s="43">
        <v>15761</v>
      </c>
      <c r="W40" s="43">
        <v>16901</v>
      </c>
      <c r="X40" s="43">
        <v>17486</v>
      </c>
      <c r="Y40" s="43">
        <v>18277</v>
      </c>
      <c r="Z40" s="43">
        <v>68425</v>
      </c>
      <c r="AA40" s="43">
        <v>19516</v>
      </c>
      <c r="AB40" s="43">
        <v>19821</v>
      </c>
      <c r="AC40" s="43">
        <v>19604</v>
      </c>
      <c r="AE40" s="66">
        <f>Z40*(AE32+1)</f>
        <v>75267.5</v>
      </c>
    </row>
    <row r="41" spans="1:32" s="52" customFormat="1" x14ac:dyDescent="0.2">
      <c r="A41" s="51" t="s">
        <v>76</v>
      </c>
      <c r="B41" s="51">
        <f>SUM(B36:B40)</f>
        <v>78351</v>
      </c>
      <c r="C41" s="51">
        <f t="shared" ref="C41:I41" si="30">SUM(C36:C40)</f>
        <v>52896</v>
      </c>
      <c r="D41" s="51">
        <f t="shared" si="30"/>
        <v>45408</v>
      </c>
      <c r="E41" s="51">
        <f t="shared" si="30"/>
        <v>52579</v>
      </c>
      <c r="F41" s="51">
        <f t="shared" si="30"/>
        <v>229234</v>
      </c>
      <c r="G41" s="51">
        <f t="shared" si="30"/>
        <v>88293</v>
      </c>
      <c r="H41" s="51">
        <f t="shared" si="30"/>
        <v>61137</v>
      </c>
      <c r="I41" s="51">
        <f t="shared" si="30"/>
        <v>53265</v>
      </c>
      <c r="J41" s="51">
        <f t="shared" ref="J41" si="31">SUM(J36:J40)</f>
        <v>62900</v>
      </c>
      <c r="K41" s="51">
        <f t="shared" ref="K41" si="32">SUM(K36:K40)</f>
        <v>265595</v>
      </c>
      <c r="L41" s="51">
        <f t="shared" ref="L41" si="33">SUM(L36:L40)</f>
        <v>84310</v>
      </c>
      <c r="M41" s="51">
        <f t="shared" ref="M41" si="34">SUM(M36:M40)</f>
        <v>58015</v>
      </c>
      <c r="N41" s="51">
        <f t="shared" ref="N41" si="35">SUM(N36:N40)</f>
        <v>53809</v>
      </c>
      <c r="O41" s="51">
        <f t="shared" ref="O41:P41" si="36">SUM(O36:O40)</f>
        <v>64040</v>
      </c>
      <c r="P41" s="51">
        <f t="shared" si="36"/>
        <v>260174</v>
      </c>
      <c r="Q41" s="51">
        <f>SUM(Q36:Q40)</f>
        <v>91819</v>
      </c>
      <c r="R41" s="51">
        <f t="shared" ref="R41" si="37">SUM(R36:R40)</f>
        <v>58313</v>
      </c>
      <c r="S41" s="51">
        <f t="shared" ref="S41" si="38">SUM(S36:S40)</f>
        <v>59685</v>
      </c>
      <c r="T41" s="51">
        <f t="shared" ref="T41" si="39">SUM(T36:T40)</f>
        <v>64698</v>
      </c>
      <c r="U41" s="51">
        <f t="shared" ref="U41" si="40">SUM(U36:U40)</f>
        <v>274515</v>
      </c>
      <c r="V41" s="51">
        <f t="shared" ref="V41" si="41">SUM(V36:V40)</f>
        <v>111439</v>
      </c>
      <c r="W41" s="51">
        <f t="shared" ref="W41" si="42">SUM(W36:W40)</f>
        <v>89584</v>
      </c>
      <c r="X41" s="51">
        <f t="shared" ref="X41" si="43">SUM(X36:X40)</f>
        <v>81434</v>
      </c>
      <c r="Y41" s="51">
        <f t="shared" ref="Y41" si="44">SUM(Y36:Y40)</f>
        <v>83360</v>
      </c>
      <c r="Z41" s="51">
        <f t="shared" ref="Z41" si="45">SUM(Z36:Z40)</f>
        <v>365817</v>
      </c>
      <c r="AA41" s="51">
        <f t="shared" ref="AA41" si="46">SUM(AA36:AA40)</f>
        <v>123945</v>
      </c>
      <c r="AB41" s="51">
        <f t="shared" ref="AB41" si="47">SUM(AB36:AB40)</f>
        <v>97278</v>
      </c>
      <c r="AC41" s="51">
        <f t="shared" ref="AC41" si="48">SUM(AC36:AC40)</f>
        <v>82959</v>
      </c>
      <c r="AD41" s="51"/>
      <c r="AE41" s="82">
        <f>SUM(AE36:AE40)</f>
        <v>378755.47849999997</v>
      </c>
    </row>
    <row r="42" spans="1:32" s="9" customFormat="1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32" s="6" customFormat="1" x14ac:dyDescent="0.2">
      <c r="A43" s="6" t="s">
        <v>174</v>
      </c>
    </row>
    <row r="44" spans="1:32" s="6" customFormat="1" x14ac:dyDescent="0.2">
      <c r="A44" s="7" t="s">
        <v>176</v>
      </c>
      <c r="B44" s="8"/>
      <c r="C44" s="8"/>
      <c r="D44" s="8"/>
      <c r="E44" s="8"/>
      <c r="F44" s="6">
        <v>0.11530601641785876</v>
      </c>
      <c r="G44" s="8">
        <f>G60/B60-G441</f>
        <v>1.100882132132132</v>
      </c>
      <c r="H44" s="8">
        <f t="shared" ref="H44:R44" si="49">H60/C60-H441</f>
        <v>1.1741267665548045</v>
      </c>
      <c r="I44" s="8">
        <f t="shared" si="49"/>
        <v>1.2044562230074598</v>
      </c>
      <c r="J44" s="8">
        <f t="shared" si="49"/>
        <v>1.1912636910688774</v>
      </c>
      <c r="K44" s="8">
        <f t="shared" si="49"/>
        <v>1.160383022774327</v>
      </c>
      <c r="L44" s="8">
        <f t="shared" si="49"/>
        <v>1.0496405535191657</v>
      </c>
      <c r="M44" s="8">
        <f t="shared" si="49"/>
        <v>1.0303933013968842</v>
      </c>
      <c r="N44" s="8">
        <f t="shared" si="49"/>
        <v>1.0209436883709559</v>
      </c>
      <c r="O44" s="8">
        <f t="shared" si="49"/>
        <v>1.0655958134971109</v>
      </c>
      <c r="P44" s="8">
        <f t="shared" si="49"/>
        <v>1.0430089300848402</v>
      </c>
      <c r="Q44" s="8">
        <f t="shared" si="49"/>
        <v>1.1198429886302113</v>
      </c>
      <c r="R44" s="8">
        <f t="shared" si="49"/>
        <v>0.99519456165025788</v>
      </c>
      <c r="S44" s="8">
        <f t="shared" ref="S44" si="50">S60/N60-S441</f>
        <v>1.0783045977011494</v>
      </c>
      <c r="T44" s="8">
        <f t="shared" ref="T44" si="51">T60/O60-T441</f>
        <v>1.0469272218811814</v>
      </c>
      <c r="U44" s="8">
        <f t="shared" ref="U44" si="52">U60/P60-U441</f>
        <v>1.0653642848589562</v>
      </c>
      <c r="V44" s="8">
        <f t="shared" ref="V44" si="53">V60/Q60-V441</f>
        <v>1.1194913820194841</v>
      </c>
      <c r="W44" s="8">
        <f t="shared" ref="W44" si="54">W60/R60-W441</f>
        <v>1.3467593137832214</v>
      </c>
      <c r="X44" s="8">
        <f t="shared" ref="X44" si="55">X60/S60-X441</f>
        <v>1.3276334295654748</v>
      </c>
      <c r="Y44" s="8">
        <f t="shared" ref="Y44" si="56">Y60/T60-Y441</f>
        <v>1.1994266727474103</v>
      </c>
      <c r="Z44" s="8">
        <f t="shared" ref="Z44" si="57">Z60/U60-Z441</f>
        <v>1.2308198721860046</v>
      </c>
      <c r="AA44" s="8">
        <f t="shared" ref="AA44" si="58">AA60/V60-AA441</f>
        <v>1.1119844526020297</v>
      </c>
      <c r="AB44" s="8">
        <f t="shared" ref="AB44:AC44" si="59">AB60/W60-AB441</f>
        <v>1.1916865854369498</v>
      </c>
      <c r="AC44" s="8">
        <f t="shared" si="59"/>
        <v>1.0446612768330081</v>
      </c>
      <c r="AD44" s="8"/>
      <c r="AE44" s="68">
        <f>AE60/Z60-AE441</f>
        <v>1.0541143079665889</v>
      </c>
    </row>
    <row r="45" spans="1:32" s="6" customFormat="1" x14ac:dyDescent="0.2">
      <c r="A45" s="7" t="s">
        <v>177</v>
      </c>
      <c r="F45" s="6">
        <v>9.9815823190262609E-2</v>
      </c>
      <c r="G45" s="8">
        <f>G61/B61-1</f>
        <v>0.13676367366772846</v>
      </c>
      <c r="H45" s="8">
        <f t="shared" ref="H45:R45" si="60">H61/C61-1</f>
        <v>8.7410665200659654E-2</v>
      </c>
      <c r="I45" s="8">
        <f t="shared" si="60"/>
        <v>0.13704918032786884</v>
      </c>
      <c r="J45" s="8">
        <f t="shared" si="60"/>
        <v>0.18241217618571759</v>
      </c>
      <c r="K45" s="8">
        <f t="shared" si="60"/>
        <v>0.13618988678146282</v>
      </c>
      <c r="L45" s="8">
        <f t="shared" si="60"/>
        <v>-3.2820366676166057E-2</v>
      </c>
      <c r="M45" s="8">
        <f t="shared" si="60"/>
        <v>-5.7200635562617341E-2</v>
      </c>
      <c r="N45" s="8">
        <f t="shared" si="60"/>
        <v>-1.7548195748887774E-2</v>
      </c>
      <c r="O45" s="8">
        <f t="shared" si="60"/>
        <v>-2.8344818619165268E-2</v>
      </c>
      <c r="P45" s="8">
        <f t="shared" si="60"/>
        <v>-3.4155719320730582E-2</v>
      </c>
      <c r="Q45" s="8">
        <f t="shared" si="60"/>
        <v>0.1429062515346462</v>
      </c>
      <c r="R45" s="8">
        <f t="shared" si="60"/>
        <v>9.4990041366630917E-2</v>
      </c>
      <c r="S45" s="8">
        <f t="shared" ref="S45:S49" si="61">S61/N61-1</f>
        <v>0.18851153039832291</v>
      </c>
      <c r="T45" s="8">
        <f t="shared" ref="T45:T49" si="62">T61/O61-1</f>
        <v>0.13073732102234703</v>
      </c>
      <c r="U45" s="8">
        <f t="shared" ref="U45:U49" si="63">U61/P61-1</f>
        <v>0.13853503184713367</v>
      </c>
      <c r="V45" s="8">
        <f t="shared" ref="V45:V49" si="64">V61/Q61-1</f>
        <v>0.17329093799682038</v>
      </c>
      <c r="W45" s="8">
        <f t="shared" ref="W45:W49" si="65">W61/R61-1</f>
        <v>0.55757660556877009</v>
      </c>
      <c r="X45" s="8">
        <f t="shared" ref="X45:X49" si="66">X61/S61-1</f>
        <v>0.33655542228180346</v>
      </c>
      <c r="Y45" s="8">
        <f t="shared" ref="Y45:Y49" si="67">Y61/T61-1</f>
        <v>0.23041420118343203</v>
      </c>
      <c r="Z45" s="8">
        <f t="shared" ref="Z45:Z49" si="68">Z61/U61-1</f>
        <v>0.30109265734265733</v>
      </c>
      <c r="AA45" s="8">
        <f t="shared" ref="AA45:AA49" si="69">AA61/V61-1</f>
        <v>8.9467516296784622E-2</v>
      </c>
      <c r="AB45" s="8">
        <f t="shared" ref="AB45:AC49" si="70">AB61/W61-1</f>
        <v>4.5948616600790526E-2</v>
      </c>
      <c r="AC45" s="8">
        <f t="shared" si="70"/>
        <v>1.8159742385049915E-2</v>
      </c>
      <c r="AD45" s="8"/>
      <c r="AE45" s="68">
        <f t="shared" ref="AE45:AE49" si="71">AE61/Z61-1</f>
        <v>2.3996756310400436E-2</v>
      </c>
    </row>
    <row r="46" spans="1:32" s="6" customFormat="1" x14ac:dyDescent="0.2">
      <c r="A46" s="7" t="s">
        <v>178</v>
      </c>
      <c r="F46" s="6">
        <v>-7.6878660397591392E-2</v>
      </c>
      <c r="G46" s="8">
        <f>G62/B62-1</f>
        <v>0.10614180989342703</v>
      </c>
      <c r="H46" s="8">
        <f t="shared" ref="H46:R46" si="72">H62/C62-1</f>
        <v>0.21424575797128464</v>
      </c>
      <c r="I46" s="8">
        <f t="shared" si="72"/>
        <v>0.19327836081959027</v>
      </c>
      <c r="J46" s="8">
        <f t="shared" si="72"/>
        <v>0.16426895214774007</v>
      </c>
      <c r="K46" s="8">
        <f t="shared" si="72"/>
        <v>0.16035206862657492</v>
      </c>
      <c r="L46" s="8">
        <f t="shared" si="72"/>
        <v>-0.26659612385832032</v>
      </c>
      <c r="M46" s="8">
        <f t="shared" si="72"/>
        <v>-0.21544840294840295</v>
      </c>
      <c r="N46" s="8">
        <f t="shared" si="72"/>
        <v>-4.1252224897916467E-2</v>
      </c>
      <c r="O46" s="8">
        <f t="shared" si="72"/>
        <v>-2.4274822539654739E-2</v>
      </c>
      <c r="P46" s="8">
        <f t="shared" si="72"/>
        <v>-0.15910053521235223</v>
      </c>
      <c r="Q46" s="8">
        <f t="shared" si="72"/>
        <v>3.1057787227579903E-2</v>
      </c>
      <c r="R46" s="8">
        <f t="shared" si="72"/>
        <v>-7.4672147191231164E-2</v>
      </c>
      <c r="S46" s="8">
        <f t="shared" si="61"/>
        <v>1.8783444359506296E-2</v>
      </c>
      <c r="T46" s="8">
        <f t="shared" si="62"/>
        <v>-0.28633015987066646</v>
      </c>
      <c r="U46" s="8">
        <f t="shared" si="63"/>
        <v>-7.7155547415174719E-2</v>
      </c>
      <c r="V46" s="8">
        <f t="shared" si="64"/>
        <v>0.56967152747090877</v>
      </c>
      <c r="W46" s="8">
        <f t="shared" si="65"/>
        <v>0.87498677948175563</v>
      </c>
      <c r="X46" s="8">
        <f t="shared" si="66"/>
        <v>0.58237753242576917</v>
      </c>
      <c r="Y46" s="8">
        <f t="shared" si="67"/>
        <v>0.8327460357412535</v>
      </c>
      <c r="Z46" s="8">
        <f t="shared" si="68"/>
        <v>0.69609010618239564</v>
      </c>
      <c r="AA46" s="8">
        <f t="shared" si="69"/>
        <v>0.20973115000234599</v>
      </c>
      <c r="AB46" s="8">
        <f t="shared" si="70"/>
        <v>3.4690884476534345E-2</v>
      </c>
      <c r="AC46" s="8">
        <f t="shared" ref="AC46:AC49" si="73">AC62/X62-1</f>
        <v>-1.0703156753827381E-2</v>
      </c>
      <c r="AD46" s="8"/>
      <c r="AE46" s="68">
        <f t="shared" si="71"/>
        <v>-2.6199163116579771E-2</v>
      </c>
    </row>
    <row r="47" spans="1:32" s="6" customFormat="1" x14ac:dyDescent="0.2">
      <c r="A47" s="7" t="s">
        <v>179</v>
      </c>
      <c r="F47" s="6">
        <v>4.7554347826086918E-2</v>
      </c>
      <c r="G47" s="8">
        <f>G63/B63-1</f>
        <v>0.25511619840443989</v>
      </c>
      <c r="H47" s="8">
        <f t="shared" ref="H47:R47" si="74">H63/C63-1</f>
        <v>0.21917502787068011</v>
      </c>
      <c r="I47" s="8">
        <f t="shared" si="74"/>
        <v>6.7052980132450424E-2</v>
      </c>
      <c r="J47" s="8">
        <f t="shared" si="74"/>
        <v>0.33773976153447371</v>
      </c>
      <c r="K47" s="8">
        <f t="shared" si="74"/>
        <v>0.22556814977725148</v>
      </c>
      <c r="L47" s="8">
        <f t="shared" si="74"/>
        <v>-4.5184468702501035E-2</v>
      </c>
      <c r="M47" s="8">
        <f t="shared" si="74"/>
        <v>1.1704462326261877E-2</v>
      </c>
      <c r="N47" s="8">
        <f t="shared" si="74"/>
        <v>5.5598655288337184E-2</v>
      </c>
      <c r="O47" s="8">
        <f t="shared" si="74"/>
        <v>-3.4683200930052283E-2</v>
      </c>
      <c r="P47" s="8">
        <f t="shared" si="74"/>
        <v>-1.0444945474623824E-2</v>
      </c>
      <c r="Q47" s="8">
        <f t="shared" si="74"/>
        <v>-9.942112879884224E-2</v>
      </c>
      <c r="R47" s="8">
        <f t="shared" si="74"/>
        <v>-5.8929862617498219E-2</v>
      </c>
      <c r="S47" s="8">
        <f t="shared" si="61"/>
        <v>0.21656050955414008</v>
      </c>
      <c r="T47" s="8">
        <f t="shared" si="62"/>
        <v>8.2296266559613862E-3</v>
      </c>
      <c r="U47" s="8">
        <f t="shared" si="63"/>
        <v>-4.0918813354412498E-3</v>
      </c>
      <c r="V47" s="8">
        <f t="shared" si="64"/>
        <v>0.33135143821308044</v>
      </c>
      <c r="W47" s="8">
        <f t="shared" si="65"/>
        <v>0.48713023434498659</v>
      </c>
      <c r="X47" s="8">
        <f t="shared" si="66"/>
        <v>0.30165122835279901</v>
      </c>
      <c r="Y47" s="8">
        <f t="shared" si="67"/>
        <v>0.19271351781803703</v>
      </c>
      <c r="Z47" s="8">
        <f t="shared" si="68"/>
        <v>0.32981604258100661</v>
      </c>
      <c r="AA47" s="8">
        <f t="shared" si="69"/>
        <v>-0.14218467109233557</v>
      </c>
      <c r="AB47" s="8">
        <f t="shared" si="70"/>
        <v>-2.3249806251615102E-3</v>
      </c>
      <c r="AC47" s="8">
        <f t="shared" si="73"/>
        <v>-0.15748762376237624</v>
      </c>
      <c r="AD47" s="8"/>
      <c r="AE47" s="68">
        <f t="shared" si="71"/>
        <v>5.4114307966588893E-2</v>
      </c>
    </row>
    <row r="48" spans="1:32" s="6" customFormat="1" x14ac:dyDescent="0.2">
      <c r="A48" s="7" t="s">
        <v>169</v>
      </c>
      <c r="F48" s="6">
        <v>0.11315365460670868</v>
      </c>
      <c r="G48" s="8">
        <f>G64/B64-1</f>
        <v>0.16885553470919334</v>
      </c>
      <c r="H48" s="8">
        <f t="shared" ref="H48:R48" si="75">H64/C64-1</f>
        <v>4.2951251646903721E-2</v>
      </c>
      <c r="I48" s="8">
        <f t="shared" si="75"/>
        <v>0.16049835104433852</v>
      </c>
      <c r="J48" s="8">
        <f t="shared" si="75"/>
        <v>0.21941678520625896</v>
      </c>
      <c r="K48" s="8">
        <f t="shared" si="75"/>
        <v>0.14527271531021779</v>
      </c>
      <c r="L48" s="8">
        <f t="shared" si="75"/>
        <v>1.0944112067707623E-2</v>
      </c>
      <c r="M48" s="8">
        <f t="shared" si="75"/>
        <v>-8.6659929257200563E-2</v>
      </c>
      <c r="N48" s="8">
        <f t="shared" si="75"/>
        <v>0.13324913167035057</v>
      </c>
      <c r="O48" s="8">
        <f t="shared" si="75"/>
        <v>6.6200058326042477E-2</v>
      </c>
      <c r="P48" s="8">
        <f t="shared" si="75"/>
        <v>2.188774630895618E-2</v>
      </c>
      <c r="Q48" s="8">
        <f t="shared" si="75"/>
        <v>6.495381062355654E-2</v>
      </c>
      <c r="R48" s="8">
        <f t="shared" si="75"/>
        <v>7.4688796680497882E-2</v>
      </c>
      <c r="S48" s="8">
        <f t="shared" si="61"/>
        <v>0.1699637782112009</v>
      </c>
      <c r="T48" s="8">
        <f t="shared" si="62"/>
        <v>0.12992341356673953</v>
      </c>
      <c r="U48" s="8">
        <f t="shared" si="63"/>
        <v>0.10147290308072865</v>
      </c>
      <c r="V48" s="8">
        <f t="shared" si="64"/>
        <v>0.11480075901328268</v>
      </c>
      <c r="W48" s="8">
        <f t="shared" si="65"/>
        <v>0.94182754182754191</v>
      </c>
      <c r="X48" s="8">
        <f t="shared" si="66"/>
        <v>0.28482972136222906</v>
      </c>
      <c r="Y48" s="8">
        <f t="shared" si="67"/>
        <v>0.25683853788428945</v>
      </c>
      <c r="Z48" s="8">
        <f t="shared" si="68"/>
        <v>0.34517429694278579</v>
      </c>
      <c r="AA48" s="8">
        <f t="shared" si="69"/>
        <v>0.19270516717325226</v>
      </c>
      <c r="AB48" s="8">
        <f t="shared" si="70"/>
        <v>-6.6542948038176064E-2</v>
      </c>
      <c r="AC48" s="8">
        <f t="shared" si="73"/>
        <v>0.13994439295644123</v>
      </c>
      <c r="AD48" s="8"/>
      <c r="AE48" s="68">
        <f t="shared" si="71"/>
        <v>0.10431022739356921</v>
      </c>
    </row>
    <row r="49" spans="1:32" s="16" customFormat="1" x14ac:dyDescent="0.2">
      <c r="A49" s="15" t="s">
        <v>120</v>
      </c>
      <c r="F49" s="16">
        <v>6.304518199398057E-2</v>
      </c>
      <c r="G49" s="17">
        <f>G65/B65-1</f>
        <v>0.12689053107171566</v>
      </c>
      <c r="H49" s="17">
        <f t="shared" ref="H49:R49" si="76">H65/C65-1</f>
        <v>0.15579627949183306</v>
      </c>
      <c r="I49" s="17">
        <f t="shared" si="76"/>
        <v>0.17303118393234662</v>
      </c>
      <c r="J49" s="17">
        <f t="shared" si="76"/>
        <v>0.19629509880370488</v>
      </c>
      <c r="K49" s="17">
        <f t="shared" si="76"/>
        <v>0.15861957650261305</v>
      </c>
      <c r="L49" s="17">
        <f t="shared" si="76"/>
        <v>-4.5111163965433243E-2</v>
      </c>
      <c r="M49" s="17">
        <f t="shared" si="76"/>
        <v>-5.1065639465462831E-2</v>
      </c>
      <c r="N49" s="17">
        <f t="shared" si="76"/>
        <v>1.0213085515817122E-2</v>
      </c>
      <c r="O49" s="17">
        <f t="shared" si="76"/>
        <v>1.8124006359300449E-2</v>
      </c>
      <c r="P49" s="17">
        <f t="shared" si="76"/>
        <v>-2.04107758052674E-2</v>
      </c>
      <c r="Q49" s="17">
        <f t="shared" si="76"/>
        <v>8.9064167951607098E-2</v>
      </c>
      <c r="R49" s="17">
        <f t="shared" si="76"/>
        <v>5.1366026027750422E-3</v>
      </c>
      <c r="S49" s="17">
        <f t="shared" si="61"/>
        <v>0.10920106301919752</v>
      </c>
      <c r="T49" s="17">
        <f t="shared" si="62"/>
        <v>1.0274828232354816E-2</v>
      </c>
      <c r="U49" s="17">
        <f t="shared" si="63"/>
        <v>5.5120803769784787E-2</v>
      </c>
      <c r="V49" s="17">
        <f t="shared" si="64"/>
        <v>0.21368126422635836</v>
      </c>
      <c r="W49" s="17">
        <f t="shared" si="65"/>
        <v>0.53626121105070901</v>
      </c>
      <c r="X49" s="17">
        <f t="shared" si="66"/>
        <v>0.36439641450950822</v>
      </c>
      <c r="Y49" s="17">
        <f t="shared" si="67"/>
        <v>0.28844786546724777</v>
      </c>
      <c r="Z49" s="17">
        <f t="shared" si="68"/>
        <v>0.33259384733074704</v>
      </c>
      <c r="AA49" s="17">
        <f t="shared" si="69"/>
        <v>0.11222283042740866</v>
      </c>
      <c r="AB49" s="17">
        <f t="shared" si="70"/>
        <v>8.5885872477228009E-2</v>
      </c>
      <c r="AC49" s="17">
        <f t="shared" si="73"/>
        <v>1.8726821720657316E-2</v>
      </c>
      <c r="AD49" s="17"/>
      <c r="AE49" s="75">
        <f t="shared" si="71"/>
        <v>3.5368718512261532E-2</v>
      </c>
    </row>
    <row r="50" spans="1:32" s="38" customFormat="1" x14ac:dyDescent="0.2">
      <c r="A50" s="3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E50" s="39"/>
    </row>
    <row r="51" spans="1:32" s="9" customFormat="1" x14ac:dyDescent="0.2">
      <c r="A51" s="36" t="s">
        <v>191</v>
      </c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/>
    </row>
    <row r="52" spans="1:32" x14ac:dyDescent="0.2">
      <c r="A52" t="s">
        <v>165</v>
      </c>
      <c r="B52" s="40">
        <f>B60/B65</f>
        <v>0.4080101083585404</v>
      </c>
      <c r="C52" s="40">
        <f t="shared" ref="C52:N52" si="77">C60/C65</f>
        <v>0.39997353297035693</v>
      </c>
      <c r="D52" s="40">
        <f t="shared" si="77"/>
        <v>0.44873150105708243</v>
      </c>
      <c r="E52" s="40">
        <f t="shared" si="77"/>
        <v>0.43931988056068011</v>
      </c>
      <c r="F52" s="40">
        <f t="shared" si="77"/>
        <v>0.4214034567298045</v>
      </c>
      <c r="G52" s="40">
        <f t="shared" si="77"/>
        <v>0.39859331996874042</v>
      </c>
      <c r="H52" s="40">
        <f t="shared" si="77"/>
        <v>0.40631696026955855</v>
      </c>
      <c r="I52" s="40">
        <f t="shared" si="77"/>
        <v>0.4607528395757064</v>
      </c>
      <c r="J52" s="40">
        <f t="shared" si="77"/>
        <v>0.43747217806041333</v>
      </c>
      <c r="K52" s="40">
        <f t="shared" si="77"/>
        <v>0.42204484271164744</v>
      </c>
      <c r="L52" s="40">
        <f t="shared" si="77"/>
        <v>0.43814494128810344</v>
      </c>
      <c r="M52" s="40">
        <f t="shared" si="77"/>
        <v>0.4411962423511161</v>
      </c>
      <c r="N52" s="40">
        <f t="shared" si="77"/>
        <v>0.46564701072311321</v>
      </c>
      <c r="O52" s="40">
        <f>O60/O65</f>
        <v>0.45787008119925049</v>
      </c>
      <c r="P52" s="40">
        <f t="shared" ref="P52:Y52" si="78">P60/P65</f>
        <v>0.44936849954261376</v>
      </c>
      <c r="Q52" s="40">
        <f t="shared" si="78"/>
        <v>0.45052766856532961</v>
      </c>
      <c r="R52" s="40">
        <f t="shared" si="78"/>
        <v>0.43683226724744051</v>
      </c>
      <c r="S52" s="40">
        <f t="shared" si="78"/>
        <v>0.4526765518974617</v>
      </c>
      <c r="T52" s="40">
        <f t="shared" si="78"/>
        <v>0.47448143682957744</v>
      </c>
      <c r="U52" s="40">
        <f t="shared" si="78"/>
        <v>0.45373112580369013</v>
      </c>
      <c r="V52" s="40">
        <f t="shared" si="78"/>
        <v>0.41556367160509339</v>
      </c>
      <c r="W52" s="40">
        <f t="shared" si="78"/>
        <v>0.38294784782996966</v>
      </c>
      <c r="X52" s="40">
        <f t="shared" si="78"/>
        <v>0.44047940663604884</v>
      </c>
      <c r="Y52" s="40">
        <f t="shared" si="78"/>
        <v>0.44169865642994244</v>
      </c>
      <c r="Z52" s="40">
        <f>Z60/Z65</f>
        <v>0.41907839165484384</v>
      </c>
      <c r="AA52" s="40">
        <f t="shared" ref="AA52:AC52" si="79">AA60/AA65</f>
        <v>0.41547460567187061</v>
      </c>
      <c r="AB52" s="40">
        <f t="shared" si="79"/>
        <v>0.42025946257118774</v>
      </c>
      <c r="AC52" s="40">
        <f t="shared" si="79"/>
        <v>0.45169300497836279</v>
      </c>
      <c r="AE52" s="55">
        <v>0.42666590259532283</v>
      </c>
    </row>
    <row r="53" spans="1:32" x14ac:dyDescent="0.2">
      <c r="A53" t="s">
        <v>166</v>
      </c>
      <c r="B53" s="40">
        <f>B61/B65</f>
        <v>0.23638498551390538</v>
      </c>
      <c r="C53" s="40">
        <f t="shared" ref="C53:N53" si="80">C61/C65</f>
        <v>0.24071763460375076</v>
      </c>
      <c r="D53" s="40">
        <f t="shared" si="80"/>
        <v>0.23509073291050034</v>
      </c>
      <c r="E53" s="40">
        <f t="shared" si="80"/>
        <v>0.24741817075258182</v>
      </c>
      <c r="F53" s="40">
        <f t="shared" si="80"/>
        <v>0.23965903836254657</v>
      </c>
      <c r="G53" s="40">
        <f t="shared" si="80"/>
        <v>0.23845604974346776</v>
      </c>
      <c r="H53" s="40">
        <f t="shared" si="80"/>
        <v>0.22647496605983283</v>
      </c>
      <c r="I53" s="40">
        <f t="shared" si="80"/>
        <v>0.22787947057166996</v>
      </c>
      <c r="J53" s="40">
        <f t="shared" si="80"/>
        <v>0.24454689984101749</v>
      </c>
      <c r="K53" s="40">
        <f t="shared" si="80"/>
        <v>0.23501948455354957</v>
      </c>
      <c r="L53" s="40">
        <f t="shared" si="80"/>
        <v>0.24152532321195588</v>
      </c>
      <c r="M53" s="40">
        <f t="shared" si="80"/>
        <v>0.22501077307592865</v>
      </c>
      <c r="N53" s="40">
        <f t="shared" si="80"/>
        <v>0.22161720158337825</v>
      </c>
      <c r="O53" s="40">
        <f>O61/O65</f>
        <v>0.23338538413491569</v>
      </c>
      <c r="P53" s="40">
        <f t="shared" ref="P53:Y53" si="81">P61/P65</f>
        <v>0.23172184768654824</v>
      </c>
      <c r="Q53" s="40">
        <f t="shared" si="81"/>
        <v>0.25346605822324353</v>
      </c>
      <c r="R53" s="40">
        <f t="shared" si="81"/>
        <v>0.24512544372609882</v>
      </c>
      <c r="S53" s="40">
        <f t="shared" si="81"/>
        <v>0.23746334925023038</v>
      </c>
      <c r="T53" s="40">
        <f t="shared" si="81"/>
        <v>0.26121363875235709</v>
      </c>
      <c r="U53" s="40">
        <f t="shared" si="81"/>
        <v>0.25004098136713843</v>
      </c>
      <c r="V53" s="40">
        <f t="shared" si="81"/>
        <v>0.24503091377345454</v>
      </c>
      <c r="W53" s="40">
        <f t="shared" si="81"/>
        <v>0.24852652259332023</v>
      </c>
      <c r="X53" s="40">
        <f t="shared" si="81"/>
        <v>0.23261782547830145</v>
      </c>
      <c r="Y53" s="40">
        <f t="shared" si="81"/>
        <v>0.24944817658349328</v>
      </c>
      <c r="Z53" s="40">
        <f>Z61/Z65</f>
        <v>0.2441302618522376</v>
      </c>
      <c r="AA53" s="40">
        <f t="shared" ref="AA53:AC53" si="82">AA61/AA65</f>
        <v>0.24001774980838275</v>
      </c>
      <c r="AB53" s="40">
        <f t="shared" si="82"/>
        <v>0.23938608935216596</v>
      </c>
      <c r="AC53" s="40">
        <f t="shared" si="82"/>
        <v>0.23248833761255561</v>
      </c>
      <c r="AE53" s="55">
        <v>0.2414488595068941</v>
      </c>
    </row>
    <row r="54" spans="1:32" x14ac:dyDescent="0.2">
      <c r="A54" t="s">
        <v>167</v>
      </c>
      <c r="B54" s="40">
        <f>B62/B65</f>
        <v>0.20718306084159743</v>
      </c>
      <c r="C54" s="40">
        <f t="shared" ref="C54:N54" si="83">C62/C65</f>
        <v>0.20277525710828795</v>
      </c>
      <c r="D54" s="40">
        <f t="shared" si="83"/>
        <v>0.17626849894291755</v>
      </c>
      <c r="E54" s="40">
        <f t="shared" si="83"/>
        <v>0.18640521881359479</v>
      </c>
      <c r="F54" s="40">
        <f t="shared" si="83"/>
        <v>0.19527644241255659</v>
      </c>
      <c r="G54" s="40">
        <f t="shared" si="83"/>
        <v>0.20336833044522215</v>
      </c>
      <c r="H54" s="40">
        <f t="shared" si="83"/>
        <v>0.21302975285015621</v>
      </c>
      <c r="I54" s="40">
        <f t="shared" si="83"/>
        <v>0.17931099220876748</v>
      </c>
      <c r="J54" s="40">
        <f t="shared" si="83"/>
        <v>0.18141494435612082</v>
      </c>
      <c r="K54" s="40">
        <f t="shared" si="83"/>
        <v>0.19556844067094636</v>
      </c>
      <c r="L54" s="40">
        <f t="shared" si="83"/>
        <v>0.15619736686039615</v>
      </c>
      <c r="M54" s="40">
        <f t="shared" si="83"/>
        <v>0.17612686374213565</v>
      </c>
      <c r="N54" s="40">
        <f t="shared" si="83"/>
        <v>0.17017599286364735</v>
      </c>
      <c r="O54" s="40">
        <f>O62/O65</f>
        <v>0.17386008744534664</v>
      </c>
      <c r="P54" s="40">
        <f t="shared" ref="P54:Y54" si="84">P62/P65</f>
        <v>0.16787995725937258</v>
      </c>
      <c r="Q54" s="40">
        <f t="shared" si="84"/>
        <v>0.14787789019701805</v>
      </c>
      <c r="R54" s="40">
        <f t="shared" si="84"/>
        <v>0.16214223243530601</v>
      </c>
      <c r="S54" s="40">
        <f t="shared" si="84"/>
        <v>0.15630392896037532</v>
      </c>
      <c r="T54" s="40">
        <f t="shared" si="84"/>
        <v>0.12281677949859346</v>
      </c>
      <c r="U54" s="40">
        <f t="shared" si="84"/>
        <v>0.14683350636577236</v>
      </c>
      <c r="V54" s="40">
        <f t="shared" si="84"/>
        <v>0.19125261353745099</v>
      </c>
      <c r="W54" s="40">
        <f t="shared" si="84"/>
        <v>0.19789248080014288</v>
      </c>
      <c r="X54" s="40">
        <f t="shared" si="84"/>
        <v>0.18127563425596188</v>
      </c>
      <c r="Y54" s="40">
        <f t="shared" si="84"/>
        <v>0.17470009596928981</v>
      </c>
      <c r="Z54" s="40">
        <f>Z62/Z65</f>
        <v>0.18688579262308749</v>
      </c>
      <c r="AA54" s="40">
        <f t="shared" ref="AA54:AC54" si="85">AA62/AA65</f>
        <v>0.20801968615111541</v>
      </c>
      <c r="AB54" s="40">
        <f t="shared" si="85"/>
        <v>0.18856267604185942</v>
      </c>
      <c r="AC54" s="40">
        <f t="shared" si="85"/>
        <v>0.17603876613748962</v>
      </c>
      <c r="AE54" s="55">
        <v>0.17577268658404874</v>
      </c>
    </row>
    <row r="55" spans="1:32" x14ac:dyDescent="0.2">
      <c r="A55" t="s">
        <v>168</v>
      </c>
      <c r="B55" s="40">
        <f>B63/B65</f>
        <v>7.3591913313167667E-2</v>
      </c>
      <c r="C55" s="40">
        <f t="shared" ref="C55:N55" si="86">C63/C65</f>
        <v>8.4789019963702361E-2</v>
      </c>
      <c r="D55" s="40">
        <f t="shared" si="86"/>
        <v>7.980972515856237E-2</v>
      </c>
      <c r="E55" s="40">
        <f t="shared" si="86"/>
        <v>7.3375301926624698E-2</v>
      </c>
      <c r="F55" s="40">
        <f t="shared" si="86"/>
        <v>7.7357634556828397E-2</v>
      </c>
      <c r="G55" s="40">
        <f t="shared" si="86"/>
        <v>8.1965727747386544E-2</v>
      </c>
      <c r="H55" s="40">
        <f t="shared" si="86"/>
        <v>8.9438474246364724E-2</v>
      </c>
      <c r="I55" s="40">
        <f t="shared" si="86"/>
        <v>7.2599267811883972E-2</v>
      </c>
      <c r="J55" s="40">
        <f t="shared" si="86"/>
        <v>8.2050874403815574E-2</v>
      </c>
      <c r="K55" s="40">
        <f t="shared" si="86"/>
        <v>8.1827594645983548E-2</v>
      </c>
      <c r="L55" s="40">
        <f t="shared" si="86"/>
        <v>8.1959435416913765E-2</v>
      </c>
      <c r="M55" s="40">
        <f t="shared" si="86"/>
        <v>9.53546496595708E-2</v>
      </c>
      <c r="N55" s="40">
        <f t="shared" si="86"/>
        <v>7.5860915460238987E-2</v>
      </c>
      <c r="O55" s="40">
        <f>O63/O65</f>
        <v>7.7795128044971892E-2</v>
      </c>
      <c r="P55" s="40">
        <f t="shared" ref="P55:Y55" si="87">P63/P65</f>
        <v>8.2660065955860312E-2</v>
      </c>
      <c r="Q55" s="40">
        <f t="shared" si="87"/>
        <v>6.7774643592284828E-2</v>
      </c>
      <c r="R55" s="40">
        <f t="shared" si="87"/>
        <v>8.9276833639154216E-2</v>
      </c>
      <c r="S55" s="40">
        <f t="shared" si="87"/>
        <v>8.3203484962720953E-2</v>
      </c>
      <c r="T55" s="40">
        <f t="shared" si="87"/>
        <v>7.7637639494265664E-2</v>
      </c>
      <c r="U55" s="40">
        <f t="shared" si="87"/>
        <v>7.8021237455148176E-2</v>
      </c>
      <c r="V55" s="40">
        <f t="shared" si="87"/>
        <v>7.4345606116350646E-2</v>
      </c>
      <c r="W55" s="40">
        <f t="shared" si="87"/>
        <v>8.6421682443293443E-2</v>
      </c>
      <c r="X55" s="40">
        <f t="shared" si="87"/>
        <v>7.937716432939558E-2</v>
      </c>
      <c r="Y55" s="40">
        <f t="shared" si="87"/>
        <v>7.1869001919385792E-2</v>
      </c>
      <c r="Z55" s="40">
        <f>Z63/Z65</f>
        <v>7.7858601431863475E-2</v>
      </c>
      <c r="AA55" s="40">
        <f t="shared" ref="AA55:AC55" si="88">AA63/AA65</f>
        <v>5.7339949171003268E-2</v>
      </c>
      <c r="AB55" s="40">
        <f t="shared" si="88"/>
        <v>7.9401303480745908E-2</v>
      </c>
      <c r="AC55" s="40">
        <f t="shared" si="88"/>
        <v>6.5646885811063302E-2</v>
      </c>
      <c r="AE55" s="55">
        <v>7.9268249368713448E-2</v>
      </c>
    </row>
    <row r="56" spans="1:32" x14ac:dyDescent="0.2">
      <c r="A56" t="s">
        <v>169</v>
      </c>
      <c r="B56" s="40">
        <f>B64/B65</f>
        <v>7.4829931972789115E-2</v>
      </c>
      <c r="C56" s="40">
        <f t="shared" ref="C56:N56" si="89">C64/C65</f>
        <v>7.1744555353901993E-2</v>
      </c>
      <c r="D56" s="40">
        <f t="shared" si="89"/>
        <v>6.0099541930937278E-2</v>
      </c>
      <c r="E56" s="40">
        <f t="shared" si="89"/>
        <v>5.348142794651857E-2</v>
      </c>
      <c r="F56" s="40">
        <f t="shared" si="89"/>
        <v>6.6303427938263951E-2</v>
      </c>
      <c r="G56" s="40">
        <f t="shared" si="89"/>
        <v>7.7616572095183078E-2</v>
      </c>
      <c r="H56" s="40">
        <f t="shared" si="89"/>
        <v>6.4739846574087712E-2</v>
      </c>
      <c r="I56" s="40">
        <f t="shared" si="89"/>
        <v>5.9457429831972212E-2</v>
      </c>
      <c r="J56" s="40">
        <f t="shared" si="89"/>
        <v>5.4515103338632749E-2</v>
      </c>
      <c r="K56" s="40">
        <f t="shared" si="89"/>
        <v>6.5539637417873081E-2</v>
      </c>
      <c r="L56" s="40">
        <f t="shared" si="89"/>
        <v>8.2172933222630765E-2</v>
      </c>
      <c r="M56" s="40">
        <f t="shared" si="89"/>
        <v>6.2311471171248814E-2</v>
      </c>
      <c r="N56" s="40">
        <f t="shared" si="89"/>
        <v>6.6698879369622183E-2</v>
      </c>
      <c r="O56" s="40">
        <f>O64/O65</f>
        <v>5.7089319175515303E-2</v>
      </c>
      <c r="P56" s="40">
        <f t="shared" ref="P56:Y56" si="90">P64/P65</f>
        <v>6.8369629555605091E-2</v>
      </c>
      <c r="Q56" s="40">
        <f t="shared" si="90"/>
        <v>8.0353739422123968E-2</v>
      </c>
      <c r="R56" s="40">
        <f t="shared" si="90"/>
        <v>6.6623222952000405E-2</v>
      </c>
      <c r="S56" s="40">
        <f t="shared" si="90"/>
        <v>7.0352684929211692E-2</v>
      </c>
      <c r="T56" s="40">
        <f t="shared" si="90"/>
        <v>6.3850505425206344E-2</v>
      </c>
      <c r="U56" s="40">
        <f t="shared" si="90"/>
        <v>7.1373149008250911E-2</v>
      </c>
      <c r="V56" s="40">
        <f t="shared" si="90"/>
        <v>7.3807194967650466E-2</v>
      </c>
      <c r="W56" s="40">
        <f t="shared" si="90"/>
        <v>8.4211466333273796E-2</v>
      </c>
      <c r="X56" s="40">
        <f t="shared" si="90"/>
        <v>6.6249969300292255E-2</v>
      </c>
      <c r="Y56" s="40">
        <f t="shared" si="90"/>
        <v>6.2284069097888674E-2</v>
      </c>
      <c r="Z56" s="40">
        <f>Z64/Z65</f>
        <v>7.2046952437967618E-2</v>
      </c>
      <c r="AA56" s="40">
        <f t="shared" ref="AA56:AC56" si="91">AA64/AA65</f>
        <v>7.9148009197627975E-2</v>
      </c>
      <c r="AB56" s="40">
        <f t="shared" si="91"/>
        <v>7.2390468554040993E-2</v>
      </c>
      <c r="AC56" s="40">
        <f t="shared" si="91"/>
        <v>7.41330054605287E-2</v>
      </c>
      <c r="AE56" s="55">
        <v>7.684430194502101E-2</v>
      </c>
      <c r="AF56" s="40"/>
    </row>
    <row r="57" spans="1:32" s="10" customFormat="1" x14ac:dyDescent="0.2">
      <c r="A57" s="10" t="s">
        <v>76</v>
      </c>
      <c r="B57" s="40">
        <f>SUM(B52:B56)</f>
        <v>0.99999999999999989</v>
      </c>
      <c r="C57" s="40">
        <f t="shared" ref="C57:N57" si="92">SUM(C52:C56)</f>
        <v>1</v>
      </c>
      <c r="D57" s="40">
        <f t="shared" si="92"/>
        <v>0.99999999999999989</v>
      </c>
      <c r="E57" s="40">
        <f t="shared" si="92"/>
        <v>0.99999999999999989</v>
      </c>
      <c r="F57" s="40">
        <f t="shared" si="92"/>
        <v>1</v>
      </c>
      <c r="G57" s="40">
        <f t="shared" si="92"/>
        <v>1</v>
      </c>
      <c r="H57" s="40">
        <f t="shared" si="92"/>
        <v>1</v>
      </c>
      <c r="I57" s="40">
        <f t="shared" si="92"/>
        <v>1</v>
      </c>
      <c r="J57" s="40">
        <f t="shared" si="92"/>
        <v>0.99999999999999989</v>
      </c>
      <c r="K57" s="40">
        <f t="shared" si="92"/>
        <v>1</v>
      </c>
      <c r="L57" s="40">
        <f t="shared" si="92"/>
        <v>0.99999999999999989</v>
      </c>
      <c r="M57" s="40">
        <f t="shared" si="92"/>
        <v>0.99999999999999989</v>
      </c>
      <c r="N57" s="40">
        <f t="shared" si="92"/>
        <v>1</v>
      </c>
      <c r="O57" s="40">
        <f>SUM(O52:O56)</f>
        <v>1</v>
      </c>
      <c r="P57" s="40">
        <f t="shared" ref="P57" si="93">SUM(P52:P56)</f>
        <v>1</v>
      </c>
      <c r="Q57" s="40">
        <f t="shared" ref="Q57" si="94">SUM(Q52:Q56)</f>
        <v>1</v>
      </c>
      <c r="R57" s="40">
        <f t="shared" ref="R57" si="95">SUM(R52:R56)</f>
        <v>0.99999999999999989</v>
      </c>
      <c r="S57" s="40">
        <f t="shared" ref="S57" si="96">SUM(S52:S56)</f>
        <v>1.0000000000000002</v>
      </c>
      <c r="T57" s="40">
        <f t="shared" ref="T57" si="97">SUM(T52:T56)</f>
        <v>1</v>
      </c>
      <c r="U57" s="40">
        <f t="shared" ref="U57" si="98">SUM(U52:U56)</f>
        <v>1</v>
      </c>
      <c r="V57" s="40">
        <f t="shared" ref="V57" si="99">SUM(V52:V56)</f>
        <v>1.0000000000000002</v>
      </c>
      <c r="W57" s="40">
        <f t="shared" ref="W57" si="100">SUM(W52:W56)</f>
        <v>1</v>
      </c>
      <c r="X57" s="40">
        <f t="shared" ref="X57" si="101">SUM(X52:X56)</f>
        <v>0.99999999999999989</v>
      </c>
      <c r="Y57" s="40">
        <f t="shared" ref="Y57" si="102">SUM(Y52:Y56)</f>
        <v>1</v>
      </c>
      <c r="Z57" s="40">
        <f>SUM(Z52:Z56)</f>
        <v>1</v>
      </c>
      <c r="AA57" s="40">
        <f t="shared" ref="AA57" si="103">SUM(AA52:AA56)</f>
        <v>1</v>
      </c>
      <c r="AB57" s="40">
        <f t="shared" ref="AB57" si="104">SUM(AB52:AB56)</f>
        <v>1</v>
      </c>
      <c r="AC57" s="40">
        <f t="shared" ref="AC57" si="105">SUM(AC52:AC56)</f>
        <v>1</v>
      </c>
      <c r="AE57" s="55">
        <v>1.0000000000000002</v>
      </c>
      <c r="AF57" s="40"/>
    </row>
    <row r="58" spans="1:32" s="9" customFormat="1" x14ac:dyDescent="0.2">
      <c r="AF58" s="40"/>
    </row>
    <row r="59" spans="1:32" s="64" customFormat="1" x14ac:dyDescent="0.2">
      <c r="A59" s="63" t="s">
        <v>182</v>
      </c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49"/>
      <c r="AF59" s="65"/>
    </row>
    <row r="60" spans="1:32" s="49" customFormat="1" x14ac:dyDescent="0.2">
      <c r="A60" s="49" t="s">
        <v>165</v>
      </c>
      <c r="B60" s="49">
        <v>31968</v>
      </c>
      <c r="C60" s="49">
        <v>21157</v>
      </c>
      <c r="D60" s="49">
        <v>20376</v>
      </c>
      <c r="E60" s="49">
        <v>23099</v>
      </c>
      <c r="F60" s="49">
        <v>96600</v>
      </c>
      <c r="G60" s="49">
        <v>35193</v>
      </c>
      <c r="H60" s="49">
        <v>24841</v>
      </c>
      <c r="I60" s="49">
        <v>24542</v>
      </c>
      <c r="J60" s="49">
        <v>27517</v>
      </c>
      <c r="K60" s="49">
        <v>112093</v>
      </c>
      <c r="L60" s="49">
        <v>36940</v>
      </c>
      <c r="M60" s="49">
        <v>25596</v>
      </c>
      <c r="N60" s="49">
        <v>25056</v>
      </c>
      <c r="O60" s="49">
        <v>29322</v>
      </c>
      <c r="P60" s="49">
        <v>116914</v>
      </c>
      <c r="Q60" s="49">
        <v>41367</v>
      </c>
      <c r="R60" s="49">
        <v>25473</v>
      </c>
      <c r="S60" s="49">
        <v>27018</v>
      </c>
      <c r="T60" s="49">
        <v>30698</v>
      </c>
      <c r="U60" s="49">
        <v>124556</v>
      </c>
      <c r="V60" s="49">
        <v>46310</v>
      </c>
      <c r="W60" s="49">
        <v>34306</v>
      </c>
      <c r="X60" s="49">
        <v>35870</v>
      </c>
      <c r="Y60" s="49">
        <v>36820</v>
      </c>
      <c r="Z60" s="49">
        <v>153306</v>
      </c>
      <c r="AA60" s="49">
        <v>51496</v>
      </c>
      <c r="AB60" s="49">
        <v>40882</v>
      </c>
      <c r="AC60" s="49">
        <v>37472</v>
      </c>
      <c r="AE60" s="66">
        <f>AE41*(AE52)</f>
        <v>161602.04809712587</v>
      </c>
      <c r="AF60" s="65"/>
    </row>
    <row r="61" spans="1:32" s="49" customFormat="1" x14ac:dyDescent="0.2">
      <c r="A61" s="49" t="s">
        <v>166</v>
      </c>
      <c r="B61" s="49">
        <v>18521</v>
      </c>
      <c r="C61" s="49">
        <v>12733</v>
      </c>
      <c r="D61" s="49">
        <v>10675</v>
      </c>
      <c r="E61" s="49">
        <v>13009</v>
      </c>
      <c r="F61" s="49">
        <v>54938</v>
      </c>
      <c r="G61" s="49">
        <v>21054</v>
      </c>
      <c r="H61" s="49">
        <v>13846</v>
      </c>
      <c r="I61" s="49">
        <v>12138</v>
      </c>
      <c r="J61" s="49">
        <v>15382</v>
      </c>
      <c r="K61" s="49">
        <v>62420</v>
      </c>
      <c r="L61" s="49">
        <v>20363</v>
      </c>
      <c r="M61" s="49">
        <v>13054</v>
      </c>
      <c r="N61" s="49">
        <v>11925</v>
      </c>
      <c r="O61" s="49">
        <v>14946</v>
      </c>
      <c r="P61" s="49">
        <v>60288</v>
      </c>
      <c r="Q61" s="49">
        <v>23273</v>
      </c>
      <c r="R61" s="49">
        <v>14294</v>
      </c>
      <c r="S61" s="49">
        <v>14173</v>
      </c>
      <c r="T61" s="49">
        <v>16900</v>
      </c>
      <c r="U61" s="49">
        <v>68640</v>
      </c>
      <c r="V61" s="49">
        <v>27306</v>
      </c>
      <c r="W61" s="49">
        <v>22264</v>
      </c>
      <c r="X61" s="49">
        <v>18943</v>
      </c>
      <c r="Y61" s="49">
        <v>20794</v>
      </c>
      <c r="Z61" s="49">
        <v>89307</v>
      </c>
      <c r="AA61" s="49">
        <v>29749</v>
      </c>
      <c r="AB61" s="49">
        <v>23287</v>
      </c>
      <c r="AC61" s="49">
        <v>19287</v>
      </c>
      <c r="AE61" s="66">
        <f>AE53*AE41</f>
        <v>91450.078315812934</v>
      </c>
      <c r="AF61" s="65"/>
    </row>
    <row r="62" spans="1:32" s="49" customFormat="1" x14ac:dyDescent="0.2">
      <c r="A62" s="49" t="s">
        <v>167</v>
      </c>
      <c r="B62" s="49">
        <v>16233</v>
      </c>
      <c r="C62" s="49">
        <v>10726</v>
      </c>
      <c r="D62" s="49">
        <v>8004</v>
      </c>
      <c r="E62" s="49">
        <v>9801</v>
      </c>
      <c r="F62" s="49">
        <v>44764</v>
      </c>
      <c r="G62" s="49">
        <v>17956</v>
      </c>
      <c r="H62" s="49">
        <v>13024</v>
      </c>
      <c r="I62" s="49">
        <v>9551</v>
      </c>
      <c r="J62" s="49">
        <v>11411</v>
      </c>
      <c r="K62" s="49">
        <v>51942</v>
      </c>
      <c r="L62" s="49">
        <v>13169</v>
      </c>
      <c r="M62" s="49">
        <v>10218</v>
      </c>
      <c r="N62" s="49">
        <v>9157</v>
      </c>
      <c r="O62" s="49">
        <v>11134</v>
      </c>
      <c r="P62" s="49">
        <v>43678</v>
      </c>
      <c r="Q62" s="49">
        <v>13578</v>
      </c>
      <c r="R62" s="49">
        <v>9455</v>
      </c>
      <c r="S62" s="49">
        <v>9329</v>
      </c>
      <c r="T62" s="49">
        <v>7946</v>
      </c>
      <c r="U62" s="49">
        <v>40308</v>
      </c>
      <c r="V62" s="49">
        <v>21313</v>
      </c>
      <c r="W62" s="49">
        <v>17728</v>
      </c>
      <c r="X62" s="49">
        <v>14762</v>
      </c>
      <c r="Y62" s="49">
        <v>14563</v>
      </c>
      <c r="Z62" s="49">
        <v>68366</v>
      </c>
      <c r="AA62" s="49">
        <v>25783</v>
      </c>
      <c r="AB62" s="49">
        <v>18343</v>
      </c>
      <c r="AC62" s="49">
        <v>14604</v>
      </c>
      <c r="AE62" s="66">
        <f>AE41*AE54</f>
        <v>66574.86801437191</v>
      </c>
    </row>
    <row r="63" spans="1:32" s="49" customFormat="1" x14ac:dyDescent="0.2">
      <c r="A63" s="49" t="s">
        <v>168</v>
      </c>
      <c r="B63" s="49">
        <v>5766</v>
      </c>
      <c r="C63" s="49">
        <v>4485</v>
      </c>
      <c r="D63" s="49">
        <v>3624</v>
      </c>
      <c r="E63" s="49">
        <v>3858</v>
      </c>
      <c r="F63" s="49">
        <v>17733</v>
      </c>
      <c r="G63" s="49">
        <v>7237</v>
      </c>
      <c r="H63" s="49">
        <v>5468</v>
      </c>
      <c r="I63" s="49">
        <v>3867</v>
      </c>
      <c r="J63" s="49">
        <v>5161</v>
      </c>
      <c r="K63" s="49">
        <v>21733</v>
      </c>
      <c r="L63" s="49">
        <v>6910</v>
      </c>
      <c r="M63" s="49">
        <v>5532</v>
      </c>
      <c r="N63" s="49">
        <v>4082</v>
      </c>
      <c r="O63" s="49">
        <v>4982</v>
      </c>
      <c r="P63" s="49">
        <v>21506</v>
      </c>
      <c r="Q63" s="49">
        <v>6223</v>
      </c>
      <c r="R63" s="49">
        <v>5206</v>
      </c>
      <c r="S63" s="49">
        <v>4966</v>
      </c>
      <c r="T63" s="49">
        <v>5023</v>
      </c>
      <c r="U63" s="49">
        <v>21418</v>
      </c>
      <c r="V63" s="49">
        <v>8285</v>
      </c>
      <c r="W63" s="49">
        <v>7742</v>
      </c>
      <c r="X63" s="49">
        <v>6464</v>
      </c>
      <c r="Y63" s="49">
        <v>5991</v>
      </c>
      <c r="Z63" s="49">
        <v>28482</v>
      </c>
      <c r="AA63" s="49">
        <v>7107</v>
      </c>
      <c r="AB63" s="49">
        <v>7724</v>
      </c>
      <c r="AC63" s="49">
        <v>5446</v>
      </c>
      <c r="AE63" s="66">
        <f>AE41*AE55</f>
        <v>30023.283719504383</v>
      </c>
    </row>
    <row r="64" spans="1:32" s="49" customFormat="1" x14ac:dyDescent="0.2">
      <c r="A64" s="49" t="s">
        <v>169</v>
      </c>
      <c r="B64" s="49">
        <v>5863</v>
      </c>
      <c r="C64" s="49">
        <v>3795</v>
      </c>
      <c r="D64" s="49">
        <v>2729</v>
      </c>
      <c r="E64" s="49">
        <v>2812</v>
      </c>
      <c r="F64" s="49">
        <v>15199</v>
      </c>
      <c r="G64" s="49">
        <v>6853</v>
      </c>
      <c r="H64" s="49">
        <v>3958</v>
      </c>
      <c r="I64" s="49">
        <v>3167</v>
      </c>
      <c r="J64" s="49">
        <v>3429</v>
      </c>
      <c r="K64" s="49">
        <v>17407</v>
      </c>
      <c r="L64" s="49">
        <v>6928</v>
      </c>
      <c r="M64" s="49">
        <v>3615</v>
      </c>
      <c r="N64" s="49">
        <v>3589</v>
      </c>
      <c r="O64" s="49">
        <v>3656</v>
      </c>
      <c r="P64" s="49">
        <v>17788</v>
      </c>
      <c r="Q64" s="49">
        <v>7378</v>
      </c>
      <c r="R64" s="49">
        <v>3885</v>
      </c>
      <c r="S64" s="49">
        <v>4199</v>
      </c>
      <c r="T64" s="49">
        <v>4131</v>
      </c>
      <c r="U64" s="49">
        <v>19593</v>
      </c>
      <c r="V64" s="49">
        <v>8225</v>
      </c>
      <c r="W64" s="49">
        <v>7544</v>
      </c>
      <c r="X64" s="49">
        <v>5395</v>
      </c>
      <c r="Y64" s="49">
        <v>5192</v>
      </c>
      <c r="Z64" s="49">
        <v>26356</v>
      </c>
      <c r="AA64" s="49">
        <v>9810</v>
      </c>
      <c r="AB64" s="49">
        <v>7042</v>
      </c>
      <c r="AC64" s="49">
        <v>6150</v>
      </c>
      <c r="AE64" s="66">
        <f>AE41*AE56</f>
        <v>29105.200353184911</v>
      </c>
    </row>
    <row r="65" spans="1:31" s="52" customFormat="1" x14ac:dyDescent="0.2">
      <c r="A65" s="52" t="s">
        <v>76</v>
      </c>
      <c r="B65" s="52">
        <f>SUM(B60:B64)</f>
        <v>78351</v>
      </c>
      <c r="C65" s="52">
        <f t="shared" ref="C65:AE65" si="106">SUM(C60:C64)</f>
        <v>52896</v>
      </c>
      <c r="D65" s="52">
        <f t="shared" si="106"/>
        <v>45408</v>
      </c>
      <c r="E65" s="52">
        <f t="shared" si="106"/>
        <v>52579</v>
      </c>
      <c r="F65" s="52">
        <f t="shared" si="106"/>
        <v>229234</v>
      </c>
      <c r="G65" s="52">
        <f t="shared" si="106"/>
        <v>88293</v>
      </c>
      <c r="H65" s="52">
        <f t="shared" si="106"/>
        <v>61137</v>
      </c>
      <c r="I65" s="52">
        <f t="shared" si="106"/>
        <v>53265</v>
      </c>
      <c r="J65" s="52">
        <f t="shared" si="106"/>
        <v>62900</v>
      </c>
      <c r="K65" s="52">
        <f t="shared" si="106"/>
        <v>265595</v>
      </c>
      <c r="L65" s="52">
        <f t="shared" si="106"/>
        <v>84310</v>
      </c>
      <c r="M65" s="52">
        <f t="shared" si="106"/>
        <v>58015</v>
      </c>
      <c r="N65" s="52">
        <f t="shared" si="106"/>
        <v>53809</v>
      </c>
      <c r="O65" s="52">
        <f t="shared" si="106"/>
        <v>64040</v>
      </c>
      <c r="P65" s="52">
        <f t="shared" si="106"/>
        <v>260174</v>
      </c>
      <c r="Q65" s="52">
        <f t="shared" si="106"/>
        <v>91819</v>
      </c>
      <c r="R65" s="52">
        <f t="shared" si="106"/>
        <v>58313</v>
      </c>
      <c r="S65" s="52">
        <f t="shared" si="106"/>
        <v>59685</v>
      </c>
      <c r="T65" s="52">
        <f t="shared" si="106"/>
        <v>64698</v>
      </c>
      <c r="U65" s="52">
        <f t="shared" si="106"/>
        <v>274515</v>
      </c>
      <c r="V65" s="52">
        <f t="shared" si="106"/>
        <v>111439</v>
      </c>
      <c r="W65" s="52">
        <f t="shared" si="106"/>
        <v>89584</v>
      </c>
      <c r="X65" s="52">
        <f t="shared" si="106"/>
        <v>81434</v>
      </c>
      <c r="Y65" s="52">
        <f t="shared" si="106"/>
        <v>83360</v>
      </c>
      <c r="Z65" s="52">
        <f t="shared" si="106"/>
        <v>365817</v>
      </c>
      <c r="AA65" s="52">
        <f t="shared" si="106"/>
        <v>123945</v>
      </c>
      <c r="AB65" s="52">
        <f t="shared" si="106"/>
        <v>97278</v>
      </c>
      <c r="AC65" s="52">
        <f t="shared" si="106"/>
        <v>82959</v>
      </c>
      <c r="AE65" s="52">
        <f t="shared" si="106"/>
        <v>378755.47849999997</v>
      </c>
    </row>
    <row r="67" spans="1:31" s="78" customFormat="1" x14ac:dyDescent="0.2">
      <c r="A67" s="77" t="s">
        <v>193</v>
      </c>
      <c r="G67" s="78">
        <f>G83/B83-1</f>
        <v>0.12882200311364822</v>
      </c>
      <c r="H67" s="78">
        <f t="shared" ref="H67:Q67" si="107">H83/C83-1</f>
        <v>0.16746633648042097</v>
      </c>
      <c r="I67" s="78">
        <f t="shared" si="107"/>
        <v>0.17636103151862459</v>
      </c>
      <c r="J67" s="78">
        <f t="shared" si="107"/>
        <v>0.18892428326390598</v>
      </c>
      <c r="K67" s="78">
        <f t="shared" si="107"/>
        <v>0.16099483863649255</v>
      </c>
      <c r="L67" s="78">
        <f t="shared" si="107"/>
        <v>-3.865320608300693E-2</v>
      </c>
      <c r="M67" s="78">
        <f t="shared" si="107"/>
        <v>-4.03287816518626E-2</v>
      </c>
      <c r="N67" s="78">
        <f t="shared" si="107"/>
        <v>2.2469857508220725E-2</v>
      </c>
      <c r="O67" s="78">
        <f t="shared" si="107"/>
        <v>2.3469703215168947E-2</v>
      </c>
      <c r="P67" s="78">
        <f t="shared" si="107"/>
        <v>-1.2054520139720082E-2</v>
      </c>
      <c r="Q67" s="78">
        <f t="shared" si="107"/>
        <v>8.2690946651619246E-2</v>
      </c>
      <c r="R67" s="78">
        <f t="shared" ref="R67" si="108">R83/M83-1</f>
        <v>-6.9348510802895724E-3</v>
      </c>
      <c r="S67" s="78">
        <f t="shared" ref="S67" si="109">S83/N83-1</f>
        <v>0.10192960514561378</v>
      </c>
      <c r="T67" s="78">
        <f t="shared" ref="T67" si="110">T83/O83-1</f>
        <v>7.0984469000932027E-3</v>
      </c>
      <c r="U67" s="78">
        <f t="shared" ref="U67" si="111">U83/P83-1</f>
        <v>4.8070860787973846E-2</v>
      </c>
      <c r="V67" s="78">
        <f t="shared" ref="V67" si="112">V83/Q83-1</f>
        <v>0.18566481749761499</v>
      </c>
      <c r="W67" s="78">
        <f t="shared" ref="W67" si="113">W83/R83-1</f>
        <v>0.43296330300753971</v>
      </c>
      <c r="X67" s="78">
        <f t="shared" ref="X67" si="114">X83/S83-1</f>
        <v>0.2479124442642886</v>
      </c>
      <c r="Y67" s="78">
        <f t="shared" ref="Y67" si="115">Y83/T83-1</f>
        <v>0.20437901472168751</v>
      </c>
      <c r="Z67" s="78">
        <f t="shared" ref="Z67:AA67" si="116">Z83/U83-1</f>
        <v>0.25608785142634716</v>
      </c>
      <c r="AA67" s="78">
        <f t="shared" si="116"/>
        <v>3.8607679814039342E-2</v>
      </c>
      <c r="AB67" s="78">
        <f t="shared" ref="AB67" si="117">AB83/W83-1</f>
        <v>6.2401708571983239E-2</v>
      </c>
      <c r="AC67" s="78">
        <f t="shared" ref="AC67" si="118">AC83/X83-1</f>
        <v>1.9381103965005808E-2</v>
      </c>
    </row>
    <row r="68" spans="1:31" s="80" customFormat="1" x14ac:dyDescent="0.2">
      <c r="A68" s="79" t="s">
        <v>194</v>
      </c>
      <c r="B68" s="78">
        <f>B83/B82</f>
        <v>0.61486132914704339</v>
      </c>
      <c r="C68" s="78">
        <f t="shared" ref="C68:AC68" si="119">C83/C82</f>
        <v>0.61072670901391413</v>
      </c>
      <c r="D68" s="78">
        <f t="shared" si="119"/>
        <v>0.61486962649753352</v>
      </c>
      <c r="E68" s="78">
        <f t="shared" si="119"/>
        <v>0.62093231137906768</v>
      </c>
      <c r="F68" s="78">
        <f t="shared" si="119"/>
        <v>0.6153013950810089</v>
      </c>
      <c r="G68" s="78">
        <f t="shared" si="119"/>
        <v>0.61591519146478202</v>
      </c>
      <c r="H68" s="78">
        <f t="shared" si="119"/>
        <v>0.61689320705955475</v>
      </c>
      <c r="I68" s="78">
        <f t="shared" si="119"/>
        <v>0.61661503801745987</v>
      </c>
      <c r="J68" s="78">
        <f t="shared" si="119"/>
        <v>0.6171065182829889</v>
      </c>
      <c r="K68" s="78">
        <f t="shared" si="119"/>
        <v>0.6165628117999209</v>
      </c>
      <c r="L68" s="78">
        <f t="shared" si="119"/>
        <v>0.62008065472660423</v>
      </c>
      <c r="M68" s="78">
        <f t="shared" si="119"/>
        <v>0.62387313625786434</v>
      </c>
      <c r="N68" s="78">
        <f t="shared" si="119"/>
        <v>0.62409634076083931</v>
      </c>
      <c r="O68" s="78">
        <f t="shared" si="119"/>
        <v>0.62034665833853841</v>
      </c>
      <c r="P68" s="78">
        <f t="shared" si="119"/>
        <v>0.62182231890965278</v>
      </c>
      <c r="Q68" s="78">
        <f t="shared" si="119"/>
        <v>0.61645193260654108</v>
      </c>
      <c r="R68" s="78">
        <f t="shared" si="119"/>
        <v>0.61638056694047638</v>
      </c>
      <c r="S68" s="78">
        <f t="shared" si="119"/>
        <v>0.62000502638853983</v>
      </c>
      <c r="T68" s="78">
        <f t="shared" si="119"/>
        <v>0.61839624099663049</v>
      </c>
      <c r="U68" s="78">
        <f>U83/U82</f>
        <v>0.61766752272189129</v>
      </c>
      <c r="V68" s="78">
        <f t="shared" si="119"/>
        <v>0.60222184334030282</v>
      </c>
      <c r="W68" s="78">
        <f t="shared" si="119"/>
        <v>0.57493525629576714</v>
      </c>
      <c r="X68" s="78">
        <f t="shared" si="119"/>
        <v>0.56707272146769161</v>
      </c>
      <c r="Y68" s="78">
        <f t="shared" si="119"/>
        <v>0.57804702495201532</v>
      </c>
      <c r="Z68" s="78">
        <f t="shared" si="119"/>
        <v>0.58220640374832222</v>
      </c>
      <c r="AA68" s="78">
        <f t="shared" si="119"/>
        <v>0.56236233813384973</v>
      </c>
      <c r="AB68" s="78">
        <f t="shared" si="119"/>
        <v>0.56250128497707597</v>
      </c>
      <c r="AC68" s="78">
        <f t="shared" si="119"/>
        <v>0.56743692667462242</v>
      </c>
      <c r="AE68" s="55">
        <v>0.57999999999999996</v>
      </c>
    </row>
    <row r="69" spans="1:31" s="80" customFormat="1" x14ac:dyDescent="0.2">
      <c r="A69" s="79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E69" s="55"/>
    </row>
    <row r="70" spans="1:31" s="78" customFormat="1" x14ac:dyDescent="0.2">
      <c r="A70" s="77" t="s">
        <v>195</v>
      </c>
      <c r="G70" s="78">
        <f>G85/B85-1</f>
        <v>0.12043420859615672</v>
      </c>
      <c r="H70" s="78">
        <f t="shared" ref="H70:AC70" si="120">H85/C85-1</f>
        <v>0.15922389898367717</v>
      </c>
      <c r="I70" s="78">
        <f t="shared" si="120"/>
        <v>0.16205357142857135</v>
      </c>
      <c r="J70" s="78">
        <f t="shared" si="120"/>
        <v>0.16957862281603298</v>
      </c>
      <c r="K70" s="78">
        <f t="shared" si="120"/>
        <v>0.15270844199389022</v>
      </c>
      <c r="L70" s="78">
        <f t="shared" si="120"/>
        <v>0.13707776904948932</v>
      </c>
      <c r="M70" s="78">
        <f t="shared" si="120"/>
        <v>0.11663124335812958</v>
      </c>
      <c r="N70" s="78">
        <f t="shared" si="120"/>
        <v>0.1119221411192215</v>
      </c>
      <c r="O70" s="78">
        <f t="shared" si="120"/>
        <v>9.0635199598292804E-2</v>
      </c>
      <c r="P70" s="78">
        <f t="shared" si="120"/>
        <v>0.11379722698038197</v>
      </c>
      <c r="Q70" s="78">
        <f t="shared" si="120"/>
        <v>0.11088082901554408</v>
      </c>
      <c r="R70" s="78">
        <f t="shared" si="120"/>
        <v>0.13216749940518668</v>
      </c>
      <c r="S70" s="78">
        <f t="shared" si="120"/>
        <v>0.10434181734423587</v>
      </c>
      <c r="T70" s="78">
        <f t="shared" si="120"/>
        <v>0.1411141804788214</v>
      </c>
      <c r="U70" s="78">
        <f t="shared" si="120"/>
        <v>0.12204747257849236</v>
      </c>
      <c r="V70" s="78">
        <f t="shared" si="120"/>
        <v>0.11878109452736307</v>
      </c>
      <c r="W70" s="78">
        <f t="shared" si="120"/>
        <v>0.11127456131133751</v>
      </c>
      <c r="X70" s="78">
        <f t="shared" si="120"/>
        <v>0.16060068828866414</v>
      </c>
      <c r="Y70" s="78">
        <f t="shared" si="120"/>
        <v>0.14867863627193878</v>
      </c>
      <c r="Z70" s="78">
        <f t="shared" si="120"/>
        <v>0.13496948381090301</v>
      </c>
      <c r="AA70" s="78">
        <f t="shared" si="120"/>
        <v>0.1816750046322031</v>
      </c>
      <c r="AB70" s="78">
        <f t="shared" si="120"/>
        <v>0.18948562783661127</v>
      </c>
      <c r="AC70" s="78">
        <f t="shared" si="120"/>
        <v>0.15095695929553421</v>
      </c>
      <c r="AE70" s="55"/>
    </row>
    <row r="71" spans="1:31" s="80" customFormat="1" x14ac:dyDescent="0.2">
      <c r="A71" s="79" t="s">
        <v>197</v>
      </c>
      <c r="B71" s="78">
        <f>B85/B82</f>
        <v>8.7005909305560875E-2</v>
      </c>
      <c r="C71" s="78">
        <f t="shared" ref="C71:AC71" si="121">C85/C82</f>
        <v>0.12276920750151241</v>
      </c>
      <c r="D71" s="78">
        <f t="shared" si="121"/>
        <v>0.14799154334038056</v>
      </c>
      <c r="E71" s="78">
        <f t="shared" si="121"/>
        <v>0.12953840887046159</v>
      </c>
      <c r="F71" s="78">
        <f t="shared" si="121"/>
        <v>0.11709432283169163</v>
      </c>
      <c r="G71" s="78">
        <f t="shared" si="121"/>
        <v>8.6507424144609421E-2</v>
      </c>
      <c r="H71" s="78">
        <f t="shared" si="121"/>
        <v>0.12313329080589495</v>
      </c>
      <c r="I71" s="78">
        <f t="shared" si="121"/>
        <v>0.14660658969304421</v>
      </c>
      <c r="J71" s="78">
        <f t="shared" si="121"/>
        <v>0.12664546899841017</v>
      </c>
      <c r="K71" s="78">
        <f t="shared" si="121"/>
        <v>0.11649692200530884</v>
      </c>
      <c r="L71" s="78">
        <f t="shared" si="121"/>
        <v>0.10301269125845096</v>
      </c>
      <c r="M71" s="78">
        <f t="shared" si="121"/>
        <v>0.14489356200982503</v>
      </c>
      <c r="N71" s="78">
        <f t="shared" si="121"/>
        <v>0.16136705755542752</v>
      </c>
      <c r="O71" s="78">
        <f t="shared" si="121"/>
        <v>0.13566520924422237</v>
      </c>
      <c r="P71" s="78">
        <f t="shared" si="121"/>
        <v>0.13245750920537794</v>
      </c>
      <c r="Q71" s="78">
        <f t="shared" si="121"/>
        <v>0.10507629139938357</v>
      </c>
      <c r="R71" s="78">
        <f t="shared" si="121"/>
        <v>0.16320546018898016</v>
      </c>
      <c r="S71" s="78">
        <f t="shared" si="121"/>
        <v>0.16066013236156487</v>
      </c>
      <c r="T71" s="78">
        <f t="shared" si="121"/>
        <v>0.15323503044916381</v>
      </c>
      <c r="U71" s="78">
        <f t="shared" si="121"/>
        <v>0.14085933373404003</v>
      </c>
      <c r="V71" s="78">
        <f t="shared" si="121"/>
        <v>9.6860165651163413E-2</v>
      </c>
      <c r="W71" s="78">
        <f t="shared" si="121"/>
        <v>0.11805679585640293</v>
      </c>
      <c r="X71" s="78">
        <f t="shared" si="121"/>
        <v>0.13666281896996341</v>
      </c>
      <c r="Y71" s="78">
        <f t="shared" si="121"/>
        <v>0.13661228406909789</v>
      </c>
      <c r="Z71" s="78">
        <f t="shared" si="121"/>
        <v>0.11996982097606181</v>
      </c>
      <c r="AA71" s="78">
        <f t="shared" si="121"/>
        <v>0.10290854814635524</v>
      </c>
      <c r="AB71" s="78">
        <f>AB85/AB82</f>
        <v>0.12932009292954214</v>
      </c>
      <c r="AC71" s="78">
        <f t="shared" si="121"/>
        <v>0.1544015718607987</v>
      </c>
      <c r="AE71" s="55">
        <v>0.15</v>
      </c>
    </row>
    <row r="72" spans="1:31" s="80" customFormat="1" x14ac:dyDescent="0.2">
      <c r="A72" s="79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E72" s="55"/>
    </row>
    <row r="73" spans="1:31" s="9" customFormat="1" x14ac:dyDescent="0.2">
      <c r="A73" s="9" t="s">
        <v>76</v>
      </c>
      <c r="B73" s="9">
        <v>78351</v>
      </c>
      <c r="C73" s="9">
        <v>52896</v>
      </c>
      <c r="D73" s="9">
        <v>45408</v>
      </c>
      <c r="E73" s="9">
        <v>52579</v>
      </c>
      <c r="F73" s="9">
        <v>229234</v>
      </c>
      <c r="G73" s="9">
        <v>88293</v>
      </c>
      <c r="H73" s="9">
        <v>61137</v>
      </c>
      <c r="I73" s="9">
        <v>53265</v>
      </c>
      <c r="J73" s="9">
        <v>62900</v>
      </c>
      <c r="K73" s="9">
        <v>265595</v>
      </c>
      <c r="L73" s="9">
        <v>84310</v>
      </c>
      <c r="M73" s="9">
        <v>58015</v>
      </c>
      <c r="N73" s="9">
        <v>53809</v>
      </c>
      <c r="O73" s="9">
        <v>64040</v>
      </c>
      <c r="P73" s="9">
        <v>260174</v>
      </c>
      <c r="Q73" s="9">
        <v>91819</v>
      </c>
      <c r="R73" s="9">
        <v>58313</v>
      </c>
      <c r="S73" s="9">
        <v>59685</v>
      </c>
      <c r="T73" s="9">
        <v>64698</v>
      </c>
      <c r="U73" s="9">
        <v>274515</v>
      </c>
      <c r="V73" s="9">
        <v>111439</v>
      </c>
      <c r="W73" s="9">
        <v>89584</v>
      </c>
      <c r="X73" s="9">
        <v>81434</v>
      </c>
      <c r="Y73" s="9">
        <v>83360</v>
      </c>
      <c r="Z73" s="9">
        <v>365817</v>
      </c>
      <c r="AA73" s="9">
        <v>123945</v>
      </c>
      <c r="AB73" s="9">
        <v>97278</v>
      </c>
      <c r="AC73" s="9">
        <v>82959</v>
      </c>
      <c r="AE73" s="64">
        <f>AE65</f>
        <v>378755.47849999997</v>
      </c>
    </row>
    <row r="74" spans="1:31" x14ac:dyDescent="0.2">
      <c r="A74" s="5" t="s">
        <v>89</v>
      </c>
      <c r="B74">
        <v>48175</v>
      </c>
      <c r="C74">
        <v>32305</v>
      </c>
      <c r="D74">
        <v>27920</v>
      </c>
      <c r="E74">
        <v>32648</v>
      </c>
      <c r="F74">
        <v>141048</v>
      </c>
      <c r="G74">
        <v>54381</v>
      </c>
      <c r="H74">
        <v>37715</v>
      </c>
      <c r="I74">
        <v>32844</v>
      </c>
      <c r="J74">
        <v>38816</v>
      </c>
      <c r="K74">
        <v>163756</v>
      </c>
      <c r="L74">
        <v>52279</v>
      </c>
      <c r="M74">
        <v>36194</v>
      </c>
      <c r="N74">
        <v>33582</v>
      </c>
      <c r="O74">
        <v>39727</v>
      </c>
      <c r="P74">
        <v>161782</v>
      </c>
      <c r="Q74">
        <v>56602</v>
      </c>
      <c r="R74">
        <v>35943</v>
      </c>
      <c r="S74">
        <v>37005</v>
      </c>
      <c r="T74">
        <v>40009</v>
      </c>
      <c r="U74">
        <v>169559</v>
      </c>
      <c r="V74">
        <v>67111</v>
      </c>
      <c r="W74">
        <v>51505</v>
      </c>
      <c r="X74">
        <v>46179</v>
      </c>
      <c r="Y74">
        <v>48186</v>
      </c>
      <c r="Z74">
        <v>212981</v>
      </c>
      <c r="AA74">
        <v>69702</v>
      </c>
      <c r="AB74">
        <v>54719</v>
      </c>
      <c r="AC74">
        <v>47074</v>
      </c>
      <c r="AE74">
        <f>AE65*AE68</f>
        <v>219678.17752999996</v>
      </c>
    </row>
    <row r="75" spans="1:31" s="10" customFormat="1" x14ac:dyDescent="0.2">
      <c r="A75" s="10" t="s">
        <v>90</v>
      </c>
      <c r="B75" s="10">
        <f>B73-B74</f>
        <v>30176</v>
      </c>
      <c r="C75" s="10">
        <f t="shared" ref="C75:Q75" si="122">C73-C74</f>
        <v>20591</v>
      </c>
      <c r="D75" s="10">
        <f t="shared" si="122"/>
        <v>17488</v>
      </c>
      <c r="E75" s="10">
        <f t="shared" si="122"/>
        <v>19931</v>
      </c>
      <c r="F75" s="10">
        <f t="shared" si="122"/>
        <v>88186</v>
      </c>
      <c r="G75" s="10">
        <f t="shared" si="122"/>
        <v>33912</v>
      </c>
      <c r="H75" s="10">
        <f t="shared" si="122"/>
        <v>23422</v>
      </c>
      <c r="I75" s="10">
        <f t="shared" si="122"/>
        <v>20421</v>
      </c>
      <c r="J75" s="10">
        <f t="shared" si="122"/>
        <v>24084</v>
      </c>
      <c r="K75" s="10">
        <f t="shared" si="122"/>
        <v>101839</v>
      </c>
      <c r="L75" s="10">
        <f t="shared" si="122"/>
        <v>32031</v>
      </c>
      <c r="M75" s="10">
        <f t="shared" si="122"/>
        <v>21821</v>
      </c>
      <c r="N75" s="10">
        <f t="shared" si="122"/>
        <v>20227</v>
      </c>
      <c r="O75" s="10">
        <f t="shared" si="122"/>
        <v>24313</v>
      </c>
      <c r="P75" s="10">
        <f t="shared" si="122"/>
        <v>98392</v>
      </c>
      <c r="Q75" s="10">
        <f t="shared" si="122"/>
        <v>35217</v>
      </c>
      <c r="R75" s="10">
        <f>R73-R74</f>
        <v>22370</v>
      </c>
      <c r="S75" s="10">
        <f t="shared" ref="S75:Y75" si="123">S73-S74</f>
        <v>22680</v>
      </c>
      <c r="T75" s="10">
        <f t="shared" si="123"/>
        <v>24689</v>
      </c>
      <c r="U75" s="10">
        <f t="shared" si="123"/>
        <v>104956</v>
      </c>
      <c r="V75" s="10">
        <f t="shared" si="123"/>
        <v>44328</v>
      </c>
      <c r="W75" s="10">
        <f t="shared" si="123"/>
        <v>38079</v>
      </c>
      <c r="X75" s="10">
        <f t="shared" si="123"/>
        <v>35255</v>
      </c>
      <c r="Y75" s="10">
        <f t="shared" si="123"/>
        <v>35174</v>
      </c>
      <c r="Z75" s="10">
        <f>Z73-Z74</f>
        <v>152836</v>
      </c>
      <c r="AA75" s="10">
        <f t="shared" ref="AA75:AD75" si="124">AA73-AA74</f>
        <v>54243</v>
      </c>
      <c r="AB75" s="10">
        <f t="shared" si="124"/>
        <v>42559</v>
      </c>
      <c r="AC75" s="10">
        <f>AC73-AC74</f>
        <v>35885</v>
      </c>
      <c r="AE75" s="10">
        <f t="shared" ref="AD75:AE75" si="125">AE73-AE74</f>
        <v>159077.30097000001</v>
      </c>
    </row>
    <row r="76" spans="1:31" s="9" customFormat="1" x14ac:dyDescent="0.2">
      <c r="A76" s="9" t="s">
        <v>94</v>
      </c>
      <c r="B76" s="9">
        <f>-B85+B87+B89</f>
        <v>-3009</v>
      </c>
      <c r="C76" s="9">
        <f>-C85+C87+C89</f>
        <v>-3575</v>
      </c>
      <c r="D76" s="9">
        <f t="shared" ref="D76:Q76" si="126">-D85+D87+D89</f>
        <v>-3826</v>
      </c>
      <c r="E76" s="9">
        <f t="shared" si="126"/>
        <v>-3530</v>
      </c>
      <c r="F76" s="9">
        <f t="shared" si="126"/>
        <v>-13940</v>
      </c>
      <c r="G76" s="9">
        <f t="shared" si="126"/>
        <v>-4137</v>
      </c>
      <c r="H76" s="9">
        <f t="shared" si="126"/>
        <v>-4515</v>
      </c>
      <c r="I76" s="9">
        <f t="shared" si="126"/>
        <v>-4472</v>
      </c>
      <c r="J76" s="9">
        <f t="shared" si="126"/>
        <v>-4909</v>
      </c>
      <c r="K76" s="9">
        <f t="shared" si="126"/>
        <v>-18033</v>
      </c>
      <c r="L76" s="9">
        <f t="shared" si="126"/>
        <v>-4730</v>
      </c>
      <c r="M76" s="9">
        <f t="shared" si="126"/>
        <v>-4988</v>
      </c>
      <c r="N76" s="9">
        <f t="shared" si="126"/>
        <v>-5383</v>
      </c>
      <c r="O76" s="9">
        <f t="shared" si="126"/>
        <v>-5007</v>
      </c>
      <c r="P76" s="9">
        <f t="shared" si="126"/>
        <v>-20108</v>
      </c>
      <c r="Q76" s="9">
        <f t="shared" si="126"/>
        <v>-6483</v>
      </c>
      <c r="R76" s="9">
        <f>-R85+R87+R89</f>
        <v>-6449</v>
      </c>
      <c r="S76" s="9">
        <f>-S85+S87+S89</f>
        <v>-6791</v>
      </c>
      <c r="T76" s="9">
        <f t="shared" ref="T76:AD76" si="127">-T85+T87+T89</f>
        <v>-7086</v>
      </c>
      <c r="U76" s="9">
        <f t="shared" si="127"/>
        <v>-26809</v>
      </c>
      <c r="V76" s="9">
        <f t="shared" si="127"/>
        <v>-8083</v>
      </c>
      <c r="W76" s="9">
        <f t="shared" si="127"/>
        <v>-7271</v>
      </c>
      <c r="X76" s="9">
        <f t="shared" si="127"/>
        <v>-8054</v>
      </c>
      <c r="Y76" s="9">
        <f t="shared" si="127"/>
        <v>-8937</v>
      </c>
      <c r="Z76" s="9">
        <f t="shared" si="127"/>
        <v>-32345</v>
      </c>
      <c r="AA76" s="9">
        <f t="shared" si="127"/>
        <v>-10305</v>
      </c>
      <c r="AB76" s="9">
        <f t="shared" si="127"/>
        <v>-9683</v>
      </c>
      <c r="AC76" s="64">
        <f>-AC85+AC87+AC89</f>
        <v>-10014</v>
      </c>
      <c r="AD76" s="64"/>
      <c r="AE76" s="64">
        <f t="shared" ref="AD76:AE76" si="128">-AE85+AE87+AE89</f>
        <v>-43713.321774999997</v>
      </c>
    </row>
    <row r="77" spans="1:31" s="10" customFormat="1" x14ac:dyDescent="0.2">
      <c r="A77" s="10" t="s">
        <v>111</v>
      </c>
      <c r="B77" s="10">
        <f>B75+B76</f>
        <v>27167</v>
      </c>
      <c r="C77" s="10">
        <f>C75+C76</f>
        <v>17016</v>
      </c>
      <c r="D77" s="10">
        <f t="shared" ref="D77:AE77" si="129">D75+D76</f>
        <v>13662</v>
      </c>
      <c r="E77" s="10">
        <f t="shared" si="129"/>
        <v>16401</v>
      </c>
      <c r="F77" s="10">
        <f t="shared" si="129"/>
        <v>74246</v>
      </c>
      <c r="G77" s="10">
        <f t="shared" si="129"/>
        <v>29775</v>
      </c>
      <c r="H77" s="10">
        <f t="shared" si="129"/>
        <v>18907</v>
      </c>
      <c r="I77" s="10">
        <f t="shared" si="129"/>
        <v>15949</v>
      </c>
      <c r="J77" s="10">
        <f>J75+J76</f>
        <v>19175</v>
      </c>
      <c r="K77" s="10">
        <f t="shared" si="129"/>
        <v>83806</v>
      </c>
      <c r="L77" s="10">
        <f t="shared" si="129"/>
        <v>27301</v>
      </c>
      <c r="M77" s="10">
        <f t="shared" si="129"/>
        <v>16833</v>
      </c>
      <c r="N77" s="10">
        <f t="shared" si="129"/>
        <v>14844</v>
      </c>
      <c r="O77" s="10">
        <f t="shared" si="129"/>
        <v>19306</v>
      </c>
      <c r="P77" s="10">
        <f t="shared" si="129"/>
        <v>78284</v>
      </c>
      <c r="Q77" s="10">
        <f t="shared" si="129"/>
        <v>28734</v>
      </c>
      <c r="R77" s="10">
        <f t="shared" si="129"/>
        <v>15921</v>
      </c>
      <c r="S77" s="10">
        <f t="shared" si="129"/>
        <v>15889</v>
      </c>
      <c r="T77" s="10">
        <f t="shared" si="129"/>
        <v>17603</v>
      </c>
      <c r="U77" s="10">
        <f t="shared" si="129"/>
        <v>78147</v>
      </c>
      <c r="V77" s="10">
        <f t="shared" si="129"/>
        <v>36245</v>
      </c>
      <c r="W77" s="10">
        <f t="shared" si="129"/>
        <v>30808</v>
      </c>
      <c r="X77" s="10">
        <f t="shared" si="129"/>
        <v>27201</v>
      </c>
      <c r="Y77" s="10">
        <f t="shared" si="129"/>
        <v>26237</v>
      </c>
      <c r="Z77" s="10">
        <f t="shared" si="129"/>
        <v>120491</v>
      </c>
      <c r="AA77" s="10">
        <f t="shared" si="129"/>
        <v>43938</v>
      </c>
      <c r="AB77" s="10">
        <f t="shared" si="129"/>
        <v>32876</v>
      </c>
      <c r="AC77" s="10">
        <f t="shared" si="129"/>
        <v>25871</v>
      </c>
      <c r="AE77" s="10">
        <f t="shared" si="129"/>
        <v>115363.97919500002</v>
      </c>
    </row>
    <row r="79" spans="1:31" x14ac:dyDescent="0.2">
      <c r="A79" t="s">
        <v>122</v>
      </c>
      <c r="B79" s="40">
        <f>B75/B73</f>
        <v>0.38513867085295656</v>
      </c>
      <c r="C79" s="40">
        <f t="shared" ref="C79:AE79" si="130">C75/C73</f>
        <v>0.38927329098608593</v>
      </c>
      <c r="D79" s="40">
        <f t="shared" si="130"/>
        <v>0.38513037350246654</v>
      </c>
      <c r="E79" s="40">
        <f t="shared" si="130"/>
        <v>0.37906768862093232</v>
      </c>
      <c r="F79" s="40">
        <f t="shared" si="130"/>
        <v>0.38469860491899105</v>
      </c>
      <c r="G79" s="40">
        <f t="shared" si="130"/>
        <v>0.38408480853521798</v>
      </c>
      <c r="H79" s="40">
        <f t="shared" si="130"/>
        <v>0.38310679294044525</v>
      </c>
      <c r="I79" s="40">
        <f t="shared" si="130"/>
        <v>0.38338496198254013</v>
      </c>
      <c r="J79" s="40">
        <f t="shared" si="130"/>
        <v>0.38289348171701115</v>
      </c>
      <c r="K79" s="40">
        <f t="shared" si="130"/>
        <v>0.38343718820007905</v>
      </c>
      <c r="L79" s="40">
        <f t="shared" si="130"/>
        <v>0.37991934527339583</v>
      </c>
      <c r="M79" s="40">
        <f t="shared" si="130"/>
        <v>0.37612686374213566</v>
      </c>
      <c r="N79" s="40">
        <f t="shared" si="130"/>
        <v>0.37590365923916075</v>
      </c>
      <c r="O79" s="40">
        <f t="shared" si="130"/>
        <v>0.37965334166146159</v>
      </c>
      <c r="P79" s="40">
        <f t="shared" si="130"/>
        <v>0.37817768109034722</v>
      </c>
      <c r="Q79" s="40">
        <f t="shared" si="130"/>
        <v>0.38354806739345887</v>
      </c>
      <c r="R79" s="40">
        <f t="shared" si="130"/>
        <v>0.38361943305952362</v>
      </c>
      <c r="S79" s="40">
        <f t="shared" si="130"/>
        <v>0.37999497361146017</v>
      </c>
      <c r="T79" s="40">
        <f t="shared" si="130"/>
        <v>0.38160375900336951</v>
      </c>
      <c r="U79" s="40">
        <f t="shared" si="130"/>
        <v>0.38233247727810865</v>
      </c>
      <c r="V79" s="40">
        <f t="shared" si="130"/>
        <v>0.39777815665969724</v>
      </c>
      <c r="W79" s="40">
        <f t="shared" si="130"/>
        <v>0.42506474370423292</v>
      </c>
      <c r="X79" s="40">
        <f t="shared" si="130"/>
        <v>0.43292727853230839</v>
      </c>
      <c r="Y79" s="40">
        <f t="shared" si="130"/>
        <v>0.42195297504798462</v>
      </c>
      <c r="Z79" s="40">
        <f t="shared" si="130"/>
        <v>0.41779359625167778</v>
      </c>
      <c r="AA79" s="40">
        <f t="shared" si="130"/>
        <v>0.43763766186615033</v>
      </c>
      <c r="AB79" s="40">
        <f t="shared" si="130"/>
        <v>0.43749871502292398</v>
      </c>
      <c r="AC79" s="40">
        <f t="shared" si="130"/>
        <v>0.43256307332537758</v>
      </c>
      <c r="AD79" s="40"/>
      <c r="AE79" s="40">
        <f t="shared" si="130"/>
        <v>0.42000000000000004</v>
      </c>
    </row>
    <row r="80" spans="1:31" x14ac:dyDescent="0.2">
      <c r="A80" t="s">
        <v>123</v>
      </c>
      <c r="B80" s="40">
        <f>B77/B73</f>
        <v>0.34673456624676136</v>
      </c>
      <c r="C80" s="40">
        <f t="shared" ref="C80:AE80" si="131">C77/C73</f>
        <v>0.32168784029038111</v>
      </c>
      <c r="D80" s="40">
        <f t="shared" si="131"/>
        <v>0.30087209302325579</v>
      </c>
      <c r="E80" s="40">
        <f t="shared" si="131"/>
        <v>0.31193061868806937</v>
      </c>
      <c r="F80" s="40">
        <f t="shared" si="131"/>
        <v>0.3238873814530131</v>
      </c>
      <c r="G80" s="40">
        <f t="shared" si="131"/>
        <v>0.33722945193843229</v>
      </c>
      <c r="H80" s="40">
        <f t="shared" si="131"/>
        <v>0.30925626052963018</v>
      </c>
      <c r="I80" s="40">
        <f t="shared" si="131"/>
        <v>0.299427391345161</v>
      </c>
      <c r="J80" s="40">
        <f t="shared" si="131"/>
        <v>0.3048489666136725</v>
      </c>
      <c r="K80" s="40">
        <f t="shared" si="131"/>
        <v>0.31554057870065327</v>
      </c>
      <c r="L80" s="40">
        <f t="shared" si="131"/>
        <v>0.32381686632665163</v>
      </c>
      <c r="M80" s="40">
        <f t="shared" si="131"/>
        <v>0.29014909937085237</v>
      </c>
      <c r="N80" s="40">
        <f t="shared" si="131"/>
        <v>0.27586463231058</v>
      </c>
      <c r="O80" s="40">
        <f t="shared" si="131"/>
        <v>0.30146783260462212</v>
      </c>
      <c r="P80" s="40">
        <f t="shared" si="131"/>
        <v>0.3008909422155942</v>
      </c>
      <c r="Q80" s="40">
        <f t="shared" si="131"/>
        <v>0.31294176586545269</v>
      </c>
      <c r="R80" s="40">
        <f t="shared" si="131"/>
        <v>0.27302659784267658</v>
      </c>
      <c r="S80" s="40">
        <f t="shared" si="131"/>
        <v>0.26621429169808158</v>
      </c>
      <c r="T80" s="40">
        <f t="shared" si="131"/>
        <v>0.27207950786732205</v>
      </c>
      <c r="U80" s="40">
        <f t="shared" si="131"/>
        <v>0.28467296869023551</v>
      </c>
      <c r="V80" s="40">
        <f t="shared" si="131"/>
        <v>0.32524520141063723</v>
      </c>
      <c r="W80" s="40">
        <f t="shared" si="131"/>
        <v>0.34390069655295591</v>
      </c>
      <c r="X80" s="40">
        <f t="shared" si="131"/>
        <v>0.33402510008104724</v>
      </c>
      <c r="Y80" s="40">
        <f t="shared" si="131"/>
        <v>0.31474328214971209</v>
      </c>
      <c r="Z80" s="40">
        <f t="shared" si="131"/>
        <v>0.32937507004868555</v>
      </c>
      <c r="AA80" s="40">
        <f t="shared" si="131"/>
        <v>0.35449594578240351</v>
      </c>
      <c r="AB80" s="40">
        <f t="shared" si="131"/>
        <v>0.33795925080696559</v>
      </c>
      <c r="AC80" s="40">
        <f t="shared" si="131"/>
        <v>0.31185284297062404</v>
      </c>
      <c r="AD80" s="40"/>
      <c r="AE80" s="40">
        <f t="shared" si="131"/>
        <v>0.30458695845636469</v>
      </c>
    </row>
    <row r="82" spans="1:31" s="49" customFormat="1" x14ac:dyDescent="0.2">
      <c r="A82" s="49" t="s">
        <v>92</v>
      </c>
      <c r="B82" s="49">
        <f>B84+B83</f>
        <v>78351</v>
      </c>
      <c r="C82" s="49">
        <f t="shared" ref="C82:AC82" si="132">C84+C83</f>
        <v>52896</v>
      </c>
      <c r="D82" s="49">
        <f t="shared" si="132"/>
        <v>45408</v>
      </c>
      <c r="E82" s="49">
        <f t="shared" si="132"/>
        <v>52579</v>
      </c>
      <c r="F82" s="49">
        <f t="shared" si="132"/>
        <v>229234</v>
      </c>
      <c r="G82" s="49">
        <f t="shared" si="132"/>
        <v>88293</v>
      </c>
      <c r="H82" s="49">
        <f t="shared" si="132"/>
        <v>61137</v>
      </c>
      <c r="I82" s="49">
        <f t="shared" si="132"/>
        <v>53265</v>
      </c>
      <c r="J82" s="49">
        <f>J84+J83</f>
        <v>62900</v>
      </c>
      <c r="K82" s="49">
        <f t="shared" si="132"/>
        <v>265595</v>
      </c>
      <c r="L82" s="49">
        <f t="shared" si="132"/>
        <v>84310</v>
      </c>
      <c r="M82" s="49">
        <f t="shared" si="132"/>
        <v>58015</v>
      </c>
      <c r="N82" s="49">
        <f t="shared" si="132"/>
        <v>53809</v>
      </c>
      <c r="O82" s="49">
        <f t="shared" si="132"/>
        <v>64040</v>
      </c>
      <c r="P82" s="49">
        <f t="shared" si="132"/>
        <v>260174</v>
      </c>
      <c r="Q82" s="49">
        <f t="shared" si="132"/>
        <v>91819</v>
      </c>
      <c r="R82" s="49">
        <f>R84+R83</f>
        <v>58313</v>
      </c>
      <c r="S82" s="49">
        <f>S84+S83</f>
        <v>59685</v>
      </c>
      <c r="T82" s="49">
        <f t="shared" si="132"/>
        <v>64698</v>
      </c>
      <c r="U82" s="49">
        <f t="shared" si="132"/>
        <v>274515</v>
      </c>
      <c r="V82" s="49">
        <f t="shared" si="132"/>
        <v>111439</v>
      </c>
      <c r="W82" s="49">
        <f t="shared" si="132"/>
        <v>89584</v>
      </c>
      <c r="X82" s="49">
        <f t="shared" si="132"/>
        <v>81434</v>
      </c>
      <c r="Y82" s="49">
        <f t="shared" si="132"/>
        <v>83360</v>
      </c>
      <c r="Z82" s="49">
        <f t="shared" si="132"/>
        <v>365817</v>
      </c>
      <c r="AA82" s="49">
        <f t="shared" si="132"/>
        <v>123945</v>
      </c>
      <c r="AB82" s="49">
        <f t="shared" si="132"/>
        <v>97278</v>
      </c>
      <c r="AC82" s="49">
        <f t="shared" si="132"/>
        <v>82959</v>
      </c>
      <c r="AE82" s="49">
        <f>AE65</f>
        <v>378755.47849999997</v>
      </c>
    </row>
    <row r="83" spans="1:31" s="49" customFormat="1" x14ac:dyDescent="0.2">
      <c r="A83" s="49" t="s">
        <v>89</v>
      </c>
      <c r="B83" s="49">
        <v>48175</v>
      </c>
      <c r="C83" s="49">
        <v>32305</v>
      </c>
      <c r="D83" s="49">
        <v>27920</v>
      </c>
      <c r="E83" s="49">
        <v>32648</v>
      </c>
      <c r="F83" s="49">
        <v>141048</v>
      </c>
      <c r="G83" s="49">
        <v>54381</v>
      </c>
      <c r="H83" s="49">
        <v>37715</v>
      </c>
      <c r="I83" s="49">
        <v>32844</v>
      </c>
      <c r="J83" s="49">
        <v>38816</v>
      </c>
      <c r="K83" s="49">
        <v>163756</v>
      </c>
      <c r="L83" s="49">
        <v>52279</v>
      </c>
      <c r="M83" s="49">
        <v>36194</v>
      </c>
      <c r="N83" s="49">
        <v>33582</v>
      </c>
      <c r="O83" s="49">
        <v>39727</v>
      </c>
      <c r="P83" s="49">
        <v>161782</v>
      </c>
      <c r="Q83" s="49">
        <v>56602</v>
      </c>
      <c r="R83" s="49">
        <v>35943</v>
      </c>
      <c r="S83" s="49">
        <v>37005</v>
      </c>
      <c r="T83" s="49">
        <v>40009</v>
      </c>
      <c r="U83" s="49">
        <v>169559</v>
      </c>
      <c r="V83" s="49">
        <v>67111</v>
      </c>
      <c r="W83" s="49">
        <v>51505</v>
      </c>
      <c r="X83" s="49">
        <v>46179</v>
      </c>
      <c r="Y83" s="49">
        <v>48186</v>
      </c>
      <c r="Z83" s="49">
        <v>212981</v>
      </c>
      <c r="AA83" s="49">
        <v>69702</v>
      </c>
      <c r="AB83" s="49">
        <v>54719</v>
      </c>
      <c r="AC83" s="49">
        <v>47074</v>
      </c>
      <c r="AE83" s="49">
        <f>AE82*AE68</f>
        <v>219678.17752999996</v>
      </c>
    </row>
    <row r="84" spans="1:31" s="52" customFormat="1" x14ac:dyDescent="0.2">
      <c r="A84" s="52" t="s">
        <v>90</v>
      </c>
      <c r="B84" s="52">
        <f>B86+B85</f>
        <v>30176</v>
      </c>
      <c r="C84" s="52">
        <f t="shared" ref="C84:Q84" si="133">C86+C85</f>
        <v>20591</v>
      </c>
      <c r="D84" s="52">
        <f t="shared" si="133"/>
        <v>17488</v>
      </c>
      <c r="E84" s="52">
        <f t="shared" si="133"/>
        <v>19931</v>
      </c>
      <c r="F84" s="52">
        <f t="shared" si="133"/>
        <v>88186</v>
      </c>
      <c r="G84" s="52">
        <f t="shared" si="133"/>
        <v>33912</v>
      </c>
      <c r="H84" s="52">
        <f t="shared" si="133"/>
        <v>23422</v>
      </c>
      <c r="I84" s="52">
        <f t="shared" si="133"/>
        <v>20421</v>
      </c>
      <c r="J84" s="52">
        <f t="shared" si="133"/>
        <v>24084</v>
      </c>
      <c r="K84" s="52">
        <f t="shared" si="133"/>
        <v>101839</v>
      </c>
      <c r="L84" s="52">
        <f t="shared" si="133"/>
        <v>32031</v>
      </c>
      <c r="M84" s="52">
        <f t="shared" si="133"/>
        <v>21821</v>
      </c>
      <c r="N84" s="52">
        <f t="shared" si="133"/>
        <v>20227</v>
      </c>
      <c r="O84" s="52">
        <f t="shared" si="133"/>
        <v>24313</v>
      </c>
      <c r="P84" s="52">
        <f t="shared" si="133"/>
        <v>98392</v>
      </c>
      <c r="Q84" s="52">
        <f t="shared" si="133"/>
        <v>35217</v>
      </c>
      <c r="R84" s="52">
        <f>R86+R85</f>
        <v>22370</v>
      </c>
      <c r="S84" s="52">
        <f t="shared" ref="S84:AE84" si="134">S86+S85</f>
        <v>22680</v>
      </c>
      <c r="T84" s="52">
        <f t="shared" si="134"/>
        <v>24689</v>
      </c>
      <c r="U84" s="52">
        <f t="shared" si="134"/>
        <v>104956</v>
      </c>
      <c r="V84" s="52">
        <f t="shared" si="134"/>
        <v>44328</v>
      </c>
      <c r="W84" s="52">
        <f t="shared" si="134"/>
        <v>38079</v>
      </c>
      <c r="X84" s="52">
        <f t="shared" si="134"/>
        <v>35255</v>
      </c>
      <c r="Y84" s="52">
        <f t="shared" si="134"/>
        <v>35174</v>
      </c>
      <c r="Z84" s="52">
        <f t="shared" si="134"/>
        <v>152836</v>
      </c>
      <c r="AA84" s="52">
        <f t="shared" si="134"/>
        <v>54243</v>
      </c>
      <c r="AB84" s="52">
        <f t="shared" si="134"/>
        <v>42559</v>
      </c>
      <c r="AC84" s="52">
        <f>AC86+AC85</f>
        <v>35885</v>
      </c>
      <c r="AE84" s="52">
        <f>AE82-AE83</f>
        <v>159077.30097000001</v>
      </c>
    </row>
    <row r="85" spans="1:31" s="49" customFormat="1" x14ac:dyDescent="0.2">
      <c r="A85" s="76" t="s">
        <v>93</v>
      </c>
      <c r="B85" s="49">
        <v>6817</v>
      </c>
      <c r="C85" s="49">
        <v>6494</v>
      </c>
      <c r="D85" s="49">
        <v>6720</v>
      </c>
      <c r="E85" s="49">
        <v>6811</v>
      </c>
      <c r="F85" s="49">
        <v>26842</v>
      </c>
      <c r="G85" s="49">
        <v>7638</v>
      </c>
      <c r="H85" s="49">
        <v>7528</v>
      </c>
      <c r="I85" s="49">
        <v>7809</v>
      </c>
      <c r="J85" s="49">
        <v>7966</v>
      </c>
      <c r="K85" s="49">
        <v>30941</v>
      </c>
      <c r="L85" s="49">
        <v>8685</v>
      </c>
      <c r="M85" s="49">
        <v>8406</v>
      </c>
      <c r="N85" s="49">
        <v>8683</v>
      </c>
      <c r="O85" s="49">
        <v>8688</v>
      </c>
      <c r="P85" s="49">
        <v>34462</v>
      </c>
      <c r="Q85" s="49">
        <v>9648</v>
      </c>
      <c r="R85" s="49">
        <v>9517</v>
      </c>
      <c r="S85" s="49">
        <v>9589</v>
      </c>
      <c r="T85" s="49">
        <v>9914</v>
      </c>
      <c r="U85" s="49">
        <v>38668</v>
      </c>
      <c r="V85" s="49">
        <v>10794</v>
      </c>
      <c r="W85" s="49">
        <v>10576</v>
      </c>
      <c r="X85" s="49">
        <v>11129</v>
      </c>
      <c r="Y85" s="49">
        <v>11388</v>
      </c>
      <c r="Z85" s="49">
        <v>43887</v>
      </c>
      <c r="AA85" s="49">
        <v>12755</v>
      </c>
      <c r="AB85" s="49">
        <v>12580</v>
      </c>
      <c r="AC85" s="49">
        <v>12809</v>
      </c>
      <c r="AE85" s="49">
        <f>AE82*AE71</f>
        <v>56813.321774999997</v>
      </c>
    </row>
    <row r="86" spans="1:31" s="52" customFormat="1" x14ac:dyDescent="0.2">
      <c r="A86" s="52" t="s">
        <v>96</v>
      </c>
      <c r="B86" s="52">
        <f>B88-B87</f>
        <v>23359</v>
      </c>
      <c r="C86" s="52">
        <f t="shared" ref="C86:AC86" si="135">C88-C87</f>
        <v>14097</v>
      </c>
      <c r="D86" s="52">
        <f t="shared" si="135"/>
        <v>10768</v>
      </c>
      <c r="E86" s="52">
        <f t="shared" si="135"/>
        <v>13120</v>
      </c>
      <c r="F86" s="52">
        <f t="shared" si="135"/>
        <v>61344</v>
      </c>
      <c r="G86" s="52">
        <f t="shared" si="135"/>
        <v>26274</v>
      </c>
      <c r="H86" s="52">
        <f t="shared" si="135"/>
        <v>15894</v>
      </c>
      <c r="I86" s="52">
        <f t="shared" si="135"/>
        <v>12612</v>
      </c>
      <c r="J86" s="52">
        <f t="shared" si="135"/>
        <v>16118</v>
      </c>
      <c r="K86" s="52">
        <f t="shared" si="135"/>
        <v>70898</v>
      </c>
      <c r="L86" s="52">
        <f t="shared" si="135"/>
        <v>23346</v>
      </c>
      <c r="M86" s="52">
        <f t="shared" si="135"/>
        <v>13415</v>
      </c>
      <c r="N86" s="52">
        <f t="shared" si="135"/>
        <v>11544</v>
      </c>
      <c r="O86" s="52">
        <f t="shared" si="135"/>
        <v>15625</v>
      </c>
      <c r="P86" s="52">
        <f t="shared" si="135"/>
        <v>63930</v>
      </c>
      <c r="Q86" s="52">
        <f t="shared" si="135"/>
        <v>25569</v>
      </c>
      <c r="R86" s="52">
        <f>R88-R87</f>
        <v>12853</v>
      </c>
      <c r="S86" s="52">
        <f t="shared" si="135"/>
        <v>13091</v>
      </c>
      <c r="T86" s="52">
        <f t="shared" si="135"/>
        <v>14775</v>
      </c>
      <c r="U86" s="52">
        <f t="shared" si="135"/>
        <v>66288</v>
      </c>
      <c r="V86" s="52">
        <f t="shared" si="135"/>
        <v>33534</v>
      </c>
      <c r="W86" s="52">
        <f t="shared" si="135"/>
        <v>27503</v>
      </c>
      <c r="X86" s="52">
        <f t="shared" si="135"/>
        <v>24126</v>
      </c>
      <c r="Y86" s="52">
        <f t="shared" si="135"/>
        <v>23786</v>
      </c>
      <c r="Z86" s="52">
        <f t="shared" si="135"/>
        <v>108949</v>
      </c>
      <c r="AA86" s="52">
        <f t="shared" si="135"/>
        <v>41488</v>
      </c>
      <c r="AB86" s="52">
        <f t="shared" si="135"/>
        <v>29979</v>
      </c>
      <c r="AC86" s="52">
        <f t="shared" si="135"/>
        <v>23076</v>
      </c>
      <c r="AD86" s="49"/>
      <c r="AE86" s="52">
        <f>AE84-AE85</f>
        <v>102263.97919500002</v>
      </c>
    </row>
    <row r="87" spans="1:31" s="49" customFormat="1" x14ac:dyDescent="0.2">
      <c r="A87" s="49" t="s">
        <v>97</v>
      </c>
      <c r="B87" s="49">
        <v>2987</v>
      </c>
      <c r="C87" s="49">
        <v>2332</v>
      </c>
      <c r="D87" s="49">
        <v>2354</v>
      </c>
      <c r="E87" s="49">
        <v>2484</v>
      </c>
      <c r="F87" s="49">
        <v>10157</v>
      </c>
      <c r="G87" s="49">
        <v>2745</v>
      </c>
      <c r="H87" s="49">
        <v>2739</v>
      </c>
      <c r="I87" s="49">
        <v>2665</v>
      </c>
      <c r="J87" s="49">
        <v>2754</v>
      </c>
      <c r="K87" s="49">
        <v>10903</v>
      </c>
      <c r="L87" s="49">
        <v>3395</v>
      </c>
      <c r="M87" s="49">
        <v>3040</v>
      </c>
      <c r="N87" s="49">
        <v>2933</v>
      </c>
      <c r="O87" s="49">
        <v>3179</v>
      </c>
      <c r="P87" s="49">
        <v>12547</v>
      </c>
      <c r="Q87" s="49">
        <v>2816</v>
      </c>
      <c r="R87" s="49">
        <v>2786</v>
      </c>
      <c r="S87" s="49">
        <v>2752</v>
      </c>
      <c r="T87" s="49">
        <v>2702</v>
      </c>
      <c r="U87" s="49">
        <v>11056</v>
      </c>
      <c r="V87" s="49">
        <v>2666</v>
      </c>
      <c r="W87" s="49">
        <v>2797</v>
      </c>
      <c r="X87" s="49">
        <v>2832</v>
      </c>
      <c r="Y87" s="49">
        <v>2989</v>
      </c>
      <c r="Z87" s="49">
        <v>11284</v>
      </c>
      <c r="AA87" s="49">
        <v>2697</v>
      </c>
      <c r="AB87" s="49">
        <v>2737</v>
      </c>
      <c r="AC87" s="49">
        <v>2805</v>
      </c>
      <c r="AE87" s="60">
        <v>13000</v>
      </c>
    </row>
    <row r="88" spans="1:31" s="52" customFormat="1" x14ac:dyDescent="0.2">
      <c r="A88" s="52" t="s">
        <v>91</v>
      </c>
      <c r="B88" s="52">
        <f>B90-B89</f>
        <v>26346</v>
      </c>
      <c r="C88" s="52">
        <f t="shared" ref="C88:AB88" si="136">C90-C89</f>
        <v>16429</v>
      </c>
      <c r="D88" s="52">
        <f t="shared" si="136"/>
        <v>13122</v>
      </c>
      <c r="E88" s="52">
        <f t="shared" si="136"/>
        <v>15604</v>
      </c>
      <c r="F88" s="52">
        <f t="shared" si="136"/>
        <v>71501</v>
      </c>
      <c r="G88" s="52">
        <f t="shared" si="136"/>
        <v>29019</v>
      </c>
      <c r="H88" s="52">
        <f t="shared" si="136"/>
        <v>18633</v>
      </c>
      <c r="I88" s="52">
        <f t="shared" si="136"/>
        <v>15277</v>
      </c>
      <c r="J88" s="52">
        <f t="shared" si="136"/>
        <v>18872</v>
      </c>
      <c r="K88" s="52">
        <f t="shared" si="136"/>
        <v>81801</v>
      </c>
      <c r="L88" s="52">
        <f t="shared" si="136"/>
        <v>26741</v>
      </c>
      <c r="M88" s="52">
        <f t="shared" si="136"/>
        <v>16455</v>
      </c>
      <c r="N88" s="52">
        <f t="shared" si="136"/>
        <v>14477</v>
      </c>
      <c r="O88" s="52">
        <f t="shared" si="136"/>
        <v>18804</v>
      </c>
      <c r="P88" s="52">
        <f t="shared" si="136"/>
        <v>76477</v>
      </c>
      <c r="Q88" s="52">
        <f>Q90-Q89</f>
        <v>28385</v>
      </c>
      <c r="R88" s="52">
        <f>R90-R89</f>
        <v>15639</v>
      </c>
      <c r="S88" s="52">
        <f t="shared" si="136"/>
        <v>15843</v>
      </c>
      <c r="T88" s="52">
        <f t="shared" si="136"/>
        <v>17477</v>
      </c>
      <c r="U88" s="52">
        <f t="shared" si="136"/>
        <v>77344</v>
      </c>
      <c r="V88" s="52">
        <f t="shared" si="136"/>
        <v>36200</v>
      </c>
      <c r="W88" s="52">
        <f t="shared" si="136"/>
        <v>30300</v>
      </c>
      <c r="X88" s="52">
        <f t="shared" si="136"/>
        <v>26958</v>
      </c>
      <c r="Y88" s="52">
        <f t="shared" si="136"/>
        <v>26775</v>
      </c>
      <c r="Z88" s="52">
        <f t="shared" si="136"/>
        <v>120233</v>
      </c>
      <c r="AA88" s="52">
        <f t="shared" si="136"/>
        <v>44185</v>
      </c>
      <c r="AB88" s="52">
        <f t="shared" si="136"/>
        <v>32716</v>
      </c>
      <c r="AC88" s="52">
        <f>AC90-AC89</f>
        <v>25881</v>
      </c>
      <c r="AE88" s="52">
        <f>AE86+AE87</f>
        <v>115263.97919500002</v>
      </c>
    </row>
    <row r="89" spans="1:31" s="49" customFormat="1" x14ac:dyDescent="0.2">
      <c r="A89" s="49" t="s">
        <v>196</v>
      </c>
      <c r="B89" s="49">
        <v>821</v>
      </c>
      <c r="C89" s="49">
        <v>587</v>
      </c>
      <c r="D89" s="49">
        <v>540</v>
      </c>
      <c r="E89" s="49">
        <v>797</v>
      </c>
      <c r="F89" s="49">
        <v>2745</v>
      </c>
      <c r="G89" s="49">
        <v>756</v>
      </c>
      <c r="H89" s="49">
        <v>274</v>
      </c>
      <c r="I89" s="49">
        <v>672</v>
      </c>
      <c r="J89" s="49">
        <v>303</v>
      </c>
      <c r="K89" s="49">
        <v>2005</v>
      </c>
      <c r="L89" s="49">
        <v>560</v>
      </c>
      <c r="M89" s="49">
        <v>378</v>
      </c>
      <c r="N89" s="49">
        <v>367</v>
      </c>
      <c r="O89" s="49">
        <v>502</v>
      </c>
      <c r="P89" s="49">
        <v>1807</v>
      </c>
      <c r="Q89" s="49">
        <v>349</v>
      </c>
      <c r="R89" s="49">
        <v>282</v>
      </c>
      <c r="S89" s="49">
        <v>46</v>
      </c>
      <c r="T89" s="49">
        <v>126</v>
      </c>
      <c r="U89" s="49">
        <v>803</v>
      </c>
      <c r="V89" s="49">
        <v>45</v>
      </c>
      <c r="W89" s="49">
        <v>508</v>
      </c>
      <c r="X89" s="49">
        <v>243</v>
      </c>
      <c r="Y89" s="49">
        <v>-538</v>
      </c>
      <c r="Z89" s="49">
        <v>258</v>
      </c>
      <c r="AA89" s="49">
        <v>-247</v>
      </c>
      <c r="AB89" s="49">
        <v>160</v>
      </c>
      <c r="AC89" s="49">
        <v>-10</v>
      </c>
      <c r="AE89" s="49">
        <v>100</v>
      </c>
    </row>
    <row r="90" spans="1:31" s="52" customFormat="1" x14ac:dyDescent="0.2">
      <c r="A90" s="52" t="s">
        <v>111</v>
      </c>
      <c r="B90" s="52">
        <f>B98-SUM(B91:B97)</f>
        <v>27167</v>
      </c>
      <c r="C90" s="52">
        <f t="shared" ref="C90:P90" si="137">C98-SUM(C91:C97)</f>
        <v>17016</v>
      </c>
      <c r="D90" s="52">
        <f t="shared" si="137"/>
        <v>13662</v>
      </c>
      <c r="E90" s="52">
        <f t="shared" si="137"/>
        <v>16401</v>
      </c>
      <c r="F90" s="52">
        <f t="shared" si="137"/>
        <v>74246</v>
      </c>
      <c r="G90" s="52">
        <f t="shared" si="137"/>
        <v>29775</v>
      </c>
      <c r="H90" s="52">
        <f t="shared" si="137"/>
        <v>18907</v>
      </c>
      <c r="I90" s="52">
        <f t="shared" si="137"/>
        <v>15949</v>
      </c>
      <c r="J90" s="52">
        <f>J98-SUM(J91:J97)</f>
        <v>19175</v>
      </c>
      <c r="K90" s="52">
        <f t="shared" si="137"/>
        <v>83806</v>
      </c>
      <c r="L90" s="52">
        <f t="shared" si="137"/>
        <v>27301</v>
      </c>
      <c r="M90" s="52">
        <f t="shared" si="137"/>
        <v>16833</v>
      </c>
      <c r="N90" s="52">
        <f t="shared" si="137"/>
        <v>14844</v>
      </c>
      <c r="O90" s="52">
        <f t="shared" si="137"/>
        <v>19306</v>
      </c>
      <c r="P90" s="52">
        <f t="shared" si="137"/>
        <v>78284</v>
      </c>
      <c r="Q90" s="52">
        <f>Q98-SUM(Q91:Q97)</f>
        <v>28734</v>
      </c>
      <c r="R90" s="52">
        <f>R98-SUM(R91:R97)</f>
        <v>15921</v>
      </c>
      <c r="S90" s="52">
        <f>S98-SUM(S91:S97)</f>
        <v>15889</v>
      </c>
      <c r="T90" s="52">
        <f t="shared" ref="T90:AC90" si="138">T98-SUM(T91:T97)</f>
        <v>17603</v>
      </c>
      <c r="U90" s="52">
        <f t="shared" si="138"/>
        <v>78147</v>
      </c>
      <c r="V90" s="52">
        <f t="shared" si="138"/>
        <v>36245</v>
      </c>
      <c r="W90" s="52">
        <f t="shared" si="138"/>
        <v>30808</v>
      </c>
      <c r="X90" s="52">
        <f t="shared" si="138"/>
        <v>27201</v>
      </c>
      <c r="Y90" s="52">
        <f t="shared" si="138"/>
        <v>26237</v>
      </c>
      <c r="Z90" s="52">
        <f t="shared" si="138"/>
        <v>120491</v>
      </c>
      <c r="AA90" s="52">
        <f t="shared" si="138"/>
        <v>43938</v>
      </c>
      <c r="AB90" s="52">
        <f t="shared" si="138"/>
        <v>32876</v>
      </c>
      <c r="AC90" s="52">
        <f t="shared" si="138"/>
        <v>25871</v>
      </c>
      <c r="AE90" s="52">
        <f>AE88+AE89</f>
        <v>115363.97919500002</v>
      </c>
    </row>
    <row r="91" spans="1:31" s="49" customFormat="1" x14ac:dyDescent="0.2">
      <c r="A91" s="76" t="s">
        <v>98</v>
      </c>
      <c r="B91" s="49">
        <v>5148</v>
      </c>
      <c r="C91" s="49">
        <v>-3777</v>
      </c>
      <c r="D91" s="49">
        <v>-3380</v>
      </c>
      <c r="E91" s="49">
        <v>2403</v>
      </c>
      <c r="F91" s="49">
        <v>394</v>
      </c>
      <c r="G91" s="49">
        <v>37341</v>
      </c>
      <c r="H91" s="49">
        <v>-972</v>
      </c>
      <c r="I91" s="49">
        <v>-2321</v>
      </c>
      <c r="J91" s="49">
        <v>1113</v>
      </c>
      <c r="K91" s="49">
        <v>35161</v>
      </c>
      <c r="L91" s="49">
        <v>3028</v>
      </c>
      <c r="M91" s="49">
        <v>-4621</v>
      </c>
      <c r="N91" s="49">
        <v>-3972</v>
      </c>
      <c r="O91" s="49">
        <v>1829</v>
      </c>
      <c r="P91" s="49">
        <v>-3736</v>
      </c>
      <c r="Q91" s="49">
        <v>10314</v>
      </c>
      <c r="R91" s="49">
        <v>-428</v>
      </c>
      <c r="S91" s="49">
        <v>-2962</v>
      </c>
      <c r="T91" s="49">
        <v>6273</v>
      </c>
      <c r="U91" s="49">
        <v>13197</v>
      </c>
      <c r="V91" s="49">
        <v>7540</v>
      </c>
      <c r="W91" s="49">
        <v>-3273</v>
      </c>
      <c r="X91" s="49">
        <v>-3227</v>
      </c>
      <c r="Y91" s="49">
        <v>415</v>
      </c>
      <c r="Z91" s="49">
        <v>1455</v>
      </c>
      <c r="AA91" s="49">
        <v>10984</v>
      </c>
      <c r="AB91" s="49">
        <v>-3596</v>
      </c>
      <c r="AC91" s="49">
        <v>-3111</v>
      </c>
    </row>
    <row r="92" spans="1:31" s="64" customFormat="1" x14ac:dyDescent="0.2">
      <c r="A92" s="83" t="s">
        <v>115</v>
      </c>
      <c r="B92" s="83">
        <v>-422</v>
      </c>
      <c r="C92" s="83">
        <v>1569</v>
      </c>
      <c r="D92" s="83">
        <v>-1270</v>
      </c>
      <c r="E92" s="83">
        <v>-1147</v>
      </c>
      <c r="F92" s="83">
        <v>-1270</v>
      </c>
      <c r="G92" s="83">
        <v>1879</v>
      </c>
      <c r="H92" s="83">
        <v>39</v>
      </c>
      <c r="I92" s="83">
        <v>1499</v>
      </c>
      <c r="J92" s="83">
        <v>1012</v>
      </c>
      <c r="K92" s="83">
        <v>4429</v>
      </c>
      <c r="L92" s="83">
        <v>249</v>
      </c>
      <c r="M92" s="83">
        <v>1352</v>
      </c>
      <c r="N92" s="83">
        <v>2545</v>
      </c>
      <c r="O92" s="83">
        <v>1518</v>
      </c>
      <c r="P92" s="83">
        <v>5664</v>
      </c>
      <c r="Q92" s="83">
        <v>-4501</v>
      </c>
      <c r="R92" s="83">
        <v>6</v>
      </c>
      <c r="S92" s="83">
        <v>4395</v>
      </c>
      <c r="T92" s="83">
        <v>-675</v>
      </c>
      <c r="U92" s="83">
        <v>-775</v>
      </c>
      <c r="V92" s="83">
        <v>-140</v>
      </c>
      <c r="W92" s="83">
        <v>976</v>
      </c>
      <c r="X92" s="83">
        <v>275</v>
      </c>
      <c r="Y92" s="83">
        <v>282</v>
      </c>
      <c r="Z92" s="83">
        <v>1393</v>
      </c>
      <c r="AA92" s="83">
        <v>-2027</v>
      </c>
      <c r="AB92" s="83">
        <v>3609</v>
      </c>
      <c r="AC92" s="83">
        <v>2088</v>
      </c>
      <c r="AD92" s="49"/>
    </row>
    <row r="93" spans="1:31" s="64" customFormat="1" x14ac:dyDescent="0.2">
      <c r="A93" s="64" t="s">
        <v>99</v>
      </c>
      <c r="B93" s="64">
        <v>-3334</v>
      </c>
      <c r="C93" s="64">
        <v>-2975</v>
      </c>
      <c r="D93" s="64">
        <v>-2277</v>
      </c>
      <c r="E93" s="64">
        <v>-3865</v>
      </c>
      <c r="F93" s="64">
        <v>-12451</v>
      </c>
      <c r="G93" s="64">
        <v>-2810</v>
      </c>
      <c r="H93" s="64">
        <v>-4195</v>
      </c>
      <c r="I93" s="64">
        <v>-3267</v>
      </c>
      <c r="J93" s="64">
        <v>-3041</v>
      </c>
      <c r="K93" s="64">
        <v>-13313</v>
      </c>
      <c r="L93" s="64">
        <v>-3355</v>
      </c>
      <c r="M93" s="64">
        <v>-2363</v>
      </c>
      <c r="N93" s="64">
        <v>-2000</v>
      </c>
      <c r="O93" s="64">
        <v>-2777</v>
      </c>
      <c r="P93" s="64">
        <v>-10495</v>
      </c>
      <c r="Q93" s="64">
        <v>-2107</v>
      </c>
      <c r="R93" s="64">
        <v>-1853</v>
      </c>
      <c r="S93" s="64">
        <v>-1565</v>
      </c>
      <c r="T93" s="64">
        <v>-1784</v>
      </c>
      <c r="U93" s="64">
        <v>-7309</v>
      </c>
      <c r="V93" s="64">
        <v>-3500</v>
      </c>
      <c r="W93" s="64">
        <v>-2269</v>
      </c>
      <c r="X93" s="64">
        <v>-2093</v>
      </c>
      <c r="Y93" s="64">
        <v>-3223</v>
      </c>
      <c r="Z93" s="64">
        <v>-11085</v>
      </c>
      <c r="AA93" s="64">
        <v>-2803</v>
      </c>
      <c r="AB93" s="64">
        <v>-2514</v>
      </c>
      <c r="AC93" s="64">
        <v>-2102</v>
      </c>
      <c r="AD93" s="49"/>
    </row>
    <row r="94" spans="1:31" s="49" customFormat="1" x14ac:dyDescent="0.2">
      <c r="A94" s="49" t="s">
        <v>113</v>
      </c>
      <c r="B94" s="49">
        <v>-17</v>
      </c>
      <c r="C94" s="49">
        <v>-50</v>
      </c>
      <c r="D94" s="49">
        <v>-181</v>
      </c>
      <c r="E94" s="49">
        <v>-81</v>
      </c>
      <c r="F94" s="49">
        <v>-329</v>
      </c>
      <c r="G94" s="49">
        <v>-173</v>
      </c>
      <c r="H94" s="49">
        <v>-132</v>
      </c>
      <c r="I94" s="49">
        <v>-126</v>
      </c>
      <c r="J94" s="49">
        <v>-290</v>
      </c>
      <c r="K94" s="49">
        <v>-721</v>
      </c>
      <c r="L94" s="49">
        <v>-167</v>
      </c>
      <c r="M94" s="49">
        <v>-124</v>
      </c>
      <c r="N94" s="49">
        <v>-320</v>
      </c>
      <c r="O94" s="49">
        <v>-13</v>
      </c>
      <c r="P94" s="49">
        <v>-624</v>
      </c>
      <c r="Q94" s="49">
        <v>-958</v>
      </c>
      <c r="R94" s="49">
        <v>-176</v>
      </c>
      <c r="S94" s="49">
        <v>-339</v>
      </c>
      <c r="T94" s="49">
        <v>-51</v>
      </c>
      <c r="U94" s="49">
        <v>-1524</v>
      </c>
      <c r="V94" s="49">
        <v>-9</v>
      </c>
      <c r="W94" s="49">
        <v>0</v>
      </c>
      <c r="X94" s="49">
        <v>-4</v>
      </c>
      <c r="Y94" s="49">
        <v>-20</v>
      </c>
      <c r="Z94" s="49">
        <v>-33</v>
      </c>
      <c r="AA94" s="49">
        <v>0</v>
      </c>
      <c r="AB94" s="49">
        <v>-167</v>
      </c>
      <c r="AC94" s="49">
        <v>-2</v>
      </c>
    </row>
    <row r="95" spans="1:31" s="49" customFormat="1" x14ac:dyDescent="0.2">
      <c r="A95" s="49" t="s">
        <v>108</v>
      </c>
      <c r="B95" s="49">
        <v>-15581</v>
      </c>
      <c r="C95" s="49">
        <v>-11357</v>
      </c>
      <c r="D95" s="49">
        <v>-749</v>
      </c>
      <c r="E95" s="49">
        <v>-5460</v>
      </c>
      <c r="F95" s="49">
        <v>-33147</v>
      </c>
      <c r="G95" s="49">
        <v>-10423</v>
      </c>
      <c r="H95" s="49">
        <v>32800</v>
      </c>
      <c r="I95" s="49">
        <v>9394</v>
      </c>
      <c r="J95" s="49">
        <v>592</v>
      </c>
      <c r="K95" s="49">
        <v>32363</v>
      </c>
      <c r="L95" s="49">
        <v>9849</v>
      </c>
      <c r="M95" s="49">
        <v>15812</v>
      </c>
      <c r="N95" s="49">
        <v>28736</v>
      </c>
      <c r="O95" s="49">
        <v>3063</v>
      </c>
      <c r="P95" s="49">
        <v>57460</v>
      </c>
      <c r="Q95" s="49">
        <v>-10396</v>
      </c>
      <c r="R95" s="49">
        <v>11407</v>
      </c>
      <c r="S95" s="49">
        <v>-2992</v>
      </c>
      <c r="T95" s="49">
        <v>7434</v>
      </c>
      <c r="U95" s="49">
        <v>5453</v>
      </c>
      <c r="V95" s="49">
        <v>-5279</v>
      </c>
      <c r="W95" s="49">
        <v>-7895</v>
      </c>
      <c r="X95" s="49">
        <v>5747</v>
      </c>
      <c r="Y95" s="49">
        <v>4352</v>
      </c>
      <c r="Z95" s="49">
        <v>-3075</v>
      </c>
      <c r="AA95" s="49">
        <v>-12929</v>
      </c>
      <c r="AB95" s="49">
        <v>-6390</v>
      </c>
      <c r="AC95" s="49">
        <v>6953</v>
      </c>
    </row>
    <row r="96" spans="1:31" s="64" customFormat="1" x14ac:dyDescent="0.2">
      <c r="A96" s="64" t="s">
        <v>114</v>
      </c>
      <c r="B96" s="64">
        <v>-190</v>
      </c>
      <c r="C96" s="64">
        <v>180</v>
      </c>
      <c r="D96" s="64">
        <v>27</v>
      </c>
      <c r="E96" s="64">
        <v>-536</v>
      </c>
      <c r="F96" s="64">
        <v>-519</v>
      </c>
      <c r="G96" s="64">
        <v>-184</v>
      </c>
      <c r="H96" s="64">
        <v>237</v>
      </c>
      <c r="I96" s="64">
        <v>-2054</v>
      </c>
      <c r="J96" s="64">
        <v>-262</v>
      </c>
      <c r="K96" s="64">
        <v>-2263</v>
      </c>
      <c r="L96" s="64">
        <v>-483</v>
      </c>
      <c r="M96" s="64">
        <v>23</v>
      </c>
      <c r="N96" s="64">
        <v>1086</v>
      </c>
      <c r="O96" s="64">
        <v>-1071</v>
      </c>
      <c r="P96" s="64">
        <v>-445</v>
      </c>
      <c r="Q96" s="64">
        <v>-207</v>
      </c>
      <c r="R96" s="64">
        <v>-365</v>
      </c>
      <c r="S96" s="64">
        <v>-269</v>
      </c>
      <c r="T96" s="64">
        <v>-68</v>
      </c>
      <c r="U96" s="64">
        <v>-909</v>
      </c>
      <c r="V96" s="64">
        <v>204</v>
      </c>
      <c r="W96" s="64">
        <v>-204</v>
      </c>
      <c r="X96" s="64">
        <v>-78</v>
      </c>
      <c r="Y96" s="64">
        <v>-274</v>
      </c>
      <c r="Z96" s="64">
        <v>-352</v>
      </c>
      <c r="AA96" s="64">
        <v>-374</v>
      </c>
      <c r="AB96" s="64">
        <v>-194</v>
      </c>
      <c r="AC96" s="64">
        <v>-615</v>
      </c>
      <c r="AD96" s="49"/>
    </row>
    <row r="97" spans="1:30" s="49" customFormat="1" x14ac:dyDescent="0.2">
      <c r="A97" s="76" t="s">
        <v>100</v>
      </c>
      <c r="B97" s="49">
        <v>-4837</v>
      </c>
      <c r="C97" s="49">
        <v>-2285</v>
      </c>
      <c r="D97" s="49">
        <v>-649</v>
      </c>
      <c r="E97" s="49">
        <v>-2001</v>
      </c>
      <c r="F97" s="49">
        <v>-9772</v>
      </c>
      <c r="G97" s="49">
        <v>-40702</v>
      </c>
      <c r="H97" s="49">
        <v>-2844</v>
      </c>
      <c r="I97" s="49">
        <v>-639</v>
      </c>
      <c r="J97" s="49">
        <v>-1777</v>
      </c>
      <c r="K97" s="49">
        <v>-45962</v>
      </c>
      <c r="L97" s="49">
        <v>-3888</v>
      </c>
      <c r="M97" s="49">
        <v>-2409</v>
      </c>
      <c r="N97" s="49">
        <v>-1781</v>
      </c>
      <c r="O97" s="49">
        <v>-2743</v>
      </c>
      <c r="P97" s="49">
        <v>-10821</v>
      </c>
      <c r="Q97" s="49">
        <v>-4031</v>
      </c>
      <c r="R97" s="49">
        <v>-2188</v>
      </c>
      <c r="S97" s="49">
        <v>-1051</v>
      </c>
      <c r="T97" s="49">
        <v>-2625</v>
      </c>
      <c r="U97" s="49">
        <v>-9895</v>
      </c>
      <c r="V97" s="49">
        <v>-4882</v>
      </c>
      <c r="W97" s="49">
        <v>-4530</v>
      </c>
      <c r="X97" s="49">
        <v>-3155</v>
      </c>
      <c r="Y97" s="49">
        <v>-6734</v>
      </c>
      <c r="Z97" s="49">
        <v>-19301</v>
      </c>
      <c r="AA97" s="49">
        <v>-5929</v>
      </c>
      <c r="AB97" s="49">
        <v>-4723</v>
      </c>
      <c r="AC97" s="49">
        <v>-1956</v>
      </c>
    </row>
    <row r="98" spans="1:30" s="52" customFormat="1" x14ac:dyDescent="0.2">
      <c r="A98" s="52" t="s">
        <v>101</v>
      </c>
      <c r="B98" s="52">
        <f>B103-SUM(B99:B102)</f>
        <v>7934</v>
      </c>
      <c r="C98" s="52">
        <f t="shared" ref="C98:AC98" si="139">C103-SUM(C99:C102)</f>
        <v>-1679</v>
      </c>
      <c r="D98" s="52">
        <f t="shared" si="139"/>
        <v>5183</v>
      </c>
      <c r="E98" s="52">
        <f t="shared" si="139"/>
        <v>5714</v>
      </c>
      <c r="F98" s="52">
        <f t="shared" si="139"/>
        <v>17152</v>
      </c>
      <c r="G98" s="52">
        <f t="shared" si="139"/>
        <v>14703</v>
      </c>
      <c r="H98" s="52">
        <f t="shared" si="139"/>
        <v>43840</v>
      </c>
      <c r="I98" s="52">
        <f t="shared" si="139"/>
        <v>18435</v>
      </c>
      <c r="J98" s="52">
        <f>J103-SUM(J99:J102)</f>
        <v>16522</v>
      </c>
      <c r="K98" s="52">
        <f t="shared" si="139"/>
        <v>93500</v>
      </c>
      <c r="L98" s="52">
        <f t="shared" si="139"/>
        <v>32534</v>
      </c>
      <c r="M98" s="52">
        <f t="shared" si="139"/>
        <v>24503</v>
      </c>
      <c r="N98" s="52">
        <f t="shared" si="139"/>
        <v>39138</v>
      </c>
      <c r="O98" s="52">
        <f>O103-SUM(O99:O102)</f>
        <v>19112</v>
      </c>
      <c r="P98" s="52">
        <f t="shared" si="139"/>
        <v>115287</v>
      </c>
      <c r="Q98" s="52">
        <f t="shared" si="139"/>
        <v>16848</v>
      </c>
      <c r="R98" s="52">
        <f>R103-SUM(R99:R102)</f>
        <v>22324</v>
      </c>
      <c r="S98" s="52">
        <f t="shared" si="139"/>
        <v>11106</v>
      </c>
      <c r="T98" s="52">
        <f t="shared" si="139"/>
        <v>26107</v>
      </c>
      <c r="U98" s="52">
        <f t="shared" si="139"/>
        <v>76385</v>
      </c>
      <c r="V98" s="52">
        <f t="shared" si="139"/>
        <v>30179</v>
      </c>
      <c r="W98" s="52">
        <f t="shared" si="139"/>
        <v>13613</v>
      </c>
      <c r="X98" s="52">
        <f t="shared" si="139"/>
        <v>24666</v>
      </c>
      <c r="Y98" s="52">
        <f t="shared" si="139"/>
        <v>21035</v>
      </c>
      <c r="Z98" s="52">
        <f t="shared" si="139"/>
        <v>89493</v>
      </c>
      <c r="AA98" s="52">
        <f t="shared" si="139"/>
        <v>30860</v>
      </c>
      <c r="AB98" s="52">
        <f t="shared" si="139"/>
        <v>18901</v>
      </c>
      <c r="AC98" s="52">
        <f t="shared" si="139"/>
        <v>27126</v>
      </c>
    </row>
    <row r="99" spans="1:30" s="49" customFormat="1" x14ac:dyDescent="0.2">
      <c r="A99" s="49" t="s">
        <v>102</v>
      </c>
      <c r="B99" s="49">
        <v>-3130</v>
      </c>
      <c r="C99" s="49">
        <v>-3004</v>
      </c>
      <c r="D99" s="49">
        <v>-3365</v>
      </c>
      <c r="E99" s="49">
        <v>-3270</v>
      </c>
      <c r="F99" s="49">
        <v>-12769</v>
      </c>
      <c r="G99" s="49">
        <v>-3339</v>
      </c>
      <c r="H99" s="49">
        <v>-3190</v>
      </c>
      <c r="I99" s="49">
        <v>-3653</v>
      </c>
      <c r="J99" s="49">
        <v>-3530</v>
      </c>
      <c r="K99" s="49">
        <v>-13712</v>
      </c>
      <c r="L99" s="49">
        <v>-3568</v>
      </c>
      <c r="M99" s="49">
        <v>-3443</v>
      </c>
      <c r="N99" s="49">
        <v>-3629</v>
      </c>
      <c r="O99" s="49">
        <v>-3479</v>
      </c>
      <c r="P99" s="49">
        <v>-14119</v>
      </c>
      <c r="Q99" s="49">
        <v>-3539</v>
      </c>
      <c r="R99" s="49">
        <v>-3375</v>
      </c>
      <c r="S99" s="49">
        <v>-3656</v>
      </c>
      <c r="T99" s="49">
        <v>-3511</v>
      </c>
      <c r="U99" s="49">
        <v>-14081</v>
      </c>
      <c r="V99" s="49">
        <v>-3613</v>
      </c>
      <c r="W99" s="49">
        <v>-3447</v>
      </c>
      <c r="X99" s="49">
        <v>-3767</v>
      </c>
      <c r="Y99" s="49">
        <v>-3640</v>
      </c>
      <c r="Z99" s="49">
        <v>-14467</v>
      </c>
      <c r="AA99" s="49">
        <v>-3732</v>
      </c>
      <c r="AB99" s="49">
        <v>-3595</v>
      </c>
      <c r="AC99" s="49">
        <v>-3811</v>
      </c>
    </row>
    <row r="100" spans="1:30" s="49" customFormat="1" x14ac:dyDescent="0.2">
      <c r="A100" s="49" t="s">
        <v>103</v>
      </c>
      <c r="B100" s="49">
        <v>-11302</v>
      </c>
      <c r="C100" s="49">
        <v>-7000</v>
      </c>
      <c r="D100" s="49">
        <v>-7641</v>
      </c>
      <c r="E100" s="49">
        <v>-7649</v>
      </c>
      <c r="F100" s="49">
        <v>-33592</v>
      </c>
      <c r="G100" s="49">
        <v>-11133</v>
      </c>
      <c r="H100" s="49">
        <v>-22581</v>
      </c>
      <c r="I100" s="49">
        <v>-21859</v>
      </c>
      <c r="J100" s="49">
        <v>-19023</v>
      </c>
      <c r="K100" s="49">
        <v>-74596</v>
      </c>
      <c r="L100" s="49">
        <v>-10114</v>
      </c>
      <c r="M100" s="49">
        <v>-23421</v>
      </c>
      <c r="N100" s="49">
        <v>-18153</v>
      </c>
      <c r="O100" s="49">
        <v>-17245</v>
      </c>
      <c r="P100" s="49">
        <v>-68933</v>
      </c>
      <c r="Q100" s="49">
        <v>-22083</v>
      </c>
      <c r="R100" s="49">
        <v>-15777</v>
      </c>
      <c r="S100" s="49">
        <v>-14950</v>
      </c>
      <c r="T100" s="49">
        <v>-22302</v>
      </c>
      <c r="U100" s="49">
        <v>-75112</v>
      </c>
      <c r="V100" s="49">
        <v>-27636</v>
      </c>
      <c r="W100" s="49">
        <v>-18286</v>
      </c>
      <c r="X100" s="49">
        <v>-25595</v>
      </c>
      <c r="Y100" s="49">
        <v>-19905</v>
      </c>
      <c r="Z100" s="49">
        <v>-91422</v>
      </c>
      <c r="AA100" s="49">
        <v>-23366</v>
      </c>
      <c r="AB100" s="49">
        <v>-22961</v>
      </c>
      <c r="AC100" s="49">
        <v>-24562</v>
      </c>
    </row>
    <row r="101" spans="1:30" s="49" customFormat="1" x14ac:dyDescent="0.2">
      <c r="A101" s="49" t="s">
        <v>104</v>
      </c>
      <c r="B101" s="49">
        <v>2385</v>
      </c>
      <c r="C101" s="49">
        <v>10469</v>
      </c>
      <c r="D101" s="49">
        <v>9237</v>
      </c>
      <c r="E101" s="49">
        <v>6923</v>
      </c>
      <c r="F101" s="49">
        <v>29014</v>
      </c>
      <c r="G101" s="49">
        <v>6971</v>
      </c>
      <c r="H101" s="49">
        <v>-501</v>
      </c>
      <c r="I101" s="49">
        <v>-6011</v>
      </c>
      <c r="J101" s="49">
        <v>-27</v>
      </c>
      <c r="K101" s="49">
        <v>432</v>
      </c>
      <c r="L101" s="49">
        <v>6</v>
      </c>
      <c r="M101" s="49">
        <v>-2506</v>
      </c>
      <c r="N101" s="49">
        <v>-5026</v>
      </c>
      <c r="O101" s="49">
        <v>-293</v>
      </c>
      <c r="P101" s="49">
        <v>-7819</v>
      </c>
      <c r="Q101" s="49">
        <v>231</v>
      </c>
      <c r="R101" s="49">
        <v>-1753</v>
      </c>
      <c r="S101" s="49">
        <v>-441</v>
      </c>
      <c r="T101" s="49">
        <v>4462</v>
      </c>
      <c r="U101" s="49">
        <v>2499</v>
      </c>
      <c r="V101" s="49">
        <v>-978</v>
      </c>
      <c r="W101" s="49">
        <v>10423</v>
      </c>
      <c r="X101" s="49">
        <v>0</v>
      </c>
      <c r="Y101" s="49">
        <v>3220</v>
      </c>
      <c r="Z101" s="49">
        <v>12665</v>
      </c>
      <c r="AA101" s="49">
        <v>-1000</v>
      </c>
      <c r="AB101" s="49">
        <v>-1751</v>
      </c>
      <c r="AC101" s="49">
        <v>971</v>
      </c>
    </row>
    <row r="102" spans="1:30" s="64" customFormat="1" x14ac:dyDescent="0.2">
      <c r="A102" s="64" t="s">
        <v>126</v>
      </c>
      <c r="B102" s="64">
        <v>0</v>
      </c>
      <c r="C102" s="64">
        <v>0</v>
      </c>
      <c r="D102" s="64">
        <v>0</v>
      </c>
      <c r="E102" s="64">
        <v>0</v>
      </c>
      <c r="F102" s="64">
        <v>0</v>
      </c>
      <c r="G102" s="64">
        <v>0</v>
      </c>
      <c r="H102" s="64">
        <v>0</v>
      </c>
      <c r="I102" s="64">
        <v>0</v>
      </c>
      <c r="J102" s="64">
        <v>0</v>
      </c>
      <c r="K102" s="64">
        <v>0</v>
      </c>
      <c r="L102" s="64">
        <v>0</v>
      </c>
      <c r="M102" s="64">
        <v>-87</v>
      </c>
      <c r="N102" s="64">
        <v>4</v>
      </c>
      <c r="O102" s="64">
        <v>-22</v>
      </c>
      <c r="P102" s="64">
        <v>-105</v>
      </c>
      <c r="Q102" s="64">
        <v>-16</v>
      </c>
      <c r="R102" s="64">
        <v>-35</v>
      </c>
      <c r="S102" s="64">
        <v>-69</v>
      </c>
      <c r="T102" s="64">
        <v>-6</v>
      </c>
      <c r="U102" s="64">
        <v>-126</v>
      </c>
      <c r="V102" s="64">
        <v>-22</v>
      </c>
      <c r="W102" s="64">
        <v>-16</v>
      </c>
      <c r="X102" s="64">
        <v>-34</v>
      </c>
      <c r="Y102" s="64">
        <v>-57</v>
      </c>
      <c r="Z102" s="64">
        <v>-129</v>
      </c>
      <c r="AA102" s="64">
        <v>-61</v>
      </c>
      <c r="AB102" s="64">
        <v>-44</v>
      </c>
      <c r="AC102" s="64">
        <v>-43</v>
      </c>
      <c r="AD102" s="49"/>
    </row>
    <row r="103" spans="1:30" s="52" customFormat="1" x14ac:dyDescent="0.2">
      <c r="A103" s="52" t="s">
        <v>163</v>
      </c>
      <c r="B103" s="52">
        <v>-4113</v>
      </c>
      <c r="C103" s="52">
        <v>-1214</v>
      </c>
      <c r="D103" s="52">
        <v>3414</v>
      </c>
      <c r="E103" s="52">
        <v>1718</v>
      </c>
      <c r="F103" s="52">
        <v>-195</v>
      </c>
      <c r="G103" s="52">
        <v>7202</v>
      </c>
      <c r="H103" s="52">
        <v>17568</v>
      </c>
      <c r="I103" s="52">
        <v>-13088</v>
      </c>
      <c r="J103" s="52">
        <v>-6058</v>
      </c>
      <c r="K103" s="52">
        <v>5624</v>
      </c>
      <c r="L103" s="52">
        <v>18858</v>
      </c>
      <c r="M103" s="52">
        <v>-4954</v>
      </c>
      <c r="N103" s="52">
        <v>12334</v>
      </c>
      <c r="O103" s="52">
        <v>-1927</v>
      </c>
      <c r="P103" s="52">
        <v>24311</v>
      </c>
      <c r="Q103" s="52">
        <v>-8559</v>
      </c>
      <c r="R103" s="52">
        <v>1384</v>
      </c>
      <c r="S103" s="52">
        <v>-8010</v>
      </c>
      <c r="T103" s="52">
        <v>4750</v>
      </c>
      <c r="U103" s="52">
        <v>-10435</v>
      </c>
      <c r="V103" s="52">
        <v>-2070</v>
      </c>
      <c r="W103" s="52">
        <v>2287</v>
      </c>
      <c r="X103" s="52">
        <v>-4730</v>
      </c>
      <c r="Y103" s="52">
        <v>653</v>
      </c>
      <c r="Z103" s="52">
        <v>-3860</v>
      </c>
      <c r="AA103" s="52">
        <v>2701</v>
      </c>
      <c r="AB103" s="52">
        <v>-9450</v>
      </c>
      <c r="AC103" s="52">
        <v>-319</v>
      </c>
    </row>
    <row r="110" spans="1:30" s="20" customFormat="1" x14ac:dyDescent="0.2">
      <c r="A110" s="19" t="s">
        <v>127</v>
      </c>
      <c r="B110" s="19" t="s">
        <v>148</v>
      </c>
      <c r="C110" s="19" t="s">
        <v>149</v>
      </c>
      <c r="D110" s="19" t="s">
        <v>150</v>
      </c>
      <c r="E110" s="19"/>
      <c r="F110" s="19"/>
      <c r="G110" s="19"/>
      <c r="H110" s="23"/>
      <c r="I110" s="23"/>
      <c r="AD110"/>
    </row>
    <row r="111" spans="1:30" s="20" customFormat="1" x14ac:dyDescent="0.2">
      <c r="A111" s="19" t="s">
        <v>128</v>
      </c>
      <c r="B111" s="28" t="s">
        <v>129</v>
      </c>
      <c r="C111" s="29">
        <v>1750</v>
      </c>
      <c r="D111" s="28" t="s">
        <v>130</v>
      </c>
      <c r="E111" s="19"/>
      <c r="F111" s="19"/>
      <c r="H111" s="23"/>
      <c r="I111" s="23"/>
      <c r="J111" s="19"/>
      <c r="K111" s="19"/>
      <c r="L111" s="19"/>
      <c r="M111" s="19"/>
      <c r="AD111"/>
    </row>
    <row r="112" spans="1:30" s="20" customFormat="1" x14ac:dyDescent="0.2">
      <c r="A112" s="19" t="s">
        <v>131</v>
      </c>
      <c r="B112" s="28" t="s">
        <v>132</v>
      </c>
      <c r="C112" s="29">
        <v>95813</v>
      </c>
      <c r="D112" s="28" t="s">
        <v>133</v>
      </c>
      <c r="E112" s="19"/>
      <c r="F112" s="19"/>
      <c r="G112" s="19"/>
      <c r="H112" s="23"/>
      <c r="I112" s="23"/>
      <c r="J112" s="19"/>
      <c r="K112" s="19"/>
      <c r="AD112"/>
    </row>
    <row r="113" spans="1:30" s="20" customFormat="1" x14ac:dyDescent="0.2">
      <c r="A113" s="19"/>
      <c r="B113" s="28"/>
      <c r="C113" s="30"/>
      <c r="D113" s="28"/>
      <c r="E113" s="19"/>
      <c r="F113" s="19"/>
      <c r="G113" s="19"/>
      <c r="H113" s="23"/>
      <c r="I113" s="23"/>
      <c r="AD113"/>
    </row>
    <row r="114" spans="1:30" s="20" customFormat="1" x14ac:dyDescent="0.2">
      <c r="A114" s="19" t="s">
        <v>134</v>
      </c>
      <c r="B114" s="28"/>
      <c r="C114" s="30"/>
      <c r="D114" s="28"/>
      <c r="E114" s="19"/>
      <c r="F114" s="19"/>
      <c r="G114" s="19"/>
      <c r="H114" s="23"/>
      <c r="I114" s="23"/>
      <c r="AD114"/>
    </row>
    <row r="115" spans="1:30" s="20" customFormat="1" x14ac:dyDescent="0.2">
      <c r="A115" s="19" t="s">
        <v>135</v>
      </c>
      <c r="B115" s="28" t="s">
        <v>136</v>
      </c>
      <c r="C115" s="30">
        <v>14000</v>
      </c>
      <c r="D115" s="28" t="s">
        <v>137</v>
      </c>
      <c r="E115" s="19"/>
      <c r="F115" s="19"/>
      <c r="G115" s="19"/>
      <c r="H115" s="23"/>
      <c r="I115" s="23"/>
      <c r="J115" s="19"/>
      <c r="K115" s="19"/>
      <c r="L115" s="19"/>
      <c r="AD115"/>
    </row>
    <row r="116" spans="1:30" s="20" customFormat="1" x14ac:dyDescent="0.2">
      <c r="A116" s="19"/>
      <c r="B116" s="28"/>
      <c r="C116" s="30"/>
      <c r="D116" s="28"/>
      <c r="E116" s="19"/>
      <c r="F116" s="19"/>
      <c r="G116" s="23"/>
      <c r="H116" s="23"/>
      <c r="I116" s="23"/>
      <c r="AD116"/>
    </row>
    <row r="117" spans="1:30" s="20" customFormat="1" x14ac:dyDescent="0.2">
      <c r="A117" s="19" t="s">
        <v>138</v>
      </c>
      <c r="B117" s="28"/>
      <c r="C117" s="30"/>
      <c r="D117" s="28"/>
      <c r="E117" s="19"/>
      <c r="F117" s="19"/>
      <c r="G117" s="19"/>
      <c r="H117" s="24"/>
      <c r="I117" s="19"/>
      <c r="AD117"/>
    </row>
    <row r="118" spans="1:30" s="20" customFormat="1" x14ac:dyDescent="0.2">
      <c r="A118" s="19" t="s">
        <v>139</v>
      </c>
      <c r="B118" s="28" t="s">
        <v>140</v>
      </c>
      <c r="C118" s="30">
        <v>6500</v>
      </c>
      <c r="D118" s="28" t="s">
        <v>141</v>
      </c>
      <c r="E118" s="19"/>
      <c r="F118" s="19"/>
      <c r="G118" s="19"/>
      <c r="H118" s="24"/>
      <c r="I118" s="19"/>
      <c r="J118" s="19"/>
      <c r="K118" s="19"/>
      <c r="L118" s="19"/>
      <c r="AD118"/>
    </row>
    <row r="119" spans="1:30" s="20" customFormat="1" x14ac:dyDescent="0.2">
      <c r="A119" s="19" t="s">
        <v>142</v>
      </c>
      <c r="B119" s="28"/>
      <c r="C119" s="29">
        <f>SUM(C111:C118)</f>
        <v>118063</v>
      </c>
      <c r="D119" s="28"/>
      <c r="E119" s="19"/>
      <c r="F119" s="19"/>
      <c r="G119" s="19"/>
      <c r="H119" s="24"/>
      <c r="I119" s="19"/>
      <c r="J119" s="19"/>
      <c r="K119" s="19"/>
      <c r="AD119"/>
    </row>
    <row r="120" spans="1:30" s="20" customFormat="1" x14ac:dyDescent="0.2">
      <c r="A120" s="19"/>
      <c r="B120" s="28"/>
      <c r="C120" s="29"/>
      <c r="D120" s="28"/>
      <c r="E120" s="19"/>
      <c r="F120" s="19"/>
      <c r="G120" s="19"/>
      <c r="H120" s="24"/>
      <c r="I120" s="19"/>
      <c r="J120" s="19"/>
      <c r="K120" s="19"/>
      <c r="AD120"/>
    </row>
    <row r="121" spans="1:30" s="20" customFormat="1" x14ac:dyDescent="0.2">
      <c r="A121" s="19"/>
      <c r="B121" s="28"/>
      <c r="C121" s="29"/>
      <c r="D121" s="28"/>
      <c r="E121" s="19"/>
      <c r="F121" s="19"/>
      <c r="G121" s="19"/>
      <c r="H121" s="24"/>
      <c r="I121" s="19"/>
      <c r="J121" s="19"/>
      <c r="K121" s="19"/>
      <c r="AD121"/>
    </row>
    <row r="123" spans="1:30" x14ac:dyDescent="0.2">
      <c r="A123" t="s">
        <v>156</v>
      </c>
      <c r="B123">
        <v>5327995</v>
      </c>
      <c r="C123">
        <v>5261688</v>
      </c>
      <c r="D123">
        <v>5233499</v>
      </c>
      <c r="E123">
        <v>5251692</v>
      </c>
      <c r="F123">
        <v>5251692</v>
      </c>
      <c r="G123">
        <v>5157787</v>
      </c>
      <c r="H123">
        <v>5068493</v>
      </c>
      <c r="I123">
        <v>4926609</v>
      </c>
      <c r="J123">
        <v>5000109</v>
      </c>
      <c r="K123">
        <v>5000109</v>
      </c>
      <c r="L123">
        <v>4773252</v>
      </c>
      <c r="M123">
        <v>4700646</v>
      </c>
      <c r="N123">
        <v>4601380</v>
      </c>
      <c r="O123">
        <v>4648913</v>
      </c>
      <c r="P123">
        <v>4648913</v>
      </c>
      <c r="Q123">
        <v>4454604</v>
      </c>
      <c r="R123">
        <v>4404691</v>
      </c>
      <c r="S123">
        <v>4354788</v>
      </c>
      <c r="T123">
        <v>17528214</v>
      </c>
      <c r="U123">
        <v>17528214</v>
      </c>
      <c r="V123">
        <v>17113688</v>
      </c>
      <c r="W123">
        <v>16929157</v>
      </c>
      <c r="X123">
        <v>16781735</v>
      </c>
      <c r="Y123">
        <v>16864919</v>
      </c>
      <c r="Z123">
        <v>16864919</v>
      </c>
      <c r="AA123">
        <v>16519291</v>
      </c>
      <c r="AB123">
        <v>16403316</v>
      </c>
      <c r="AC123">
        <v>16262203</v>
      </c>
    </row>
    <row r="124" spans="1:30" s="35" customFormat="1" x14ac:dyDescent="0.2">
      <c r="A124" s="35" t="s">
        <v>157</v>
      </c>
      <c r="B124" s="35">
        <v>28.219999313354489</v>
      </c>
      <c r="C124" s="35">
        <v>42.642501831054688</v>
      </c>
      <c r="D124" s="35">
        <v>35.220001220703118</v>
      </c>
      <c r="E124" s="35">
        <v>36.455001831054688</v>
      </c>
      <c r="F124" s="35">
        <v>37.637500762939453</v>
      </c>
      <c r="G124" s="35">
        <v>37.637500762939453</v>
      </c>
      <c r="H124" s="35">
        <v>39.292499542236328</v>
      </c>
      <c r="I124" s="35">
        <v>43.192501068115227</v>
      </c>
      <c r="J124" s="35">
        <v>45.542499542236328</v>
      </c>
      <c r="K124" s="35">
        <v>55.197498321533203</v>
      </c>
      <c r="L124" s="35">
        <v>55.197498321533203</v>
      </c>
      <c r="M124" s="35">
        <v>72.477500915527344</v>
      </c>
      <c r="N124" s="35">
        <v>47.185001373291023</v>
      </c>
      <c r="O124" s="35">
        <v>49.645000457763672</v>
      </c>
      <c r="P124" s="35">
        <v>54.419998168945312</v>
      </c>
      <c r="Q124" s="35">
        <v>54.419998168945312</v>
      </c>
      <c r="R124" s="35">
        <v>136.69000244140619</v>
      </c>
      <c r="S124" s="35">
        <v>61.380001068115227</v>
      </c>
      <c r="T124" s="35">
        <v>90.014999389648438</v>
      </c>
      <c r="U124" s="35">
        <v>108.2200012207031</v>
      </c>
      <c r="V124" s="35">
        <v>108.2200012207031</v>
      </c>
      <c r="W124" s="35">
        <v>180.33000183105469</v>
      </c>
      <c r="X124" s="35">
        <v>120.5899963378906</v>
      </c>
      <c r="Y124" s="35">
        <v>133.4100036621094</v>
      </c>
      <c r="Z124" s="35">
        <v>146.91999816894531</v>
      </c>
      <c r="AA124" s="35">
        <v>146.91999816894531</v>
      </c>
      <c r="AB124" s="35">
        <v>174.7200012207031</v>
      </c>
      <c r="AC124" s="35">
        <v>141.6600036621094</v>
      </c>
    </row>
    <row r="126" spans="1:30" x14ac:dyDescent="0.2">
      <c r="A126" t="s">
        <v>124</v>
      </c>
      <c r="B126">
        <v>16371</v>
      </c>
      <c r="C126">
        <v>15157</v>
      </c>
      <c r="D126">
        <v>18571</v>
      </c>
      <c r="E126">
        <v>20289</v>
      </c>
      <c r="F126">
        <v>20289</v>
      </c>
      <c r="G126">
        <v>27491</v>
      </c>
      <c r="H126">
        <v>45059</v>
      </c>
      <c r="I126">
        <v>31971</v>
      </c>
      <c r="J126">
        <v>25913</v>
      </c>
      <c r="K126">
        <v>25913</v>
      </c>
      <c r="L126">
        <v>44771</v>
      </c>
      <c r="M126">
        <v>37988</v>
      </c>
      <c r="N126">
        <v>50530</v>
      </c>
      <c r="O126">
        <v>48844</v>
      </c>
      <c r="P126">
        <v>48844</v>
      </c>
      <c r="Q126">
        <v>39771</v>
      </c>
      <c r="R126">
        <v>40174</v>
      </c>
      <c r="S126">
        <v>33383</v>
      </c>
      <c r="T126">
        <v>38016</v>
      </c>
      <c r="U126">
        <v>38016</v>
      </c>
      <c r="V126">
        <v>36010</v>
      </c>
      <c r="W126">
        <v>38466</v>
      </c>
      <c r="X126">
        <v>34050</v>
      </c>
      <c r="Y126">
        <v>34940</v>
      </c>
      <c r="Z126">
        <v>34940</v>
      </c>
      <c r="AA126">
        <v>37119</v>
      </c>
      <c r="AB126">
        <v>28098</v>
      </c>
      <c r="AC126">
        <v>27502</v>
      </c>
    </row>
    <row r="127" spans="1:30" x14ac:dyDescent="0.2">
      <c r="A127" t="s">
        <v>125</v>
      </c>
      <c r="B127">
        <v>229719</v>
      </c>
      <c r="C127">
        <v>241684</v>
      </c>
      <c r="D127">
        <v>242945</v>
      </c>
      <c r="E127">
        <v>248606</v>
      </c>
      <c r="F127">
        <v>248606</v>
      </c>
      <c r="G127">
        <v>257606</v>
      </c>
      <c r="H127">
        <v>222167</v>
      </c>
      <c r="I127">
        <v>211772</v>
      </c>
      <c r="J127">
        <v>211187</v>
      </c>
      <c r="K127">
        <v>211187</v>
      </c>
      <c r="L127">
        <v>200264</v>
      </c>
      <c r="M127">
        <v>187423</v>
      </c>
      <c r="N127">
        <v>160080</v>
      </c>
      <c r="O127">
        <v>157054</v>
      </c>
      <c r="P127">
        <v>157054</v>
      </c>
      <c r="Q127">
        <v>167290</v>
      </c>
      <c r="R127">
        <v>152670</v>
      </c>
      <c r="S127">
        <v>160234</v>
      </c>
      <c r="T127">
        <v>153814</v>
      </c>
      <c r="U127">
        <v>153814</v>
      </c>
      <c r="V127">
        <v>159561</v>
      </c>
      <c r="W127">
        <v>165907</v>
      </c>
      <c r="X127">
        <v>159594</v>
      </c>
      <c r="Y127">
        <v>155576</v>
      </c>
      <c r="Z127">
        <v>155576</v>
      </c>
      <c r="AA127">
        <v>165477</v>
      </c>
      <c r="AB127">
        <v>164632</v>
      </c>
      <c r="AC127">
        <v>151806</v>
      </c>
    </row>
    <row r="128" spans="1:30" x14ac:dyDescent="0.2">
      <c r="A128" t="s">
        <v>183</v>
      </c>
      <c r="B128">
        <f>SUM(B126:B127)</f>
        <v>246090</v>
      </c>
      <c r="C128">
        <f t="shared" ref="C128:AD128" si="140">SUM(C126:C127)</f>
        <v>256841</v>
      </c>
      <c r="D128">
        <f t="shared" si="140"/>
        <v>261516</v>
      </c>
      <c r="E128">
        <f t="shared" si="140"/>
        <v>268895</v>
      </c>
      <c r="F128">
        <f t="shared" si="140"/>
        <v>268895</v>
      </c>
      <c r="G128">
        <f t="shared" si="140"/>
        <v>285097</v>
      </c>
      <c r="H128">
        <f t="shared" si="140"/>
        <v>267226</v>
      </c>
      <c r="I128">
        <f t="shared" si="140"/>
        <v>243743</v>
      </c>
      <c r="J128">
        <f t="shared" si="140"/>
        <v>237100</v>
      </c>
      <c r="K128">
        <f t="shared" si="140"/>
        <v>237100</v>
      </c>
      <c r="L128">
        <f t="shared" si="140"/>
        <v>245035</v>
      </c>
      <c r="M128">
        <f t="shared" si="140"/>
        <v>225411</v>
      </c>
      <c r="N128">
        <f t="shared" si="140"/>
        <v>210610</v>
      </c>
      <c r="O128">
        <f t="shared" si="140"/>
        <v>205898</v>
      </c>
      <c r="P128">
        <f t="shared" si="140"/>
        <v>205898</v>
      </c>
      <c r="Q128">
        <f t="shared" si="140"/>
        <v>207061</v>
      </c>
      <c r="R128">
        <f t="shared" si="140"/>
        <v>192844</v>
      </c>
      <c r="S128">
        <f t="shared" si="140"/>
        <v>193617</v>
      </c>
      <c r="T128">
        <f t="shared" si="140"/>
        <v>191830</v>
      </c>
      <c r="U128">
        <f t="shared" si="140"/>
        <v>191830</v>
      </c>
      <c r="V128">
        <f t="shared" si="140"/>
        <v>195571</v>
      </c>
      <c r="W128">
        <f t="shared" si="140"/>
        <v>204373</v>
      </c>
      <c r="X128">
        <f t="shared" si="140"/>
        <v>193644</v>
      </c>
      <c r="Y128">
        <f t="shared" si="140"/>
        <v>190516</v>
      </c>
      <c r="Z128">
        <f t="shared" si="140"/>
        <v>190516</v>
      </c>
      <c r="AA128">
        <f t="shared" si="140"/>
        <v>202596</v>
      </c>
      <c r="AB128">
        <f t="shared" si="140"/>
        <v>192730</v>
      </c>
      <c r="AC128">
        <f t="shared" si="140"/>
        <v>179308</v>
      </c>
    </row>
    <row r="130" spans="1:30" s="32" customFormat="1" x14ac:dyDescent="0.2">
      <c r="A130" s="32" t="s">
        <v>154</v>
      </c>
      <c r="B130" s="32">
        <v>60685</v>
      </c>
      <c r="C130" s="32">
        <v>73373</v>
      </c>
      <c r="D130" s="32">
        <v>77788</v>
      </c>
      <c r="E130" s="32">
        <v>83414</v>
      </c>
      <c r="F130" s="32">
        <v>83414</v>
      </c>
      <c r="G130" s="32">
        <v>82929</v>
      </c>
      <c r="H130" s="32">
        <v>64801</v>
      </c>
      <c r="I130" s="32">
        <v>70655</v>
      </c>
      <c r="J130" s="32">
        <v>76606</v>
      </c>
      <c r="K130" s="32">
        <v>76606</v>
      </c>
      <c r="L130" s="32">
        <v>57990</v>
      </c>
      <c r="M130" s="32">
        <v>62718</v>
      </c>
      <c r="N130" s="32">
        <v>47935</v>
      </c>
      <c r="O130" s="32">
        <v>53223</v>
      </c>
      <c r="P130" s="32">
        <v>53223</v>
      </c>
      <c r="Q130" s="32">
        <v>63531</v>
      </c>
      <c r="R130" s="32">
        <v>59304</v>
      </c>
      <c r="S130" s="32">
        <v>68174</v>
      </c>
      <c r="T130" s="32">
        <v>69424</v>
      </c>
      <c r="U130" s="32">
        <v>69424</v>
      </c>
      <c r="V130" s="32">
        <v>71033</v>
      </c>
      <c r="W130" s="32">
        <v>78179</v>
      </c>
      <c r="X130" s="32">
        <v>79741</v>
      </c>
      <c r="Y130" s="32">
        <v>83779</v>
      </c>
      <c r="Z130" s="32">
        <v>83779</v>
      </c>
      <c r="AA130" s="32">
        <v>80679</v>
      </c>
      <c r="AB130" s="32">
        <v>84884</v>
      </c>
      <c r="AC130" s="32">
        <v>81207</v>
      </c>
    </row>
    <row r="131" spans="1:30" x14ac:dyDescent="0.2">
      <c r="A131" s="34" t="s">
        <v>158</v>
      </c>
      <c r="B131">
        <f>B123*B124</f>
        <v>150356015.24155614</v>
      </c>
      <c r="C131">
        <f t="shared" ref="C131:AB131" si="141">C123*C124</f>
        <v>224371540.17443848</v>
      </c>
      <c r="D131">
        <f t="shared" si="141"/>
        <v>184323841.16854855</v>
      </c>
      <c r="E131">
        <f t="shared" si="141"/>
        <v>191450441.47613525</v>
      </c>
      <c r="F131">
        <f t="shared" si="141"/>
        <v>197660561.65672302</v>
      </c>
      <c r="G131">
        <f t="shared" si="141"/>
        <v>194126212.14757919</v>
      </c>
      <c r="H131">
        <f t="shared" si="141"/>
        <v>199153758.88232803</v>
      </c>
      <c r="I131">
        <f t="shared" si="141"/>
        <v>212792564.4946861</v>
      </c>
      <c r="J131">
        <f t="shared" si="141"/>
        <v>227717461.84363174</v>
      </c>
      <c r="K131">
        <f t="shared" si="141"/>
        <v>275993508.13498306</v>
      </c>
      <c r="L131">
        <f t="shared" si="141"/>
        <v>263471569.258255</v>
      </c>
      <c r="M131">
        <f t="shared" si="141"/>
        <v>340691074.76856995</v>
      </c>
      <c r="N131">
        <f t="shared" si="141"/>
        <v>217116121.61903384</v>
      </c>
      <c r="O131">
        <f t="shared" si="141"/>
        <v>230795288.01310349</v>
      </c>
      <c r="P131">
        <f t="shared" si="141"/>
        <v>252993836.94758606</v>
      </c>
      <c r="Q131">
        <f t="shared" si="141"/>
        <v>242419541.52337646</v>
      </c>
      <c r="R131">
        <f t="shared" si="141"/>
        <v>602077223.5436399</v>
      </c>
      <c r="S131">
        <f t="shared" si="141"/>
        <v>267296892.09141538</v>
      </c>
      <c r="T131">
        <f t="shared" si="141"/>
        <v>1577802172.5116272</v>
      </c>
      <c r="U131">
        <f t="shared" si="141"/>
        <v>1896903340.4767451</v>
      </c>
      <c r="V131">
        <f t="shared" si="141"/>
        <v>1852043336.2507319</v>
      </c>
      <c r="W131">
        <f t="shared" si="141"/>
        <v>3052834912.8082123</v>
      </c>
      <c r="X131">
        <f t="shared" si="141"/>
        <v>2023709362.1934505</v>
      </c>
      <c r="Y131">
        <f t="shared" si="141"/>
        <v>2249948905.5511785</v>
      </c>
      <c r="Z131">
        <f t="shared" si="141"/>
        <v>2477793868.599411</v>
      </c>
      <c r="AA131">
        <f t="shared" si="141"/>
        <v>2427014203.4722748</v>
      </c>
      <c r="AB131">
        <f t="shared" si="141"/>
        <v>2865987391.5435786</v>
      </c>
      <c r="AC131">
        <f>AC123*AC124</f>
        <v>2303703736.5339665</v>
      </c>
    </row>
    <row r="132" spans="1:30" x14ac:dyDescent="0.2">
      <c r="A132" t="s">
        <v>155</v>
      </c>
      <c r="B132">
        <f>B130+B131-B128</f>
        <v>150170610.24155614</v>
      </c>
      <c r="C132">
        <f t="shared" ref="C132:AD132" si="142">C130+C131-C128</f>
        <v>224188072.17443848</v>
      </c>
      <c r="D132">
        <f t="shared" si="142"/>
        <v>184140113.16854855</v>
      </c>
      <c r="E132">
        <f t="shared" si="142"/>
        <v>191264960.47613525</v>
      </c>
      <c r="F132">
        <f t="shared" si="142"/>
        <v>197475080.65672302</v>
      </c>
      <c r="G132">
        <f t="shared" si="142"/>
        <v>193924044.14757919</v>
      </c>
      <c r="H132">
        <f t="shared" si="142"/>
        <v>198951333.88232803</v>
      </c>
      <c r="I132">
        <f t="shared" si="142"/>
        <v>212619476.4946861</v>
      </c>
      <c r="J132">
        <f t="shared" si="142"/>
        <v>227556967.84363174</v>
      </c>
      <c r="K132">
        <f t="shared" si="142"/>
        <v>275833014.13498306</v>
      </c>
      <c r="L132">
        <f t="shared" si="142"/>
        <v>263284524.258255</v>
      </c>
      <c r="M132">
        <f t="shared" si="142"/>
        <v>340528381.76856995</v>
      </c>
      <c r="N132">
        <f t="shared" si="142"/>
        <v>216953446.61903384</v>
      </c>
      <c r="O132">
        <f t="shared" si="142"/>
        <v>230642613.01310349</v>
      </c>
      <c r="P132">
        <f t="shared" si="142"/>
        <v>252841161.94758606</v>
      </c>
      <c r="Q132">
        <f t="shared" si="142"/>
        <v>242276011.52337646</v>
      </c>
      <c r="R132">
        <f t="shared" si="142"/>
        <v>601943683.5436399</v>
      </c>
      <c r="S132">
        <f t="shared" si="142"/>
        <v>267171449.09141538</v>
      </c>
      <c r="T132">
        <f t="shared" si="142"/>
        <v>1577679766.5116272</v>
      </c>
      <c r="U132">
        <f t="shared" si="142"/>
        <v>1896780934.4767451</v>
      </c>
      <c r="V132">
        <f t="shared" si="142"/>
        <v>1851918798.2507319</v>
      </c>
      <c r="W132">
        <f t="shared" si="142"/>
        <v>3052708718.8082123</v>
      </c>
      <c r="X132">
        <f t="shared" si="142"/>
        <v>2023595459.1934505</v>
      </c>
      <c r="Y132">
        <f t="shared" si="142"/>
        <v>2249842168.5511785</v>
      </c>
      <c r="Z132">
        <f t="shared" si="142"/>
        <v>2477687131.599411</v>
      </c>
      <c r="AA132">
        <f t="shared" si="142"/>
        <v>2426892286.4722748</v>
      </c>
      <c r="AB132">
        <f t="shared" si="142"/>
        <v>2865879545.5435786</v>
      </c>
      <c r="AC132">
        <f t="shared" si="142"/>
        <v>2303605635.5339665</v>
      </c>
    </row>
    <row r="134" spans="1:30" x14ac:dyDescent="0.2">
      <c r="A134" t="s">
        <v>159</v>
      </c>
      <c r="B134" s="44">
        <f>B130/B132</f>
        <v>4.0410703467466414E-4</v>
      </c>
      <c r="C134" s="44">
        <f t="shared" ref="C134:AD134" si="143">C130/C132</f>
        <v>3.2728324610824613E-4</v>
      </c>
      <c r="D134" s="44">
        <f t="shared" si="143"/>
        <v>4.2243918862371114E-4</v>
      </c>
      <c r="E134" s="44">
        <f t="shared" si="143"/>
        <v>4.3611751881969952E-4</v>
      </c>
      <c r="F134" s="44">
        <f t="shared" si="143"/>
        <v>4.2240266327578369E-4</v>
      </c>
      <c r="G134" s="44">
        <f t="shared" si="143"/>
        <v>4.276365025519463E-4</v>
      </c>
      <c r="H134" s="44">
        <f t="shared" si="143"/>
        <v>3.2571281999208544E-4</v>
      </c>
      <c r="I134" s="44">
        <f t="shared" si="143"/>
        <v>3.3230728042812132E-4</v>
      </c>
      <c r="J134" s="44">
        <f t="shared" si="143"/>
        <v>3.3664537160048931E-4</v>
      </c>
      <c r="K134" s="44">
        <f t="shared" si="143"/>
        <v>2.777260011468812E-4</v>
      </c>
      <c r="L134" s="44">
        <f t="shared" si="143"/>
        <v>2.2025601452790966E-4</v>
      </c>
      <c r="M134" s="44">
        <f t="shared" si="143"/>
        <v>1.841784807312315E-4</v>
      </c>
      <c r="N134" s="44">
        <f t="shared" si="143"/>
        <v>2.2094601743835373E-4</v>
      </c>
      <c r="O134" s="44">
        <f t="shared" si="143"/>
        <v>2.3075961247879308E-4</v>
      </c>
      <c r="P134" s="44">
        <f t="shared" si="143"/>
        <v>2.1049974454330787E-4</v>
      </c>
      <c r="Q134" s="44">
        <f>Q130/Q132</f>
        <v>2.6222571355922331E-4</v>
      </c>
      <c r="R134" s="44">
        <f t="shared" si="143"/>
        <v>9.8520844426637391E-5</v>
      </c>
      <c r="S134" s="44">
        <f t="shared" si="143"/>
        <v>2.5516948098998999E-4</v>
      </c>
      <c r="T134" s="44">
        <f t="shared" si="143"/>
        <v>4.4003860272292054E-5</v>
      </c>
      <c r="U134" s="44">
        <f t="shared" si="143"/>
        <v>3.6600958359564926E-5</v>
      </c>
      <c r="V134" s="44">
        <f t="shared" si="143"/>
        <v>3.8356433374452315E-5</v>
      </c>
      <c r="W134" s="44">
        <f t="shared" si="143"/>
        <v>2.5609714912637111E-5</v>
      </c>
      <c r="X134" s="44">
        <f t="shared" si="143"/>
        <v>3.9405603347114924E-5</v>
      </c>
      <c r="Y134" s="44">
        <f t="shared" si="143"/>
        <v>3.7237723237248603E-5</v>
      </c>
      <c r="Z134" s="44">
        <f t="shared" si="143"/>
        <v>3.3813389483892786E-5</v>
      </c>
      <c r="AA134" s="44">
        <f t="shared" si="143"/>
        <v>3.3243749815231735E-5</v>
      </c>
      <c r="AB134" s="44">
        <f t="shared" si="143"/>
        <v>2.9618830328020587E-5</v>
      </c>
      <c r="AC134" s="44">
        <f t="shared" si="143"/>
        <v>3.5252127685117661E-5</v>
      </c>
      <c r="AD134" s="44"/>
    </row>
  </sheetData>
  <pageMargins left="0.7" right="0.7" top="0.75" bottom="0.75" header="0.3" footer="0.3"/>
  <ignoredErrors>
    <ignoredError sqref="AE61 AE8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067A-8293-874C-96EA-CCC9A8A93C09}">
  <dimension ref="A2:AC24"/>
  <sheetViews>
    <sheetView workbookViewId="0">
      <selection activeCell="A21" sqref="A21"/>
    </sheetView>
  </sheetViews>
  <sheetFormatPr baseColWidth="10" defaultRowHeight="16" x14ac:dyDescent="0.2"/>
  <cols>
    <col min="1" max="1" width="26.1640625" style="22" customWidth="1"/>
    <col min="2" max="2" width="10.83203125" style="22"/>
    <col min="3" max="3" width="14.6640625" style="22" customWidth="1"/>
    <col min="4" max="4" width="18.1640625" style="22" customWidth="1"/>
    <col min="5" max="16384" width="10.83203125" style="22"/>
  </cols>
  <sheetData>
    <row r="2" spans="1:13" x14ac:dyDescent="0.2">
      <c r="H2" s="25"/>
      <c r="I2" s="25"/>
    </row>
    <row r="3" spans="1:13" s="20" customFormat="1" x14ac:dyDescent="0.2">
      <c r="A3" s="19" t="s">
        <v>127</v>
      </c>
      <c r="B3" s="19" t="s">
        <v>148</v>
      </c>
      <c r="C3" s="19" t="s">
        <v>149</v>
      </c>
      <c r="D3" s="19" t="s">
        <v>150</v>
      </c>
      <c r="E3" s="19"/>
      <c r="F3" s="19"/>
      <c r="G3" s="19"/>
      <c r="H3" s="23"/>
      <c r="I3" s="23"/>
    </row>
    <row r="4" spans="1:13" s="20" customFormat="1" x14ac:dyDescent="0.2">
      <c r="A4" s="19" t="s">
        <v>128</v>
      </c>
      <c r="B4" s="28" t="s">
        <v>129</v>
      </c>
      <c r="C4" s="29">
        <v>1750</v>
      </c>
      <c r="D4" s="28" t="s">
        <v>130</v>
      </c>
      <c r="E4" s="19"/>
      <c r="F4" s="19"/>
      <c r="H4" s="23"/>
      <c r="I4" s="23"/>
      <c r="J4" s="19"/>
      <c r="K4" s="19"/>
      <c r="L4" s="19"/>
      <c r="M4" s="19"/>
    </row>
    <row r="5" spans="1:13" s="20" customFormat="1" x14ac:dyDescent="0.2">
      <c r="A5" s="19" t="s">
        <v>131</v>
      </c>
      <c r="B5" s="28" t="s">
        <v>132</v>
      </c>
      <c r="C5" s="29">
        <v>95813</v>
      </c>
      <c r="D5" s="28" t="s">
        <v>133</v>
      </c>
      <c r="E5" s="19"/>
      <c r="F5" s="19"/>
      <c r="G5" s="19"/>
      <c r="H5" s="23"/>
      <c r="I5" s="23"/>
      <c r="J5" s="19"/>
      <c r="K5" s="19"/>
    </row>
    <row r="6" spans="1:13" s="20" customFormat="1" x14ac:dyDescent="0.2">
      <c r="A6" s="19"/>
      <c r="B6" s="28"/>
      <c r="C6" s="30"/>
      <c r="D6" s="28"/>
      <c r="E6" s="19"/>
      <c r="F6" s="19"/>
      <c r="G6" s="19"/>
      <c r="H6" s="23"/>
      <c r="I6" s="23"/>
    </row>
    <row r="7" spans="1:13" s="20" customFormat="1" x14ac:dyDescent="0.2">
      <c r="A7" s="19" t="s">
        <v>134</v>
      </c>
      <c r="B7" s="28"/>
      <c r="C7" s="30"/>
      <c r="D7" s="28"/>
      <c r="E7" s="19"/>
      <c r="F7" s="19"/>
      <c r="G7" s="19"/>
      <c r="H7" s="23"/>
      <c r="I7" s="23"/>
    </row>
    <row r="8" spans="1:13" s="20" customFormat="1" x14ac:dyDescent="0.2">
      <c r="A8" s="19" t="s">
        <v>135</v>
      </c>
      <c r="B8" s="28" t="s">
        <v>136</v>
      </c>
      <c r="C8" s="30">
        <v>14000</v>
      </c>
      <c r="D8" s="28" t="s">
        <v>137</v>
      </c>
      <c r="E8" s="19"/>
      <c r="F8" s="19"/>
      <c r="G8" s="19"/>
      <c r="H8" s="23"/>
      <c r="I8" s="23"/>
      <c r="J8" s="19"/>
      <c r="K8" s="19"/>
      <c r="L8" s="19"/>
    </row>
    <row r="9" spans="1:13" s="20" customFormat="1" x14ac:dyDescent="0.2">
      <c r="A9" s="19"/>
      <c r="B9" s="28"/>
      <c r="C9" s="30"/>
      <c r="D9" s="28"/>
      <c r="E9" s="19"/>
      <c r="F9" s="19"/>
      <c r="G9" s="23"/>
      <c r="H9" s="23"/>
      <c r="I9" s="23"/>
    </row>
    <row r="10" spans="1:13" s="20" customFormat="1" x14ac:dyDescent="0.2">
      <c r="A10" s="19" t="s">
        <v>138</v>
      </c>
      <c r="B10" s="28"/>
      <c r="C10" s="30"/>
      <c r="D10" s="28"/>
      <c r="E10" s="19"/>
      <c r="F10" s="19"/>
      <c r="G10" s="19"/>
      <c r="H10" s="24"/>
      <c r="I10" s="19"/>
    </row>
    <row r="11" spans="1:13" s="20" customFormat="1" x14ac:dyDescent="0.2">
      <c r="A11" s="19" t="s">
        <v>139</v>
      </c>
      <c r="B11" s="28" t="s">
        <v>140</v>
      </c>
      <c r="C11" s="30">
        <v>6500</v>
      </c>
      <c r="D11" s="28" t="s">
        <v>141</v>
      </c>
      <c r="E11" s="19"/>
      <c r="F11" s="19"/>
      <c r="G11" s="19"/>
      <c r="H11" s="24"/>
      <c r="I11" s="19"/>
      <c r="J11" s="19"/>
      <c r="K11" s="19"/>
      <c r="L11" s="19"/>
    </row>
    <row r="12" spans="1:13" s="20" customFormat="1" x14ac:dyDescent="0.2">
      <c r="A12" s="19" t="s">
        <v>142</v>
      </c>
      <c r="B12" s="28"/>
      <c r="C12" s="29">
        <f>SUM(C4:C11)</f>
        <v>118063</v>
      </c>
      <c r="D12" s="28"/>
      <c r="E12" s="19"/>
      <c r="F12" s="19"/>
      <c r="G12" s="19"/>
      <c r="H12" s="24"/>
      <c r="I12" s="19"/>
      <c r="J12" s="19"/>
      <c r="K12" s="19"/>
    </row>
    <row r="13" spans="1:13" s="20" customFormat="1" x14ac:dyDescent="0.2">
      <c r="A13" s="19"/>
      <c r="B13" s="28"/>
      <c r="C13" s="31"/>
      <c r="D13" s="28"/>
      <c r="E13" s="19"/>
      <c r="F13" s="19"/>
      <c r="G13" s="19"/>
      <c r="H13" s="24"/>
      <c r="I13" s="19"/>
    </row>
    <row r="14" spans="1:13" s="20" customFormat="1" x14ac:dyDescent="0.2">
      <c r="A14" s="19" t="s">
        <v>143</v>
      </c>
      <c r="B14" s="28"/>
      <c r="C14" s="31">
        <v>-380</v>
      </c>
      <c r="D14" s="28"/>
      <c r="E14" s="27"/>
      <c r="F14" s="19"/>
      <c r="G14" s="19"/>
      <c r="H14" s="24"/>
      <c r="I14" s="19"/>
      <c r="J14" s="19"/>
      <c r="K14" s="19"/>
    </row>
    <row r="15" spans="1:13" s="20" customFormat="1" x14ac:dyDescent="0.2">
      <c r="A15" s="19" t="s">
        <v>144</v>
      </c>
      <c r="B15" s="28"/>
      <c r="C15" s="31">
        <v>38720</v>
      </c>
      <c r="D15" s="28"/>
      <c r="E15" s="19"/>
      <c r="F15" s="19"/>
      <c r="G15" s="19"/>
      <c r="H15" s="24"/>
      <c r="I15" s="19"/>
      <c r="J15" s="19"/>
      <c r="K15" s="19"/>
    </row>
    <row r="16" spans="1:13" s="20" customFormat="1" x14ac:dyDescent="0.2">
      <c r="A16" s="19" t="s">
        <v>145</v>
      </c>
      <c r="B16" s="28"/>
      <c r="C16" s="31">
        <v>-9613</v>
      </c>
      <c r="D16" s="28"/>
      <c r="E16" s="19"/>
      <c r="F16" s="21"/>
      <c r="G16" s="19"/>
      <c r="H16" s="24"/>
      <c r="I16" s="19"/>
      <c r="J16" s="19"/>
      <c r="K16" s="19"/>
    </row>
    <row r="17" spans="1:29" s="20" customFormat="1" x14ac:dyDescent="0.2">
      <c r="A17" s="19" t="s">
        <v>146</v>
      </c>
      <c r="B17" s="28"/>
      <c r="C17" s="31" t="s">
        <v>147</v>
      </c>
      <c r="D17" s="28"/>
      <c r="H17" s="26"/>
    </row>
    <row r="21" spans="1:29" customFormat="1" x14ac:dyDescent="0.2">
      <c r="A21" t="s">
        <v>151</v>
      </c>
      <c r="B21">
        <v>3499</v>
      </c>
      <c r="C21">
        <v>3999</v>
      </c>
      <c r="D21">
        <v>6495</v>
      </c>
      <c r="E21">
        <v>6496</v>
      </c>
      <c r="F21">
        <v>6496</v>
      </c>
      <c r="G21">
        <v>6498</v>
      </c>
      <c r="H21">
        <v>8498</v>
      </c>
      <c r="I21">
        <v>5498</v>
      </c>
      <c r="J21">
        <v>8784</v>
      </c>
      <c r="K21">
        <v>8784</v>
      </c>
      <c r="L21">
        <v>9772</v>
      </c>
      <c r="M21">
        <v>10505</v>
      </c>
      <c r="N21">
        <v>13529</v>
      </c>
      <c r="O21">
        <v>10260</v>
      </c>
      <c r="P21">
        <v>10260</v>
      </c>
      <c r="Q21">
        <v>10224</v>
      </c>
      <c r="R21">
        <v>10392</v>
      </c>
      <c r="S21">
        <v>7509</v>
      </c>
      <c r="T21">
        <v>8773</v>
      </c>
      <c r="U21">
        <v>8773</v>
      </c>
      <c r="V21">
        <v>7762</v>
      </c>
      <c r="W21">
        <v>8003</v>
      </c>
      <c r="X21">
        <v>8039</v>
      </c>
      <c r="Y21">
        <v>9613</v>
      </c>
      <c r="Z21">
        <v>9613</v>
      </c>
      <c r="AA21">
        <v>11169</v>
      </c>
      <c r="AB21">
        <v>9659</v>
      </c>
      <c r="AC21">
        <v>14009</v>
      </c>
    </row>
    <row r="22" spans="1:29" customFormat="1" x14ac:dyDescent="0.2">
      <c r="A22" t="s">
        <v>152</v>
      </c>
      <c r="B22">
        <v>73557</v>
      </c>
      <c r="C22">
        <v>84531</v>
      </c>
      <c r="D22">
        <v>89864</v>
      </c>
      <c r="E22">
        <v>97207</v>
      </c>
      <c r="F22">
        <v>97207</v>
      </c>
      <c r="G22">
        <v>103922</v>
      </c>
      <c r="H22">
        <v>101362</v>
      </c>
      <c r="I22">
        <v>97128</v>
      </c>
      <c r="J22">
        <v>93735</v>
      </c>
      <c r="K22">
        <v>93735</v>
      </c>
      <c r="L22">
        <v>92989</v>
      </c>
      <c r="M22">
        <v>90201</v>
      </c>
      <c r="N22">
        <v>84936</v>
      </c>
      <c r="O22">
        <v>91807</v>
      </c>
      <c r="P22">
        <v>91807</v>
      </c>
      <c r="Q22">
        <v>93078</v>
      </c>
      <c r="R22">
        <v>89086</v>
      </c>
      <c r="S22">
        <v>94048</v>
      </c>
      <c r="T22">
        <v>98667</v>
      </c>
      <c r="U22">
        <v>98667</v>
      </c>
      <c r="V22">
        <v>99281</v>
      </c>
      <c r="W22">
        <v>108642</v>
      </c>
      <c r="X22">
        <v>105752</v>
      </c>
      <c r="Y22">
        <v>109106</v>
      </c>
      <c r="Z22">
        <v>109106</v>
      </c>
      <c r="AA22">
        <v>106629</v>
      </c>
      <c r="AB22">
        <v>103323</v>
      </c>
      <c r="AC22">
        <v>94700</v>
      </c>
    </row>
    <row r="23" spans="1:29" customFormat="1" x14ac:dyDescent="0.2">
      <c r="A23" t="s">
        <v>153</v>
      </c>
      <c r="B23">
        <v>16371</v>
      </c>
      <c r="C23">
        <v>15157</v>
      </c>
      <c r="D23">
        <v>18571</v>
      </c>
      <c r="E23">
        <v>20289</v>
      </c>
      <c r="F23">
        <v>20289</v>
      </c>
      <c r="G23">
        <v>27491</v>
      </c>
      <c r="H23">
        <v>45059</v>
      </c>
      <c r="I23">
        <v>31971</v>
      </c>
      <c r="J23">
        <v>25913</v>
      </c>
      <c r="K23">
        <v>25913</v>
      </c>
      <c r="L23">
        <v>44771</v>
      </c>
      <c r="M23">
        <v>37988</v>
      </c>
      <c r="N23">
        <v>50530</v>
      </c>
      <c r="O23">
        <v>48844</v>
      </c>
      <c r="P23">
        <v>48844</v>
      </c>
      <c r="Q23">
        <v>39771</v>
      </c>
      <c r="R23">
        <v>40174</v>
      </c>
      <c r="S23">
        <v>33383</v>
      </c>
      <c r="T23">
        <v>38016</v>
      </c>
      <c r="U23">
        <v>38016</v>
      </c>
      <c r="V23">
        <v>36010</v>
      </c>
      <c r="W23">
        <v>38466</v>
      </c>
      <c r="X23">
        <v>34050</v>
      </c>
      <c r="Y23">
        <v>34940</v>
      </c>
      <c r="Z23">
        <v>34940</v>
      </c>
      <c r="AA23">
        <v>37119</v>
      </c>
      <c r="AB23">
        <v>28098</v>
      </c>
      <c r="AC23">
        <v>27502</v>
      </c>
    </row>
    <row r="24" spans="1:29" s="33" customFormat="1" x14ac:dyDescent="0.2">
      <c r="A24" s="33" t="s">
        <v>154</v>
      </c>
      <c r="B24" s="33">
        <f>SUM(B21:B22)-B23</f>
        <v>60685</v>
      </c>
      <c r="C24" s="33">
        <f t="shared" ref="C24:AC24" si="0">SUM(C21:C22)-C23</f>
        <v>73373</v>
      </c>
      <c r="D24" s="33">
        <f t="shared" si="0"/>
        <v>77788</v>
      </c>
      <c r="E24" s="33">
        <f t="shared" si="0"/>
        <v>83414</v>
      </c>
      <c r="F24" s="33">
        <f t="shared" si="0"/>
        <v>83414</v>
      </c>
      <c r="G24" s="33">
        <f t="shared" si="0"/>
        <v>82929</v>
      </c>
      <c r="H24" s="33">
        <f t="shared" si="0"/>
        <v>64801</v>
      </c>
      <c r="I24" s="33">
        <f t="shared" si="0"/>
        <v>70655</v>
      </c>
      <c r="J24" s="33">
        <f t="shared" si="0"/>
        <v>76606</v>
      </c>
      <c r="K24" s="33">
        <f t="shared" si="0"/>
        <v>76606</v>
      </c>
      <c r="L24" s="33">
        <f t="shared" si="0"/>
        <v>57990</v>
      </c>
      <c r="M24" s="33">
        <f t="shared" si="0"/>
        <v>62718</v>
      </c>
      <c r="N24" s="33">
        <f t="shared" si="0"/>
        <v>47935</v>
      </c>
      <c r="O24" s="33">
        <f t="shared" si="0"/>
        <v>53223</v>
      </c>
      <c r="P24" s="33">
        <f t="shared" si="0"/>
        <v>53223</v>
      </c>
      <c r="Q24" s="33">
        <f t="shared" si="0"/>
        <v>63531</v>
      </c>
      <c r="R24" s="33">
        <f t="shared" si="0"/>
        <v>59304</v>
      </c>
      <c r="S24" s="33">
        <f t="shared" si="0"/>
        <v>68174</v>
      </c>
      <c r="T24" s="33">
        <f t="shared" si="0"/>
        <v>69424</v>
      </c>
      <c r="U24" s="33">
        <f t="shared" si="0"/>
        <v>69424</v>
      </c>
      <c r="V24" s="33">
        <f t="shared" si="0"/>
        <v>71033</v>
      </c>
      <c r="W24" s="33">
        <f t="shared" si="0"/>
        <v>78179</v>
      </c>
      <c r="X24" s="33">
        <f t="shared" si="0"/>
        <v>79741</v>
      </c>
      <c r="Y24" s="33">
        <f t="shared" si="0"/>
        <v>83779</v>
      </c>
      <c r="Z24" s="33">
        <f t="shared" si="0"/>
        <v>83779</v>
      </c>
      <c r="AA24" s="33">
        <f t="shared" si="0"/>
        <v>80679</v>
      </c>
      <c r="AB24" s="33">
        <f t="shared" si="0"/>
        <v>84884</v>
      </c>
      <c r="AC24" s="33">
        <f t="shared" si="0"/>
        <v>81207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DF1F-1F18-9640-B01B-EAA5494E4D27}">
  <dimension ref="A3:AC8"/>
  <sheetViews>
    <sheetView workbookViewId="0">
      <selection activeCell="A8" sqref="A8:XFD8"/>
    </sheetView>
  </sheetViews>
  <sheetFormatPr baseColWidth="10" defaultRowHeight="16" x14ac:dyDescent="0.2"/>
  <sheetData>
    <row r="3" spans="1:29" x14ac:dyDescent="0.2">
      <c r="A3" t="s">
        <v>95</v>
      </c>
    </row>
    <row r="5" spans="1:29" x14ac:dyDescent="0.2">
      <c r="A5" s="11" t="s">
        <v>93</v>
      </c>
      <c r="B5">
        <v>6817</v>
      </c>
      <c r="C5">
        <v>6494</v>
      </c>
      <c r="D5">
        <v>6720</v>
      </c>
      <c r="E5">
        <v>6811</v>
      </c>
      <c r="F5">
        <v>26842</v>
      </c>
      <c r="G5">
        <v>7638</v>
      </c>
      <c r="H5">
        <v>7528</v>
      </c>
      <c r="I5">
        <v>7809</v>
      </c>
      <c r="J5">
        <v>7966</v>
      </c>
      <c r="K5">
        <v>30941</v>
      </c>
      <c r="L5">
        <v>8685</v>
      </c>
      <c r="M5">
        <v>8406</v>
      </c>
      <c r="N5">
        <v>8683</v>
      </c>
      <c r="O5">
        <v>8688</v>
      </c>
      <c r="P5">
        <v>34462</v>
      </c>
      <c r="Q5">
        <v>9648</v>
      </c>
      <c r="R5">
        <v>9517</v>
      </c>
      <c r="S5">
        <v>9589</v>
      </c>
      <c r="T5">
        <v>9914</v>
      </c>
      <c r="U5">
        <v>38668</v>
      </c>
      <c r="V5">
        <v>10794</v>
      </c>
      <c r="W5">
        <v>10576</v>
      </c>
      <c r="X5">
        <v>11129</v>
      </c>
      <c r="Y5">
        <v>11388</v>
      </c>
      <c r="Z5">
        <v>43887</v>
      </c>
      <c r="AA5">
        <v>12755</v>
      </c>
      <c r="AB5">
        <v>12580</v>
      </c>
      <c r="AC5">
        <v>12809</v>
      </c>
    </row>
    <row r="6" spans="1:29" x14ac:dyDescent="0.2">
      <c r="A6" t="s">
        <v>162</v>
      </c>
      <c r="B6">
        <v>821</v>
      </c>
      <c r="C6">
        <v>587</v>
      </c>
      <c r="D6">
        <v>540</v>
      </c>
      <c r="E6">
        <v>797</v>
      </c>
      <c r="F6">
        <v>2745</v>
      </c>
      <c r="G6">
        <v>756</v>
      </c>
      <c r="H6">
        <v>274</v>
      </c>
      <c r="I6">
        <v>672</v>
      </c>
      <c r="J6">
        <v>303</v>
      </c>
      <c r="K6">
        <v>2005</v>
      </c>
      <c r="L6">
        <v>560</v>
      </c>
      <c r="M6">
        <v>378</v>
      </c>
      <c r="N6">
        <v>367</v>
      </c>
      <c r="O6">
        <v>502</v>
      </c>
      <c r="P6">
        <v>1807</v>
      </c>
      <c r="Q6">
        <v>349</v>
      </c>
      <c r="R6">
        <v>282</v>
      </c>
      <c r="S6">
        <v>46</v>
      </c>
      <c r="T6">
        <v>126</v>
      </c>
      <c r="U6">
        <v>803</v>
      </c>
      <c r="V6">
        <v>45</v>
      </c>
      <c r="W6">
        <v>508</v>
      </c>
      <c r="X6">
        <v>243</v>
      </c>
      <c r="Y6">
        <v>-538</v>
      </c>
      <c r="Z6">
        <v>258</v>
      </c>
      <c r="AA6">
        <v>-247</v>
      </c>
      <c r="AB6">
        <v>160</v>
      </c>
      <c r="AC6">
        <v>-10</v>
      </c>
    </row>
    <row r="7" spans="1:29" x14ac:dyDescent="0.2">
      <c r="A7" t="s">
        <v>1</v>
      </c>
      <c r="B7">
        <v>2987</v>
      </c>
      <c r="C7">
        <v>2332</v>
      </c>
      <c r="D7">
        <v>2354</v>
      </c>
      <c r="E7">
        <v>2484</v>
      </c>
      <c r="F7">
        <v>10157</v>
      </c>
      <c r="G7">
        <v>2745</v>
      </c>
      <c r="H7">
        <v>2739</v>
      </c>
      <c r="I7">
        <v>2665</v>
      </c>
      <c r="J7">
        <v>2754</v>
      </c>
      <c r="K7">
        <v>10903</v>
      </c>
      <c r="L7">
        <v>3395</v>
      </c>
      <c r="M7">
        <v>3040</v>
      </c>
      <c r="N7">
        <v>2933</v>
      </c>
      <c r="O7">
        <v>3179</v>
      </c>
      <c r="P7">
        <v>12547</v>
      </c>
      <c r="Q7">
        <v>2816</v>
      </c>
      <c r="R7">
        <v>2786</v>
      </c>
      <c r="S7">
        <v>2752</v>
      </c>
      <c r="T7">
        <v>2702</v>
      </c>
      <c r="U7">
        <v>11056</v>
      </c>
      <c r="V7">
        <v>2666</v>
      </c>
      <c r="W7">
        <v>2797</v>
      </c>
      <c r="X7">
        <v>2832</v>
      </c>
      <c r="Y7">
        <v>2989</v>
      </c>
      <c r="Z7">
        <v>11284</v>
      </c>
      <c r="AA7">
        <v>2697</v>
      </c>
      <c r="AB7">
        <v>2737</v>
      </c>
      <c r="AC7">
        <v>2805</v>
      </c>
    </row>
    <row r="8" spans="1:29" s="10" customFormat="1" x14ac:dyDescent="0.2">
      <c r="A8" s="10" t="s">
        <v>94</v>
      </c>
      <c r="B8" s="10">
        <f>-B5+B6+B7</f>
        <v>-3009</v>
      </c>
      <c r="C8" s="10">
        <f t="shared" ref="C8:AC8" si="0">-C5+C6+C7</f>
        <v>-3575</v>
      </c>
      <c r="D8" s="10">
        <f t="shared" si="0"/>
        <v>-3826</v>
      </c>
      <c r="E8" s="10">
        <f t="shared" si="0"/>
        <v>-3530</v>
      </c>
      <c r="F8" s="10">
        <f t="shared" si="0"/>
        <v>-13940</v>
      </c>
      <c r="G8" s="10">
        <f t="shared" si="0"/>
        <v>-4137</v>
      </c>
      <c r="H8" s="10">
        <f t="shared" si="0"/>
        <v>-4515</v>
      </c>
      <c r="I8" s="10">
        <f t="shared" si="0"/>
        <v>-4472</v>
      </c>
      <c r="J8" s="10">
        <f t="shared" si="0"/>
        <v>-4909</v>
      </c>
      <c r="K8" s="10">
        <f t="shared" si="0"/>
        <v>-18033</v>
      </c>
      <c r="L8" s="10">
        <f t="shared" si="0"/>
        <v>-4730</v>
      </c>
      <c r="M8" s="10">
        <f t="shared" si="0"/>
        <v>-4988</v>
      </c>
      <c r="N8" s="10">
        <f t="shared" si="0"/>
        <v>-5383</v>
      </c>
      <c r="O8" s="10">
        <f t="shared" si="0"/>
        <v>-5007</v>
      </c>
      <c r="P8" s="10">
        <f t="shared" si="0"/>
        <v>-20108</v>
      </c>
      <c r="Q8" s="10">
        <f t="shared" si="0"/>
        <v>-6483</v>
      </c>
      <c r="R8" s="10">
        <f t="shared" si="0"/>
        <v>-6449</v>
      </c>
      <c r="S8" s="10">
        <f t="shared" si="0"/>
        <v>-6791</v>
      </c>
      <c r="T8" s="10">
        <f t="shared" si="0"/>
        <v>-7086</v>
      </c>
      <c r="U8" s="10">
        <f t="shared" si="0"/>
        <v>-26809</v>
      </c>
      <c r="V8" s="10">
        <f t="shared" si="0"/>
        <v>-8083</v>
      </c>
      <c r="W8" s="10">
        <f t="shared" si="0"/>
        <v>-7271</v>
      </c>
      <c r="X8" s="10">
        <f t="shared" si="0"/>
        <v>-8054</v>
      </c>
      <c r="Y8" s="10">
        <f t="shared" si="0"/>
        <v>-8937</v>
      </c>
      <c r="Z8" s="10">
        <f t="shared" si="0"/>
        <v>-32345</v>
      </c>
      <c r="AA8" s="10">
        <f t="shared" si="0"/>
        <v>-10305</v>
      </c>
      <c r="AB8" s="10">
        <f t="shared" si="0"/>
        <v>-9683</v>
      </c>
      <c r="AC8" s="10">
        <f t="shared" si="0"/>
        <v>-10014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4165-121E-654F-8D43-3A620B4D69B3}">
  <dimension ref="A3:AR28"/>
  <sheetViews>
    <sheetView topLeftCell="A3" workbookViewId="0">
      <pane xSplit="1" ySplit="1" topLeftCell="N16" activePane="bottomRight" state="frozen"/>
      <selection activeCell="A3" sqref="A3"/>
      <selection pane="topRight" activeCell="B3" sqref="B3"/>
      <selection pane="bottomLeft" activeCell="A4" sqref="A4"/>
      <selection pane="bottomRight" activeCell="Q35" sqref="Q35"/>
    </sheetView>
  </sheetViews>
  <sheetFormatPr baseColWidth="10" defaultRowHeight="16" x14ac:dyDescent="0.2"/>
  <cols>
    <col min="1" max="1" width="47.6640625" customWidth="1"/>
    <col min="17" max="17" width="16.5" customWidth="1"/>
  </cols>
  <sheetData>
    <row r="3" spans="1:40" x14ac:dyDescent="0.2">
      <c r="A3" s="4"/>
      <c r="B3" s="4" t="s">
        <v>83</v>
      </c>
      <c r="C3" s="4" t="s">
        <v>54</v>
      </c>
      <c r="D3" s="4" t="s">
        <v>55</v>
      </c>
      <c r="E3" s="4" t="s">
        <v>78</v>
      </c>
      <c r="F3" s="4" t="s">
        <v>56</v>
      </c>
      <c r="G3" s="4" t="s">
        <v>84</v>
      </c>
      <c r="H3" s="4" t="s">
        <v>57</v>
      </c>
      <c r="I3" s="4" t="s">
        <v>58</v>
      </c>
      <c r="J3" s="4" t="s">
        <v>79</v>
      </c>
      <c r="K3" s="4" t="s">
        <v>59</v>
      </c>
      <c r="L3" s="4" t="s">
        <v>85</v>
      </c>
      <c r="M3" s="4" t="s">
        <v>60</v>
      </c>
      <c r="N3" s="4" t="s">
        <v>61</v>
      </c>
      <c r="O3" s="4" t="s">
        <v>80</v>
      </c>
      <c r="P3" s="4" t="s">
        <v>62</v>
      </c>
      <c r="Q3" s="4" t="s">
        <v>86</v>
      </c>
      <c r="R3" s="4" t="s">
        <v>63</v>
      </c>
      <c r="S3" s="4" t="s">
        <v>64</v>
      </c>
      <c r="T3" s="4" t="s">
        <v>81</v>
      </c>
      <c r="U3" s="4" t="s">
        <v>65</v>
      </c>
      <c r="V3" s="4" t="s">
        <v>87</v>
      </c>
      <c r="W3" s="4" t="s">
        <v>66</v>
      </c>
      <c r="X3" s="4" t="s">
        <v>67</v>
      </c>
      <c r="Y3" s="4" t="s">
        <v>82</v>
      </c>
      <c r="Z3" s="4" t="s">
        <v>68</v>
      </c>
      <c r="AA3" s="4" t="s">
        <v>88</v>
      </c>
      <c r="AB3" s="4" t="s">
        <v>69</v>
      </c>
      <c r="AC3" s="4" t="s">
        <v>70</v>
      </c>
    </row>
    <row r="4" spans="1:40" x14ac:dyDescent="0.2">
      <c r="A4" t="s">
        <v>36</v>
      </c>
      <c r="B4">
        <v>-3130</v>
      </c>
      <c r="C4">
        <v>-3004</v>
      </c>
      <c r="D4">
        <v>-3365</v>
      </c>
      <c r="E4">
        <v>-3270</v>
      </c>
      <c r="F4">
        <v>-12769</v>
      </c>
      <c r="G4">
        <v>-3339</v>
      </c>
      <c r="H4">
        <v>-3190</v>
      </c>
      <c r="I4">
        <v>-3653</v>
      </c>
      <c r="J4">
        <v>-3530</v>
      </c>
      <c r="K4">
        <v>-13712</v>
      </c>
      <c r="L4">
        <v>-3568</v>
      </c>
      <c r="M4">
        <v>-3443</v>
      </c>
      <c r="N4">
        <v>-3629</v>
      </c>
      <c r="O4">
        <v>-3479</v>
      </c>
      <c r="P4">
        <v>-14119</v>
      </c>
      <c r="Q4">
        <v>-3539</v>
      </c>
      <c r="R4">
        <v>-3375</v>
      </c>
      <c r="S4">
        <v>-3656</v>
      </c>
      <c r="T4">
        <v>-3511</v>
      </c>
      <c r="U4">
        <v>-14081</v>
      </c>
      <c r="V4">
        <v>-3613</v>
      </c>
      <c r="W4">
        <v>-3447</v>
      </c>
      <c r="X4">
        <v>-3767</v>
      </c>
      <c r="Y4">
        <v>-3640</v>
      </c>
      <c r="Z4">
        <v>-14467</v>
      </c>
      <c r="AA4">
        <v>-3732</v>
      </c>
      <c r="AB4">
        <v>-3595</v>
      </c>
      <c r="AC4">
        <v>-3811</v>
      </c>
    </row>
    <row r="5" spans="1:40" s="10" customFormat="1" x14ac:dyDescent="0.2">
      <c r="A5" s="10" t="s">
        <v>102</v>
      </c>
      <c r="B5" s="10">
        <f>B4</f>
        <v>-3130</v>
      </c>
      <c r="C5" s="10">
        <f t="shared" ref="C5:AC5" si="0">C4</f>
        <v>-3004</v>
      </c>
      <c r="D5" s="10">
        <f t="shared" si="0"/>
        <v>-3365</v>
      </c>
      <c r="E5" s="10">
        <f t="shared" si="0"/>
        <v>-3270</v>
      </c>
      <c r="F5" s="10">
        <f t="shared" si="0"/>
        <v>-12769</v>
      </c>
      <c r="G5" s="10">
        <f t="shared" si="0"/>
        <v>-3339</v>
      </c>
      <c r="H5" s="10">
        <f t="shared" si="0"/>
        <v>-3190</v>
      </c>
      <c r="I5" s="10">
        <f t="shared" si="0"/>
        <v>-3653</v>
      </c>
      <c r="J5" s="10">
        <f t="shared" si="0"/>
        <v>-3530</v>
      </c>
      <c r="K5" s="10">
        <f t="shared" si="0"/>
        <v>-13712</v>
      </c>
      <c r="L5" s="10">
        <f t="shared" si="0"/>
        <v>-3568</v>
      </c>
      <c r="M5" s="10">
        <f t="shared" si="0"/>
        <v>-3443</v>
      </c>
      <c r="N5" s="10">
        <f t="shared" si="0"/>
        <v>-3629</v>
      </c>
      <c r="O5" s="10">
        <f t="shared" si="0"/>
        <v>-3479</v>
      </c>
      <c r="P5" s="10">
        <f t="shared" si="0"/>
        <v>-14119</v>
      </c>
      <c r="Q5" s="10">
        <f t="shared" si="0"/>
        <v>-3539</v>
      </c>
      <c r="R5" s="10">
        <f t="shared" si="0"/>
        <v>-3375</v>
      </c>
      <c r="S5" s="10">
        <f t="shared" si="0"/>
        <v>-3656</v>
      </c>
      <c r="T5" s="10">
        <f t="shared" si="0"/>
        <v>-3511</v>
      </c>
      <c r="U5" s="10">
        <f t="shared" si="0"/>
        <v>-14081</v>
      </c>
      <c r="V5" s="10">
        <f t="shared" si="0"/>
        <v>-3613</v>
      </c>
      <c r="W5" s="10">
        <f t="shared" si="0"/>
        <v>-3447</v>
      </c>
      <c r="X5" s="10">
        <f t="shared" si="0"/>
        <v>-3767</v>
      </c>
      <c r="Y5" s="10">
        <f t="shared" si="0"/>
        <v>-3640</v>
      </c>
      <c r="Z5" s="10">
        <f t="shared" si="0"/>
        <v>-14467</v>
      </c>
      <c r="AA5" s="10">
        <f t="shared" si="0"/>
        <v>-3732</v>
      </c>
      <c r="AB5" s="10">
        <f t="shared" si="0"/>
        <v>-3595</v>
      </c>
      <c r="AC5" s="10">
        <f t="shared" si="0"/>
        <v>-3811</v>
      </c>
      <c r="AE5"/>
    </row>
    <row r="7" spans="1:40" x14ac:dyDescent="0.2">
      <c r="A7" t="s">
        <v>35</v>
      </c>
      <c r="B7">
        <v>-629</v>
      </c>
      <c r="C7">
        <v>-159</v>
      </c>
      <c r="D7">
        <v>-858</v>
      </c>
      <c r="E7">
        <v>-228</v>
      </c>
      <c r="F7">
        <v>-1874</v>
      </c>
      <c r="G7">
        <v>-1038</v>
      </c>
      <c r="H7">
        <v>-152</v>
      </c>
      <c r="I7">
        <v>-1077</v>
      </c>
      <c r="J7">
        <v>-260</v>
      </c>
      <c r="K7">
        <v>-2527</v>
      </c>
      <c r="L7">
        <v>-1318</v>
      </c>
      <c r="M7">
        <v>-109</v>
      </c>
      <c r="N7">
        <v>-1199</v>
      </c>
      <c r="O7">
        <v>-191</v>
      </c>
      <c r="P7">
        <v>-2817</v>
      </c>
      <c r="Q7">
        <v>-1379</v>
      </c>
      <c r="R7">
        <v>-187</v>
      </c>
      <c r="S7">
        <v>-1668</v>
      </c>
      <c r="T7">
        <v>-400</v>
      </c>
      <c r="U7">
        <v>-3634</v>
      </c>
      <c r="V7">
        <v>-2861</v>
      </c>
      <c r="W7">
        <v>-299</v>
      </c>
      <c r="X7">
        <v>-2695</v>
      </c>
      <c r="Y7">
        <v>-701</v>
      </c>
      <c r="Z7">
        <v>-6556</v>
      </c>
      <c r="AA7">
        <v>-2888</v>
      </c>
      <c r="AB7">
        <v>-330</v>
      </c>
      <c r="AC7">
        <v>-2697</v>
      </c>
    </row>
    <row r="8" spans="1:40" x14ac:dyDescent="0.2">
      <c r="A8" t="s">
        <v>37</v>
      </c>
      <c r="C8">
        <v>273</v>
      </c>
      <c r="D8">
        <v>1</v>
      </c>
      <c r="E8">
        <v>281</v>
      </c>
      <c r="F8">
        <v>555</v>
      </c>
      <c r="H8">
        <v>327</v>
      </c>
      <c r="I8">
        <v>1</v>
      </c>
      <c r="J8">
        <v>341</v>
      </c>
      <c r="K8">
        <v>669</v>
      </c>
      <c r="M8">
        <v>390</v>
      </c>
      <c r="N8">
        <v>1</v>
      </c>
      <c r="O8">
        <v>390</v>
      </c>
      <c r="P8">
        <v>781</v>
      </c>
      <c r="Q8">
        <v>2</v>
      </c>
      <c r="R8">
        <v>428</v>
      </c>
      <c r="T8">
        <v>450</v>
      </c>
      <c r="U8">
        <v>880</v>
      </c>
      <c r="W8">
        <v>561</v>
      </c>
      <c r="Y8">
        <v>544</v>
      </c>
      <c r="Z8">
        <v>1105</v>
      </c>
    </row>
    <row r="9" spans="1:40" x14ac:dyDescent="0.2">
      <c r="A9" t="s">
        <v>39</v>
      </c>
      <c r="B9">
        <v>178</v>
      </c>
      <c r="C9">
        <v>47</v>
      </c>
      <c r="D9">
        <v>309</v>
      </c>
      <c r="E9">
        <v>93</v>
      </c>
      <c r="F9">
        <v>627</v>
      </c>
    </row>
    <row r="10" spans="1:40" x14ac:dyDescent="0.2">
      <c r="A10" t="s">
        <v>38</v>
      </c>
      <c r="B10">
        <v>-10851</v>
      </c>
      <c r="C10">
        <v>-7161</v>
      </c>
      <c r="D10">
        <v>-7093</v>
      </c>
      <c r="E10">
        <v>-7795</v>
      </c>
      <c r="F10">
        <v>-32900</v>
      </c>
      <c r="G10">
        <v>-10095</v>
      </c>
      <c r="H10">
        <v>-22756</v>
      </c>
      <c r="I10">
        <v>-20783</v>
      </c>
      <c r="J10">
        <v>-19104</v>
      </c>
      <c r="K10">
        <v>-72738</v>
      </c>
      <c r="L10">
        <v>-8796</v>
      </c>
      <c r="M10">
        <v>-23702</v>
      </c>
      <c r="N10">
        <v>-16955</v>
      </c>
      <c r="O10">
        <v>-17444</v>
      </c>
      <c r="P10">
        <v>-66897</v>
      </c>
      <c r="Q10">
        <v>-20706</v>
      </c>
      <c r="R10">
        <v>-18574</v>
      </c>
      <c r="S10">
        <v>-15891</v>
      </c>
      <c r="T10">
        <v>-17187</v>
      </c>
      <c r="U10">
        <v>-72358</v>
      </c>
      <c r="V10">
        <v>-24775</v>
      </c>
      <c r="W10">
        <v>-18548</v>
      </c>
      <c r="X10">
        <v>-22900</v>
      </c>
      <c r="Y10">
        <v>-19748</v>
      </c>
      <c r="Z10">
        <v>-85971</v>
      </c>
      <c r="AA10">
        <v>-20478</v>
      </c>
      <c r="AB10">
        <v>-22631</v>
      </c>
      <c r="AC10">
        <v>-21865</v>
      </c>
    </row>
    <row r="11" spans="1:40" x14ac:dyDescent="0.2">
      <c r="A11" t="s">
        <v>51</v>
      </c>
      <c r="R11">
        <v>2556</v>
      </c>
      <c r="S11">
        <v>-2556</v>
      </c>
      <c r="AM11">
        <v>2556</v>
      </c>
    </row>
    <row r="12" spans="1:40" x14ac:dyDescent="0.2">
      <c r="A12" t="s">
        <v>52</v>
      </c>
      <c r="S12">
        <v>5165</v>
      </c>
      <c r="T12">
        <v>-5165</v>
      </c>
      <c r="AN12">
        <v>5165</v>
      </c>
    </row>
    <row r="13" spans="1:40" s="10" customFormat="1" x14ac:dyDescent="0.2">
      <c r="A13" s="10" t="s">
        <v>103</v>
      </c>
      <c r="B13" s="10">
        <f>SUM(B7:B12)</f>
        <v>-11302</v>
      </c>
      <c r="C13" s="10">
        <f t="shared" ref="C13:AC13" si="1">SUM(C7:C12)</f>
        <v>-7000</v>
      </c>
      <c r="D13" s="10">
        <f t="shared" si="1"/>
        <v>-7641</v>
      </c>
      <c r="E13" s="10">
        <f t="shared" si="1"/>
        <v>-7649</v>
      </c>
      <c r="F13" s="10">
        <f t="shared" si="1"/>
        <v>-33592</v>
      </c>
      <c r="G13" s="10">
        <f t="shared" si="1"/>
        <v>-11133</v>
      </c>
      <c r="H13" s="10">
        <f t="shared" si="1"/>
        <v>-22581</v>
      </c>
      <c r="I13" s="10">
        <f t="shared" si="1"/>
        <v>-21859</v>
      </c>
      <c r="J13" s="10">
        <f t="shared" si="1"/>
        <v>-19023</v>
      </c>
      <c r="K13" s="10">
        <f t="shared" si="1"/>
        <v>-74596</v>
      </c>
      <c r="L13" s="10">
        <f t="shared" si="1"/>
        <v>-10114</v>
      </c>
      <c r="M13" s="10">
        <f t="shared" si="1"/>
        <v>-23421</v>
      </c>
      <c r="N13" s="10">
        <f t="shared" si="1"/>
        <v>-18153</v>
      </c>
      <c r="O13" s="10">
        <f t="shared" si="1"/>
        <v>-17245</v>
      </c>
      <c r="P13" s="10">
        <f t="shared" si="1"/>
        <v>-68933</v>
      </c>
      <c r="Q13" s="10">
        <f t="shared" si="1"/>
        <v>-22083</v>
      </c>
      <c r="R13" s="10">
        <f t="shared" si="1"/>
        <v>-15777</v>
      </c>
      <c r="S13" s="10">
        <f t="shared" si="1"/>
        <v>-14950</v>
      </c>
      <c r="T13" s="10">
        <f t="shared" si="1"/>
        <v>-22302</v>
      </c>
      <c r="U13" s="10">
        <f t="shared" si="1"/>
        <v>-75112</v>
      </c>
      <c r="V13" s="10">
        <f t="shared" si="1"/>
        <v>-27636</v>
      </c>
      <c r="W13" s="10">
        <f t="shared" si="1"/>
        <v>-18286</v>
      </c>
      <c r="X13" s="10">
        <f t="shared" si="1"/>
        <v>-25595</v>
      </c>
      <c r="Y13" s="10">
        <f t="shared" si="1"/>
        <v>-19905</v>
      </c>
      <c r="Z13" s="10">
        <f t="shared" si="1"/>
        <v>-91422</v>
      </c>
      <c r="AA13" s="10">
        <f t="shared" si="1"/>
        <v>-23366</v>
      </c>
      <c r="AB13" s="10">
        <f t="shared" si="1"/>
        <v>-22961</v>
      </c>
      <c r="AC13" s="10">
        <f t="shared" si="1"/>
        <v>-24562</v>
      </c>
      <c r="AE13"/>
    </row>
    <row r="15" spans="1:40" x14ac:dyDescent="0.2">
      <c r="A15" t="s">
        <v>53</v>
      </c>
      <c r="N15">
        <v>-2026</v>
      </c>
      <c r="O15">
        <v>2026</v>
      </c>
      <c r="T15">
        <v>-963</v>
      </c>
      <c r="U15">
        <v>-963</v>
      </c>
    </row>
    <row r="16" spans="1:40" x14ac:dyDescent="0.2">
      <c r="A16" t="s">
        <v>42</v>
      </c>
      <c r="O16">
        <v>-5977</v>
      </c>
      <c r="P16">
        <v>-5977</v>
      </c>
      <c r="Q16">
        <v>-979</v>
      </c>
      <c r="R16">
        <v>2497</v>
      </c>
      <c r="S16">
        <v>-1487</v>
      </c>
      <c r="T16">
        <v>-31</v>
      </c>
      <c r="V16">
        <v>22</v>
      </c>
      <c r="X16">
        <v>3000</v>
      </c>
      <c r="Y16">
        <v>-2000</v>
      </c>
      <c r="Z16">
        <v>1022</v>
      </c>
      <c r="AA16">
        <v>-1000</v>
      </c>
      <c r="AB16">
        <v>1999</v>
      </c>
      <c r="AC16">
        <v>3971</v>
      </c>
    </row>
    <row r="17" spans="1:44" x14ac:dyDescent="0.2">
      <c r="A17" t="s">
        <v>43</v>
      </c>
      <c r="B17">
        <v>2385</v>
      </c>
      <c r="C17">
        <v>-506</v>
      </c>
      <c r="D17">
        <v>1987</v>
      </c>
      <c r="E17">
        <v>-14</v>
      </c>
      <c r="F17">
        <v>3852</v>
      </c>
      <c r="G17">
        <v>2</v>
      </c>
      <c r="H17">
        <v>-1</v>
      </c>
      <c r="I17">
        <v>-11</v>
      </c>
      <c r="J17">
        <v>-27</v>
      </c>
      <c r="K17">
        <v>-37</v>
      </c>
      <c r="L17">
        <v>6</v>
      </c>
      <c r="M17">
        <v>-6</v>
      </c>
    </row>
    <row r="18" spans="1:44" s="10" customFormat="1" x14ac:dyDescent="0.2">
      <c r="A18" s="10" t="s">
        <v>109</v>
      </c>
      <c r="B18" s="10">
        <f t="shared" ref="B18:R18" si="2">SUM(B15:B17)</f>
        <v>2385</v>
      </c>
      <c r="C18" s="10">
        <f t="shared" si="2"/>
        <v>-506</v>
      </c>
      <c r="D18" s="10">
        <f t="shared" si="2"/>
        <v>1987</v>
      </c>
      <c r="E18" s="10">
        <f t="shared" si="2"/>
        <v>-14</v>
      </c>
      <c r="F18" s="10">
        <f t="shared" si="2"/>
        <v>3852</v>
      </c>
      <c r="G18" s="10">
        <f t="shared" si="2"/>
        <v>2</v>
      </c>
      <c r="H18" s="10">
        <f t="shared" si="2"/>
        <v>-1</v>
      </c>
      <c r="I18" s="10">
        <f t="shared" si="2"/>
        <v>-11</v>
      </c>
      <c r="J18" s="10">
        <f t="shared" si="2"/>
        <v>-27</v>
      </c>
      <c r="K18" s="10">
        <f t="shared" si="2"/>
        <v>-37</v>
      </c>
      <c r="L18" s="10">
        <f t="shared" si="2"/>
        <v>6</v>
      </c>
      <c r="M18" s="10">
        <f t="shared" si="2"/>
        <v>-6</v>
      </c>
      <c r="N18" s="10">
        <f t="shared" si="2"/>
        <v>-2026</v>
      </c>
      <c r="O18" s="10">
        <f t="shared" si="2"/>
        <v>-3951</v>
      </c>
      <c r="P18" s="10">
        <f t="shared" si="2"/>
        <v>-5977</v>
      </c>
      <c r="Q18" s="10">
        <f t="shared" si="2"/>
        <v>-979</v>
      </c>
      <c r="R18" s="10">
        <f t="shared" si="2"/>
        <v>2497</v>
      </c>
      <c r="S18" s="10">
        <f t="shared" ref="S18" si="3">SUM(S15:S17)</f>
        <v>-1487</v>
      </c>
      <c r="T18" s="10">
        <f t="shared" ref="T18" si="4">SUM(T15:T17)</f>
        <v>-994</v>
      </c>
      <c r="U18" s="10">
        <f t="shared" ref="U18" si="5">SUM(U15:U17)</f>
        <v>-963</v>
      </c>
      <c r="V18" s="10">
        <f t="shared" ref="V18" si="6">SUM(V15:V17)</f>
        <v>22</v>
      </c>
      <c r="W18" s="10">
        <f t="shared" ref="W18" si="7">SUM(W15:W17)</f>
        <v>0</v>
      </c>
      <c r="X18" s="10">
        <f t="shared" ref="X18" si="8">SUM(X15:X17)</f>
        <v>3000</v>
      </c>
      <c r="Y18" s="10">
        <f t="shared" ref="Y18" si="9">SUM(Y15:Y17)</f>
        <v>-2000</v>
      </c>
      <c r="Z18" s="10">
        <f t="shared" ref="Z18" si="10">SUM(Z15:Z17)</f>
        <v>1022</v>
      </c>
      <c r="AA18" s="10">
        <f t="shared" ref="AA18" si="11">SUM(AA15:AA17)</f>
        <v>-1000</v>
      </c>
      <c r="AB18" s="10">
        <f t="shared" ref="AB18" si="12">SUM(AB15:AB17)</f>
        <v>1999</v>
      </c>
      <c r="AC18" s="10">
        <f t="shared" ref="AC18" si="13">SUM(AC15:AC17)</f>
        <v>3971</v>
      </c>
      <c r="AE18"/>
    </row>
    <row r="19" spans="1:44" x14ac:dyDescent="0.2">
      <c r="A19" t="s">
        <v>40</v>
      </c>
      <c r="C19">
        <v>10975</v>
      </c>
      <c r="D19">
        <v>10750</v>
      </c>
      <c r="E19">
        <v>6937</v>
      </c>
      <c r="F19">
        <v>28662</v>
      </c>
      <c r="G19">
        <v>6969</v>
      </c>
      <c r="K19">
        <v>6969</v>
      </c>
      <c r="O19">
        <v>6963</v>
      </c>
      <c r="P19">
        <v>6963</v>
      </c>
      <c r="Q19">
        <v>2210</v>
      </c>
      <c r="S19">
        <v>8425</v>
      </c>
      <c r="T19">
        <v>5456</v>
      </c>
      <c r="U19">
        <v>16091</v>
      </c>
      <c r="W19">
        <v>13923</v>
      </c>
      <c r="Y19">
        <v>6470</v>
      </c>
      <c r="Z19">
        <v>20393</v>
      </c>
    </row>
    <row r="20" spans="1:44" x14ac:dyDescent="0.2">
      <c r="A20" t="s">
        <v>41</v>
      </c>
      <c r="D20">
        <v>-3500</v>
      </c>
      <c r="F20">
        <v>-3500</v>
      </c>
      <c r="H20">
        <v>-500</v>
      </c>
      <c r="I20">
        <v>-6000</v>
      </c>
      <c r="K20">
        <v>-6500</v>
      </c>
      <c r="M20">
        <v>-2500</v>
      </c>
      <c r="N20">
        <v>-3000</v>
      </c>
      <c r="O20">
        <v>-3305</v>
      </c>
      <c r="P20">
        <v>-8805</v>
      </c>
      <c r="Q20">
        <v>-1000</v>
      </c>
      <c r="R20">
        <v>-4250</v>
      </c>
      <c r="S20">
        <v>-7379</v>
      </c>
      <c r="U20">
        <v>-12629</v>
      </c>
      <c r="V20">
        <v>-1000</v>
      </c>
      <c r="W20">
        <v>-3500</v>
      </c>
      <c r="X20">
        <v>-3000</v>
      </c>
      <c r="Y20">
        <v>-1250</v>
      </c>
      <c r="Z20">
        <v>-8750</v>
      </c>
      <c r="AB20">
        <v>-3750</v>
      </c>
      <c r="AC20">
        <v>-3000</v>
      </c>
    </row>
    <row r="21" spans="1:44" s="10" customFormat="1" x14ac:dyDescent="0.2">
      <c r="A21" s="10" t="s">
        <v>104</v>
      </c>
      <c r="B21" s="10">
        <f>SUM(B18:B20)</f>
        <v>2385</v>
      </c>
      <c r="C21" s="10">
        <f t="shared" ref="C21:AC21" si="14">SUM(C18:C20)</f>
        <v>10469</v>
      </c>
      <c r="D21" s="10">
        <f t="shared" si="14"/>
        <v>9237</v>
      </c>
      <c r="E21" s="10">
        <f t="shared" si="14"/>
        <v>6923</v>
      </c>
      <c r="F21" s="10">
        <f t="shared" si="14"/>
        <v>29014</v>
      </c>
      <c r="G21" s="10">
        <f t="shared" si="14"/>
        <v>6971</v>
      </c>
      <c r="H21" s="10">
        <f t="shared" si="14"/>
        <v>-501</v>
      </c>
      <c r="I21" s="10">
        <f t="shared" si="14"/>
        <v>-6011</v>
      </c>
      <c r="J21" s="10">
        <f t="shared" si="14"/>
        <v>-27</v>
      </c>
      <c r="K21" s="10">
        <f t="shared" si="14"/>
        <v>432</v>
      </c>
      <c r="L21" s="10">
        <f t="shared" si="14"/>
        <v>6</v>
      </c>
      <c r="M21" s="10">
        <f t="shared" si="14"/>
        <v>-2506</v>
      </c>
      <c r="N21" s="10">
        <f t="shared" si="14"/>
        <v>-5026</v>
      </c>
      <c r="O21" s="10">
        <f t="shared" si="14"/>
        <v>-293</v>
      </c>
      <c r="P21" s="10">
        <f t="shared" si="14"/>
        <v>-7819</v>
      </c>
      <c r="Q21" s="10">
        <f t="shared" si="14"/>
        <v>231</v>
      </c>
      <c r="R21" s="10">
        <f>SUM(R18:R20)</f>
        <v>-1753</v>
      </c>
      <c r="S21" s="10">
        <f t="shared" si="14"/>
        <v>-441</v>
      </c>
      <c r="T21" s="10">
        <f t="shared" si="14"/>
        <v>4462</v>
      </c>
      <c r="U21" s="10">
        <f t="shared" si="14"/>
        <v>2499</v>
      </c>
      <c r="V21" s="10">
        <f t="shared" si="14"/>
        <v>-978</v>
      </c>
      <c r="W21" s="10">
        <f t="shared" si="14"/>
        <v>10423</v>
      </c>
      <c r="X21" s="10">
        <f t="shared" si="14"/>
        <v>0</v>
      </c>
      <c r="Y21" s="10">
        <f t="shared" si="14"/>
        <v>3220</v>
      </c>
      <c r="Z21" s="10">
        <f>SUM(Z18:Z20)</f>
        <v>12665</v>
      </c>
      <c r="AA21" s="10">
        <f t="shared" si="14"/>
        <v>-1000</v>
      </c>
      <c r="AB21" s="10">
        <f t="shared" si="14"/>
        <v>-1751</v>
      </c>
      <c r="AC21" s="10">
        <f t="shared" si="14"/>
        <v>971</v>
      </c>
    </row>
    <row r="22" spans="1:44" s="9" customFormat="1" x14ac:dyDescent="0.2"/>
    <row r="23" spans="1:44" s="9" customFormat="1" x14ac:dyDescent="0.2">
      <c r="A23" s="9" t="s">
        <v>9</v>
      </c>
      <c r="M23" s="9">
        <v>-87</v>
      </c>
      <c r="N23" s="9">
        <v>4</v>
      </c>
      <c r="O23" s="9">
        <v>-22</v>
      </c>
      <c r="P23" s="9">
        <v>-105</v>
      </c>
      <c r="Q23" s="9">
        <v>-16</v>
      </c>
      <c r="R23" s="9">
        <v>-35</v>
      </c>
      <c r="S23" s="9">
        <v>-69</v>
      </c>
      <c r="T23" s="9">
        <v>-6</v>
      </c>
      <c r="U23" s="9">
        <v>-126</v>
      </c>
      <c r="V23" s="9">
        <v>-22</v>
      </c>
      <c r="W23" s="9">
        <v>-16</v>
      </c>
      <c r="X23" s="9">
        <v>-34</v>
      </c>
      <c r="Y23" s="9">
        <v>-57</v>
      </c>
      <c r="Z23" s="9">
        <v>-129</v>
      </c>
      <c r="AA23" s="9">
        <v>-61</v>
      </c>
      <c r="AB23" s="9">
        <v>-44</v>
      </c>
      <c r="AC23" s="9">
        <v>-43</v>
      </c>
      <c r="AK23" s="9">
        <v>-87</v>
      </c>
      <c r="AL23" s="9">
        <v>-83</v>
      </c>
      <c r="AM23" s="9">
        <v>-51</v>
      </c>
      <c r="AN23" s="9">
        <v>-120</v>
      </c>
      <c r="AO23" s="9">
        <v>-38</v>
      </c>
      <c r="AP23" s="9">
        <v>-72</v>
      </c>
      <c r="AQ23" s="9">
        <v>-105</v>
      </c>
      <c r="AR23" s="9">
        <v>-148</v>
      </c>
    </row>
    <row r="24" spans="1:44" s="10" customFormat="1" x14ac:dyDescent="0.2">
      <c r="A24" s="10" t="s">
        <v>126</v>
      </c>
      <c r="B24" s="10">
        <f>SUM(B23)</f>
        <v>0</v>
      </c>
      <c r="C24" s="10">
        <f t="shared" ref="C24:AC24" si="15">SUM(C23)</f>
        <v>0</v>
      </c>
      <c r="D24" s="10">
        <f t="shared" si="15"/>
        <v>0</v>
      </c>
      <c r="E24" s="10">
        <f t="shared" si="15"/>
        <v>0</v>
      </c>
      <c r="F24" s="10">
        <f t="shared" si="15"/>
        <v>0</v>
      </c>
      <c r="G24" s="10">
        <f t="shared" si="15"/>
        <v>0</v>
      </c>
      <c r="H24" s="10">
        <f t="shared" si="15"/>
        <v>0</v>
      </c>
      <c r="I24" s="10">
        <f t="shared" si="15"/>
        <v>0</v>
      </c>
      <c r="J24" s="10">
        <f t="shared" si="15"/>
        <v>0</v>
      </c>
      <c r="K24" s="10">
        <f t="shared" si="15"/>
        <v>0</v>
      </c>
      <c r="L24" s="10">
        <f t="shared" si="15"/>
        <v>0</v>
      </c>
      <c r="M24" s="10">
        <f t="shared" si="15"/>
        <v>-87</v>
      </c>
      <c r="N24" s="10">
        <f t="shared" si="15"/>
        <v>4</v>
      </c>
      <c r="O24" s="10">
        <f t="shared" si="15"/>
        <v>-22</v>
      </c>
      <c r="P24" s="10">
        <f t="shared" si="15"/>
        <v>-105</v>
      </c>
      <c r="Q24" s="10">
        <f t="shared" si="15"/>
        <v>-16</v>
      </c>
      <c r="R24" s="10">
        <f>SUM(R23)</f>
        <v>-35</v>
      </c>
      <c r="S24" s="10">
        <f t="shared" si="15"/>
        <v>-69</v>
      </c>
      <c r="T24" s="10">
        <f t="shared" si="15"/>
        <v>-6</v>
      </c>
      <c r="U24" s="10">
        <f t="shared" si="15"/>
        <v>-126</v>
      </c>
      <c r="V24" s="10">
        <f t="shared" si="15"/>
        <v>-22</v>
      </c>
      <c r="W24" s="10">
        <f t="shared" si="15"/>
        <v>-16</v>
      </c>
      <c r="X24" s="10">
        <f t="shared" si="15"/>
        <v>-34</v>
      </c>
      <c r="Y24" s="10">
        <f t="shared" si="15"/>
        <v>-57</v>
      </c>
      <c r="Z24" s="10">
        <f t="shared" si="15"/>
        <v>-129</v>
      </c>
      <c r="AA24" s="10">
        <f t="shared" si="15"/>
        <v>-61</v>
      </c>
      <c r="AB24" s="10">
        <f t="shared" si="15"/>
        <v>-44</v>
      </c>
      <c r="AC24" s="10">
        <f t="shared" si="15"/>
        <v>-43</v>
      </c>
    </row>
    <row r="26" spans="1:44" s="10" customFormat="1" x14ac:dyDescent="0.2">
      <c r="A26" s="10" t="s">
        <v>44</v>
      </c>
      <c r="B26" s="10">
        <v>-12047</v>
      </c>
      <c r="C26" s="10">
        <v>465</v>
      </c>
      <c r="D26" s="10">
        <v>-1769</v>
      </c>
      <c r="E26" s="10">
        <v>-3996</v>
      </c>
      <c r="F26" s="10">
        <v>-17347</v>
      </c>
      <c r="G26" s="10">
        <v>-7501</v>
      </c>
      <c r="H26" s="10">
        <v>-26272</v>
      </c>
      <c r="I26" s="10">
        <v>-31523</v>
      </c>
      <c r="J26" s="10">
        <v>-22580</v>
      </c>
      <c r="K26" s="10">
        <v>-87876</v>
      </c>
      <c r="L26" s="10">
        <v>-13676</v>
      </c>
      <c r="M26" s="10">
        <v>-29457</v>
      </c>
      <c r="N26" s="10">
        <v>-26804</v>
      </c>
      <c r="O26" s="10">
        <v>-21039</v>
      </c>
      <c r="P26" s="10">
        <v>-90976</v>
      </c>
      <c r="Q26" s="10">
        <v>-25407</v>
      </c>
      <c r="R26" s="10">
        <v>-20940</v>
      </c>
      <c r="S26" s="10">
        <v>-19116</v>
      </c>
      <c r="T26" s="10">
        <v>-21357</v>
      </c>
      <c r="U26" s="10">
        <v>-86820</v>
      </c>
      <c r="V26" s="10">
        <v>-32249</v>
      </c>
      <c r="W26" s="10">
        <v>-11326</v>
      </c>
      <c r="X26" s="10">
        <v>-29396</v>
      </c>
      <c r="Y26" s="10">
        <v>-20382</v>
      </c>
      <c r="Z26" s="10">
        <v>-93353</v>
      </c>
      <c r="AA26" s="10">
        <v>-28159</v>
      </c>
      <c r="AB26" s="10">
        <v>-28351</v>
      </c>
      <c r="AC26" s="10">
        <v>-27445</v>
      </c>
    </row>
    <row r="28" spans="1:44" ht="17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3F2-4096-B043-BB23-1F0DFF9CC014}">
  <dimension ref="A1:AR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57" customWidth="1"/>
  </cols>
  <sheetData>
    <row r="1" spans="1:44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</row>
    <row r="2" spans="1:4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">
      <c r="A3" t="s">
        <v>21</v>
      </c>
    </row>
    <row r="4" spans="1:44" x14ac:dyDescent="0.2">
      <c r="A4" t="s">
        <v>20</v>
      </c>
      <c r="B4">
        <v>-3334</v>
      </c>
      <c r="C4">
        <v>-2975</v>
      </c>
      <c r="D4">
        <v>-2277</v>
      </c>
      <c r="E4">
        <v>-3865</v>
      </c>
      <c r="F4">
        <v>-12451</v>
      </c>
      <c r="G4">
        <v>-2810</v>
      </c>
      <c r="H4">
        <v>-4195</v>
      </c>
      <c r="I4">
        <v>-3267</v>
      </c>
      <c r="J4">
        <v>-3041</v>
      </c>
      <c r="K4">
        <v>-13313</v>
      </c>
      <c r="L4">
        <v>-3355</v>
      </c>
      <c r="M4">
        <v>-2363</v>
      </c>
      <c r="N4">
        <v>-2000</v>
      </c>
      <c r="O4">
        <v>-2777</v>
      </c>
      <c r="P4">
        <v>-10495</v>
      </c>
      <c r="Q4">
        <v>-2107</v>
      </c>
      <c r="R4">
        <v>-1853</v>
      </c>
      <c r="S4">
        <v>-1565</v>
      </c>
      <c r="T4">
        <v>-1784</v>
      </c>
      <c r="U4">
        <v>-7309</v>
      </c>
      <c r="V4">
        <v>-3500</v>
      </c>
      <c r="W4">
        <v>-2269</v>
      </c>
      <c r="X4">
        <v>-2093</v>
      </c>
      <c r="Y4">
        <v>-3223</v>
      </c>
      <c r="Z4">
        <v>-11085</v>
      </c>
      <c r="AA4">
        <v>-2803</v>
      </c>
      <c r="AB4">
        <v>-2514</v>
      </c>
      <c r="AC4">
        <v>-2102</v>
      </c>
    </row>
    <row r="5" spans="1:44" s="10" customFormat="1" x14ac:dyDescent="0.2">
      <c r="A5" s="10" t="s">
        <v>99</v>
      </c>
      <c r="B5" s="10">
        <f>B4</f>
        <v>-3334</v>
      </c>
      <c r="C5" s="10">
        <f t="shared" ref="C5:AC5" si="0">C4</f>
        <v>-2975</v>
      </c>
      <c r="D5" s="10">
        <f t="shared" si="0"/>
        <v>-2277</v>
      </c>
      <c r="E5" s="10">
        <f t="shared" si="0"/>
        <v>-3865</v>
      </c>
      <c r="F5" s="10">
        <f t="shared" si="0"/>
        <v>-12451</v>
      </c>
      <c r="G5" s="10">
        <f t="shared" si="0"/>
        <v>-2810</v>
      </c>
      <c r="H5" s="10">
        <f t="shared" si="0"/>
        <v>-4195</v>
      </c>
      <c r="I5" s="10">
        <f t="shared" si="0"/>
        <v>-3267</v>
      </c>
      <c r="J5" s="10">
        <f t="shared" si="0"/>
        <v>-3041</v>
      </c>
      <c r="K5" s="10">
        <f t="shared" si="0"/>
        <v>-13313</v>
      </c>
      <c r="L5" s="10">
        <f t="shared" si="0"/>
        <v>-3355</v>
      </c>
      <c r="M5" s="10">
        <f t="shared" si="0"/>
        <v>-2363</v>
      </c>
      <c r="N5" s="10">
        <f t="shared" si="0"/>
        <v>-2000</v>
      </c>
      <c r="O5" s="10">
        <f t="shared" si="0"/>
        <v>-2777</v>
      </c>
      <c r="P5" s="10">
        <f t="shared" si="0"/>
        <v>-10495</v>
      </c>
      <c r="Q5" s="10">
        <f t="shared" si="0"/>
        <v>-2107</v>
      </c>
      <c r="R5" s="10">
        <f t="shared" si="0"/>
        <v>-1853</v>
      </c>
      <c r="S5" s="10">
        <f t="shared" si="0"/>
        <v>-1565</v>
      </c>
      <c r="T5" s="10">
        <f t="shared" si="0"/>
        <v>-1784</v>
      </c>
      <c r="U5" s="10">
        <f t="shared" si="0"/>
        <v>-7309</v>
      </c>
      <c r="V5" s="10">
        <f t="shared" si="0"/>
        <v>-3500</v>
      </c>
      <c r="W5" s="10">
        <f t="shared" si="0"/>
        <v>-2269</v>
      </c>
      <c r="X5" s="10">
        <f t="shared" si="0"/>
        <v>-2093</v>
      </c>
      <c r="Y5" s="10">
        <f t="shared" si="0"/>
        <v>-3223</v>
      </c>
      <c r="Z5" s="10">
        <f t="shared" si="0"/>
        <v>-11085</v>
      </c>
      <c r="AA5" s="10">
        <f t="shared" si="0"/>
        <v>-2803</v>
      </c>
      <c r="AB5" s="10">
        <f t="shared" si="0"/>
        <v>-2514</v>
      </c>
      <c r="AC5" s="10">
        <f t="shared" si="0"/>
        <v>-2102</v>
      </c>
    </row>
    <row r="7" spans="1:44" x14ac:dyDescent="0.2">
      <c r="A7" t="s">
        <v>25</v>
      </c>
      <c r="B7">
        <v>-17</v>
      </c>
      <c r="C7">
        <v>-50</v>
      </c>
      <c r="D7">
        <v>-181</v>
      </c>
      <c r="E7">
        <v>-81</v>
      </c>
      <c r="F7">
        <v>-329</v>
      </c>
      <c r="G7">
        <v>-173</v>
      </c>
      <c r="H7">
        <v>173</v>
      </c>
    </row>
    <row r="8" spans="1:44" x14ac:dyDescent="0.2">
      <c r="A8" t="s">
        <v>25</v>
      </c>
      <c r="H8">
        <v>-305</v>
      </c>
      <c r="I8">
        <v>-126</v>
      </c>
      <c r="J8">
        <v>-290</v>
      </c>
      <c r="K8">
        <v>-721</v>
      </c>
      <c r="L8">
        <v>-167</v>
      </c>
      <c r="M8">
        <v>-124</v>
      </c>
      <c r="N8">
        <v>-320</v>
      </c>
      <c r="O8">
        <v>-13</v>
      </c>
      <c r="P8">
        <v>-624</v>
      </c>
      <c r="Q8">
        <v>-958</v>
      </c>
      <c r="R8">
        <v>-176</v>
      </c>
      <c r="S8">
        <v>-339</v>
      </c>
      <c r="T8">
        <v>-51</v>
      </c>
      <c r="U8">
        <v>-1524</v>
      </c>
      <c r="V8">
        <v>-9</v>
      </c>
      <c r="X8">
        <v>-4</v>
      </c>
      <c r="Y8">
        <v>-20</v>
      </c>
      <c r="Z8">
        <v>-33</v>
      </c>
      <c r="AB8">
        <v>-167</v>
      </c>
      <c r="AC8">
        <v>-2</v>
      </c>
    </row>
    <row r="9" spans="1:44" s="10" customFormat="1" x14ac:dyDescent="0.2">
      <c r="A9" s="10" t="s">
        <v>113</v>
      </c>
      <c r="B9" s="10">
        <f>SUM(B7:B8)</f>
        <v>-17</v>
      </c>
      <c r="C9" s="10">
        <f t="shared" ref="C9:AC9" si="1">SUM(C7:C8)</f>
        <v>-50</v>
      </c>
      <c r="D9" s="10">
        <f t="shared" si="1"/>
        <v>-181</v>
      </c>
      <c r="E9" s="10">
        <f t="shared" si="1"/>
        <v>-81</v>
      </c>
      <c r="F9" s="10">
        <f t="shared" si="1"/>
        <v>-329</v>
      </c>
      <c r="G9" s="10">
        <f t="shared" si="1"/>
        <v>-173</v>
      </c>
      <c r="H9" s="10">
        <f t="shared" si="1"/>
        <v>-132</v>
      </c>
      <c r="I9" s="10">
        <f t="shared" si="1"/>
        <v>-126</v>
      </c>
      <c r="J9" s="10">
        <f t="shared" si="1"/>
        <v>-290</v>
      </c>
      <c r="K9" s="10">
        <f t="shared" si="1"/>
        <v>-721</v>
      </c>
      <c r="L9" s="10">
        <f t="shared" si="1"/>
        <v>-167</v>
      </c>
      <c r="M9" s="10">
        <f t="shared" si="1"/>
        <v>-124</v>
      </c>
      <c r="N9" s="10">
        <f t="shared" si="1"/>
        <v>-320</v>
      </c>
      <c r="O9" s="10">
        <f t="shared" si="1"/>
        <v>-13</v>
      </c>
      <c r="P9" s="10">
        <f t="shared" si="1"/>
        <v>-624</v>
      </c>
      <c r="Q9" s="10">
        <f t="shared" si="1"/>
        <v>-958</v>
      </c>
      <c r="R9" s="10">
        <f t="shared" si="1"/>
        <v>-176</v>
      </c>
      <c r="S9" s="10">
        <f t="shared" si="1"/>
        <v>-339</v>
      </c>
      <c r="T9" s="10">
        <f t="shared" si="1"/>
        <v>-51</v>
      </c>
      <c r="U9" s="10">
        <f t="shared" si="1"/>
        <v>-1524</v>
      </c>
      <c r="V9" s="10">
        <f t="shared" si="1"/>
        <v>-9</v>
      </c>
      <c r="W9" s="10">
        <f t="shared" si="1"/>
        <v>0</v>
      </c>
      <c r="X9" s="10">
        <f t="shared" si="1"/>
        <v>-4</v>
      </c>
      <c r="Y9" s="10">
        <f t="shared" si="1"/>
        <v>-20</v>
      </c>
      <c r="Z9" s="10">
        <f t="shared" si="1"/>
        <v>-33</v>
      </c>
      <c r="AA9" s="10">
        <f t="shared" si="1"/>
        <v>0</v>
      </c>
      <c r="AB9" s="10">
        <f t="shared" si="1"/>
        <v>-167</v>
      </c>
      <c r="AC9" s="10">
        <f t="shared" si="1"/>
        <v>-2</v>
      </c>
    </row>
    <row r="11" spans="1:44" x14ac:dyDescent="0.2">
      <c r="A11" t="s">
        <v>22</v>
      </c>
      <c r="B11">
        <v>-54272</v>
      </c>
      <c r="C11">
        <v>-45549</v>
      </c>
      <c r="D11">
        <v>-23960</v>
      </c>
      <c r="E11">
        <v>-35705</v>
      </c>
      <c r="F11">
        <v>-159486</v>
      </c>
      <c r="G11">
        <v>-41272</v>
      </c>
      <c r="H11">
        <v>-7177</v>
      </c>
      <c r="I11">
        <v>-7684</v>
      </c>
      <c r="J11">
        <v>-15223</v>
      </c>
      <c r="K11">
        <v>-71356</v>
      </c>
      <c r="L11">
        <v>-7077</v>
      </c>
      <c r="M11">
        <v>-6777</v>
      </c>
      <c r="N11">
        <v>-8048</v>
      </c>
      <c r="O11">
        <v>-17728</v>
      </c>
      <c r="P11">
        <v>-39630</v>
      </c>
      <c r="Q11">
        <v>-37416</v>
      </c>
      <c r="R11">
        <v>-29073</v>
      </c>
      <c r="S11">
        <v>-30117</v>
      </c>
      <c r="T11">
        <v>-18332</v>
      </c>
      <c r="U11">
        <v>-114938</v>
      </c>
      <c r="V11">
        <v>-39800</v>
      </c>
      <c r="W11">
        <v>-34624</v>
      </c>
      <c r="X11">
        <v>-19628</v>
      </c>
      <c r="Y11">
        <v>-15506</v>
      </c>
      <c r="Z11">
        <v>-109558</v>
      </c>
      <c r="AA11">
        <v>-34913</v>
      </c>
      <c r="AB11">
        <v>-27074</v>
      </c>
      <c r="AC11">
        <v>-8191</v>
      </c>
    </row>
    <row r="12" spans="1:44" x14ac:dyDescent="0.2">
      <c r="A12" t="s">
        <v>23</v>
      </c>
      <c r="B12">
        <v>6525</v>
      </c>
      <c r="C12">
        <v>5904</v>
      </c>
      <c r="D12">
        <v>6918</v>
      </c>
      <c r="E12">
        <v>12428</v>
      </c>
      <c r="F12">
        <v>31775</v>
      </c>
      <c r="G12">
        <v>14048</v>
      </c>
      <c r="H12">
        <v>17836</v>
      </c>
      <c r="I12">
        <v>14406</v>
      </c>
      <c r="J12">
        <v>9591</v>
      </c>
      <c r="K12">
        <v>55881</v>
      </c>
      <c r="L12">
        <v>7203</v>
      </c>
      <c r="M12">
        <v>9677</v>
      </c>
      <c r="N12">
        <v>9903</v>
      </c>
      <c r="O12">
        <v>13319</v>
      </c>
      <c r="P12">
        <v>40102</v>
      </c>
      <c r="Q12">
        <v>19740</v>
      </c>
      <c r="R12">
        <v>19998</v>
      </c>
      <c r="S12">
        <v>15127</v>
      </c>
      <c r="T12">
        <v>15053</v>
      </c>
      <c r="U12">
        <v>69918</v>
      </c>
      <c r="V12">
        <v>25177</v>
      </c>
      <c r="W12">
        <v>14428</v>
      </c>
      <c r="X12">
        <v>10275</v>
      </c>
      <c r="Y12">
        <v>9143</v>
      </c>
      <c r="Z12">
        <v>59023</v>
      </c>
      <c r="AA12">
        <v>11309</v>
      </c>
      <c r="AB12">
        <v>6691</v>
      </c>
      <c r="AC12">
        <v>6203</v>
      </c>
    </row>
    <row r="13" spans="1:44" x14ac:dyDescent="0.2">
      <c r="A13" t="s">
        <v>24</v>
      </c>
      <c r="B13">
        <v>32166</v>
      </c>
      <c r="C13">
        <v>28288</v>
      </c>
      <c r="D13">
        <v>16293</v>
      </c>
      <c r="E13">
        <v>17817</v>
      </c>
      <c r="F13">
        <v>94564</v>
      </c>
      <c r="G13">
        <v>16801</v>
      </c>
      <c r="H13">
        <v>22141</v>
      </c>
      <c r="I13">
        <v>2672</v>
      </c>
      <c r="J13">
        <v>6224</v>
      </c>
      <c r="K13">
        <v>47838</v>
      </c>
      <c r="L13">
        <v>9723</v>
      </c>
      <c r="M13">
        <v>12912</v>
      </c>
      <c r="N13">
        <v>26881</v>
      </c>
      <c r="O13">
        <v>7472</v>
      </c>
      <c r="P13">
        <v>56988</v>
      </c>
      <c r="Q13">
        <v>7280</v>
      </c>
      <c r="R13">
        <v>20482</v>
      </c>
      <c r="S13">
        <v>11998</v>
      </c>
      <c r="T13">
        <v>10713</v>
      </c>
      <c r="U13">
        <v>50473</v>
      </c>
      <c r="V13">
        <v>9344</v>
      </c>
      <c r="W13">
        <v>12301</v>
      </c>
      <c r="X13">
        <v>15100</v>
      </c>
      <c r="Y13">
        <v>10715</v>
      </c>
      <c r="Z13">
        <v>47460</v>
      </c>
      <c r="AA13">
        <v>10675</v>
      </c>
      <c r="AB13">
        <v>13993</v>
      </c>
      <c r="AC13">
        <v>8941</v>
      </c>
    </row>
    <row r="14" spans="1:44" s="10" customFormat="1" x14ac:dyDescent="0.2">
      <c r="A14" s="10" t="s">
        <v>108</v>
      </c>
      <c r="B14" s="10">
        <f>SUM(B11:B13)</f>
        <v>-15581</v>
      </c>
      <c r="C14" s="10">
        <f t="shared" ref="C14:AC14" si="2">SUM(C11:C13)</f>
        <v>-11357</v>
      </c>
      <c r="D14" s="10">
        <f t="shared" si="2"/>
        <v>-749</v>
      </c>
      <c r="E14" s="10">
        <f t="shared" si="2"/>
        <v>-5460</v>
      </c>
      <c r="F14" s="10">
        <f t="shared" si="2"/>
        <v>-33147</v>
      </c>
      <c r="G14" s="10">
        <f t="shared" si="2"/>
        <v>-10423</v>
      </c>
      <c r="H14" s="10">
        <f t="shared" si="2"/>
        <v>32800</v>
      </c>
      <c r="I14" s="10">
        <f t="shared" si="2"/>
        <v>9394</v>
      </c>
      <c r="J14" s="10">
        <f t="shared" si="2"/>
        <v>592</v>
      </c>
      <c r="K14" s="10">
        <f t="shared" si="2"/>
        <v>32363</v>
      </c>
      <c r="L14" s="10">
        <f t="shared" si="2"/>
        <v>9849</v>
      </c>
      <c r="M14" s="10">
        <f t="shared" si="2"/>
        <v>15812</v>
      </c>
      <c r="N14" s="10">
        <f t="shared" si="2"/>
        <v>28736</v>
      </c>
      <c r="O14" s="10">
        <f t="shared" si="2"/>
        <v>3063</v>
      </c>
      <c r="P14" s="10">
        <f t="shared" si="2"/>
        <v>57460</v>
      </c>
      <c r="Q14" s="10">
        <f t="shared" si="2"/>
        <v>-10396</v>
      </c>
      <c r="R14" s="10">
        <f t="shared" si="2"/>
        <v>11407</v>
      </c>
      <c r="S14" s="10">
        <f t="shared" si="2"/>
        <v>-2992</v>
      </c>
      <c r="T14" s="10">
        <f t="shared" si="2"/>
        <v>7434</v>
      </c>
      <c r="U14" s="10">
        <f t="shared" si="2"/>
        <v>5453</v>
      </c>
      <c r="V14" s="10">
        <f t="shared" si="2"/>
        <v>-5279</v>
      </c>
      <c r="W14" s="10">
        <f t="shared" si="2"/>
        <v>-7895</v>
      </c>
      <c r="X14" s="10">
        <f t="shared" si="2"/>
        <v>5747</v>
      </c>
      <c r="Y14" s="10">
        <f t="shared" si="2"/>
        <v>4352</v>
      </c>
      <c r="Z14" s="10">
        <f t="shared" si="2"/>
        <v>-3075</v>
      </c>
      <c r="AA14" s="10">
        <f t="shared" si="2"/>
        <v>-12929</v>
      </c>
      <c r="AB14" s="10">
        <f t="shared" si="2"/>
        <v>-6390</v>
      </c>
      <c r="AC14" s="10">
        <f t="shared" si="2"/>
        <v>6953</v>
      </c>
    </row>
    <row r="16" spans="1:44" x14ac:dyDescent="0.2">
      <c r="A16" t="s">
        <v>26</v>
      </c>
      <c r="I16">
        <v>-1788</v>
      </c>
      <c r="J16">
        <v>-83</v>
      </c>
      <c r="K16">
        <v>-1871</v>
      </c>
      <c r="L16">
        <v>-427</v>
      </c>
      <c r="M16">
        <v>-63</v>
      </c>
      <c r="N16">
        <v>-142</v>
      </c>
      <c r="O16">
        <v>-369</v>
      </c>
      <c r="P16">
        <v>-1001</v>
      </c>
      <c r="Q16">
        <v>-77</v>
      </c>
      <c r="R16">
        <v>-69</v>
      </c>
      <c r="S16">
        <v>-64</v>
      </c>
      <c r="U16">
        <v>-210</v>
      </c>
      <c r="Y16">
        <v>-131</v>
      </c>
      <c r="Z16">
        <v>-131</v>
      </c>
    </row>
    <row r="17" spans="1:29" x14ac:dyDescent="0.2">
      <c r="A17" t="s">
        <v>28</v>
      </c>
      <c r="I17">
        <v>310</v>
      </c>
      <c r="J17">
        <v>43</v>
      </c>
      <c r="K17">
        <v>353</v>
      </c>
      <c r="N17">
        <v>1526</v>
      </c>
      <c r="O17">
        <v>108</v>
      </c>
      <c r="P17">
        <v>1634</v>
      </c>
      <c r="S17">
        <v>58</v>
      </c>
      <c r="T17">
        <v>34</v>
      </c>
      <c r="U17">
        <v>92</v>
      </c>
      <c r="Y17">
        <v>387</v>
      </c>
      <c r="Z17">
        <v>387</v>
      </c>
    </row>
    <row r="18" spans="1:29" s="10" customFormat="1" x14ac:dyDescent="0.2">
      <c r="A18" s="10" t="s">
        <v>107</v>
      </c>
      <c r="B18" s="10">
        <f>SUM(B15:B17)</f>
        <v>0</v>
      </c>
      <c r="C18" s="10">
        <f t="shared" ref="C18:AC18" si="3">SUM(C15:C17)</f>
        <v>0</v>
      </c>
      <c r="D18" s="10">
        <f t="shared" si="3"/>
        <v>0</v>
      </c>
      <c r="E18" s="10">
        <f t="shared" si="3"/>
        <v>0</v>
      </c>
      <c r="F18" s="10">
        <f t="shared" si="3"/>
        <v>0</v>
      </c>
      <c r="G18" s="10">
        <f t="shared" si="3"/>
        <v>0</v>
      </c>
      <c r="H18" s="10">
        <f t="shared" si="3"/>
        <v>0</v>
      </c>
      <c r="I18" s="10">
        <f t="shared" si="3"/>
        <v>-1478</v>
      </c>
      <c r="J18" s="10">
        <f t="shared" si="3"/>
        <v>-40</v>
      </c>
      <c r="K18" s="10">
        <f t="shared" si="3"/>
        <v>-1518</v>
      </c>
      <c r="L18" s="10">
        <f t="shared" si="3"/>
        <v>-427</v>
      </c>
      <c r="M18" s="10">
        <f t="shared" si="3"/>
        <v>-63</v>
      </c>
      <c r="N18" s="10">
        <f t="shared" si="3"/>
        <v>1384</v>
      </c>
      <c r="O18" s="10">
        <f t="shared" si="3"/>
        <v>-261</v>
      </c>
      <c r="P18" s="10">
        <f t="shared" si="3"/>
        <v>633</v>
      </c>
      <c r="Q18" s="10">
        <f t="shared" si="3"/>
        <v>-77</v>
      </c>
      <c r="R18" s="10">
        <f t="shared" si="3"/>
        <v>-69</v>
      </c>
      <c r="S18" s="10">
        <f t="shared" si="3"/>
        <v>-6</v>
      </c>
      <c r="T18" s="10">
        <f t="shared" si="3"/>
        <v>34</v>
      </c>
      <c r="U18" s="10">
        <f t="shared" si="3"/>
        <v>-118</v>
      </c>
      <c r="V18" s="10">
        <f t="shared" si="3"/>
        <v>0</v>
      </c>
      <c r="W18" s="10">
        <f t="shared" si="3"/>
        <v>0</v>
      </c>
      <c r="X18" s="10">
        <f t="shared" si="3"/>
        <v>0</v>
      </c>
      <c r="Y18" s="10">
        <f t="shared" si="3"/>
        <v>256</v>
      </c>
      <c r="Z18" s="10">
        <f t="shared" si="3"/>
        <v>256</v>
      </c>
      <c r="AA18" s="10">
        <f t="shared" si="3"/>
        <v>0</v>
      </c>
      <c r="AB18" s="10">
        <f t="shared" si="3"/>
        <v>0</v>
      </c>
      <c r="AC18" s="10">
        <f t="shared" si="3"/>
        <v>0</v>
      </c>
    </row>
    <row r="19" spans="1:29" x14ac:dyDescent="0.2">
      <c r="A19" t="s">
        <v>27</v>
      </c>
      <c r="B19">
        <v>-86</v>
      </c>
      <c r="C19">
        <v>-40</v>
      </c>
      <c r="D19">
        <v>-83</v>
      </c>
      <c r="E19">
        <v>-135</v>
      </c>
      <c r="F19">
        <v>-344</v>
      </c>
      <c r="G19">
        <v>-154</v>
      </c>
      <c r="H19">
        <v>154</v>
      </c>
    </row>
    <row r="20" spans="1:29" x14ac:dyDescent="0.2">
      <c r="A20" t="s">
        <v>9</v>
      </c>
      <c r="B20">
        <v>-104</v>
      </c>
      <c r="C20">
        <v>220</v>
      </c>
      <c r="D20">
        <v>197</v>
      </c>
      <c r="E20">
        <v>-93</v>
      </c>
      <c r="F20">
        <v>220</v>
      </c>
      <c r="G20">
        <v>64</v>
      </c>
      <c r="H20">
        <v>-11</v>
      </c>
      <c r="I20">
        <v>-576</v>
      </c>
      <c r="J20">
        <v>-222</v>
      </c>
      <c r="K20">
        <v>-745</v>
      </c>
      <c r="L20">
        <v>-56</v>
      </c>
      <c r="M20">
        <v>86</v>
      </c>
      <c r="N20">
        <v>-298</v>
      </c>
      <c r="O20">
        <v>-810</v>
      </c>
      <c r="P20">
        <v>-1078</v>
      </c>
      <c r="Q20">
        <v>-130</v>
      </c>
      <c r="R20">
        <v>-296</v>
      </c>
      <c r="S20">
        <v>-263</v>
      </c>
      <c r="T20">
        <v>-102</v>
      </c>
      <c r="U20">
        <v>-791</v>
      </c>
      <c r="V20">
        <v>204</v>
      </c>
      <c r="W20">
        <v>-204</v>
      </c>
      <c r="X20">
        <v>-78</v>
      </c>
      <c r="Y20">
        <v>-530</v>
      </c>
      <c r="Z20">
        <v>-608</v>
      </c>
      <c r="AA20">
        <v>-374</v>
      </c>
      <c r="AB20">
        <v>-194</v>
      </c>
      <c r="AC20">
        <v>-615</v>
      </c>
    </row>
    <row r="21" spans="1:29" x14ac:dyDescent="0.2">
      <c r="A21" t="s">
        <v>29</v>
      </c>
      <c r="D21">
        <v>-87</v>
      </c>
      <c r="E21">
        <v>-308</v>
      </c>
      <c r="F21">
        <v>-395</v>
      </c>
      <c r="G21">
        <v>-94</v>
      </c>
      <c r="H21">
        <v>94</v>
      </c>
    </row>
    <row r="22" spans="1:29" x14ac:dyDescent="0.2">
      <c r="A22" t="s">
        <v>30</v>
      </c>
    </row>
    <row r="23" spans="1:29" s="10" customFormat="1" x14ac:dyDescent="0.2">
      <c r="A23" s="10" t="s">
        <v>114</v>
      </c>
      <c r="B23" s="10">
        <f>SUM(B18:B22)</f>
        <v>-190</v>
      </c>
      <c r="C23" s="10">
        <f t="shared" ref="C23:AC23" si="4">SUM(C18:C22)</f>
        <v>180</v>
      </c>
      <c r="D23" s="10">
        <f t="shared" si="4"/>
        <v>27</v>
      </c>
      <c r="E23" s="10">
        <f t="shared" si="4"/>
        <v>-536</v>
      </c>
      <c r="F23" s="10">
        <f t="shared" si="4"/>
        <v>-519</v>
      </c>
      <c r="G23" s="10">
        <f t="shared" si="4"/>
        <v>-184</v>
      </c>
      <c r="H23" s="10">
        <f t="shared" si="4"/>
        <v>237</v>
      </c>
      <c r="I23" s="10">
        <f t="shared" si="4"/>
        <v>-2054</v>
      </c>
      <c r="J23" s="10">
        <f t="shared" si="4"/>
        <v>-262</v>
      </c>
      <c r="K23" s="10">
        <f t="shared" si="4"/>
        <v>-2263</v>
      </c>
      <c r="L23" s="10">
        <f t="shared" si="4"/>
        <v>-483</v>
      </c>
      <c r="M23" s="10">
        <f t="shared" si="4"/>
        <v>23</v>
      </c>
      <c r="N23" s="10">
        <f t="shared" si="4"/>
        <v>1086</v>
      </c>
      <c r="O23" s="10">
        <f t="shared" si="4"/>
        <v>-1071</v>
      </c>
      <c r="P23" s="10">
        <f t="shared" si="4"/>
        <v>-445</v>
      </c>
      <c r="Q23" s="10">
        <f t="shared" si="4"/>
        <v>-207</v>
      </c>
      <c r="R23" s="10">
        <f t="shared" si="4"/>
        <v>-365</v>
      </c>
      <c r="S23" s="10">
        <f t="shared" si="4"/>
        <v>-269</v>
      </c>
      <c r="T23" s="10">
        <f t="shared" si="4"/>
        <v>-68</v>
      </c>
      <c r="U23" s="10">
        <f t="shared" si="4"/>
        <v>-909</v>
      </c>
      <c r="V23" s="10">
        <f t="shared" si="4"/>
        <v>204</v>
      </c>
      <c r="W23" s="10">
        <f t="shared" si="4"/>
        <v>-204</v>
      </c>
      <c r="X23" s="10">
        <f t="shared" si="4"/>
        <v>-78</v>
      </c>
      <c r="Y23" s="10">
        <f t="shared" si="4"/>
        <v>-274</v>
      </c>
      <c r="Z23" s="10">
        <f t="shared" si="4"/>
        <v>-352</v>
      </c>
      <c r="AA23" s="10">
        <f t="shared" si="4"/>
        <v>-374</v>
      </c>
      <c r="AB23" s="10">
        <f t="shared" si="4"/>
        <v>-194</v>
      </c>
      <c r="AC23" s="10">
        <f t="shared" si="4"/>
        <v>-615</v>
      </c>
    </row>
    <row r="26" spans="1:29" x14ac:dyDescent="0.2">
      <c r="A26" t="s">
        <v>31</v>
      </c>
      <c r="B26">
        <v>-19122</v>
      </c>
      <c r="C26">
        <v>-14202</v>
      </c>
      <c r="D26">
        <v>-3180</v>
      </c>
      <c r="E26">
        <v>-9942</v>
      </c>
      <c r="F26">
        <v>-46446</v>
      </c>
      <c r="G26">
        <v>-13590</v>
      </c>
      <c r="H26">
        <v>28710</v>
      </c>
      <c r="I26">
        <v>3947</v>
      </c>
      <c r="J26">
        <v>-3001</v>
      </c>
      <c r="K26">
        <v>16066</v>
      </c>
      <c r="L26">
        <v>5844</v>
      </c>
      <c r="M26">
        <v>13348</v>
      </c>
      <c r="N26">
        <v>27502</v>
      </c>
      <c r="O26">
        <v>-798</v>
      </c>
      <c r="P26">
        <v>45896</v>
      </c>
      <c r="Q26">
        <v>-13668</v>
      </c>
      <c r="R26">
        <v>9013</v>
      </c>
      <c r="S26">
        <v>-5165</v>
      </c>
      <c r="T26">
        <v>5531</v>
      </c>
      <c r="U26">
        <v>-4289</v>
      </c>
      <c r="V26">
        <v>-8584</v>
      </c>
      <c r="W26">
        <v>-10368</v>
      </c>
      <c r="X26">
        <v>3572</v>
      </c>
      <c r="Y26">
        <v>835</v>
      </c>
      <c r="Z26">
        <v>-14545</v>
      </c>
      <c r="AA26">
        <v>-16106</v>
      </c>
      <c r="AB26">
        <v>-9265</v>
      </c>
      <c r="AC26">
        <v>4234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E0-8B0E-B34A-817A-FDCD2FF6117E}">
  <dimension ref="A1:AR30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38" sqref="A38"/>
    </sheetView>
  </sheetViews>
  <sheetFormatPr baseColWidth="10" defaultRowHeight="16" x14ac:dyDescent="0.2"/>
  <cols>
    <col min="1" max="1" width="46.6640625" customWidth="1"/>
  </cols>
  <sheetData>
    <row r="1" spans="1:44" x14ac:dyDescent="0.2">
      <c r="A1" s="3" t="s">
        <v>77</v>
      </c>
      <c r="B1" s="3" t="s">
        <v>83</v>
      </c>
      <c r="C1" s="3" t="s">
        <v>54</v>
      </c>
      <c r="D1" s="3" t="s">
        <v>55</v>
      </c>
      <c r="E1" s="3" t="s">
        <v>78</v>
      </c>
      <c r="F1" s="3" t="s">
        <v>56</v>
      </c>
      <c r="G1" s="3" t="s">
        <v>84</v>
      </c>
      <c r="H1" s="3" t="s">
        <v>57</v>
      </c>
      <c r="I1" s="3" t="s">
        <v>58</v>
      </c>
      <c r="J1" s="3" t="s">
        <v>79</v>
      </c>
      <c r="K1" s="3" t="s">
        <v>59</v>
      </c>
      <c r="L1" s="3" t="s">
        <v>85</v>
      </c>
      <c r="M1" s="3" t="s">
        <v>60</v>
      </c>
      <c r="N1" s="3" t="s">
        <v>61</v>
      </c>
      <c r="O1" s="3" t="s">
        <v>80</v>
      </c>
      <c r="P1" s="3" t="s">
        <v>62</v>
      </c>
      <c r="Q1" s="3" t="s">
        <v>86</v>
      </c>
      <c r="R1" s="3" t="s">
        <v>63</v>
      </c>
      <c r="S1" s="3" t="s">
        <v>64</v>
      </c>
      <c r="T1" s="3" t="s">
        <v>81</v>
      </c>
      <c r="U1" s="3" t="s">
        <v>65</v>
      </c>
      <c r="V1" s="3" t="s">
        <v>87</v>
      </c>
      <c r="W1" s="3" t="s">
        <v>66</v>
      </c>
      <c r="X1" s="3" t="s">
        <v>67</v>
      </c>
      <c r="Y1" s="3" t="s">
        <v>82</v>
      </c>
      <c r="Z1" s="3" t="s">
        <v>68</v>
      </c>
      <c r="AA1" s="3" t="s">
        <v>88</v>
      </c>
      <c r="AB1" s="3" t="s">
        <v>69</v>
      </c>
      <c r="AC1" s="3" t="s">
        <v>70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 spans="1:44" ht="15" customHeight="1" x14ac:dyDescent="0.2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4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44" x14ac:dyDescent="0.2">
      <c r="A5" s="1" t="s">
        <v>16</v>
      </c>
      <c r="B5" s="1">
        <v>1946</v>
      </c>
      <c r="C5" s="1">
        <v>-1630</v>
      </c>
      <c r="D5" s="1">
        <v>-2792</v>
      </c>
      <c r="E5" s="1">
        <v>2322</v>
      </c>
      <c r="F5" s="1">
        <v>-154</v>
      </c>
      <c r="G5" s="1">
        <v>37549</v>
      </c>
      <c r="H5" s="1">
        <v>1609</v>
      </c>
      <c r="I5" s="1">
        <v>-2149</v>
      </c>
      <c r="J5" s="1">
        <v>1481</v>
      </c>
      <c r="K5" s="1">
        <v>38490</v>
      </c>
      <c r="L5" s="1">
        <v>570</v>
      </c>
      <c r="M5" s="1">
        <v>-3843</v>
      </c>
      <c r="N5" s="1">
        <v>-5480</v>
      </c>
      <c r="O5" s="1">
        <v>4053</v>
      </c>
      <c r="P5" s="1">
        <v>-4700</v>
      </c>
      <c r="Q5" s="1">
        <v>5514</v>
      </c>
      <c r="R5" s="1">
        <v>1986</v>
      </c>
      <c r="S5" s="1">
        <v>-3633</v>
      </c>
      <c r="T5" s="1">
        <v>5049</v>
      </c>
      <c r="U5" s="1">
        <v>8916</v>
      </c>
      <c r="V5" s="1">
        <v>7959</v>
      </c>
      <c r="W5" s="1">
        <v>-4914</v>
      </c>
      <c r="X5" s="1">
        <v>-2582</v>
      </c>
      <c r="Y5" s="1">
        <v>5336</v>
      </c>
      <c r="Z5" s="1">
        <v>5799</v>
      </c>
      <c r="AA5" s="1">
        <v>4236</v>
      </c>
      <c r="AB5" s="1">
        <v>-2348</v>
      </c>
      <c r="AC5" s="1">
        <v>-1902</v>
      </c>
    </row>
    <row r="6" spans="1:44" x14ac:dyDescent="0.2">
      <c r="A6" s="1" t="s">
        <v>10</v>
      </c>
      <c r="B6" s="1">
        <v>1697</v>
      </c>
      <c r="C6" s="1">
        <v>2486</v>
      </c>
      <c r="D6" s="1">
        <v>-802</v>
      </c>
      <c r="E6" s="1">
        <v>-5474</v>
      </c>
      <c r="F6" s="1">
        <v>-2093</v>
      </c>
      <c r="G6" s="1">
        <v>-5570</v>
      </c>
      <c r="H6" s="1">
        <v>9093</v>
      </c>
      <c r="I6" s="1">
        <v>233</v>
      </c>
      <c r="J6" s="1">
        <v>-9078</v>
      </c>
      <c r="K6" s="1">
        <v>-5322</v>
      </c>
      <c r="L6" s="1">
        <v>5130</v>
      </c>
      <c r="M6" s="1">
        <v>2964</v>
      </c>
      <c r="N6" s="1">
        <v>919</v>
      </c>
      <c r="O6" s="1">
        <v>-8768</v>
      </c>
      <c r="P6" s="1">
        <v>245</v>
      </c>
      <c r="Q6" s="1">
        <v>2015</v>
      </c>
      <c r="R6" s="1">
        <v>5269</v>
      </c>
      <c r="S6" s="1">
        <v>-2135</v>
      </c>
      <c r="T6" s="1">
        <v>1768</v>
      </c>
      <c r="U6" s="1">
        <v>6917</v>
      </c>
      <c r="V6" s="1">
        <v>-10945</v>
      </c>
      <c r="W6" s="1">
        <v>8598</v>
      </c>
      <c r="X6" s="1">
        <v>1031</v>
      </c>
      <c r="Y6" s="1">
        <v>-8809</v>
      </c>
      <c r="Z6" s="1">
        <v>-10125</v>
      </c>
      <c r="AA6" s="1">
        <v>-3934</v>
      </c>
      <c r="AB6" s="1">
        <v>9476</v>
      </c>
      <c r="AC6" s="1">
        <v>-981</v>
      </c>
    </row>
    <row r="7" spans="1:44" x14ac:dyDescent="0.2">
      <c r="A7" s="1" t="s">
        <v>12</v>
      </c>
      <c r="B7" s="1">
        <v>-375</v>
      </c>
      <c r="C7" s="1">
        <v>4887</v>
      </c>
      <c r="D7" s="1">
        <v>-1200</v>
      </c>
      <c r="E7" s="1">
        <v>-7566</v>
      </c>
      <c r="F7" s="1">
        <v>-4254</v>
      </c>
      <c r="G7" s="1">
        <v>-9660</v>
      </c>
      <c r="H7" s="1">
        <v>19375</v>
      </c>
      <c r="I7" s="1">
        <v>-4179</v>
      </c>
      <c r="J7" s="1">
        <v>-13546</v>
      </c>
      <c r="K7" s="1">
        <v>-8010</v>
      </c>
      <c r="L7" s="1">
        <v>6905</v>
      </c>
      <c r="M7" s="1">
        <v>7711</v>
      </c>
      <c r="N7" s="1">
        <v>-1133</v>
      </c>
      <c r="O7" s="1">
        <v>-10552</v>
      </c>
      <c r="P7" s="1">
        <v>2931</v>
      </c>
      <c r="Q7" s="1">
        <v>3902</v>
      </c>
      <c r="R7" s="1">
        <v>4021</v>
      </c>
      <c r="S7" s="1">
        <v>762</v>
      </c>
      <c r="T7" s="1">
        <v>-7132</v>
      </c>
      <c r="U7" s="1">
        <v>1553</v>
      </c>
      <c r="V7" s="1">
        <v>-10194</v>
      </c>
      <c r="W7" s="1">
        <v>16986</v>
      </c>
      <c r="X7" s="1">
        <v>-1900</v>
      </c>
      <c r="Y7" s="1">
        <v>-8795</v>
      </c>
      <c r="Z7" s="1">
        <v>-3903</v>
      </c>
      <c r="AA7" s="1">
        <v>-9812</v>
      </c>
      <c r="AB7" s="1">
        <v>10455</v>
      </c>
      <c r="AC7" s="1">
        <v>4146</v>
      </c>
    </row>
    <row r="8" spans="1:44" x14ac:dyDescent="0.2">
      <c r="A8" s="1" t="s">
        <v>11</v>
      </c>
      <c r="B8" s="1">
        <v>-580</v>
      </c>
      <c r="C8" s="1">
        <v>-198</v>
      </c>
      <c r="D8" s="1">
        <v>-236</v>
      </c>
      <c r="E8" s="1">
        <v>-1709</v>
      </c>
      <c r="F8" s="1">
        <v>-2723</v>
      </c>
      <c r="G8" s="1">
        <v>434</v>
      </c>
      <c r="H8" s="1">
        <v>-3241</v>
      </c>
      <c r="I8" s="1">
        <v>1693</v>
      </c>
      <c r="J8" s="1">
        <v>1942</v>
      </c>
      <c r="K8" s="1">
        <v>828</v>
      </c>
      <c r="L8" s="1">
        <v>-1076</v>
      </c>
      <c r="M8" s="1">
        <v>70</v>
      </c>
      <c r="N8" s="1">
        <v>1502</v>
      </c>
      <c r="O8" s="1">
        <v>-785</v>
      </c>
      <c r="P8" s="1">
        <v>-289</v>
      </c>
      <c r="Q8" s="1">
        <v>-28</v>
      </c>
      <c r="R8" s="1">
        <v>727</v>
      </c>
      <c r="S8" s="1">
        <v>-689</v>
      </c>
      <c r="T8" s="1">
        <v>-137</v>
      </c>
      <c r="U8" s="1">
        <v>-127</v>
      </c>
      <c r="V8" s="1">
        <v>-950</v>
      </c>
      <c r="W8" s="1">
        <v>-276</v>
      </c>
      <c r="X8" s="1">
        <v>13</v>
      </c>
      <c r="Y8" s="1">
        <v>-1429</v>
      </c>
      <c r="Z8" s="1">
        <v>-2642</v>
      </c>
      <c r="AA8" s="1">
        <v>681</v>
      </c>
      <c r="AB8" s="1">
        <v>384</v>
      </c>
      <c r="AC8" s="1">
        <v>-16</v>
      </c>
    </row>
    <row r="9" spans="1:44" x14ac:dyDescent="0.2">
      <c r="A9" s="1" t="s">
        <v>14</v>
      </c>
      <c r="B9" s="1">
        <v>2460</v>
      </c>
      <c r="C9" s="1">
        <v>-9322</v>
      </c>
      <c r="D9" s="1">
        <v>1650</v>
      </c>
      <c r="E9" s="1">
        <v>14830</v>
      </c>
      <c r="F9" s="1">
        <v>9618</v>
      </c>
      <c r="G9" s="1">
        <v>14588</v>
      </c>
      <c r="H9" s="1">
        <v>-27808</v>
      </c>
      <c r="I9" s="1">
        <v>2081</v>
      </c>
      <c r="J9" s="1">
        <v>20314</v>
      </c>
      <c r="K9" s="1">
        <v>9175</v>
      </c>
      <c r="L9" s="1">
        <v>-8501</v>
      </c>
      <c r="M9" s="1">
        <v>-11523</v>
      </c>
      <c r="N9" s="1">
        <v>220</v>
      </c>
      <c r="O9" s="1">
        <v>17881</v>
      </c>
      <c r="P9" s="1">
        <v>-1923</v>
      </c>
      <c r="Q9" s="1">
        <v>-1089</v>
      </c>
      <c r="R9" s="1">
        <v>-12431</v>
      </c>
      <c r="S9" s="1">
        <v>2733</v>
      </c>
      <c r="T9" s="1">
        <v>6725</v>
      </c>
      <c r="U9" s="1">
        <v>-4062</v>
      </c>
      <c r="V9" s="1">
        <v>21670</v>
      </c>
      <c r="W9" s="1">
        <v>-23667</v>
      </c>
      <c r="X9" s="1">
        <v>211</v>
      </c>
      <c r="Y9" s="1">
        <v>14112</v>
      </c>
      <c r="Z9" s="1">
        <v>12326</v>
      </c>
      <c r="AA9" s="1">
        <v>19813</v>
      </c>
      <c r="AB9" s="1">
        <v>-21563</v>
      </c>
      <c r="AC9" s="1">
        <v>-4358</v>
      </c>
    </row>
    <row r="10" spans="1:44" s="10" customFormat="1" x14ac:dyDescent="0.2">
      <c r="A10" s="12" t="s">
        <v>98</v>
      </c>
      <c r="B10" s="12">
        <f t="shared" ref="B10:AC10" si="0">SUM(B5:B9)</f>
        <v>5148</v>
      </c>
      <c r="C10" s="12">
        <f t="shared" si="0"/>
        <v>-3777</v>
      </c>
      <c r="D10" s="12">
        <f t="shared" si="0"/>
        <v>-3380</v>
      </c>
      <c r="E10" s="12">
        <f t="shared" si="0"/>
        <v>2403</v>
      </c>
      <c r="F10" s="12">
        <f t="shared" si="0"/>
        <v>394</v>
      </c>
      <c r="G10" s="12">
        <f t="shared" si="0"/>
        <v>37341</v>
      </c>
      <c r="H10" s="12">
        <f t="shared" si="0"/>
        <v>-972</v>
      </c>
      <c r="I10" s="12">
        <f t="shared" si="0"/>
        <v>-2321</v>
      </c>
      <c r="J10" s="12">
        <f t="shared" si="0"/>
        <v>1113</v>
      </c>
      <c r="K10" s="12">
        <f t="shared" si="0"/>
        <v>35161</v>
      </c>
      <c r="L10" s="12">
        <f t="shared" si="0"/>
        <v>3028</v>
      </c>
      <c r="M10" s="12">
        <f t="shared" si="0"/>
        <v>-4621</v>
      </c>
      <c r="N10" s="12">
        <f t="shared" si="0"/>
        <v>-3972</v>
      </c>
      <c r="O10" s="12">
        <f t="shared" si="0"/>
        <v>1829</v>
      </c>
      <c r="P10" s="12">
        <f t="shared" si="0"/>
        <v>-3736</v>
      </c>
      <c r="Q10" s="12">
        <f t="shared" si="0"/>
        <v>10314</v>
      </c>
      <c r="R10" s="12">
        <f t="shared" si="0"/>
        <v>-428</v>
      </c>
      <c r="S10" s="12">
        <f t="shared" si="0"/>
        <v>-2962</v>
      </c>
      <c r="T10" s="12">
        <f t="shared" si="0"/>
        <v>6273</v>
      </c>
      <c r="U10" s="12">
        <f t="shared" si="0"/>
        <v>13197</v>
      </c>
      <c r="V10" s="12">
        <f t="shared" si="0"/>
        <v>7540</v>
      </c>
      <c r="W10" s="12">
        <f t="shared" si="0"/>
        <v>-3273</v>
      </c>
      <c r="X10" s="12">
        <f t="shared" si="0"/>
        <v>-3227</v>
      </c>
      <c r="Y10" s="12">
        <f t="shared" si="0"/>
        <v>415</v>
      </c>
      <c r="Z10" s="12">
        <f t="shared" si="0"/>
        <v>1455</v>
      </c>
      <c r="AA10" s="12">
        <f t="shared" si="0"/>
        <v>10984</v>
      </c>
      <c r="AB10" s="12">
        <f t="shared" si="0"/>
        <v>-3596</v>
      </c>
      <c r="AC10" s="12">
        <f t="shared" si="0"/>
        <v>-3111</v>
      </c>
    </row>
    <row r="11" spans="1:4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44" x14ac:dyDescent="0.2">
      <c r="A12" s="1" t="s">
        <v>7</v>
      </c>
      <c r="B12" s="1">
        <v>1452</v>
      </c>
      <c r="C12" s="1">
        <v>1370</v>
      </c>
      <c r="D12" s="1">
        <v>1942</v>
      </c>
      <c r="E12" s="1">
        <v>1202</v>
      </c>
      <c r="F12" s="1">
        <v>5966</v>
      </c>
      <c r="G12" s="1">
        <v>-33737</v>
      </c>
      <c r="H12" s="1">
        <v>-498</v>
      </c>
      <c r="I12" s="1">
        <v>1126</v>
      </c>
      <c r="J12" s="1">
        <v>519</v>
      </c>
      <c r="K12" s="1">
        <v>-32590</v>
      </c>
      <c r="L12" s="1">
        <v>53</v>
      </c>
      <c r="M12" s="1">
        <v>-53</v>
      </c>
      <c r="N12" s="1"/>
      <c r="O12" s="1">
        <v>-340</v>
      </c>
      <c r="P12" s="1">
        <v>-340</v>
      </c>
      <c r="Q12" s="1">
        <v>-349</v>
      </c>
      <c r="R12" s="1">
        <v>349</v>
      </c>
      <c r="S12" s="1">
        <v>182</v>
      </c>
      <c r="T12" s="1">
        <v>-182</v>
      </c>
      <c r="U12" s="1"/>
      <c r="V12" s="1"/>
      <c r="W12" s="1"/>
      <c r="X12" s="1">
        <v>-737</v>
      </c>
      <c r="Y12" s="1">
        <v>737</v>
      </c>
      <c r="Z12" s="1"/>
      <c r="AA12" s="1">
        <v>682</v>
      </c>
      <c r="AB12" s="1">
        <v>406</v>
      </c>
      <c r="AC12" s="1">
        <v>1668</v>
      </c>
    </row>
    <row r="13" spans="1:44" x14ac:dyDescent="0.2">
      <c r="A13" s="1" t="s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-124</v>
      </c>
      <c r="N13" s="1">
        <v>86</v>
      </c>
      <c r="O13" s="1">
        <v>38</v>
      </c>
      <c r="P13" s="1"/>
      <c r="Q13" s="1"/>
      <c r="R13" s="1">
        <v>-651</v>
      </c>
      <c r="S13" s="1">
        <v>651</v>
      </c>
      <c r="T13" s="1">
        <v>-215</v>
      </c>
      <c r="U13" s="1">
        <v>-215</v>
      </c>
      <c r="V13" s="1">
        <v>-58</v>
      </c>
      <c r="W13" s="1">
        <v>-149</v>
      </c>
      <c r="X13" s="1">
        <v>207</v>
      </c>
      <c r="Y13" s="1">
        <v>-4774</v>
      </c>
      <c r="Z13" s="1">
        <v>-4774</v>
      </c>
      <c r="AA13" s="1"/>
      <c r="AB13" s="1"/>
      <c r="AC13" s="1"/>
    </row>
    <row r="14" spans="1:44" s="10" customFormat="1" x14ac:dyDescent="0.2">
      <c r="A14" s="12" t="s">
        <v>106</v>
      </c>
      <c r="B14" s="12">
        <f>SUM(B12:B13)</f>
        <v>1452</v>
      </c>
      <c r="C14" s="12">
        <f t="shared" ref="C14:AC14" si="1">SUM(C12:C13)</f>
        <v>1370</v>
      </c>
      <c r="D14" s="12">
        <f t="shared" si="1"/>
        <v>1942</v>
      </c>
      <c r="E14" s="12">
        <f t="shared" si="1"/>
        <v>1202</v>
      </c>
      <c r="F14" s="12">
        <f t="shared" si="1"/>
        <v>5966</v>
      </c>
      <c r="G14" s="12">
        <f t="shared" si="1"/>
        <v>-33737</v>
      </c>
      <c r="H14" s="12">
        <f t="shared" si="1"/>
        <v>-498</v>
      </c>
      <c r="I14" s="12">
        <f t="shared" si="1"/>
        <v>1126</v>
      </c>
      <c r="J14" s="12">
        <f t="shared" si="1"/>
        <v>519</v>
      </c>
      <c r="K14" s="12">
        <f t="shared" si="1"/>
        <v>-32590</v>
      </c>
      <c r="L14" s="12">
        <f t="shared" si="1"/>
        <v>53</v>
      </c>
      <c r="M14" s="12">
        <f t="shared" si="1"/>
        <v>-177</v>
      </c>
      <c r="N14" s="12">
        <f t="shared" si="1"/>
        <v>86</v>
      </c>
      <c r="O14" s="12">
        <f t="shared" si="1"/>
        <v>-302</v>
      </c>
      <c r="P14" s="12">
        <f t="shared" si="1"/>
        <v>-340</v>
      </c>
      <c r="Q14" s="12">
        <f t="shared" si="1"/>
        <v>-349</v>
      </c>
      <c r="R14" s="12">
        <f t="shared" si="1"/>
        <v>-302</v>
      </c>
      <c r="S14" s="12">
        <f t="shared" si="1"/>
        <v>833</v>
      </c>
      <c r="T14" s="12">
        <f t="shared" si="1"/>
        <v>-397</v>
      </c>
      <c r="U14" s="12">
        <f t="shared" si="1"/>
        <v>-215</v>
      </c>
      <c r="V14" s="12">
        <f t="shared" si="1"/>
        <v>-58</v>
      </c>
      <c r="W14" s="12">
        <f t="shared" si="1"/>
        <v>-149</v>
      </c>
      <c r="X14" s="12">
        <f t="shared" si="1"/>
        <v>-530</v>
      </c>
      <c r="Y14" s="12">
        <f t="shared" si="1"/>
        <v>-4037</v>
      </c>
      <c r="Z14" s="12">
        <f t="shared" si="1"/>
        <v>-4774</v>
      </c>
      <c r="AA14" s="12">
        <f t="shared" si="1"/>
        <v>682</v>
      </c>
      <c r="AB14" s="12">
        <f t="shared" si="1"/>
        <v>406</v>
      </c>
      <c r="AC14" s="12">
        <f t="shared" si="1"/>
        <v>1668</v>
      </c>
    </row>
    <row r="15" spans="1:4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44" x14ac:dyDescent="0.2">
      <c r="A16" s="1" t="s">
        <v>6</v>
      </c>
      <c r="B16" s="1">
        <v>1256</v>
      </c>
      <c r="C16" s="1">
        <v>1217</v>
      </c>
      <c r="D16" s="1">
        <v>1193</v>
      </c>
      <c r="E16" s="1">
        <v>1174</v>
      </c>
      <c r="F16" s="1">
        <v>4840</v>
      </c>
      <c r="G16" s="1">
        <v>1296</v>
      </c>
      <c r="H16" s="1">
        <v>1348</v>
      </c>
      <c r="I16" s="1">
        <v>1351</v>
      </c>
      <c r="J16" s="1">
        <v>1345</v>
      </c>
      <c r="K16" s="1">
        <v>5340</v>
      </c>
      <c r="L16" s="1">
        <v>1559</v>
      </c>
      <c r="M16" s="1">
        <v>1514</v>
      </c>
      <c r="N16" s="1">
        <v>1496</v>
      </c>
      <c r="O16" s="1">
        <v>1499</v>
      </c>
      <c r="P16" s="1">
        <v>6068</v>
      </c>
      <c r="Q16" s="1">
        <v>1710</v>
      </c>
      <c r="R16" s="1">
        <v>1697</v>
      </c>
      <c r="S16" s="1">
        <v>1698</v>
      </c>
      <c r="T16" s="1">
        <v>1724</v>
      </c>
      <c r="U16" s="1">
        <v>6829</v>
      </c>
      <c r="V16" s="1">
        <v>2020</v>
      </c>
      <c r="W16" s="1">
        <v>1981</v>
      </c>
      <c r="X16" s="1">
        <v>1960</v>
      </c>
      <c r="Y16" s="1">
        <v>1945</v>
      </c>
      <c r="Z16" s="1">
        <v>7906</v>
      </c>
      <c r="AA16" s="1">
        <v>2265</v>
      </c>
      <c r="AB16" s="1">
        <v>2252</v>
      </c>
      <c r="AC16" s="1">
        <v>2243</v>
      </c>
    </row>
    <row r="17" spans="1:29" x14ac:dyDescent="0.2">
      <c r="A17" s="1" t="s">
        <v>13</v>
      </c>
      <c r="B17" s="1">
        <v>-1446</v>
      </c>
      <c r="C17" s="1">
        <v>550</v>
      </c>
      <c r="D17" s="1">
        <v>-2333</v>
      </c>
      <c r="E17" s="1">
        <v>-2089</v>
      </c>
      <c r="F17" s="1">
        <v>-5318</v>
      </c>
      <c r="G17" s="1">
        <v>-197</v>
      </c>
      <c r="H17" s="1">
        <v>-856</v>
      </c>
      <c r="I17" s="1">
        <v>988</v>
      </c>
      <c r="J17" s="1">
        <v>-358</v>
      </c>
      <c r="K17" s="1">
        <v>-423</v>
      </c>
      <c r="L17" s="1">
        <v>-886</v>
      </c>
      <c r="M17" s="1">
        <v>169</v>
      </c>
      <c r="N17" s="1">
        <v>1410</v>
      </c>
      <c r="O17" s="1">
        <v>180</v>
      </c>
      <c r="P17" s="1">
        <v>873</v>
      </c>
      <c r="Q17" s="1">
        <v>-7054</v>
      </c>
      <c r="R17" s="1">
        <v>-1812</v>
      </c>
      <c r="S17" s="1">
        <v>2106</v>
      </c>
      <c r="T17" s="1">
        <v>-2828</v>
      </c>
      <c r="U17" s="1">
        <v>-9588</v>
      </c>
      <c r="V17" s="1">
        <v>-3526</v>
      </c>
      <c r="W17" s="1">
        <v>-807</v>
      </c>
      <c r="X17" s="1">
        <v>-1566</v>
      </c>
      <c r="Y17" s="1">
        <v>-2143</v>
      </c>
      <c r="Z17" s="1">
        <v>-8042</v>
      </c>
      <c r="AA17" s="1">
        <v>-4921</v>
      </c>
      <c r="AB17" s="1">
        <v>1379</v>
      </c>
      <c r="AC17" s="1">
        <v>253</v>
      </c>
    </row>
    <row r="18" spans="1:29" x14ac:dyDescent="0.2">
      <c r="A18" s="1" t="s">
        <v>15</v>
      </c>
      <c r="B18" s="1">
        <v>42</v>
      </c>
      <c r="C18" s="1">
        <v>-263</v>
      </c>
      <c r="D18" s="1">
        <v>-197</v>
      </c>
      <c r="E18" s="1">
        <v>-208</v>
      </c>
      <c r="F18" s="1">
        <v>-626</v>
      </c>
      <c r="G18" s="1">
        <v>791</v>
      </c>
      <c r="H18" s="1">
        <v>-313</v>
      </c>
      <c r="I18" s="1">
        <v>-581</v>
      </c>
      <c r="J18" s="1">
        <v>59</v>
      </c>
      <c r="K18" s="1">
        <v>-44</v>
      </c>
      <c r="L18" s="1">
        <v>-370</v>
      </c>
      <c r="M18" s="1">
        <v>-170</v>
      </c>
      <c r="N18" s="1">
        <v>-236</v>
      </c>
      <c r="O18" s="1">
        <v>151</v>
      </c>
      <c r="P18" s="1">
        <v>-625</v>
      </c>
      <c r="Q18" s="1">
        <v>985</v>
      </c>
      <c r="R18" s="1">
        <v>238</v>
      </c>
      <c r="S18" s="1">
        <v>426</v>
      </c>
      <c r="T18" s="1">
        <v>432</v>
      </c>
      <c r="U18" s="1">
        <v>2081</v>
      </c>
      <c r="V18" s="1">
        <v>1341</v>
      </c>
      <c r="W18" s="1">
        <v>301</v>
      </c>
      <c r="X18" s="1">
        <v>96</v>
      </c>
      <c r="Y18" s="1">
        <v>-62</v>
      </c>
      <c r="Z18" s="1">
        <v>1676</v>
      </c>
      <c r="AA18" s="1">
        <v>462</v>
      </c>
      <c r="AB18" s="1">
        <v>165</v>
      </c>
      <c r="AC18" s="1">
        <v>-367</v>
      </c>
    </row>
    <row r="19" spans="1:29" x14ac:dyDescent="0.2">
      <c r="A19" s="1" t="s">
        <v>9</v>
      </c>
      <c r="B19" s="1">
        <v>-274</v>
      </c>
      <c r="C19" s="1">
        <v>65</v>
      </c>
      <c r="D19" s="1">
        <v>67</v>
      </c>
      <c r="E19" s="1">
        <v>-24</v>
      </c>
      <c r="F19" s="1">
        <v>-166</v>
      </c>
      <c r="G19" s="1">
        <v>-11</v>
      </c>
      <c r="H19" s="1">
        <v>-140</v>
      </c>
      <c r="I19" s="1">
        <v>-259</v>
      </c>
      <c r="J19" s="1">
        <v>-34</v>
      </c>
      <c r="K19" s="1">
        <v>-444</v>
      </c>
      <c r="L19" s="1">
        <v>-54</v>
      </c>
      <c r="M19" s="1">
        <v>-161</v>
      </c>
      <c r="N19" s="1">
        <v>-125</v>
      </c>
      <c r="O19" s="1">
        <v>-312</v>
      </c>
      <c r="P19" s="1">
        <v>-652</v>
      </c>
      <c r="Q19" s="1">
        <v>-142</v>
      </c>
      <c r="R19" s="1">
        <v>-117</v>
      </c>
      <c r="S19" s="1">
        <v>165</v>
      </c>
      <c r="T19" s="1">
        <v>-3</v>
      </c>
      <c r="U19" s="1">
        <v>-97</v>
      </c>
      <c r="V19" s="1">
        <v>25</v>
      </c>
      <c r="W19" s="1">
        <v>-499</v>
      </c>
      <c r="X19" s="1">
        <v>-215</v>
      </c>
      <c r="Y19" s="1">
        <v>542</v>
      </c>
      <c r="Z19" s="1">
        <v>-147</v>
      </c>
      <c r="AA19" s="1">
        <v>167</v>
      </c>
      <c r="AB19" s="1">
        <v>-187</v>
      </c>
      <c r="AC19" s="1">
        <v>-41</v>
      </c>
    </row>
    <row r="20" spans="1:29" s="10" customFormat="1" x14ac:dyDescent="0.2">
      <c r="A20" s="12" t="s">
        <v>112</v>
      </c>
      <c r="B20" s="12">
        <f>SUM(B16:B19)</f>
        <v>-422</v>
      </c>
      <c r="C20" s="12">
        <f t="shared" ref="C20:AC20" si="2">SUM(C16:C19)</f>
        <v>1569</v>
      </c>
      <c r="D20" s="12">
        <f t="shared" si="2"/>
        <v>-1270</v>
      </c>
      <c r="E20" s="12">
        <f t="shared" si="2"/>
        <v>-1147</v>
      </c>
      <c r="F20" s="12">
        <f t="shared" si="2"/>
        <v>-1270</v>
      </c>
      <c r="G20" s="12">
        <f t="shared" si="2"/>
        <v>1879</v>
      </c>
      <c r="H20" s="12">
        <f t="shared" si="2"/>
        <v>39</v>
      </c>
      <c r="I20" s="12">
        <f t="shared" si="2"/>
        <v>1499</v>
      </c>
      <c r="J20" s="12">
        <f t="shared" si="2"/>
        <v>1012</v>
      </c>
      <c r="K20" s="12">
        <f t="shared" si="2"/>
        <v>4429</v>
      </c>
      <c r="L20" s="12">
        <f t="shared" si="2"/>
        <v>249</v>
      </c>
      <c r="M20" s="12">
        <f t="shared" si="2"/>
        <v>1352</v>
      </c>
      <c r="N20" s="12">
        <f t="shared" si="2"/>
        <v>2545</v>
      </c>
      <c r="O20" s="12">
        <f t="shared" si="2"/>
        <v>1518</v>
      </c>
      <c r="P20" s="12">
        <f t="shared" si="2"/>
        <v>5664</v>
      </c>
      <c r="Q20" s="12">
        <f t="shared" si="2"/>
        <v>-4501</v>
      </c>
      <c r="R20" s="12">
        <f t="shared" si="2"/>
        <v>6</v>
      </c>
      <c r="S20" s="12">
        <f t="shared" si="2"/>
        <v>4395</v>
      </c>
      <c r="T20" s="12">
        <f t="shared" si="2"/>
        <v>-675</v>
      </c>
      <c r="U20" s="12">
        <f t="shared" si="2"/>
        <v>-775</v>
      </c>
      <c r="V20" s="12">
        <f t="shared" si="2"/>
        <v>-140</v>
      </c>
      <c r="W20" s="12">
        <f t="shared" si="2"/>
        <v>976</v>
      </c>
      <c r="X20" s="12">
        <f t="shared" si="2"/>
        <v>275</v>
      </c>
      <c r="Y20" s="12">
        <f t="shared" si="2"/>
        <v>282</v>
      </c>
      <c r="Z20" s="12">
        <f t="shared" si="2"/>
        <v>1393</v>
      </c>
      <c r="AA20" s="12">
        <f t="shared" si="2"/>
        <v>-2027</v>
      </c>
      <c r="AB20" s="12">
        <f t="shared" si="2"/>
        <v>3609</v>
      </c>
      <c r="AC20" s="12">
        <f t="shared" si="2"/>
        <v>2088</v>
      </c>
    </row>
    <row r="21" spans="1:2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">
      <c r="A22" s="1" t="s">
        <v>17</v>
      </c>
      <c r="B22" s="1">
        <f>B10+B14+B20</f>
        <v>6178</v>
      </c>
      <c r="C22" s="1">
        <f t="shared" ref="C22:AC22" si="3">C10+C14+C20</f>
        <v>-838</v>
      </c>
      <c r="D22" s="1">
        <f t="shared" si="3"/>
        <v>-2708</v>
      </c>
      <c r="E22" s="1">
        <f t="shared" si="3"/>
        <v>2458</v>
      </c>
      <c r="F22" s="1">
        <f t="shared" si="3"/>
        <v>5090</v>
      </c>
      <c r="G22" s="1">
        <f t="shared" si="3"/>
        <v>5483</v>
      </c>
      <c r="H22" s="1">
        <f t="shared" si="3"/>
        <v>-1431</v>
      </c>
      <c r="I22" s="1">
        <f t="shared" si="3"/>
        <v>304</v>
      </c>
      <c r="J22" s="1">
        <f t="shared" si="3"/>
        <v>2644</v>
      </c>
      <c r="K22" s="1">
        <f t="shared" si="3"/>
        <v>7000</v>
      </c>
      <c r="L22" s="1">
        <f t="shared" si="3"/>
        <v>3330</v>
      </c>
      <c r="M22" s="1">
        <f t="shared" si="3"/>
        <v>-3446</v>
      </c>
      <c r="N22" s="1">
        <f t="shared" si="3"/>
        <v>-1341</v>
      </c>
      <c r="O22" s="1">
        <f t="shared" si="3"/>
        <v>3045</v>
      </c>
      <c r="P22" s="1">
        <f t="shared" si="3"/>
        <v>1588</v>
      </c>
      <c r="Q22" s="1">
        <f t="shared" si="3"/>
        <v>5464</v>
      </c>
      <c r="R22" s="1">
        <f t="shared" si="3"/>
        <v>-724</v>
      </c>
      <c r="S22" s="1">
        <f t="shared" si="3"/>
        <v>2266</v>
      </c>
      <c r="T22" s="1">
        <f t="shared" si="3"/>
        <v>5201</v>
      </c>
      <c r="U22" s="1">
        <f t="shared" si="3"/>
        <v>12207</v>
      </c>
      <c r="V22" s="1">
        <f t="shared" si="3"/>
        <v>7342</v>
      </c>
      <c r="W22" s="1">
        <f t="shared" si="3"/>
        <v>-2446</v>
      </c>
      <c r="X22" s="1">
        <f t="shared" si="3"/>
        <v>-3482</v>
      </c>
      <c r="Y22" s="1">
        <f t="shared" si="3"/>
        <v>-3340</v>
      </c>
      <c r="Z22" s="1">
        <f t="shared" si="3"/>
        <v>-1926</v>
      </c>
      <c r="AA22" s="1">
        <f>AA10+AA14+AA20</f>
        <v>9639</v>
      </c>
      <c r="AB22" s="1">
        <f t="shared" si="3"/>
        <v>419</v>
      </c>
      <c r="AC22" s="1">
        <f t="shared" si="3"/>
        <v>645</v>
      </c>
    </row>
    <row r="23" spans="1:2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5" spans="1:29" x14ac:dyDescent="0.2">
      <c r="A25" t="s">
        <v>161</v>
      </c>
      <c r="B25">
        <v>6289</v>
      </c>
      <c r="C25">
        <v>3655</v>
      </c>
      <c r="D25">
        <v>2591</v>
      </c>
      <c r="E25">
        <v>3203</v>
      </c>
      <c r="F25">
        <v>15738</v>
      </c>
      <c r="G25">
        <v>6965</v>
      </c>
      <c r="H25">
        <v>2346</v>
      </c>
      <c r="I25">
        <v>1765</v>
      </c>
      <c r="J25">
        <v>2296</v>
      </c>
      <c r="K25">
        <v>13372</v>
      </c>
      <c r="L25">
        <v>3941</v>
      </c>
      <c r="M25">
        <v>2232</v>
      </c>
      <c r="N25">
        <v>1867</v>
      </c>
      <c r="O25">
        <v>2441</v>
      </c>
      <c r="P25">
        <v>10481</v>
      </c>
      <c r="Q25">
        <v>3682</v>
      </c>
      <c r="R25">
        <v>1886</v>
      </c>
      <c r="S25">
        <v>1884</v>
      </c>
      <c r="T25">
        <v>2228</v>
      </c>
      <c r="U25">
        <v>9680</v>
      </c>
      <c r="V25">
        <v>4824</v>
      </c>
      <c r="W25">
        <v>4381</v>
      </c>
      <c r="X25">
        <v>2625</v>
      </c>
      <c r="Y25">
        <v>2697</v>
      </c>
      <c r="Z25">
        <v>14527</v>
      </c>
      <c r="AA25">
        <v>6611</v>
      </c>
      <c r="AB25">
        <v>5129</v>
      </c>
      <c r="AC25">
        <v>3624</v>
      </c>
    </row>
    <row r="26" spans="1:29" s="9" customFormat="1" x14ac:dyDescent="0.2">
      <c r="A26" s="13" t="s">
        <v>106</v>
      </c>
      <c r="B26" s="13">
        <v>1452</v>
      </c>
      <c r="C26" s="13">
        <v>1370</v>
      </c>
      <c r="D26" s="13">
        <v>1942</v>
      </c>
      <c r="E26" s="13">
        <v>1202</v>
      </c>
      <c r="F26" s="13">
        <v>5966</v>
      </c>
      <c r="G26" s="13">
        <v>-33737</v>
      </c>
      <c r="H26" s="13">
        <v>-498</v>
      </c>
      <c r="I26" s="13">
        <v>1126</v>
      </c>
      <c r="J26" s="13">
        <v>519</v>
      </c>
      <c r="K26" s="13">
        <v>-32590</v>
      </c>
      <c r="L26" s="13">
        <v>53</v>
      </c>
      <c r="M26" s="13">
        <v>-177</v>
      </c>
      <c r="N26" s="13">
        <v>86</v>
      </c>
      <c r="O26" s="13">
        <v>-302</v>
      </c>
      <c r="P26" s="13">
        <v>-340</v>
      </c>
      <c r="Q26" s="13">
        <v>-349</v>
      </c>
      <c r="R26" s="13">
        <v>-302</v>
      </c>
      <c r="S26" s="13">
        <v>833</v>
      </c>
      <c r="T26" s="13">
        <v>-397</v>
      </c>
      <c r="U26" s="13">
        <v>-215</v>
      </c>
      <c r="V26" s="13">
        <v>-58</v>
      </c>
      <c r="W26" s="13">
        <v>-149</v>
      </c>
      <c r="X26" s="13">
        <v>-530</v>
      </c>
      <c r="Y26" s="13">
        <v>-4037</v>
      </c>
      <c r="Z26" s="13">
        <v>-4774</v>
      </c>
      <c r="AA26" s="13">
        <v>682</v>
      </c>
      <c r="AB26" s="13">
        <v>406</v>
      </c>
      <c r="AC26" s="13">
        <v>1668</v>
      </c>
    </row>
    <row r="27" spans="1:29" s="10" customFormat="1" x14ac:dyDescent="0.2">
      <c r="A27" s="10" t="s">
        <v>100</v>
      </c>
      <c r="B27" s="10">
        <f>-B25+B26</f>
        <v>-4837</v>
      </c>
      <c r="C27" s="10">
        <f t="shared" ref="C27:AC27" si="4">-C25+C26</f>
        <v>-2285</v>
      </c>
      <c r="D27" s="10">
        <f t="shared" si="4"/>
        <v>-649</v>
      </c>
      <c r="E27" s="10">
        <f t="shared" si="4"/>
        <v>-2001</v>
      </c>
      <c r="F27" s="10">
        <f t="shared" si="4"/>
        <v>-9772</v>
      </c>
      <c r="G27" s="10">
        <f t="shared" si="4"/>
        <v>-40702</v>
      </c>
      <c r="H27" s="10">
        <f t="shared" si="4"/>
        <v>-2844</v>
      </c>
      <c r="I27" s="10">
        <f t="shared" si="4"/>
        <v>-639</v>
      </c>
      <c r="J27" s="10">
        <f t="shared" si="4"/>
        <v>-1777</v>
      </c>
      <c r="K27" s="10">
        <f t="shared" si="4"/>
        <v>-45962</v>
      </c>
      <c r="L27" s="10">
        <f t="shared" si="4"/>
        <v>-3888</v>
      </c>
      <c r="M27" s="10">
        <f t="shared" si="4"/>
        <v>-2409</v>
      </c>
      <c r="N27" s="10">
        <f t="shared" si="4"/>
        <v>-1781</v>
      </c>
      <c r="O27" s="10">
        <f t="shared" si="4"/>
        <v>-2743</v>
      </c>
      <c r="P27" s="10">
        <f t="shared" si="4"/>
        <v>-10821</v>
      </c>
      <c r="Q27" s="10">
        <f t="shared" si="4"/>
        <v>-4031</v>
      </c>
      <c r="R27" s="10">
        <f t="shared" si="4"/>
        <v>-2188</v>
      </c>
      <c r="S27" s="10">
        <f t="shared" si="4"/>
        <v>-1051</v>
      </c>
      <c r="T27" s="10">
        <f t="shared" si="4"/>
        <v>-2625</v>
      </c>
      <c r="U27" s="10">
        <f t="shared" si="4"/>
        <v>-9895</v>
      </c>
      <c r="V27" s="10">
        <f t="shared" si="4"/>
        <v>-4882</v>
      </c>
      <c r="W27" s="10">
        <f t="shared" si="4"/>
        <v>-4530</v>
      </c>
      <c r="X27" s="10">
        <f t="shared" si="4"/>
        <v>-3155</v>
      </c>
      <c r="Y27" s="10">
        <f t="shared" si="4"/>
        <v>-6734</v>
      </c>
      <c r="Z27" s="10">
        <f t="shared" si="4"/>
        <v>-19301</v>
      </c>
      <c r="AA27" s="10">
        <f t="shared" si="4"/>
        <v>-5929</v>
      </c>
      <c r="AB27" s="10">
        <f t="shared" si="4"/>
        <v>-4723</v>
      </c>
      <c r="AC27" s="10">
        <f t="shared" si="4"/>
        <v>-1956</v>
      </c>
    </row>
    <row r="29" spans="1:29" x14ac:dyDescent="0.2">
      <c r="A29" t="s">
        <v>2</v>
      </c>
      <c r="B29">
        <v>3510</v>
      </c>
      <c r="C29">
        <v>3368</v>
      </c>
      <c r="D29">
        <v>2874</v>
      </c>
      <c r="E29">
        <v>1839</v>
      </c>
      <c r="F29">
        <v>11591</v>
      </c>
      <c r="G29">
        <v>3551</v>
      </c>
      <c r="H29">
        <v>2789</v>
      </c>
      <c r="I29">
        <v>2479</v>
      </c>
      <c r="J29">
        <v>1598</v>
      </c>
      <c r="K29">
        <v>10417</v>
      </c>
      <c r="L29">
        <v>4916</v>
      </c>
      <c r="M29">
        <v>4581</v>
      </c>
      <c r="N29">
        <v>2298</v>
      </c>
      <c r="O29">
        <v>3468</v>
      </c>
      <c r="P29">
        <v>15263</v>
      </c>
      <c r="Q29">
        <v>4393</v>
      </c>
      <c r="R29">
        <v>3112</v>
      </c>
      <c r="S29">
        <v>905</v>
      </c>
      <c r="T29">
        <v>1091</v>
      </c>
      <c r="U29">
        <v>9501</v>
      </c>
      <c r="V29">
        <v>1787</v>
      </c>
      <c r="W29">
        <v>8489</v>
      </c>
      <c r="X29">
        <v>8260</v>
      </c>
      <c r="Y29">
        <v>6849</v>
      </c>
      <c r="Z29">
        <v>25385</v>
      </c>
      <c r="AA29">
        <v>5235</v>
      </c>
      <c r="AB29">
        <v>4066</v>
      </c>
      <c r="AC29">
        <v>2950</v>
      </c>
    </row>
    <row r="30" spans="1:29" x14ac:dyDescent="0.2">
      <c r="A30" t="s">
        <v>3</v>
      </c>
      <c r="B30">
        <v>497</v>
      </c>
      <c r="C30">
        <v>510</v>
      </c>
      <c r="D30">
        <v>449</v>
      </c>
      <c r="E30">
        <v>636</v>
      </c>
      <c r="F30">
        <v>2092</v>
      </c>
      <c r="G30">
        <v>623</v>
      </c>
      <c r="H30">
        <v>733</v>
      </c>
      <c r="I30">
        <v>764</v>
      </c>
      <c r="J30">
        <v>902</v>
      </c>
      <c r="K30">
        <v>3022</v>
      </c>
      <c r="L30">
        <v>836</v>
      </c>
      <c r="M30">
        <v>926</v>
      </c>
      <c r="N30">
        <v>801</v>
      </c>
      <c r="O30">
        <v>860</v>
      </c>
      <c r="P30">
        <v>3423</v>
      </c>
      <c r="Q30">
        <v>771</v>
      </c>
      <c r="R30">
        <v>918</v>
      </c>
      <c r="S30">
        <v>586</v>
      </c>
      <c r="T30">
        <v>727</v>
      </c>
      <c r="U30">
        <v>3002</v>
      </c>
      <c r="V30">
        <v>619</v>
      </c>
      <c r="W30">
        <v>708</v>
      </c>
      <c r="X30">
        <v>543</v>
      </c>
      <c r="Y30">
        <v>817</v>
      </c>
      <c r="Z30">
        <v>2687</v>
      </c>
      <c r="AA30">
        <v>531</v>
      </c>
      <c r="AB30">
        <v>875</v>
      </c>
      <c r="AC30">
        <v>504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0D0-2128-464D-9E9E-BD40328128B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1686-F872-9B46-86CA-147B4DA4E46C}">
  <dimension ref="A1:AR63"/>
  <sheetViews>
    <sheetView tabSelected="1" workbookViewId="0">
      <selection activeCell="A15" sqref="A15"/>
    </sheetView>
  </sheetViews>
  <sheetFormatPr baseColWidth="10" defaultColWidth="8.83203125" defaultRowHeight="16" x14ac:dyDescent="0.2"/>
  <cols>
    <col min="1" max="1" width="60.83203125" customWidth="1"/>
  </cols>
  <sheetData>
    <row r="1" spans="1:44" x14ac:dyDescent="0.2">
      <c r="A1" s="3" t="s">
        <v>77</v>
      </c>
      <c r="B1" s="3" t="s">
        <v>83</v>
      </c>
      <c r="C1" s="3" t="s">
        <v>54</v>
      </c>
      <c r="D1" s="3" t="s">
        <v>55</v>
      </c>
      <c r="E1" s="3" t="s">
        <v>78</v>
      </c>
      <c r="F1" s="3" t="s">
        <v>56</v>
      </c>
      <c r="G1" s="3" t="s">
        <v>84</v>
      </c>
      <c r="H1" s="3" t="s">
        <v>57</v>
      </c>
      <c r="I1" s="3" t="s">
        <v>58</v>
      </c>
      <c r="J1" s="3" t="s">
        <v>79</v>
      </c>
      <c r="K1" s="3" t="s">
        <v>59</v>
      </c>
      <c r="L1" s="3" t="s">
        <v>85</v>
      </c>
      <c r="M1" s="3" t="s">
        <v>60</v>
      </c>
      <c r="N1" s="3" t="s">
        <v>61</v>
      </c>
      <c r="O1" s="3" t="s">
        <v>80</v>
      </c>
      <c r="P1" s="3" t="s">
        <v>62</v>
      </c>
      <c r="Q1" s="3" t="s">
        <v>86</v>
      </c>
      <c r="R1" s="3" t="s">
        <v>63</v>
      </c>
      <c r="S1" s="3" t="s">
        <v>64</v>
      </c>
      <c r="T1" s="3" t="s">
        <v>81</v>
      </c>
      <c r="U1" s="3" t="s">
        <v>65</v>
      </c>
      <c r="V1" s="3" t="s">
        <v>87</v>
      </c>
      <c r="W1" s="3" t="s">
        <v>66</v>
      </c>
      <c r="X1" s="3" t="s">
        <v>67</v>
      </c>
      <c r="Y1" s="3" t="s">
        <v>82</v>
      </c>
      <c r="Z1" s="3" t="s">
        <v>68</v>
      </c>
      <c r="AA1" s="3" t="s">
        <v>88</v>
      </c>
      <c r="AB1" s="3" t="s">
        <v>69</v>
      </c>
      <c r="AC1" s="3" t="s">
        <v>70</v>
      </c>
      <c r="AD1" s="3"/>
      <c r="AE1" s="3"/>
      <c r="AF1" s="3"/>
      <c r="AG1" s="3" t="s">
        <v>227</v>
      </c>
      <c r="AH1" s="3" t="s">
        <v>228</v>
      </c>
      <c r="AI1" s="3" t="s">
        <v>229</v>
      </c>
      <c r="AJ1" s="3" t="s">
        <v>230</v>
      </c>
      <c r="AK1" s="3" t="s">
        <v>231</v>
      </c>
      <c r="AL1" s="3" t="s">
        <v>232</v>
      </c>
      <c r="AM1" s="3" t="s">
        <v>233</v>
      </c>
      <c r="AN1" s="3" t="s">
        <v>234</v>
      </c>
      <c r="AO1" s="3" t="s">
        <v>235</v>
      </c>
      <c r="AP1" s="3" t="s">
        <v>236</v>
      </c>
      <c r="AQ1" s="3" t="s">
        <v>237</v>
      </c>
      <c r="AR1" s="3" t="s">
        <v>238</v>
      </c>
    </row>
    <row r="2" spans="1:44" x14ac:dyDescent="0.2">
      <c r="A2" t="s">
        <v>239</v>
      </c>
      <c r="AR2" t="s">
        <v>199</v>
      </c>
    </row>
    <row r="3" spans="1:44" x14ac:dyDescent="0.2">
      <c r="A3" t="s">
        <v>49</v>
      </c>
      <c r="B3">
        <v>20484</v>
      </c>
      <c r="C3">
        <v>16371</v>
      </c>
      <c r="D3">
        <v>15157</v>
      </c>
      <c r="E3">
        <v>18571</v>
      </c>
      <c r="F3">
        <v>20484</v>
      </c>
      <c r="G3">
        <v>20289</v>
      </c>
      <c r="H3">
        <v>27491</v>
      </c>
      <c r="I3">
        <v>45059</v>
      </c>
      <c r="J3">
        <v>31971</v>
      </c>
      <c r="K3">
        <v>20289</v>
      </c>
      <c r="L3">
        <v>25913</v>
      </c>
      <c r="M3">
        <v>44771</v>
      </c>
      <c r="N3">
        <v>39817</v>
      </c>
      <c r="O3">
        <v>52151</v>
      </c>
      <c r="P3">
        <v>25913</v>
      </c>
      <c r="Q3">
        <v>50224</v>
      </c>
      <c r="R3">
        <v>41665</v>
      </c>
      <c r="S3">
        <v>43049</v>
      </c>
      <c r="T3">
        <v>35039</v>
      </c>
      <c r="U3">
        <v>50224</v>
      </c>
      <c r="V3">
        <v>39789</v>
      </c>
      <c r="W3">
        <v>37719</v>
      </c>
      <c r="X3">
        <v>40006</v>
      </c>
      <c r="Y3">
        <v>35276</v>
      </c>
      <c r="Z3">
        <v>39789</v>
      </c>
      <c r="AA3">
        <v>35929</v>
      </c>
      <c r="AB3">
        <v>38630</v>
      </c>
      <c r="AC3">
        <v>29180</v>
      </c>
      <c r="AG3">
        <v>20484</v>
      </c>
      <c r="AH3">
        <v>20484</v>
      </c>
      <c r="AI3">
        <v>20289</v>
      </c>
      <c r="AJ3">
        <v>20289</v>
      </c>
      <c r="AK3">
        <v>25913</v>
      </c>
      <c r="AL3">
        <v>25913</v>
      </c>
      <c r="AM3">
        <v>50224</v>
      </c>
      <c r="AN3">
        <v>50224</v>
      </c>
      <c r="AO3">
        <v>39789</v>
      </c>
      <c r="AP3">
        <v>39789</v>
      </c>
      <c r="AQ3">
        <v>35929</v>
      </c>
      <c r="AR3">
        <v>35929</v>
      </c>
    </row>
    <row r="5" spans="1:44" x14ac:dyDescent="0.2">
      <c r="A5" t="s">
        <v>240</v>
      </c>
      <c r="AR5" t="s">
        <v>199</v>
      </c>
    </row>
    <row r="6" spans="1:44" x14ac:dyDescent="0.2">
      <c r="A6" t="s">
        <v>0</v>
      </c>
      <c r="B6">
        <v>17891</v>
      </c>
      <c r="C6">
        <v>11029</v>
      </c>
      <c r="D6">
        <v>8717</v>
      </c>
      <c r="E6">
        <v>10714</v>
      </c>
      <c r="F6">
        <v>48351</v>
      </c>
      <c r="G6">
        <v>20065</v>
      </c>
      <c r="H6">
        <v>13822</v>
      </c>
      <c r="I6">
        <v>11519</v>
      </c>
      <c r="J6">
        <v>14125</v>
      </c>
      <c r="K6">
        <v>59531</v>
      </c>
      <c r="L6">
        <v>19965</v>
      </c>
      <c r="M6">
        <v>11561</v>
      </c>
      <c r="N6">
        <v>10044</v>
      </c>
      <c r="O6">
        <v>13686</v>
      </c>
      <c r="P6">
        <v>55256</v>
      </c>
      <c r="Q6">
        <v>22236</v>
      </c>
      <c r="R6">
        <v>11249</v>
      </c>
      <c r="S6">
        <v>11253</v>
      </c>
      <c r="T6">
        <v>12673</v>
      </c>
      <c r="U6">
        <v>57411</v>
      </c>
      <c r="V6">
        <v>28755</v>
      </c>
      <c r="W6">
        <v>23630</v>
      </c>
      <c r="X6">
        <v>21744</v>
      </c>
      <c r="Y6">
        <v>20551</v>
      </c>
      <c r="Z6">
        <v>94680</v>
      </c>
      <c r="AA6">
        <v>34630</v>
      </c>
      <c r="AB6">
        <v>25010</v>
      </c>
      <c r="AC6">
        <v>19442</v>
      </c>
      <c r="AG6">
        <v>28920</v>
      </c>
      <c r="AH6">
        <v>37637</v>
      </c>
      <c r="AI6">
        <v>33887</v>
      </c>
      <c r="AJ6">
        <v>45406</v>
      </c>
      <c r="AK6">
        <v>31526</v>
      </c>
      <c r="AL6">
        <v>41570</v>
      </c>
      <c r="AM6">
        <v>33485</v>
      </c>
      <c r="AN6">
        <v>44738</v>
      </c>
      <c r="AO6">
        <v>52385</v>
      </c>
      <c r="AP6">
        <v>74129</v>
      </c>
      <c r="AQ6">
        <v>59640</v>
      </c>
      <c r="AR6">
        <v>79082</v>
      </c>
    </row>
    <row r="8" spans="1:44" x14ac:dyDescent="0.2">
      <c r="A8" t="s">
        <v>5</v>
      </c>
      <c r="AR8" t="s">
        <v>199</v>
      </c>
    </row>
    <row r="9" spans="1:44" x14ac:dyDescent="0.2">
      <c r="A9" t="s">
        <v>1</v>
      </c>
      <c r="B9">
        <v>2987</v>
      </c>
      <c r="C9">
        <v>2332</v>
      </c>
      <c r="D9">
        <v>2354</v>
      </c>
      <c r="E9">
        <v>2484</v>
      </c>
      <c r="F9">
        <v>10157</v>
      </c>
      <c r="G9">
        <v>2745</v>
      </c>
      <c r="H9">
        <v>2739</v>
      </c>
      <c r="I9">
        <v>2665</v>
      </c>
      <c r="J9">
        <v>2754</v>
      </c>
      <c r="K9">
        <v>10903</v>
      </c>
      <c r="L9">
        <v>3395</v>
      </c>
      <c r="M9">
        <v>3040</v>
      </c>
      <c r="N9">
        <v>2933</v>
      </c>
      <c r="O9">
        <v>3179</v>
      </c>
      <c r="P9">
        <v>12547</v>
      </c>
      <c r="Q9">
        <v>2816</v>
      </c>
      <c r="R9">
        <v>2786</v>
      </c>
      <c r="S9">
        <v>2752</v>
      </c>
      <c r="T9">
        <v>2702</v>
      </c>
      <c r="U9">
        <v>11056</v>
      </c>
      <c r="V9">
        <v>2666</v>
      </c>
      <c r="W9">
        <v>2797</v>
      </c>
      <c r="X9">
        <v>2832</v>
      </c>
      <c r="Y9">
        <v>2989</v>
      </c>
      <c r="Z9">
        <v>11284</v>
      </c>
      <c r="AA9">
        <v>2697</v>
      </c>
      <c r="AB9">
        <v>2737</v>
      </c>
      <c r="AC9">
        <v>2805</v>
      </c>
      <c r="AG9">
        <v>5319</v>
      </c>
      <c r="AH9">
        <v>7673</v>
      </c>
      <c r="AI9">
        <v>5484</v>
      </c>
      <c r="AJ9">
        <v>8149</v>
      </c>
      <c r="AK9">
        <v>6435</v>
      </c>
      <c r="AL9">
        <v>9368</v>
      </c>
      <c r="AM9">
        <v>5602</v>
      </c>
      <c r="AN9">
        <v>8354</v>
      </c>
      <c r="AO9">
        <v>5463</v>
      </c>
      <c r="AP9">
        <v>8295</v>
      </c>
      <c r="AQ9">
        <v>5434</v>
      </c>
      <c r="AR9">
        <v>8239</v>
      </c>
    </row>
    <row r="10" spans="1:44" x14ac:dyDescent="0.2">
      <c r="A10" t="s">
        <v>6</v>
      </c>
      <c r="B10">
        <v>1256</v>
      </c>
      <c r="C10">
        <v>1217</v>
      </c>
      <c r="D10">
        <v>1193</v>
      </c>
      <c r="E10">
        <v>1174</v>
      </c>
      <c r="F10">
        <v>4840</v>
      </c>
      <c r="G10">
        <v>1296</v>
      </c>
      <c r="H10">
        <v>1348</v>
      </c>
      <c r="I10">
        <v>1351</v>
      </c>
      <c r="J10">
        <v>1345</v>
      </c>
      <c r="K10">
        <v>5340</v>
      </c>
      <c r="L10">
        <v>1559</v>
      </c>
      <c r="M10">
        <v>1514</v>
      </c>
      <c r="N10">
        <v>1496</v>
      </c>
      <c r="O10">
        <v>1499</v>
      </c>
      <c r="P10">
        <v>6068</v>
      </c>
      <c r="Q10">
        <v>1710</v>
      </c>
      <c r="R10">
        <v>1697</v>
      </c>
      <c r="S10">
        <v>1698</v>
      </c>
      <c r="T10">
        <v>1724</v>
      </c>
      <c r="U10">
        <v>6829</v>
      </c>
      <c r="V10">
        <v>2020</v>
      </c>
      <c r="W10">
        <v>1981</v>
      </c>
      <c r="X10">
        <v>1960</v>
      </c>
      <c r="Y10">
        <v>1945</v>
      </c>
      <c r="Z10">
        <v>7906</v>
      </c>
      <c r="AA10">
        <v>2265</v>
      </c>
      <c r="AB10">
        <v>2252</v>
      </c>
      <c r="AC10">
        <v>2243</v>
      </c>
      <c r="AG10">
        <v>2473</v>
      </c>
      <c r="AH10">
        <v>3666</v>
      </c>
      <c r="AI10">
        <v>2644</v>
      </c>
      <c r="AJ10">
        <v>3995</v>
      </c>
      <c r="AK10">
        <v>3073</v>
      </c>
      <c r="AL10">
        <v>4569</v>
      </c>
      <c r="AM10">
        <v>3407</v>
      </c>
      <c r="AN10">
        <v>5105</v>
      </c>
      <c r="AO10">
        <v>4001</v>
      </c>
      <c r="AP10">
        <v>5961</v>
      </c>
      <c r="AQ10">
        <v>4517</v>
      </c>
      <c r="AR10">
        <v>6760</v>
      </c>
    </row>
    <row r="11" spans="1:44" x14ac:dyDescent="0.2">
      <c r="A11" t="s">
        <v>7</v>
      </c>
      <c r="B11">
        <v>1452</v>
      </c>
      <c r="C11">
        <v>1370</v>
      </c>
      <c r="D11">
        <v>1942</v>
      </c>
      <c r="E11">
        <v>1202</v>
      </c>
      <c r="F11">
        <v>5966</v>
      </c>
      <c r="G11">
        <v>-33737</v>
      </c>
      <c r="H11">
        <v>-498</v>
      </c>
      <c r="I11">
        <v>1126</v>
      </c>
      <c r="J11">
        <v>519</v>
      </c>
      <c r="K11">
        <v>-32590</v>
      </c>
      <c r="L11">
        <v>53</v>
      </c>
      <c r="M11">
        <v>-53</v>
      </c>
      <c r="O11">
        <v>-340</v>
      </c>
      <c r="P11">
        <v>-340</v>
      </c>
      <c r="Q11">
        <v>-349</v>
      </c>
      <c r="R11">
        <v>349</v>
      </c>
      <c r="S11">
        <v>182</v>
      </c>
      <c r="T11">
        <v>-182</v>
      </c>
      <c r="X11">
        <v>-737</v>
      </c>
      <c r="Y11">
        <v>737</v>
      </c>
      <c r="AA11">
        <v>682</v>
      </c>
      <c r="AB11">
        <v>406</v>
      </c>
      <c r="AC11">
        <v>1668</v>
      </c>
      <c r="AG11">
        <v>2822</v>
      </c>
      <c r="AH11">
        <v>4764</v>
      </c>
      <c r="AI11">
        <v>-34235</v>
      </c>
      <c r="AJ11">
        <v>-33109</v>
      </c>
      <c r="AN11">
        <v>182</v>
      </c>
      <c r="AP11">
        <v>-737</v>
      </c>
      <c r="AQ11">
        <v>1088</v>
      </c>
      <c r="AR11">
        <v>2756</v>
      </c>
    </row>
    <row r="12" spans="1:44" x14ac:dyDescent="0.2">
      <c r="A12" t="s">
        <v>8</v>
      </c>
      <c r="M12">
        <v>-124</v>
      </c>
      <c r="N12">
        <v>86</v>
      </c>
      <c r="O12">
        <v>38</v>
      </c>
      <c r="R12">
        <v>-651</v>
      </c>
      <c r="S12">
        <v>651</v>
      </c>
      <c r="T12">
        <v>-215</v>
      </c>
      <c r="U12">
        <v>-215</v>
      </c>
      <c r="V12">
        <v>-58</v>
      </c>
      <c r="W12">
        <v>-149</v>
      </c>
      <c r="X12">
        <v>207</v>
      </c>
      <c r="Y12">
        <v>-4774</v>
      </c>
      <c r="Z12">
        <v>-4774</v>
      </c>
      <c r="AK12">
        <v>-124</v>
      </c>
      <c r="AL12">
        <v>-38</v>
      </c>
      <c r="AM12">
        <v>-651</v>
      </c>
      <c r="AO12">
        <v>-207</v>
      </c>
    </row>
    <row r="13" spans="1:44" x14ac:dyDescent="0.2">
      <c r="A13" t="s">
        <v>9</v>
      </c>
      <c r="B13">
        <v>-274</v>
      </c>
      <c r="C13">
        <v>65</v>
      </c>
      <c r="D13">
        <v>67</v>
      </c>
      <c r="E13">
        <v>-24</v>
      </c>
      <c r="F13">
        <v>-166</v>
      </c>
      <c r="G13">
        <v>-11</v>
      </c>
      <c r="H13">
        <v>-140</v>
      </c>
      <c r="I13">
        <v>-259</v>
      </c>
      <c r="J13">
        <v>-34</v>
      </c>
      <c r="K13">
        <v>-444</v>
      </c>
      <c r="L13">
        <v>-54</v>
      </c>
      <c r="M13">
        <v>-161</v>
      </c>
      <c r="N13">
        <v>-125</v>
      </c>
      <c r="O13">
        <v>-312</v>
      </c>
      <c r="P13">
        <v>-652</v>
      </c>
      <c r="Q13">
        <v>-142</v>
      </c>
      <c r="R13">
        <v>-117</v>
      </c>
      <c r="S13">
        <v>165</v>
      </c>
      <c r="T13">
        <v>-3</v>
      </c>
      <c r="U13">
        <v>-97</v>
      </c>
      <c r="V13">
        <v>25</v>
      </c>
      <c r="W13">
        <v>-499</v>
      </c>
      <c r="X13">
        <v>-215</v>
      </c>
      <c r="Y13">
        <v>542</v>
      </c>
      <c r="Z13">
        <v>-147</v>
      </c>
      <c r="AA13">
        <v>167</v>
      </c>
      <c r="AB13">
        <v>-187</v>
      </c>
      <c r="AC13">
        <v>-41</v>
      </c>
      <c r="AG13">
        <v>-209</v>
      </c>
      <c r="AH13">
        <v>-142</v>
      </c>
      <c r="AI13">
        <v>-151</v>
      </c>
      <c r="AJ13">
        <v>-410</v>
      </c>
      <c r="AK13">
        <v>-215</v>
      </c>
      <c r="AL13">
        <v>-340</v>
      </c>
      <c r="AM13">
        <v>-259</v>
      </c>
      <c r="AN13">
        <v>-94</v>
      </c>
      <c r="AO13">
        <v>-474</v>
      </c>
      <c r="AP13">
        <v>-689</v>
      </c>
      <c r="AQ13">
        <v>-20</v>
      </c>
      <c r="AR13">
        <v>-61</v>
      </c>
    </row>
    <row r="14" spans="1:44" x14ac:dyDescent="0.2">
      <c r="A14" t="s">
        <v>10</v>
      </c>
      <c r="B14">
        <v>1697</v>
      </c>
      <c r="C14">
        <v>2486</v>
      </c>
      <c r="D14">
        <v>-802</v>
      </c>
      <c r="E14">
        <v>-5474</v>
      </c>
      <c r="F14">
        <v>-2093</v>
      </c>
      <c r="G14">
        <v>-5570</v>
      </c>
      <c r="H14">
        <v>9093</v>
      </c>
      <c r="I14">
        <v>233</v>
      </c>
      <c r="J14">
        <v>-9078</v>
      </c>
      <c r="K14">
        <v>-5322</v>
      </c>
      <c r="L14">
        <v>5130</v>
      </c>
      <c r="M14">
        <v>2964</v>
      </c>
      <c r="N14">
        <v>919</v>
      </c>
      <c r="O14">
        <v>-8768</v>
      </c>
      <c r="P14">
        <v>245</v>
      </c>
      <c r="Q14">
        <v>2015</v>
      </c>
      <c r="R14">
        <v>5269</v>
      </c>
      <c r="S14">
        <v>-2135</v>
      </c>
      <c r="T14">
        <v>1768</v>
      </c>
      <c r="U14">
        <v>6917</v>
      </c>
      <c r="V14">
        <v>-10945</v>
      </c>
      <c r="W14">
        <v>8598</v>
      </c>
      <c r="X14">
        <v>1031</v>
      </c>
      <c r="Y14">
        <v>-8809</v>
      </c>
      <c r="Z14">
        <v>-10125</v>
      </c>
      <c r="AA14">
        <v>-3934</v>
      </c>
      <c r="AB14">
        <v>9476</v>
      </c>
      <c r="AC14">
        <v>-981</v>
      </c>
      <c r="AG14">
        <v>4183</v>
      </c>
      <c r="AH14">
        <v>3381</v>
      </c>
      <c r="AI14">
        <v>3523</v>
      </c>
      <c r="AJ14">
        <v>3756</v>
      </c>
      <c r="AK14">
        <v>8094</v>
      </c>
      <c r="AL14">
        <v>9013</v>
      </c>
      <c r="AM14">
        <v>7284</v>
      </c>
      <c r="AN14">
        <v>5149</v>
      </c>
      <c r="AO14">
        <v>-2347</v>
      </c>
      <c r="AP14">
        <v>-1316</v>
      </c>
      <c r="AQ14">
        <v>5542</v>
      </c>
      <c r="AR14">
        <v>4561</v>
      </c>
    </row>
    <row r="15" spans="1:44" x14ac:dyDescent="0.2">
      <c r="A15" t="s">
        <v>11</v>
      </c>
      <c r="B15">
        <v>-580</v>
      </c>
      <c r="C15">
        <v>-198</v>
      </c>
      <c r="D15">
        <v>-236</v>
      </c>
      <c r="E15">
        <v>-1709</v>
      </c>
      <c r="F15">
        <v>-2723</v>
      </c>
      <c r="G15">
        <v>434</v>
      </c>
      <c r="H15">
        <v>-3241</v>
      </c>
      <c r="I15">
        <v>1693</v>
      </c>
      <c r="J15">
        <v>1942</v>
      </c>
      <c r="K15">
        <v>828</v>
      </c>
      <c r="L15">
        <v>-1076</v>
      </c>
      <c r="M15">
        <v>70</v>
      </c>
      <c r="N15">
        <v>1502</v>
      </c>
      <c r="O15">
        <v>-785</v>
      </c>
      <c r="P15">
        <v>-289</v>
      </c>
      <c r="Q15">
        <v>-28</v>
      </c>
      <c r="R15">
        <v>727</v>
      </c>
      <c r="S15">
        <v>-689</v>
      </c>
      <c r="T15">
        <v>-137</v>
      </c>
      <c r="U15">
        <v>-127</v>
      </c>
      <c r="V15">
        <v>-950</v>
      </c>
      <c r="W15">
        <v>-276</v>
      </c>
      <c r="X15">
        <v>13</v>
      </c>
      <c r="Y15">
        <v>-1429</v>
      </c>
      <c r="Z15">
        <v>-2642</v>
      </c>
      <c r="AA15">
        <v>681</v>
      </c>
      <c r="AB15">
        <v>384</v>
      </c>
      <c r="AC15">
        <v>-16</v>
      </c>
      <c r="AG15">
        <v>-778</v>
      </c>
      <c r="AH15">
        <v>-1014</v>
      </c>
      <c r="AI15">
        <v>-2807</v>
      </c>
      <c r="AJ15">
        <v>-1114</v>
      </c>
      <c r="AK15">
        <v>-1006</v>
      </c>
      <c r="AL15">
        <v>496</v>
      </c>
      <c r="AM15">
        <v>699</v>
      </c>
      <c r="AN15">
        <v>10</v>
      </c>
      <c r="AO15">
        <v>-1226</v>
      </c>
      <c r="AP15">
        <v>-1213</v>
      </c>
      <c r="AQ15">
        <v>1065</v>
      </c>
      <c r="AR15">
        <v>1049</v>
      </c>
    </row>
    <row r="16" spans="1:44" x14ac:dyDescent="0.2">
      <c r="A16" t="s">
        <v>12</v>
      </c>
      <c r="B16">
        <v>-375</v>
      </c>
      <c r="C16">
        <v>4887</v>
      </c>
      <c r="D16">
        <v>-1200</v>
      </c>
      <c r="E16">
        <v>-7566</v>
      </c>
      <c r="F16">
        <v>-4254</v>
      </c>
      <c r="G16">
        <v>-9660</v>
      </c>
      <c r="H16">
        <v>19375</v>
      </c>
      <c r="I16">
        <v>-4179</v>
      </c>
      <c r="J16">
        <v>-13546</v>
      </c>
      <c r="K16">
        <v>-8010</v>
      </c>
      <c r="L16">
        <v>6905</v>
      </c>
      <c r="M16">
        <v>7711</v>
      </c>
      <c r="N16">
        <v>-1133</v>
      </c>
      <c r="O16">
        <v>-10552</v>
      </c>
      <c r="P16">
        <v>2931</v>
      </c>
      <c r="Q16">
        <v>3902</v>
      </c>
      <c r="R16">
        <v>4021</v>
      </c>
      <c r="S16">
        <v>762</v>
      </c>
      <c r="T16">
        <v>-7132</v>
      </c>
      <c r="U16">
        <v>1553</v>
      </c>
      <c r="V16">
        <v>-10194</v>
      </c>
      <c r="W16">
        <v>16986</v>
      </c>
      <c r="X16">
        <v>-1900</v>
      </c>
      <c r="Y16">
        <v>-8795</v>
      </c>
      <c r="Z16">
        <v>-3903</v>
      </c>
      <c r="AA16">
        <v>-9812</v>
      </c>
      <c r="AB16">
        <v>10455</v>
      </c>
      <c r="AC16">
        <v>4146</v>
      </c>
      <c r="AG16">
        <v>4512</v>
      </c>
      <c r="AH16">
        <v>3312</v>
      </c>
      <c r="AI16">
        <v>9715</v>
      </c>
      <c r="AJ16">
        <v>5536</v>
      </c>
      <c r="AK16">
        <v>14616</v>
      </c>
      <c r="AL16">
        <v>13483</v>
      </c>
      <c r="AM16">
        <v>7923</v>
      </c>
      <c r="AN16">
        <v>8685</v>
      </c>
      <c r="AO16">
        <v>6792</v>
      </c>
      <c r="AP16">
        <v>4892</v>
      </c>
      <c r="AQ16">
        <v>643</v>
      </c>
      <c r="AR16">
        <v>4789</v>
      </c>
    </row>
    <row r="17" spans="1:44" x14ac:dyDescent="0.2">
      <c r="A17" t="s">
        <v>13</v>
      </c>
      <c r="B17">
        <v>-1446</v>
      </c>
      <c r="C17">
        <v>550</v>
      </c>
      <c r="D17">
        <v>-2333</v>
      </c>
      <c r="E17">
        <v>-2089</v>
      </c>
      <c r="F17">
        <v>-5318</v>
      </c>
      <c r="G17">
        <v>-197</v>
      </c>
      <c r="H17">
        <v>-856</v>
      </c>
      <c r="I17">
        <v>988</v>
      </c>
      <c r="J17">
        <v>-358</v>
      </c>
      <c r="K17">
        <v>-423</v>
      </c>
      <c r="L17">
        <v>-886</v>
      </c>
      <c r="M17">
        <v>169</v>
      </c>
      <c r="N17">
        <v>1410</v>
      </c>
      <c r="O17">
        <v>180</v>
      </c>
      <c r="P17">
        <v>873</v>
      </c>
      <c r="Q17">
        <v>-7054</v>
      </c>
      <c r="R17">
        <v>-1812</v>
      </c>
      <c r="S17">
        <v>2106</v>
      </c>
      <c r="T17">
        <v>-2828</v>
      </c>
      <c r="U17">
        <v>-9588</v>
      </c>
      <c r="V17">
        <v>-3526</v>
      </c>
      <c r="W17">
        <v>-807</v>
      </c>
      <c r="X17">
        <v>-1566</v>
      </c>
      <c r="Y17">
        <v>-2143</v>
      </c>
      <c r="Z17">
        <v>-8042</v>
      </c>
      <c r="AA17">
        <v>-4921</v>
      </c>
      <c r="AB17">
        <v>1379</v>
      </c>
      <c r="AC17">
        <v>253</v>
      </c>
      <c r="AG17">
        <v>-896</v>
      </c>
      <c r="AH17">
        <v>-3229</v>
      </c>
      <c r="AI17">
        <v>-1053</v>
      </c>
      <c r="AJ17">
        <v>-65</v>
      </c>
      <c r="AK17">
        <v>-717</v>
      </c>
      <c r="AL17">
        <v>693</v>
      </c>
      <c r="AM17">
        <v>-8866</v>
      </c>
      <c r="AN17">
        <v>-6760</v>
      </c>
      <c r="AO17">
        <v>-4333</v>
      </c>
      <c r="AP17">
        <v>-5899</v>
      </c>
      <c r="AQ17">
        <v>-3542</v>
      </c>
      <c r="AR17">
        <v>-3289</v>
      </c>
    </row>
    <row r="18" spans="1:44" x14ac:dyDescent="0.2">
      <c r="A18" t="s">
        <v>14</v>
      </c>
      <c r="B18">
        <v>2460</v>
      </c>
      <c r="C18">
        <v>-9322</v>
      </c>
      <c r="D18">
        <v>1650</v>
      </c>
      <c r="E18">
        <v>14830</v>
      </c>
      <c r="F18">
        <v>9618</v>
      </c>
      <c r="G18">
        <v>14588</v>
      </c>
      <c r="H18">
        <v>-27808</v>
      </c>
      <c r="I18">
        <v>2081</v>
      </c>
      <c r="J18">
        <v>20314</v>
      </c>
      <c r="K18">
        <v>9175</v>
      </c>
      <c r="L18">
        <v>-8501</v>
      </c>
      <c r="M18">
        <v>-11523</v>
      </c>
      <c r="N18">
        <v>220</v>
      </c>
      <c r="O18">
        <v>17881</v>
      </c>
      <c r="P18">
        <v>-1923</v>
      </c>
      <c r="Q18">
        <v>-1089</v>
      </c>
      <c r="R18">
        <v>-12431</v>
      </c>
      <c r="S18">
        <v>2733</v>
      </c>
      <c r="T18">
        <v>6725</v>
      </c>
      <c r="U18">
        <v>-4062</v>
      </c>
      <c r="V18">
        <v>21670</v>
      </c>
      <c r="W18">
        <v>-23667</v>
      </c>
      <c r="X18">
        <v>211</v>
      </c>
      <c r="Y18">
        <v>14112</v>
      </c>
      <c r="Z18">
        <v>12326</v>
      </c>
      <c r="AA18">
        <v>19813</v>
      </c>
      <c r="AB18">
        <v>-21563</v>
      </c>
      <c r="AC18">
        <v>-4358</v>
      </c>
      <c r="AG18">
        <v>-6862</v>
      </c>
      <c r="AH18">
        <v>-5212</v>
      </c>
      <c r="AI18">
        <v>-13220</v>
      </c>
      <c r="AJ18">
        <v>-11139</v>
      </c>
      <c r="AK18">
        <v>-20024</v>
      </c>
      <c r="AL18">
        <v>-19804</v>
      </c>
      <c r="AM18">
        <v>-13520</v>
      </c>
      <c r="AN18">
        <v>-10787</v>
      </c>
      <c r="AO18">
        <v>-1997</v>
      </c>
      <c r="AP18">
        <v>-1786</v>
      </c>
      <c r="AQ18">
        <v>-1750</v>
      </c>
      <c r="AR18">
        <v>-6108</v>
      </c>
    </row>
    <row r="19" spans="1:44" x14ac:dyDescent="0.2">
      <c r="A19" t="s">
        <v>15</v>
      </c>
      <c r="B19">
        <v>42</v>
      </c>
      <c r="C19">
        <v>-263</v>
      </c>
      <c r="D19">
        <v>-197</v>
      </c>
      <c r="E19">
        <v>-208</v>
      </c>
      <c r="F19">
        <v>-626</v>
      </c>
      <c r="G19">
        <v>791</v>
      </c>
      <c r="H19">
        <v>-313</v>
      </c>
      <c r="I19">
        <v>-581</v>
      </c>
      <c r="J19">
        <v>59</v>
      </c>
      <c r="K19">
        <v>-44</v>
      </c>
      <c r="L19">
        <v>-370</v>
      </c>
      <c r="M19">
        <v>-170</v>
      </c>
      <c r="N19">
        <v>-236</v>
      </c>
      <c r="O19">
        <v>151</v>
      </c>
      <c r="P19">
        <v>-625</v>
      </c>
      <c r="Q19">
        <v>985</v>
      </c>
      <c r="R19">
        <v>238</v>
      </c>
      <c r="S19">
        <v>426</v>
      </c>
      <c r="T19">
        <v>432</v>
      </c>
      <c r="U19">
        <v>2081</v>
      </c>
      <c r="V19">
        <v>1341</v>
      </c>
      <c r="W19">
        <v>301</v>
      </c>
      <c r="X19">
        <v>96</v>
      </c>
      <c r="Y19">
        <v>-62</v>
      </c>
      <c r="Z19">
        <v>1676</v>
      </c>
      <c r="AA19">
        <v>462</v>
      </c>
      <c r="AB19">
        <v>165</v>
      </c>
      <c r="AC19">
        <v>-367</v>
      </c>
      <c r="AG19">
        <v>-221</v>
      </c>
      <c r="AH19">
        <v>-418</v>
      </c>
      <c r="AI19">
        <v>478</v>
      </c>
      <c r="AJ19">
        <v>-103</v>
      </c>
      <c r="AK19">
        <v>-540</v>
      </c>
      <c r="AL19">
        <v>-776</v>
      </c>
      <c r="AM19">
        <v>1223</v>
      </c>
      <c r="AN19">
        <v>1649</v>
      </c>
      <c r="AO19">
        <v>1642</v>
      </c>
      <c r="AP19">
        <v>1738</v>
      </c>
      <c r="AQ19">
        <v>627</v>
      </c>
      <c r="AR19">
        <v>260</v>
      </c>
    </row>
    <row r="20" spans="1:44" x14ac:dyDescent="0.2">
      <c r="A20" t="s">
        <v>16</v>
      </c>
      <c r="B20">
        <v>1946</v>
      </c>
      <c r="C20">
        <v>-1630</v>
      </c>
      <c r="D20">
        <v>-2792</v>
      </c>
      <c r="E20">
        <v>2322</v>
      </c>
      <c r="F20">
        <v>-154</v>
      </c>
      <c r="G20">
        <v>37549</v>
      </c>
      <c r="H20">
        <v>1609</v>
      </c>
      <c r="I20">
        <v>-2149</v>
      </c>
      <c r="J20">
        <v>1481</v>
      </c>
      <c r="K20">
        <v>38490</v>
      </c>
      <c r="L20">
        <v>570</v>
      </c>
      <c r="M20">
        <v>-3843</v>
      </c>
      <c r="N20">
        <v>-5480</v>
      </c>
      <c r="O20">
        <v>4053</v>
      </c>
      <c r="P20">
        <v>-4700</v>
      </c>
      <c r="Q20">
        <v>5514</v>
      </c>
      <c r="R20">
        <v>1986</v>
      </c>
      <c r="S20">
        <v>-3633</v>
      </c>
      <c r="T20">
        <v>5049</v>
      </c>
      <c r="U20">
        <v>8916</v>
      </c>
      <c r="V20">
        <v>7959</v>
      </c>
      <c r="W20">
        <v>-4914</v>
      </c>
      <c r="X20">
        <v>-2582</v>
      </c>
      <c r="Y20">
        <v>5336</v>
      </c>
      <c r="Z20">
        <v>5799</v>
      </c>
      <c r="AA20">
        <v>4236</v>
      </c>
      <c r="AB20">
        <v>-2348</v>
      </c>
      <c r="AC20">
        <v>-1902</v>
      </c>
      <c r="AG20">
        <v>316</v>
      </c>
      <c r="AH20">
        <v>-2476</v>
      </c>
      <c r="AI20">
        <v>39158</v>
      </c>
      <c r="AJ20">
        <v>37009</v>
      </c>
      <c r="AK20">
        <v>-3273</v>
      </c>
      <c r="AL20">
        <v>-8753</v>
      </c>
      <c r="AM20">
        <v>7500</v>
      </c>
      <c r="AN20">
        <v>3867</v>
      </c>
      <c r="AO20">
        <v>3045</v>
      </c>
      <c r="AP20">
        <v>463</v>
      </c>
      <c r="AQ20">
        <v>1888</v>
      </c>
      <c r="AR20">
        <v>-14</v>
      </c>
    </row>
    <row r="21" spans="1:44" x14ac:dyDescent="0.2">
      <c r="A21" t="s">
        <v>17</v>
      </c>
      <c r="B21">
        <f t="shared" ref="B21:AC21" si="0">SUM(B6:B20)</f>
        <v>27056</v>
      </c>
      <c r="C21">
        <f t="shared" si="0"/>
        <v>12523</v>
      </c>
      <c r="D21">
        <f t="shared" si="0"/>
        <v>8363</v>
      </c>
      <c r="E21">
        <f t="shared" si="0"/>
        <v>15656</v>
      </c>
      <c r="F21">
        <f t="shared" si="0"/>
        <v>63598</v>
      </c>
      <c r="G21">
        <f t="shared" si="0"/>
        <v>28293</v>
      </c>
      <c r="H21">
        <f t="shared" si="0"/>
        <v>15130</v>
      </c>
      <c r="I21">
        <f t="shared" si="0"/>
        <v>14488</v>
      </c>
      <c r="J21">
        <f t="shared" si="0"/>
        <v>19523</v>
      </c>
      <c r="K21">
        <f t="shared" si="0"/>
        <v>77434</v>
      </c>
      <c r="L21">
        <f t="shared" si="0"/>
        <v>26690</v>
      </c>
      <c r="M21">
        <f t="shared" si="0"/>
        <v>11155</v>
      </c>
      <c r="N21">
        <f t="shared" si="0"/>
        <v>11636</v>
      </c>
      <c r="O21">
        <f t="shared" si="0"/>
        <v>19910</v>
      </c>
      <c r="P21">
        <f t="shared" si="0"/>
        <v>69391</v>
      </c>
      <c r="Q21">
        <f t="shared" si="0"/>
        <v>30516</v>
      </c>
      <c r="R21">
        <f t="shared" si="0"/>
        <v>13311</v>
      </c>
      <c r="S21">
        <f t="shared" si="0"/>
        <v>16271</v>
      </c>
      <c r="T21">
        <f t="shared" si="0"/>
        <v>20576</v>
      </c>
      <c r="U21">
        <f t="shared" si="0"/>
        <v>80674</v>
      </c>
      <c r="V21">
        <f t="shared" si="0"/>
        <v>38763</v>
      </c>
      <c r="W21">
        <f t="shared" si="0"/>
        <v>23981</v>
      </c>
      <c r="X21">
        <f t="shared" si="0"/>
        <v>21094</v>
      </c>
      <c r="Y21">
        <f t="shared" si="0"/>
        <v>20200</v>
      </c>
      <c r="Z21">
        <f t="shared" si="0"/>
        <v>104038</v>
      </c>
      <c r="AA21">
        <f t="shared" si="0"/>
        <v>46966</v>
      </c>
      <c r="AB21">
        <f t="shared" si="0"/>
        <v>28166</v>
      </c>
      <c r="AC21">
        <f t="shared" si="0"/>
        <v>22892</v>
      </c>
      <c r="AG21">
        <f t="shared" ref="AG21:AR21" si="1">SUM(AG6:AG20)</f>
        <v>39579</v>
      </c>
      <c r="AH21">
        <f t="shared" si="1"/>
        <v>47942</v>
      </c>
      <c r="AI21">
        <f t="shared" si="1"/>
        <v>43423</v>
      </c>
      <c r="AJ21">
        <f t="shared" si="1"/>
        <v>57911</v>
      </c>
      <c r="AK21">
        <f t="shared" si="1"/>
        <v>37845</v>
      </c>
      <c r="AL21">
        <f t="shared" si="1"/>
        <v>49481</v>
      </c>
      <c r="AM21">
        <f t="shared" si="1"/>
        <v>43827</v>
      </c>
      <c r="AN21">
        <f t="shared" si="1"/>
        <v>60098</v>
      </c>
      <c r="AO21">
        <f t="shared" si="1"/>
        <v>62744</v>
      </c>
      <c r="AP21">
        <f t="shared" si="1"/>
        <v>83838</v>
      </c>
      <c r="AQ21">
        <f t="shared" si="1"/>
        <v>75132</v>
      </c>
      <c r="AR21">
        <f t="shared" si="1"/>
        <v>98024</v>
      </c>
    </row>
    <row r="23" spans="1:44" x14ac:dyDescent="0.2">
      <c r="A23" t="s">
        <v>21</v>
      </c>
      <c r="AR23" t="s">
        <v>199</v>
      </c>
    </row>
    <row r="24" spans="1:44" x14ac:dyDescent="0.2">
      <c r="A24" t="s">
        <v>22</v>
      </c>
      <c r="B24">
        <v>-54272</v>
      </c>
      <c r="C24">
        <v>-45549</v>
      </c>
      <c r="D24">
        <v>-23960</v>
      </c>
      <c r="E24">
        <v>-35705</v>
      </c>
      <c r="F24">
        <v>-159486</v>
      </c>
      <c r="G24">
        <v>-41272</v>
      </c>
      <c r="H24">
        <v>-7177</v>
      </c>
      <c r="I24">
        <v>-7684</v>
      </c>
      <c r="J24">
        <v>-15223</v>
      </c>
      <c r="K24">
        <v>-71356</v>
      </c>
      <c r="L24">
        <v>-7077</v>
      </c>
      <c r="M24">
        <v>-6777</v>
      </c>
      <c r="N24">
        <v>-8048</v>
      </c>
      <c r="O24">
        <v>-17728</v>
      </c>
      <c r="P24">
        <v>-39630</v>
      </c>
      <c r="Q24">
        <v>-37416</v>
      </c>
      <c r="R24">
        <v>-29073</v>
      </c>
      <c r="S24">
        <v>-30117</v>
      </c>
      <c r="T24">
        <v>-18332</v>
      </c>
      <c r="U24">
        <v>-114938</v>
      </c>
      <c r="V24">
        <v>-39800</v>
      </c>
      <c r="W24">
        <v>-34624</v>
      </c>
      <c r="X24">
        <v>-19628</v>
      </c>
      <c r="Y24">
        <v>-15506</v>
      </c>
      <c r="Z24">
        <v>-109558</v>
      </c>
      <c r="AA24">
        <v>-34913</v>
      </c>
      <c r="AB24">
        <v>-27074</v>
      </c>
      <c r="AC24">
        <v>-8191</v>
      </c>
      <c r="AG24">
        <v>-99821</v>
      </c>
      <c r="AH24">
        <v>-123781</v>
      </c>
      <c r="AI24">
        <v>-48449</v>
      </c>
      <c r="AJ24">
        <v>-56133</v>
      </c>
      <c r="AK24">
        <v>-13854</v>
      </c>
      <c r="AL24">
        <v>-21902</v>
      </c>
      <c r="AM24">
        <v>-66489</v>
      </c>
      <c r="AN24">
        <v>-96606</v>
      </c>
      <c r="AO24">
        <v>-74424</v>
      </c>
      <c r="AP24">
        <v>-94052</v>
      </c>
      <c r="AQ24">
        <v>-61987</v>
      </c>
      <c r="AR24">
        <v>-70178</v>
      </c>
    </row>
    <row r="25" spans="1:44" x14ac:dyDescent="0.2">
      <c r="A25" t="s">
        <v>23</v>
      </c>
      <c r="B25">
        <v>6525</v>
      </c>
      <c r="C25">
        <v>5904</v>
      </c>
      <c r="D25">
        <v>6918</v>
      </c>
      <c r="E25">
        <v>12428</v>
      </c>
      <c r="F25">
        <v>31775</v>
      </c>
      <c r="G25">
        <v>14048</v>
      </c>
      <c r="H25">
        <v>17836</v>
      </c>
      <c r="I25">
        <v>14406</v>
      </c>
      <c r="J25">
        <v>9591</v>
      </c>
      <c r="K25">
        <v>55881</v>
      </c>
      <c r="L25">
        <v>7203</v>
      </c>
      <c r="M25">
        <v>9677</v>
      </c>
      <c r="N25">
        <v>9903</v>
      </c>
      <c r="O25">
        <v>13319</v>
      </c>
      <c r="P25">
        <v>40102</v>
      </c>
      <c r="Q25">
        <v>19740</v>
      </c>
      <c r="R25">
        <v>19998</v>
      </c>
      <c r="S25">
        <v>15127</v>
      </c>
      <c r="T25">
        <v>15053</v>
      </c>
      <c r="U25">
        <v>69918</v>
      </c>
      <c r="V25">
        <v>25177</v>
      </c>
      <c r="W25">
        <v>14428</v>
      </c>
      <c r="X25">
        <v>10275</v>
      </c>
      <c r="Y25">
        <v>9143</v>
      </c>
      <c r="Z25">
        <v>59023</v>
      </c>
      <c r="AA25">
        <v>11309</v>
      </c>
      <c r="AB25">
        <v>6691</v>
      </c>
      <c r="AC25">
        <v>6203</v>
      </c>
      <c r="AG25">
        <v>12429</v>
      </c>
      <c r="AH25">
        <v>19347</v>
      </c>
      <c r="AI25">
        <v>31884</v>
      </c>
      <c r="AJ25">
        <v>46290</v>
      </c>
      <c r="AK25">
        <v>16880</v>
      </c>
      <c r="AL25">
        <v>26783</v>
      </c>
      <c r="AM25">
        <v>39738</v>
      </c>
      <c r="AN25">
        <v>54865</v>
      </c>
      <c r="AO25">
        <v>39605</v>
      </c>
      <c r="AP25">
        <v>49880</v>
      </c>
      <c r="AQ25">
        <v>18000</v>
      </c>
      <c r="AR25">
        <v>24203</v>
      </c>
    </row>
    <row r="26" spans="1:44" x14ac:dyDescent="0.2">
      <c r="A26" t="s">
        <v>24</v>
      </c>
      <c r="B26">
        <v>32166</v>
      </c>
      <c r="C26">
        <v>28288</v>
      </c>
      <c r="D26">
        <v>16293</v>
      </c>
      <c r="E26">
        <v>17817</v>
      </c>
      <c r="F26">
        <v>94564</v>
      </c>
      <c r="G26">
        <v>16801</v>
      </c>
      <c r="H26">
        <v>22141</v>
      </c>
      <c r="I26">
        <v>2672</v>
      </c>
      <c r="J26">
        <v>6224</v>
      </c>
      <c r="K26">
        <v>47838</v>
      </c>
      <c r="L26">
        <v>9723</v>
      </c>
      <c r="M26">
        <v>12912</v>
      </c>
      <c r="N26">
        <v>26881</v>
      </c>
      <c r="O26">
        <v>7472</v>
      </c>
      <c r="P26">
        <v>56988</v>
      </c>
      <c r="Q26">
        <v>7280</v>
      </c>
      <c r="R26">
        <v>20482</v>
      </c>
      <c r="S26">
        <v>11998</v>
      </c>
      <c r="T26">
        <v>10713</v>
      </c>
      <c r="U26">
        <v>50473</v>
      </c>
      <c r="V26">
        <v>9344</v>
      </c>
      <c r="W26">
        <v>12301</v>
      </c>
      <c r="X26">
        <v>15100</v>
      </c>
      <c r="Y26">
        <v>10715</v>
      </c>
      <c r="Z26">
        <v>47460</v>
      </c>
      <c r="AA26">
        <v>10675</v>
      </c>
      <c r="AB26">
        <v>13993</v>
      </c>
      <c r="AC26">
        <v>8941</v>
      </c>
      <c r="AG26">
        <v>60454</v>
      </c>
      <c r="AH26">
        <v>76747</v>
      </c>
      <c r="AI26">
        <v>38942</v>
      </c>
      <c r="AJ26">
        <v>41614</v>
      </c>
      <c r="AK26">
        <v>22635</v>
      </c>
      <c r="AL26">
        <v>49516</v>
      </c>
      <c r="AM26">
        <v>27762</v>
      </c>
      <c r="AN26">
        <v>39760</v>
      </c>
      <c r="AO26">
        <v>21645</v>
      </c>
      <c r="AP26">
        <v>36745</v>
      </c>
      <c r="AQ26">
        <v>24668</v>
      </c>
      <c r="AR26">
        <v>33609</v>
      </c>
    </row>
    <row r="27" spans="1:44" x14ac:dyDescent="0.2">
      <c r="A27" t="s">
        <v>25</v>
      </c>
      <c r="B27">
        <v>-17</v>
      </c>
      <c r="C27">
        <v>-50</v>
      </c>
      <c r="D27">
        <v>-181</v>
      </c>
      <c r="E27">
        <v>-81</v>
      </c>
      <c r="F27">
        <v>-329</v>
      </c>
      <c r="G27">
        <v>-173</v>
      </c>
      <c r="H27">
        <v>173</v>
      </c>
      <c r="AG27">
        <v>-67</v>
      </c>
      <c r="AH27">
        <v>-248</v>
      </c>
    </row>
    <row r="28" spans="1:44" x14ac:dyDescent="0.2">
      <c r="A28" t="s">
        <v>20</v>
      </c>
      <c r="B28">
        <v>-3334</v>
      </c>
      <c r="C28">
        <v>-2975</v>
      </c>
      <c r="D28">
        <v>-2277</v>
      </c>
      <c r="E28">
        <v>-3865</v>
      </c>
      <c r="F28">
        <v>-12451</v>
      </c>
      <c r="G28">
        <v>-2810</v>
      </c>
      <c r="H28">
        <v>-4195</v>
      </c>
      <c r="I28">
        <v>-3267</v>
      </c>
      <c r="J28">
        <v>-3041</v>
      </c>
      <c r="K28">
        <v>-13313</v>
      </c>
      <c r="L28">
        <v>-3355</v>
      </c>
      <c r="M28">
        <v>-2363</v>
      </c>
      <c r="N28">
        <v>-2000</v>
      </c>
      <c r="O28">
        <v>-2777</v>
      </c>
      <c r="P28">
        <v>-10495</v>
      </c>
      <c r="Q28">
        <v>-2107</v>
      </c>
      <c r="R28">
        <v>-1853</v>
      </c>
      <c r="S28">
        <v>-1565</v>
      </c>
      <c r="T28">
        <v>-1784</v>
      </c>
      <c r="U28">
        <v>-7309</v>
      </c>
      <c r="V28">
        <v>-3500</v>
      </c>
      <c r="W28">
        <v>-2269</v>
      </c>
      <c r="X28">
        <v>-2093</v>
      </c>
      <c r="Y28">
        <v>-3223</v>
      </c>
      <c r="Z28">
        <v>-11085</v>
      </c>
      <c r="AA28">
        <v>-2803</v>
      </c>
      <c r="AB28">
        <v>-2514</v>
      </c>
      <c r="AC28">
        <v>-2102</v>
      </c>
      <c r="AG28">
        <v>-6309</v>
      </c>
      <c r="AH28">
        <v>-8586</v>
      </c>
      <c r="AI28">
        <v>-7005</v>
      </c>
      <c r="AJ28">
        <v>-10272</v>
      </c>
      <c r="AK28">
        <v>-5718</v>
      </c>
      <c r="AL28">
        <v>-7718</v>
      </c>
      <c r="AM28">
        <v>-3960</v>
      </c>
      <c r="AN28">
        <v>-5525</v>
      </c>
      <c r="AO28">
        <v>-5769</v>
      </c>
      <c r="AP28">
        <v>-7862</v>
      </c>
      <c r="AQ28">
        <v>-5317</v>
      </c>
      <c r="AR28">
        <v>-7419</v>
      </c>
    </row>
    <row r="29" spans="1:44" x14ac:dyDescent="0.2">
      <c r="A29" t="s">
        <v>25</v>
      </c>
      <c r="H29">
        <v>-305</v>
      </c>
      <c r="I29">
        <v>-126</v>
      </c>
      <c r="J29">
        <v>-290</v>
      </c>
      <c r="K29">
        <v>-721</v>
      </c>
      <c r="L29">
        <v>-167</v>
      </c>
      <c r="M29">
        <v>-124</v>
      </c>
      <c r="N29">
        <v>-320</v>
      </c>
      <c r="O29">
        <v>-13</v>
      </c>
      <c r="P29">
        <v>-624</v>
      </c>
      <c r="Q29">
        <v>-958</v>
      </c>
      <c r="R29">
        <v>-176</v>
      </c>
      <c r="S29">
        <v>-339</v>
      </c>
      <c r="T29">
        <v>-51</v>
      </c>
      <c r="U29">
        <v>-1524</v>
      </c>
      <c r="V29">
        <v>-9</v>
      </c>
      <c r="X29">
        <v>-4</v>
      </c>
      <c r="Y29">
        <v>-20</v>
      </c>
      <c r="Z29">
        <v>-33</v>
      </c>
      <c r="AB29">
        <v>-167</v>
      </c>
      <c r="AC29">
        <v>-2</v>
      </c>
      <c r="AI29">
        <v>-305</v>
      </c>
      <c r="AJ29">
        <v>-431</v>
      </c>
      <c r="AK29">
        <v>-291</v>
      </c>
      <c r="AL29">
        <v>-611</v>
      </c>
      <c r="AM29">
        <v>-1134</v>
      </c>
      <c r="AN29">
        <v>-1473</v>
      </c>
      <c r="AO29">
        <v>-9</v>
      </c>
      <c r="AP29">
        <v>-13</v>
      </c>
      <c r="AQ29">
        <v>-167</v>
      </c>
      <c r="AR29">
        <v>-169</v>
      </c>
    </row>
    <row r="30" spans="1:44" x14ac:dyDescent="0.2">
      <c r="A30" t="s">
        <v>26</v>
      </c>
      <c r="I30">
        <v>-1788</v>
      </c>
      <c r="J30">
        <v>-83</v>
      </c>
      <c r="K30">
        <v>-1871</v>
      </c>
      <c r="L30">
        <v>-427</v>
      </c>
      <c r="M30">
        <v>-63</v>
      </c>
      <c r="N30">
        <v>-142</v>
      </c>
      <c r="O30">
        <v>-369</v>
      </c>
      <c r="P30">
        <v>-1001</v>
      </c>
      <c r="Q30">
        <v>-77</v>
      </c>
      <c r="R30">
        <v>-69</v>
      </c>
      <c r="S30">
        <v>-64</v>
      </c>
      <c r="U30">
        <v>-210</v>
      </c>
      <c r="Y30">
        <v>-131</v>
      </c>
      <c r="Z30">
        <v>-131</v>
      </c>
      <c r="AJ30">
        <v>-1788</v>
      </c>
      <c r="AK30">
        <v>-490</v>
      </c>
      <c r="AL30">
        <v>-632</v>
      </c>
      <c r="AM30">
        <v>-146</v>
      </c>
      <c r="AN30">
        <v>-210</v>
      </c>
    </row>
    <row r="31" spans="1:44" x14ac:dyDescent="0.2">
      <c r="A31" t="s">
        <v>27</v>
      </c>
      <c r="B31">
        <v>-86</v>
      </c>
      <c r="C31">
        <v>-40</v>
      </c>
      <c r="D31">
        <v>-83</v>
      </c>
      <c r="E31">
        <v>-135</v>
      </c>
      <c r="F31">
        <v>-344</v>
      </c>
      <c r="G31">
        <v>-154</v>
      </c>
      <c r="H31">
        <v>154</v>
      </c>
      <c r="AG31">
        <v>-126</v>
      </c>
      <c r="AH31">
        <v>-209</v>
      </c>
    </row>
    <row r="32" spans="1:44" x14ac:dyDescent="0.2">
      <c r="A32" t="s">
        <v>9</v>
      </c>
      <c r="B32">
        <v>-104</v>
      </c>
      <c r="C32">
        <v>220</v>
      </c>
      <c r="D32">
        <v>197</v>
      </c>
      <c r="E32">
        <v>-93</v>
      </c>
      <c r="F32">
        <v>220</v>
      </c>
      <c r="G32">
        <v>64</v>
      </c>
      <c r="H32">
        <v>-11</v>
      </c>
      <c r="I32">
        <v>-576</v>
      </c>
      <c r="J32">
        <v>-222</v>
      </c>
      <c r="K32">
        <v>-745</v>
      </c>
      <c r="L32">
        <v>-56</v>
      </c>
      <c r="M32">
        <v>86</v>
      </c>
      <c r="N32">
        <v>-298</v>
      </c>
      <c r="O32">
        <v>-810</v>
      </c>
      <c r="P32">
        <v>-1078</v>
      </c>
      <c r="Q32">
        <v>-130</v>
      </c>
      <c r="R32">
        <v>-296</v>
      </c>
      <c r="S32">
        <v>-263</v>
      </c>
      <c r="T32">
        <v>-102</v>
      </c>
      <c r="U32">
        <v>-791</v>
      </c>
      <c r="V32">
        <v>204</v>
      </c>
      <c r="W32">
        <v>-204</v>
      </c>
      <c r="X32">
        <v>-78</v>
      </c>
      <c r="Y32">
        <v>-530</v>
      </c>
      <c r="Z32">
        <v>-608</v>
      </c>
      <c r="AA32">
        <v>-374</v>
      </c>
      <c r="AB32">
        <v>-194</v>
      </c>
      <c r="AC32">
        <v>-615</v>
      </c>
      <c r="AG32">
        <v>116</v>
      </c>
      <c r="AH32">
        <v>313</v>
      </c>
      <c r="AI32">
        <v>53</v>
      </c>
      <c r="AJ32">
        <v>-523</v>
      </c>
      <c r="AK32">
        <v>30</v>
      </c>
      <c r="AL32">
        <v>-268</v>
      </c>
      <c r="AM32">
        <v>-426</v>
      </c>
      <c r="AN32">
        <v>-689</v>
      </c>
      <c r="AP32">
        <v>-78</v>
      </c>
      <c r="AQ32">
        <v>-568</v>
      </c>
      <c r="AR32">
        <v>-1183</v>
      </c>
    </row>
    <row r="33" spans="1:44" x14ac:dyDescent="0.2">
      <c r="A33" t="s">
        <v>28</v>
      </c>
      <c r="I33">
        <v>310</v>
      </c>
      <c r="J33">
        <v>43</v>
      </c>
      <c r="K33">
        <v>353</v>
      </c>
      <c r="N33">
        <v>1526</v>
      </c>
      <c r="O33">
        <v>108</v>
      </c>
      <c r="P33">
        <v>1634</v>
      </c>
      <c r="S33">
        <v>58</v>
      </c>
      <c r="T33">
        <v>34</v>
      </c>
      <c r="U33">
        <v>92</v>
      </c>
      <c r="Y33">
        <v>387</v>
      </c>
      <c r="Z33">
        <v>387</v>
      </c>
      <c r="AJ33">
        <v>310</v>
      </c>
      <c r="AL33">
        <v>1526</v>
      </c>
      <c r="AN33">
        <v>58</v>
      </c>
    </row>
    <row r="34" spans="1:44" x14ac:dyDescent="0.2">
      <c r="A34" t="s">
        <v>29</v>
      </c>
      <c r="D34">
        <v>-87</v>
      </c>
      <c r="E34">
        <v>-308</v>
      </c>
      <c r="F34">
        <v>-395</v>
      </c>
      <c r="G34">
        <v>-94</v>
      </c>
      <c r="H34">
        <v>94</v>
      </c>
      <c r="AH34">
        <v>-87</v>
      </c>
    </row>
    <row r="35" spans="1:44" x14ac:dyDescent="0.2">
      <c r="A35" t="s">
        <v>30</v>
      </c>
    </row>
    <row r="36" spans="1:44" x14ac:dyDescent="0.2">
      <c r="A36" t="s">
        <v>241</v>
      </c>
      <c r="AR36" t="s">
        <v>199</v>
      </c>
    </row>
    <row r="37" spans="1:44" x14ac:dyDescent="0.2">
      <c r="A37" t="s">
        <v>31</v>
      </c>
      <c r="B37">
        <f>SUM(B24:B36)</f>
        <v>-19122</v>
      </c>
      <c r="C37">
        <f t="shared" ref="C37:X37" si="2">SUM(C24:C36)</f>
        <v>-14202</v>
      </c>
      <c r="D37">
        <f t="shared" si="2"/>
        <v>-3180</v>
      </c>
      <c r="E37">
        <f t="shared" si="2"/>
        <v>-9942</v>
      </c>
      <c r="F37">
        <f t="shared" si="2"/>
        <v>-46446</v>
      </c>
      <c r="G37">
        <f t="shared" si="2"/>
        <v>-13590</v>
      </c>
      <c r="H37">
        <f t="shared" si="2"/>
        <v>28710</v>
      </c>
      <c r="I37">
        <f t="shared" si="2"/>
        <v>3947</v>
      </c>
      <c r="J37">
        <f t="shared" si="2"/>
        <v>-3001</v>
      </c>
      <c r="K37">
        <f t="shared" si="2"/>
        <v>16066</v>
      </c>
      <c r="L37">
        <f t="shared" si="2"/>
        <v>5844</v>
      </c>
      <c r="M37">
        <f t="shared" si="2"/>
        <v>13348</v>
      </c>
      <c r="N37">
        <f t="shared" si="2"/>
        <v>27502</v>
      </c>
      <c r="O37">
        <f t="shared" si="2"/>
        <v>-798</v>
      </c>
      <c r="P37">
        <f t="shared" si="2"/>
        <v>45896</v>
      </c>
      <c r="Q37">
        <f t="shared" si="2"/>
        <v>-13668</v>
      </c>
      <c r="R37">
        <f t="shared" si="2"/>
        <v>9013</v>
      </c>
      <c r="S37">
        <f t="shared" si="2"/>
        <v>-5165</v>
      </c>
      <c r="T37">
        <f t="shared" si="2"/>
        <v>5531</v>
      </c>
      <c r="U37">
        <f t="shared" si="2"/>
        <v>-4289</v>
      </c>
      <c r="V37">
        <f t="shared" si="2"/>
        <v>-8584</v>
      </c>
      <c r="W37">
        <f t="shared" si="2"/>
        <v>-10368</v>
      </c>
      <c r="X37">
        <f t="shared" si="2"/>
        <v>3572</v>
      </c>
      <c r="Y37">
        <f>SUM(Y24:Y36)</f>
        <v>835</v>
      </c>
      <c r="Z37">
        <f t="shared" ref="Z37:AC37" si="3">SUM(Z24:Z36)</f>
        <v>-14545</v>
      </c>
      <c r="AA37">
        <f t="shared" si="3"/>
        <v>-16106</v>
      </c>
      <c r="AB37">
        <f t="shared" si="3"/>
        <v>-9265</v>
      </c>
      <c r="AC37">
        <f t="shared" si="3"/>
        <v>4234</v>
      </c>
      <c r="AG37">
        <f t="shared" ref="AG37:AR37" si="4">SUM(AG24:AG36)</f>
        <v>-33324</v>
      </c>
      <c r="AH37">
        <f t="shared" si="4"/>
        <v>-36504</v>
      </c>
      <c r="AI37">
        <f t="shared" si="4"/>
        <v>15120</v>
      </c>
      <c r="AJ37">
        <f t="shared" si="4"/>
        <v>19067</v>
      </c>
      <c r="AK37">
        <f t="shared" si="4"/>
        <v>19192</v>
      </c>
      <c r="AL37">
        <f t="shared" si="4"/>
        <v>46694</v>
      </c>
      <c r="AM37">
        <f t="shared" si="4"/>
        <v>-4655</v>
      </c>
      <c r="AN37">
        <f t="shared" si="4"/>
        <v>-9820</v>
      </c>
      <c r="AO37">
        <f t="shared" si="4"/>
        <v>-18952</v>
      </c>
      <c r="AP37">
        <f t="shared" si="4"/>
        <v>-15380</v>
      </c>
      <c r="AQ37">
        <f t="shared" si="4"/>
        <v>-25371</v>
      </c>
      <c r="AR37">
        <f t="shared" si="4"/>
        <v>-21137</v>
      </c>
    </row>
    <row r="39" spans="1:44" x14ac:dyDescent="0.2">
      <c r="A39" t="s">
        <v>35</v>
      </c>
      <c r="B39">
        <v>-629</v>
      </c>
      <c r="C39">
        <v>-159</v>
      </c>
      <c r="D39">
        <v>-858</v>
      </c>
      <c r="E39">
        <v>-228</v>
      </c>
      <c r="F39">
        <v>-1874</v>
      </c>
      <c r="G39">
        <v>-1038</v>
      </c>
      <c r="H39">
        <v>-152</v>
      </c>
      <c r="I39">
        <v>-1077</v>
      </c>
      <c r="J39">
        <v>-260</v>
      </c>
      <c r="K39">
        <v>-2527</v>
      </c>
      <c r="L39">
        <v>-1318</v>
      </c>
      <c r="M39">
        <v>-109</v>
      </c>
      <c r="N39">
        <v>-1199</v>
      </c>
      <c r="O39">
        <f>P39-AL39</f>
        <v>-191</v>
      </c>
      <c r="P39">
        <v>-2817</v>
      </c>
      <c r="Q39">
        <v>-1379</v>
      </c>
      <c r="R39">
        <v>-187</v>
      </c>
      <c r="S39">
        <v>-1668</v>
      </c>
      <c r="T39">
        <v>-400</v>
      </c>
      <c r="U39">
        <v>-3634</v>
      </c>
      <c r="V39">
        <v>-2861</v>
      </c>
      <c r="W39">
        <v>-299</v>
      </c>
      <c r="X39">
        <v>-2695</v>
      </c>
      <c r="Y39">
        <v>-701</v>
      </c>
      <c r="Z39">
        <v>-6556</v>
      </c>
      <c r="AA39">
        <v>-2888</v>
      </c>
      <c r="AB39">
        <v>-330</v>
      </c>
      <c r="AC39">
        <v>-2697</v>
      </c>
      <c r="AG39">
        <v>-788</v>
      </c>
      <c r="AH39">
        <v>-1646</v>
      </c>
      <c r="AI39">
        <v>-1190</v>
      </c>
      <c r="AJ39">
        <v>-2267</v>
      </c>
      <c r="AK39">
        <v>-1427</v>
      </c>
      <c r="AL39">
        <v>-2626</v>
      </c>
      <c r="AM39">
        <v>-1566</v>
      </c>
      <c r="AN39">
        <v>-3234</v>
      </c>
      <c r="AO39">
        <v>-3160</v>
      </c>
      <c r="AP39">
        <v>-5855</v>
      </c>
      <c r="AQ39">
        <v>-3218</v>
      </c>
      <c r="AR39">
        <v>-5915</v>
      </c>
    </row>
    <row r="40" spans="1:44" x14ac:dyDescent="0.2">
      <c r="A40" t="s">
        <v>36</v>
      </c>
      <c r="B40">
        <v>-3130</v>
      </c>
      <c r="C40">
        <v>-3004</v>
      </c>
      <c r="D40">
        <v>-3365</v>
      </c>
      <c r="E40">
        <f>-12769-AH40</f>
        <v>-3270</v>
      </c>
      <c r="F40">
        <v>-12769</v>
      </c>
      <c r="G40">
        <v>-3339</v>
      </c>
      <c r="H40">
        <v>-3190</v>
      </c>
      <c r="I40">
        <v>-3653</v>
      </c>
      <c r="J40">
        <f>K40-AJ40</f>
        <v>-3530</v>
      </c>
      <c r="K40">
        <v>-13712</v>
      </c>
      <c r="L40">
        <v>-3568</v>
      </c>
      <c r="M40">
        <v>-3443</v>
      </c>
      <c r="N40">
        <v>-3629</v>
      </c>
      <c r="O40">
        <f>P40-AL40</f>
        <v>-3479</v>
      </c>
      <c r="P40">
        <v>-14119</v>
      </c>
      <c r="Q40">
        <v>-3539</v>
      </c>
      <c r="R40">
        <v>-3375</v>
      </c>
      <c r="S40">
        <v>-3656</v>
      </c>
      <c r="T40">
        <v>-3511</v>
      </c>
      <c r="U40">
        <v>-14081</v>
      </c>
      <c r="V40">
        <v>-3613</v>
      </c>
      <c r="W40">
        <v>-3447</v>
      </c>
      <c r="X40">
        <v>-3767</v>
      </c>
      <c r="Y40">
        <v>-3640</v>
      </c>
      <c r="Z40">
        <v>-14467</v>
      </c>
      <c r="AA40">
        <v>-3732</v>
      </c>
      <c r="AB40">
        <v>-3595</v>
      </c>
      <c r="AC40">
        <v>-3811</v>
      </c>
      <c r="AG40">
        <v>-6134</v>
      </c>
      <c r="AH40">
        <v>-9499</v>
      </c>
      <c r="AI40">
        <v>-6529</v>
      </c>
      <c r="AJ40">
        <v>-10182</v>
      </c>
      <c r="AK40">
        <v>-7011</v>
      </c>
      <c r="AL40">
        <v>-10640</v>
      </c>
      <c r="AM40">
        <v>-6914</v>
      </c>
      <c r="AN40">
        <v>-10570</v>
      </c>
      <c r="AO40">
        <v>-7060</v>
      </c>
      <c r="AP40">
        <v>-10827</v>
      </c>
      <c r="AQ40">
        <v>-7327</v>
      </c>
      <c r="AR40">
        <v>-11138</v>
      </c>
    </row>
    <row r="41" spans="1:44" x14ac:dyDescent="0.2">
      <c r="A41" t="s">
        <v>37</v>
      </c>
      <c r="C41">
        <v>273</v>
      </c>
      <c r="D41">
        <v>1</v>
      </c>
      <c r="E41">
        <v>281</v>
      </c>
      <c r="F41">
        <v>555</v>
      </c>
      <c r="H41">
        <v>327</v>
      </c>
      <c r="I41">
        <v>1</v>
      </c>
      <c r="J41">
        <v>341</v>
      </c>
      <c r="K41">
        <v>669</v>
      </c>
      <c r="M41">
        <v>390</v>
      </c>
      <c r="N41">
        <v>1</v>
      </c>
      <c r="O41">
        <v>390</v>
      </c>
      <c r="P41">
        <v>781</v>
      </c>
      <c r="Q41">
        <v>2</v>
      </c>
      <c r="R41">
        <v>428</v>
      </c>
      <c r="T41">
        <v>450</v>
      </c>
      <c r="U41">
        <v>880</v>
      </c>
      <c r="W41">
        <v>561</v>
      </c>
      <c r="Y41">
        <v>544</v>
      </c>
      <c r="Z41">
        <v>1105</v>
      </c>
      <c r="AG41">
        <v>273</v>
      </c>
      <c r="AH41">
        <v>274</v>
      </c>
      <c r="AI41">
        <v>327</v>
      </c>
      <c r="AJ41">
        <v>328</v>
      </c>
      <c r="AK41">
        <v>390</v>
      </c>
      <c r="AL41">
        <v>391</v>
      </c>
      <c r="AM41">
        <v>430</v>
      </c>
      <c r="AN41">
        <v>430</v>
      </c>
      <c r="AO41">
        <v>561</v>
      </c>
      <c r="AP41">
        <v>561</v>
      </c>
    </row>
    <row r="42" spans="1:44" x14ac:dyDescent="0.2">
      <c r="A42" t="s">
        <v>38</v>
      </c>
      <c r="B42">
        <v>-10851</v>
      </c>
      <c r="C42">
        <v>-7161</v>
      </c>
      <c r="D42">
        <v>-7093</v>
      </c>
      <c r="E42">
        <v>-7795</v>
      </c>
      <c r="F42">
        <v>-32900</v>
      </c>
      <c r="G42">
        <v>-10095</v>
      </c>
      <c r="H42">
        <v>-22756</v>
      </c>
      <c r="I42">
        <v>-20783</v>
      </c>
      <c r="J42">
        <v>-19104</v>
      </c>
      <c r="K42">
        <v>-72738</v>
      </c>
      <c r="L42">
        <v>-8796</v>
      </c>
      <c r="M42">
        <v>-23702</v>
      </c>
      <c r="N42">
        <v>-16955</v>
      </c>
      <c r="O42">
        <v>-17444</v>
      </c>
      <c r="P42">
        <v>-66897</v>
      </c>
      <c r="Q42">
        <v>-20706</v>
      </c>
      <c r="R42">
        <v>-18574</v>
      </c>
      <c r="S42">
        <v>-15891</v>
      </c>
      <c r="T42">
        <v>-17187</v>
      </c>
      <c r="U42">
        <v>-72358</v>
      </c>
      <c r="V42">
        <v>-24775</v>
      </c>
      <c r="W42">
        <v>-18548</v>
      </c>
      <c r="X42">
        <v>-22900</v>
      </c>
      <c r="Y42">
        <v>-19748</v>
      </c>
      <c r="Z42">
        <v>-85971</v>
      </c>
      <c r="AA42">
        <v>-20478</v>
      </c>
      <c r="AB42">
        <v>-22631</v>
      </c>
      <c r="AC42">
        <v>-21865</v>
      </c>
      <c r="AG42">
        <v>-18012</v>
      </c>
      <c r="AH42">
        <v>-25105</v>
      </c>
      <c r="AI42">
        <v>-32851</v>
      </c>
      <c r="AJ42">
        <v>-53634</v>
      </c>
      <c r="AK42">
        <v>-32498</v>
      </c>
      <c r="AL42">
        <v>-49453</v>
      </c>
      <c r="AM42">
        <v>-39280</v>
      </c>
      <c r="AN42">
        <v>-55171</v>
      </c>
      <c r="AO42">
        <v>-43323</v>
      </c>
      <c r="AP42">
        <v>-66223</v>
      </c>
      <c r="AQ42">
        <v>-43109</v>
      </c>
      <c r="AR42">
        <v>-64974</v>
      </c>
    </row>
    <row r="43" spans="1:44" x14ac:dyDescent="0.2">
      <c r="A43" t="s">
        <v>39</v>
      </c>
      <c r="B43">
        <v>178</v>
      </c>
      <c r="C43">
        <v>47</v>
      </c>
      <c r="D43">
        <v>309</v>
      </c>
      <c r="E43">
        <v>93</v>
      </c>
      <c r="F43">
        <v>627</v>
      </c>
      <c r="AG43">
        <v>225</v>
      </c>
      <c r="AH43">
        <v>534</v>
      </c>
    </row>
    <row r="44" spans="1:44" x14ac:dyDescent="0.2">
      <c r="A44" t="s">
        <v>40</v>
      </c>
      <c r="C44">
        <v>10975</v>
      </c>
      <c r="D44">
        <v>10750</v>
      </c>
      <c r="E44">
        <v>6937</v>
      </c>
      <c r="F44">
        <v>28662</v>
      </c>
      <c r="G44">
        <v>6969</v>
      </c>
      <c r="K44">
        <v>6969</v>
      </c>
      <c r="O44">
        <v>6963</v>
      </c>
      <c r="P44">
        <v>6963</v>
      </c>
      <c r="Q44">
        <v>2210</v>
      </c>
      <c r="S44">
        <v>8425</v>
      </c>
      <c r="T44">
        <v>5456</v>
      </c>
      <c r="U44">
        <v>16091</v>
      </c>
      <c r="W44">
        <v>13923</v>
      </c>
      <c r="Y44">
        <v>6470</v>
      </c>
      <c r="Z44">
        <v>20393</v>
      </c>
      <c r="AG44">
        <v>10975</v>
      </c>
      <c r="AH44">
        <v>21725</v>
      </c>
      <c r="AI44">
        <v>6969</v>
      </c>
      <c r="AJ44">
        <v>6969</v>
      </c>
      <c r="AM44">
        <v>2210</v>
      </c>
      <c r="AN44">
        <v>10635</v>
      </c>
      <c r="AO44">
        <v>13923</v>
      </c>
      <c r="AP44">
        <v>13923</v>
      </c>
    </row>
    <row r="45" spans="1:44" x14ac:dyDescent="0.2">
      <c r="A45" t="s">
        <v>41</v>
      </c>
      <c r="D45">
        <v>-3500</v>
      </c>
      <c r="F45">
        <v>-3500</v>
      </c>
      <c r="H45">
        <v>-500</v>
      </c>
      <c r="I45">
        <v>-6000</v>
      </c>
      <c r="K45">
        <v>-6500</v>
      </c>
      <c r="M45">
        <v>-2500</v>
      </c>
      <c r="N45">
        <v>-3000</v>
      </c>
      <c r="O45">
        <v>-3305</v>
      </c>
      <c r="P45">
        <v>-8805</v>
      </c>
      <c r="Q45">
        <v>-1000</v>
      </c>
      <c r="R45">
        <v>-4250</v>
      </c>
      <c r="S45">
        <v>-7379</v>
      </c>
      <c r="U45">
        <v>-12629</v>
      </c>
      <c r="V45">
        <v>-1000</v>
      </c>
      <c r="W45">
        <v>-3500</v>
      </c>
      <c r="X45">
        <v>-3000</v>
      </c>
      <c r="Y45">
        <v>-1250</v>
      </c>
      <c r="Z45">
        <v>-8750</v>
      </c>
      <c r="AB45">
        <v>-3750</v>
      </c>
      <c r="AC45">
        <v>-3000</v>
      </c>
      <c r="AH45">
        <v>-3500</v>
      </c>
      <c r="AI45">
        <v>-500</v>
      </c>
      <c r="AJ45">
        <v>-6500</v>
      </c>
      <c r="AK45">
        <v>-2500</v>
      </c>
      <c r="AL45">
        <v>-5500</v>
      </c>
      <c r="AM45">
        <v>-5250</v>
      </c>
      <c r="AN45">
        <v>-12629</v>
      </c>
      <c r="AO45">
        <v>-4500</v>
      </c>
      <c r="AP45">
        <v>-7500</v>
      </c>
      <c r="AQ45">
        <v>-3750</v>
      </c>
      <c r="AR45">
        <v>-6750</v>
      </c>
    </row>
    <row r="46" spans="1:44" x14ac:dyDescent="0.2">
      <c r="A46" t="s">
        <v>42</v>
      </c>
      <c r="O46">
        <v>-5977</v>
      </c>
      <c r="P46">
        <v>-5977</v>
      </c>
      <c r="Q46">
        <v>-979</v>
      </c>
      <c r="R46">
        <v>2497</v>
      </c>
      <c r="S46">
        <v>-1487</v>
      </c>
      <c r="T46">
        <v>-31</v>
      </c>
      <c r="V46">
        <v>22</v>
      </c>
      <c r="X46">
        <v>3000</v>
      </c>
      <c r="Y46">
        <v>-2000</v>
      </c>
      <c r="Z46">
        <v>1022</v>
      </c>
      <c r="AA46">
        <v>-1000</v>
      </c>
      <c r="AB46">
        <v>1999</v>
      </c>
      <c r="AC46">
        <v>3971</v>
      </c>
      <c r="AM46">
        <v>1518</v>
      </c>
      <c r="AN46">
        <v>31</v>
      </c>
      <c r="AO46">
        <v>22</v>
      </c>
      <c r="AP46">
        <v>3022</v>
      </c>
      <c r="AQ46">
        <v>999</v>
      </c>
      <c r="AR46">
        <v>4970</v>
      </c>
    </row>
    <row r="47" spans="1:44" x14ac:dyDescent="0.2">
      <c r="A47" t="s">
        <v>43</v>
      </c>
      <c r="B47">
        <v>2385</v>
      </c>
      <c r="C47">
        <v>-506</v>
      </c>
      <c r="D47">
        <v>1987</v>
      </c>
      <c r="E47">
        <v>-14</v>
      </c>
      <c r="F47">
        <v>3852</v>
      </c>
      <c r="G47">
        <v>2</v>
      </c>
      <c r="H47">
        <v>-1</v>
      </c>
      <c r="I47">
        <v>-11</v>
      </c>
      <c r="J47">
        <v>-27</v>
      </c>
      <c r="K47">
        <v>-37</v>
      </c>
      <c r="L47">
        <v>6</v>
      </c>
      <c r="M47">
        <v>-6</v>
      </c>
      <c r="AG47">
        <v>1879</v>
      </c>
      <c r="AH47">
        <v>3866</v>
      </c>
      <c r="AI47">
        <v>1</v>
      </c>
      <c r="AJ47">
        <v>-10</v>
      </c>
    </row>
    <row r="48" spans="1:44" x14ac:dyDescent="0.2">
      <c r="A48" t="s">
        <v>9</v>
      </c>
      <c r="M48">
        <v>-87</v>
      </c>
      <c r="N48">
        <v>4</v>
      </c>
      <c r="O48">
        <v>-22</v>
      </c>
      <c r="P48">
        <v>-105</v>
      </c>
      <c r="Q48">
        <v>-16</v>
      </c>
      <c r="R48">
        <v>-35</v>
      </c>
      <c r="S48">
        <v>-69</v>
      </c>
      <c r="T48">
        <v>-6</v>
      </c>
      <c r="U48">
        <v>-126</v>
      </c>
      <c r="V48">
        <v>-22</v>
      </c>
      <c r="W48">
        <v>-16</v>
      </c>
      <c r="X48">
        <v>-34</v>
      </c>
      <c r="Y48">
        <v>-57</v>
      </c>
      <c r="Z48">
        <v>-129</v>
      </c>
      <c r="AA48">
        <v>-61</v>
      </c>
      <c r="AB48">
        <v>-44</v>
      </c>
      <c r="AC48">
        <v>-43</v>
      </c>
      <c r="AK48">
        <v>-87</v>
      </c>
      <c r="AL48">
        <v>-83</v>
      </c>
      <c r="AM48">
        <v>-51</v>
      </c>
      <c r="AN48">
        <v>-120</v>
      </c>
      <c r="AO48">
        <v>-38</v>
      </c>
      <c r="AP48">
        <v>-72</v>
      </c>
      <c r="AQ48">
        <v>-105</v>
      </c>
      <c r="AR48">
        <v>-148</v>
      </c>
    </row>
    <row r="49" spans="1:44" x14ac:dyDescent="0.2">
      <c r="A49" t="s">
        <v>51</v>
      </c>
      <c r="R49">
        <v>2556</v>
      </c>
      <c r="S49">
        <v>-2556</v>
      </c>
      <c r="AM49">
        <v>2556</v>
      </c>
    </row>
    <row r="50" spans="1:44" x14ac:dyDescent="0.2">
      <c r="A50" t="s">
        <v>52</v>
      </c>
      <c r="S50">
        <v>5165</v>
      </c>
      <c r="T50">
        <v>-5165</v>
      </c>
      <c r="AN50">
        <v>5165</v>
      </c>
    </row>
    <row r="51" spans="1:44" x14ac:dyDescent="0.2">
      <c r="A51" t="s">
        <v>53</v>
      </c>
      <c r="N51">
        <v>-2026</v>
      </c>
      <c r="O51">
        <v>2026</v>
      </c>
      <c r="T51">
        <v>-963</v>
      </c>
      <c r="U51">
        <v>-963</v>
      </c>
      <c r="AL51">
        <v>-2026</v>
      </c>
    </row>
    <row r="52" spans="1:44" x14ac:dyDescent="0.2">
      <c r="A52" t="s">
        <v>44</v>
      </c>
      <c r="B52">
        <v>-12047</v>
      </c>
      <c r="C52">
        <v>465</v>
      </c>
      <c r="D52">
        <v>-1769</v>
      </c>
      <c r="E52">
        <v>-3996</v>
      </c>
      <c r="F52">
        <v>-17347</v>
      </c>
      <c r="G52">
        <v>-7501</v>
      </c>
      <c r="H52">
        <v>-26272</v>
      </c>
      <c r="I52">
        <v>-31523</v>
      </c>
      <c r="J52">
        <v>-22580</v>
      </c>
      <c r="K52">
        <v>-87876</v>
      </c>
      <c r="L52">
        <v>-13676</v>
      </c>
      <c r="M52">
        <v>-29457</v>
      </c>
      <c r="N52">
        <v>-26804</v>
      </c>
      <c r="O52">
        <f>P52-AL52</f>
        <v>-21039</v>
      </c>
      <c r="P52">
        <v>-90976</v>
      </c>
      <c r="Q52">
        <v>-25407</v>
      </c>
      <c r="R52">
        <v>-20940</v>
      </c>
      <c r="S52">
        <v>-19116</v>
      </c>
      <c r="T52">
        <v>-21357</v>
      </c>
      <c r="U52">
        <v>-86820</v>
      </c>
      <c r="V52">
        <v>-32249</v>
      </c>
      <c r="W52">
        <v>-11326</v>
      </c>
      <c r="X52">
        <v>-29396</v>
      </c>
      <c r="Y52">
        <v>-20382</v>
      </c>
      <c r="Z52">
        <v>-93353</v>
      </c>
      <c r="AA52">
        <v>-28159</v>
      </c>
      <c r="AB52">
        <v>-28351</v>
      </c>
      <c r="AC52">
        <v>-27445</v>
      </c>
      <c r="AG52">
        <v>-11582</v>
      </c>
      <c r="AH52">
        <v>-13351</v>
      </c>
      <c r="AI52">
        <v>-33773</v>
      </c>
      <c r="AJ52">
        <v>-65296</v>
      </c>
      <c r="AK52">
        <v>-43133</v>
      </c>
      <c r="AL52">
        <v>-69937</v>
      </c>
      <c r="AM52">
        <v>-46347</v>
      </c>
      <c r="AN52">
        <v>-65463</v>
      </c>
      <c r="AO52">
        <v>-43575</v>
      </c>
      <c r="AP52">
        <v>-72971</v>
      </c>
      <c r="AQ52">
        <v>-56510</v>
      </c>
      <c r="AR52">
        <v>-83955</v>
      </c>
    </row>
    <row r="54" spans="1:44" x14ac:dyDescent="0.2">
      <c r="A54" t="s">
        <v>163</v>
      </c>
      <c r="B54">
        <f t="shared" ref="B54:AC54" si="5">B21+B37+B52</f>
        <v>-4113</v>
      </c>
      <c r="C54">
        <f t="shared" si="5"/>
        <v>-1214</v>
      </c>
      <c r="D54">
        <f t="shared" si="5"/>
        <v>3414</v>
      </c>
      <c r="E54">
        <f t="shared" si="5"/>
        <v>1718</v>
      </c>
      <c r="F54">
        <f t="shared" si="5"/>
        <v>-195</v>
      </c>
      <c r="G54">
        <f t="shared" si="5"/>
        <v>7202</v>
      </c>
      <c r="H54">
        <f t="shared" si="5"/>
        <v>17568</v>
      </c>
      <c r="I54">
        <f t="shared" si="5"/>
        <v>-13088</v>
      </c>
      <c r="J54">
        <f t="shared" si="5"/>
        <v>-6058</v>
      </c>
      <c r="K54">
        <f t="shared" si="5"/>
        <v>5624</v>
      </c>
      <c r="L54">
        <f t="shared" si="5"/>
        <v>18858</v>
      </c>
      <c r="M54">
        <f t="shared" si="5"/>
        <v>-4954</v>
      </c>
      <c r="N54">
        <f t="shared" si="5"/>
        <v>12334</v>
      </c>
      <c r="O54">
        <f t="shared" si="5"/>
        <v>-1927</v>
      </c>
      <c r="P54">
        <f t="shared" si="5"/>
        <v>24311</v>
      </c>
      <c r="Q54">
        <f>Q21+Q37+Q52</f>
        <v>-8559</v>
      </c>
      <c r="R54">
        <f t="shared" si="5"/>
        <v>1384</v>
      </c>
      <c r="S54">
        <f t="shared" si="5"/>
        <v>-8010</v>
      </c>
      <c r="T54">
        <f t="shared" si="5"/>
        <v>4750</v>
      </c>
      <c r="U54">
        <f t="shared" si="5"/>
        <v>-10435</v>
      </c>
      <c r="V54">
        <f t="shared" si="5"/>
        <v>-2070</v>
      </c>
      <c r="W54">
        <f t="shared" si="5"/>
        <v>2287</v>
      </c>
      <c r="X54">
        <f t="shared" si="5"/>
        <v>-4730</v>
      </c>
      <c r="Y54">
        <f t="shared" si="5"/>
        <v>653</v>
      </c>
      <c r="Z54">
        <f>Z21+Z37+Z52</f>
        <v>-3860</v>
      </c>
      <c r="AA54">
        <f t="shared" si="5"/>
        <v>2701</v>
      </c>
      <c r="AB54">
        <f t="shared" si="5"/>
        <v>-9450</v>
      </c>
      <c r="AC54">
        <f t="shared" si="5"/>
        <v>-319</v>
      </c>
      <c r="AG54">
        <f t="shared" ref="AG54:AR54" si="6">AG21+AG37+AG52</f>
        <v>-5327</v>
      </c>
      <c r="AH54">
        <f t="shared" si="6"/>
        <v>-1913</v>
      </c>
      <c r="AI54">
        <f t="shared" si="6"/>
        <v>24770</v>
      </c>
      <c r="AJ54">
        <f t="shared" si="6"/>
        <v>11682</v>
      </c>
      <c r="AK54">
        <f t="shared" si="6"/>
        <v>13904</v>
      </c>
      <c r="AL54">
        <f t="shared" si="6"/>
        <v>26238</v>
      </c>
      <c r="AM54">
        <f t="shared" si="6"/>
        <v>-7175</v>
      </c>
      <c r="AN54">
        <f t="shared" si="6"/>
        <v>-15185</v>
      </c>
      <c r="AO54">
        <f t="shared" si="6"/>
        <v>217</v>
      </c>
      <c r="AP54">
        <f t="shared" si="6"/>
        <v>-4513</v>
      </c>
      <c r="AQ54">
        <f t="shared" si="6"/>
        <v>-6749</v>
      </c>
      <c r="AR54">
        <f t="shared" si="6"/>
        <v>-7068</v>
      </c>
    </row>
    <row r="56" spans="1:44" x14ac:dyDescent="0.2">
      <c r="R56">
        <f>R54-R52</f>
        <v>22324</v>
      </c>
    </row>
    <row r="58" spans="1:44" x14ac:dyDescent="0.2">
      <c r="A58" t="s">
        <v>50</v>
      </c>
      <c r="B58">
        <v>16371</v>
      </c>
      <c r="C58">
        <v>15157</v>
      </c>
      <c r="D58">
        <v>18571</v>
      </c>
      <c r="E58">
        <v>20289</v>
      </c>
      <c r="F58">
        <v>20289</v>
      </c>
      <c r="G58">
        <v>27491</v>
      </c>
      <c r="H58">
        <v>45059</v>
      </c>
      <c r="I58">
        <v>31971</v>
      </c>
      <c r="J58">
        <v>25913</v>
      </c>
      <c r="K58">
        <v>25913</v>
      </c>
      <c r="L58">
        <v>44771</v>
      </c>
      <c r="M58">
        <v>39817</v>
      </c>
      <c r="N58">
        <v>52151</v>
      </c>
      <c r="O58">
        <v>50224</v>
      </c>
      <c r="P58">
        <v>50224</v>
      </c>
      <c r="Q58">
        <v>41665</v>
      </c>
      <c r="R58">
        <v>43049</v>
      </c>
      <c r="S58">
        <v>35039</v>
      </c>
      <c r="T58">
        <v>39789</v>
      </c>
      <c r="U58">
        <v>39789</v>
      </c>
      <c r="V58">
        <v>37719</v>
      </c>
      <c r="W58">
        <v>40006</v>
      </c>
      <c r="X58">
        <v>35276</v>
      </c>
      <c r="Y58">
        <v>35929</v>
      </c>
      <c r="Z58">
        <v>35929</v>
      </c>
      <c r="AA58">
        <v>38630</v>
      </c>
      <c r="AB58">
        <v>29180</v>
      </c>
      <c r="AC58">
        <v>28861</v>
      </c>
      <c r="AG58">
        <v>15157</v>
      </c>
      <c r="AH58">
        <v>18571</v>
      </c>
      <c r="AI58">
        <v>45059</v>
      </c>
      <c r="AJ58">
        <v>31971</v>
      </c>
      <c r="AK58">
        <v>39817</v>
      </c>
      <c r="AL58">
        <v>52151</v>
      </c>
      <c r="AM58">
        <v>43049</v>
      </c>
      <c r="AN58">
        <v>35039</v>
      </c>
      <c r="AO58">
        <v>40006</v>
      </c>
      <c r="AP58">
        <v>35276</v>
      </c>
      <c r="AQ58">
        <v>29180</v>
      </c>
      <c r="AR58">
        <v>28861</v>
      </c>
    </row>
    <row r="61" spans="1:44" x14ac:dyDescent="0.2">
      <c r="A61" t="s">
        <v>242</v>
      </c>
      <c r="AR61" t="s">
        <v>199</v>
      </c>
    </row>
    <row r="62" spans="1:44" x14ac:dyDescent="0.2">
      <c r="A62" t="s">
        <v>2</v>
      </c>
      <c r="B62">
        <v>3510</v>
      </c>
      <c r="C62">
        <v>3368</v>
      </c>
      <c r="D62">
        <v>2874</v>
      </c>
      <c r="E62">
        <v>1839</v>
      </c>
      <c r="F62">
        <v>11591</v>
      </c>
      <c r="G62">
        <v>3551</v>
      </c>
      <c r="H62">
        <v>2789</v>
      </c>
      <c r="I62">
        <v>2479</v>
      </c>
      <c r="J62">
        <v>1598</v>
      </c>
      <c r="K62">
        <v>10417</v>
      </c>
      <c r="L62">
        <v>4916</v>
      </c>
      <c r="M62">
        <v>4581</v>
      </c>
      <c r="N62">
        <v>2298</v>
      </c>
      <c r="O62">
        <v>3468</v>
      </c>
      <c r="P62">
        <v>15263</v>
      </c>
      <c r="Q62">
        <v>4393</v>
      </c>
      <c r="R62">
        <v>3112</v>
      </c>
      <c r="S62">
        <v>905</v>
      </c>
      <c r="T62">
        <v>1091</v>
      </c>
      <c r="U62">
        <v>9501</v>
      </c>
      <c r="V62">
        <v>1787</v>
      </c>
      <c r="W62">
        <v>8489</v>
      </c>
      <c r="X62">
        <v>8260</v>
      </c>
      <c r="Y62">
        <v>6849</v>
      </c>
      <c r="Z62">
        <v>25385</v>
      </c>
      <c r="AA62">
        <v>5235</v>
      </c>
      <c r="AB62">
        <v>4066</v>
      </c>
      <c r="AC62">
        <v>2950</v>
      </c>
      <c r="AG62">
        <v>6878</v>
      </c>
      <c r="AH62">
        <v>9752</v>
      </c>
      <c r="AI62">
        <v>6340</v>
      </c>
      <c r="AJ62">
        <v>8819</v>
      </c>
      <c r="AK62">
        <v>9497</v>
      </c>
      <c r="AL62">
        <v>11795</v>
      </c>
      <c r="AM62">
        <v>7505</v>
      </c>
      <c r="AN62">
        <v>8410</v>
      </c>
      <c r="AO62">
        <v>10276</v>
      </c>
      <c r="AP62">
        <v>18536</v>
      </c>
      <c r="AQ62">
        <v>9301</v>
      </c>
      <c r="AR62">
        <v>12251</v>
      </c>
    </row>
    <row r="63" spans="1:44" x14ac:dyDescent="0.2">
      <c r="A63" t="s">
        <v>3</v>
      </c>
      <c r="B63">
        <v>497</v>
      </c>
      <c r="C63">
        <v>510</v>
      </c>
      <c r="D63">
        <v>449</v>
      </c>
      <c r="E63">
        <v>636</v>
      </c>
      <c r="F63">
        <v>2092</v>
      </c>
      <c r="G63">
        <v>623</v>
      </c>
      <c r="H63">
        <v>733</v>
      </c>
      <c r="I63">
        <v>764</v>
      </c>
      <c r="J63">
        <v>902</v>
      </c>
      <c r="K63">
        <v>3022</v>
      </c>
      <c r="L63">
        <v>836</v>
      </c>
      <c r="M63">
        <v>926</v>
      </c>
      <c r="N63">
        <v>801</v>
      </c>
      <c r="O63">
        <v>860</v>
      </c>
      <c r="P63">
        <v>3423</v>
      </c>
      <c r="Q63">
        <v>771</v>
      </c>
      <c r="R63">
        <v>918</v>
      </c>
      <c r="S63">
        <v>586</v>
      </c>
      <c r="T63">
        <v>727</v>
      </c>
      <c r="U63">
        <v>3002</v>
      </c>
      <c r="V63">
        <v>619</v>
      </c>
      <c r="W63">
        <v>708</v>
      </c>
      <c r="X63">
        <v>543</v>
      </c>
      <c r="Y63">
        <v>817</v>
      </c>
      <c r="Z63">
        <v>2687</v>
      </c>
      <c r="AA63">
        <v>531</v>
      </c>
      <c r="AB63">
        <v>875</v>
      </c>
      <c r="AC63">
        <v>504</v>
      </c>
      <c r="AG63">
        <v>1007</v>
      </c>
      <c r="AH63">
        <v>1456</v>
      </c>
      <c r="AI63">
        <v>1356</v>
      </c>
      <c r="AJ63">
        <v>2120</v>
      </c>
      <c r="AK63">
        <v>1762</v>
      </c>
      <c r="AL63">
        <v>2563</v>
      </c>
      <c r="AM63">
        <v>1689</v>
      </c>
      <c r="AN63">
        <v>2275</v>
      </c>
      <c r="AO63">
        <v>1327</v>
      </c>
      <c r="AP63">
        <v>1870</v>
      </c>
      <c r="AQ63">
        <v>1406</v>
      </c>
      <c r="AR63">
        <v>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model</vt:lpstr>
      <vt:lpstr>Debt 10K 2021</vt:lpstr>
      <vt:lpstr>CashOpx</vt:lpstr>
      <vt:lpstr>financing</vt:lpstr>
      <vt:lpstr>investing</vt:lpstr>
      <vt:lpstr>cashflow from operating</vt:lpstr>
      <vt:lpstr>income</vt:lpstr>
      <vt:lpstr>cashflow</vt:lpstr>
      <vt:lpstr>balance</vt:lpstr>
      <vt:lpstr>trial 1-ebitda to delta cash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2022-08-01T11:16:54Z</dcterms:created>
  <dcterms:modified xsi:type="dcterms:W3CDTF">2022-08-07T18:05:26Z</dcterms:modified>
</cp:coreProperties>
</file>