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60D2AFF9-14E5-5A4F-9964-EF9BB993282D}" xr6:coauthVersionLast="47" xr6:coauthVersionMax="47" xr10:uidLastSave="{00000000-0000-0000-0000-000000000000}"/>
  <bookViews>
    <workbookView xWindow="380" yWindow="500" windowWidth="26900" windowHeight="15800" xr2:uid="{123E7126-618F-554B-9C59-0DEE9560D86E}"/>
  </bookViews>
  <sheets>
    <sheet name="Sheet5" sheetId="9" r:id="rId1"/>
    <sheet name="analysis" sheetId="16" r:id="rId2"/>
    <sheet name="charts" sheetId="17" r:id="rId3"/>
    <sheet name="Debt 10K 2021" sheetId="15" r:id="rId4"/>
    <sheet name="CashOpx" sheetId="10" r:id="rId5"/>
    <sheet name="by segment" sheetId="7" r:id="rId6"/>
    <sheet name="financing" sheetId="6" r:id="rId7"/>
    <sheet name="investing" sheetId="4" r:id="rId8"/>
    <sheet name="cashflow from operating" sheetId="2" r:id="rId9"/>
    <sheet name="calculate up" sheetId="14" r:id="rId10"/>
    <sheet name="trial 1-ebitda to delta cash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1" i="9" l="1"/>
  <c r="AD7" i="9"/>
  <c r="AD3" i="9"/>
  <c r="AD4" i="9"/>
  <c r="AD5" i="9"/>
  <c r="AD6" i="9"/>
  <c r="AD9" i="9"/>
  <c r="AD16" i="9"/>
  <c r="AD18" i="9"/>
  <c r="AD19" i="9"/>
  <c r="AD20" i="9"/>
  <c r="AD21" i="9"/>
  <c r="AD22" i="9"/>
  <c r="AD24" i="9"/>
  <c r="AD25" i="9"/>
  <c r="AD26" i="9"/>
  <c r="AD27" i="9"/>
  <c r="AD28" i="9"/>
  <c r="AD29" i="9"/>
  <c r="AD30" i="9"/>
  <c r="AD32" i="9"/>
  <c r="AD33" i="9"/>
  <c r="AD34" i="9"/>
  <c r="AD35" i="9"/>
  <c r="AD36" i="9"/>
  <c r="AD2" i="9"/>
  <c r="S10" i="9"/>
  <c r="T10" i="9"/>
  <c r="U10" i="9"/>
  <c r="V10" i="9"/>
  <c r="W10" i="9"/>
  <c r="X10" i="9"/>
  <c r="Y10" i="9"/>
  <c r="Y12" i="9" s="1"/>
  <c r="Z10" i="9"/>
  <c r="AA10" i="9"/>
  <c r="AB10" i="9"/>
  <c r="AC10" i="9"/>
  <c r="AD10" i="9" s="1"/>
  <c r="C10" i="9"/>
  <c r="C12" i="9" s="1"/>
  <c r="D10" i="9"/>
  <c r="E10" i="9"/>
  <c r="E12" i="9" s="1"/>
  <c r="F10" i="9"/>
  <c r="G10" i="9"/>
  <c r="H10" i="9"/>
  <c r="I10" i="9"/>
  <c r="J10" i="9"/>
  <c r="J12" i="9" s="1"/>
  <c r="K10" i="9"/>
  <c r="L10" i="9"/>
  <c r="M10" i="9"/>
  <c r="N10" i="9"/>
  <c r="O10" i="9"/>
  <c r="P10" i="9"/>
  <c r="Q10" i="9"/>
  <c r="R10" i="9"/>
  <c r="B10" i="9"/>
  <c r="O31" i="9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4" i="6"/>
  <c r="P18" i="16"/>
  <c r="R31" i="9"/>
  <c r="R23" i="9" s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B8" i="10"/>
  <c r="J31" i="9"/>
  <c r="J23" i="9" s="1"/>
  <c r="C31" i="9"/>
  <c r="C23" i="9" s="1"/>
  <c r="C21" i="9" s="1"/>
  <c r="C19" i="9" s="1"/>
  <c r="C17" i="9" s="1"/>
  <c r="C15" i="9" s="1"/>
  <c r="D31" i="9"/>
  <c r="D23" i="9" s="1"/>
  <c r="D21" i="9" s="1"/>
  <c r="D19" i="9" s="1"/>
  <c r="D17" i="9" s="1"/>
  <c r="D15" i="9" s="1"/>
  <c r="E31" i="9"/>
  <c r="E23" i="9" s="1"/>
  <c r="E21" i="9" s="1"/>
  <c r="E19" i="9" s="1"/>
  <c r="E17" i="9" s="1"/>
  <c r="E15" i="9" s="1"/>
  <c r="F31" i="9"/>
  <c r="F23" i="9" s="1"/>
  <c r="F21" i="9" s="1"/>
  <c r="F19" i="9" s="1"/>
  <c r="F17" i="9" s="1"/>
  <c r="F15" i="9" s="1"/>
  <c r="G31" i="9"/>
  <c r="G23" i="9" s="1"/>
  <c r="G21" i="9" s="1"/>
  <c r="G19" i="9" s="1"/>
  <c r="G17" i="9" s="1"/>
  <c r="G15" i="9" s="1"/>
  <c r="H31" i="9"/>
  <c r="H23" i="9" s="1"/>
  <c r="H21" i="9" s="1"/>
  <c r="H19" i="9" s="1"/>
  <c r="H17" i="9" s="1"/>
  <c r="H15" i="9" s="1"/>
  <c r="I31" i="9"/>
  <c r="I23" i="9" s="1"/>
  <c r="I21" i="9" s="1"/>
  <c r="I19" i="9" s="1"/>
  <c r="I17" i="9" s="1"/>
  <c r="I15" i="9" s="1"/>
  <c r="K31" i="9"/>
  <c r="K23" i="9" s="1"/>
  <c r="K21" i="9" s="1"/>
  <c r="K19" i="9" s="1"/>
  <c r="K17" i="9" s="1"/>
  <c r="K15" i="9" s="1"/>
  <c r="L31" i="9"/>
  <c r="L23" i="9" s="1"/>
  <c r="L21" i="9" s="1"/>
  <c r="L19" i="9" s="1"/>
  <c r="L17" i="9" s="1"/>
  <c r="L15" i="9" s="1"/>
  <c r="M31" i="9"/>
  <c r="M23" i="9" s="1"/>
  <c r="M21" i="9" s="1"/>
  <c r="M19" i="9" s="1"/>
  <c r="M17" i="9" s="1"/>
  <c r="M15" i="9" s="1"/>
  <c r="N31" i="9"/>
  <c r="N23" i="9" s="1"/>
  <c r="N21" i="9" s="1"/>
  <c r="N19" i="9" s="1"/>
  <c r="N17" i="9" s="1"/>
  <c r="N15" i="9" s="1"/>
  <c r="O23" i="9"/>
  <c r="O21" i="9" s="1"/>
  <c r="O19" i="9" s="1"/>
  <c r="O17" i="9" s="1"/>
  <c r="O15" i="9" s="1"/>
  <c r="P31" i="9"/>
  <c r="P23" i="9" s="1"/>
  <c r="P21" i="9" s="1"/>
  <c r="P19" i="9" s="1"/>
  <c r="P17" i="9" s="1"/>
  <c r="P15" i="9" s="1"/>
  <c r="Q31" i="9"/>
  <c r="Q23" i="9" s="1"/>
  <c r="Q21" i="9" s="1"/>
  <c r="S31" i="9"/>
  <c r="S23" i="9" s="1"/>
  <c r="S21" i="9" s="1"/>
  <c r="S19" i="9" s="1"/>
  <c r="S17" i="9" s="1"/>
  <c r="S15" i="9" s="1"/>
  <c r="T31" i="9"/>
  <c r="T23" i="9" s="1"/>
  <c r="T21" i="9" s="1"/>
  <c r="T19" i="9" s="1"/>
  <c r="T17" i="9" s="1"/>
  <c r="T15" i="9" s="1"/>
  <c r="U31" i="9"/>
  <c r="U23" i="9" s="1"/>
  <c r="U21" i="9" s="1"/>
  <c r="U19" i="9" s="1"/>
  <c r="U17" i="9" s="1"/>
  <c r="U15" i="9" s="1"/>
  <c r="V31" i="9"/>
  <c r="V23" i="9" s="1"/>
  <c r="V21" i="9" s="1"/>
  <c r="V19" i="9" s="1"/>
  <c r="V17" i="9" s="1"/>
  <c r="V15" i="9" s="1"/>
  <c r="W31" i="9"/>
  <c r="W23" i="9" s="1"/>
  <c r="W21" i="9" s="1"/>
  <c r="W19" i="9" s="1"/>
  <c r="W17" i="9" s="1"/>
  <c r="W15" i="9" s="1"/>
  <c r="X31" i="9"/>
  <c r="X23" i="9" s="1"/>
  <c r="X21" i="9" s="1"/>
  <c r="X19" i="9" s="1"/>
  <c r="X17" i="9" s="1"/>
  <c r="X15" i="9" s="1"/>
  <c r="Y31" i="9"/>
  <c r="Y23" i="9" s="1"/>
  <c r="Y21" i="9" s="1"/>
  <c r="Y19" i="9" s="1"/>
  <c r="Y17" i="9" s="1"/>
  <c r="Y15" i="9" s="1"/>
  <c r="Z31" i="9"/>
  <c r="Z23" i="9" s="1"/>
  <c r="Z21" i="9" s="1"/>
  <c r="Z19" i="9" s="1"/>
  <c r="Z17" i="9" s="1"/>
  <c r="Z15" i="9" s="1"/>
  <c r="AA31" i="9"/>
  <c r="AA23" i="9" s="1"/>
  <c r="AA21" i="9" s="1"/>
  <c r="AA19" i="9" s="1"/>
  <c r="AA17" i="9" s="1"/>
  <c r="AA15" i="9" s="1"/>
  <c r="AB31" i="9"/>
  <c r="AB23" i="9" s="1"/>
  <c r="AB21" i="9" s="1"/>
  <c r="AB19" i="9" s="1"/>
  <c r="AB17" i="9" s="1"/>
  <c r="AB15" i="9" s="1"/>
  <c r="AC31" i="9"/>
  <c r="AC23" i="9" s="1"/>
  <c r="AC21" i="9" s="1"/>
  <c r="AC19" i="9" s="1"/>
  <c r="AC17" i="9" s="1"/>
  <c r="AC15" i="9" s="1"/>
  <c r="AD15" i="9" s="1"/>
  <c r="B31" i="9"/>
  <c r="B23" i="9" s="1"/>
  <c r="B27" i="2"/>
  <c r="E62" i="9"/>
  <c r="E63" i="9"/>
  <c r="O12" i="9"/>
  <c r="T12" i="9"/>
  <c r="T62" i="9"/>
  <c r="T63" i="9" s="1"/>
  <c r="O62" i="9"/>
  <c r="O63" i="9" s="1"/>
  <c r="J62" i="9"/>
  <c r="J63" i="9"/>
  <c r="AD31" i="9" l="1"/>
  <c r="AD23" i="9"/>
  <c r="AD17" i="9"/>
  <c r="R21" i="9"/>
  <c r="R19" i="9" s="1"/>
  <c r="R17" i="9" s="1"/>
  <c r="R15" i="9" s="1"/>
  <c r="Q19" i="9"/>
  <c r="Q17" i="9" s="1"/>
  <c r="Q15" i="9" s="1"/>
  <c r="J21" i="9"/>
  <c r="J19" i="9" s="1"/>
  <c r="J17" i="9" s="1"/>
  <c r="J15" i="9" s="1"/>
  <c r="AD62" i="9" l="1"/>
  <c r="AD63" i="9" s="1"/>
  <c r="AC62" i="9"/>
  <c r="AC63" i="9" s="1"/>
  <c r="AD42" i="9"/>
  <c r="AD43" i="9"/>
  <c r="B63" i="9"/>
  <c r="C62" i="9"/>
  <c r="C63" i="9" s="1"/>
  <c r="D62" i="9"/>
  <c r="D63" i="9" s="1"/>
  <c r="F62" i="9"/>
  <c r="F63" i="9" s="1"/>
  <c r="G62" i="9"/>
  <c r="G63" i="9" s="1"/>
  <c r="H62" i="9"/>
  <c r="H63" i="9" s="1"/>
  <c r="I62" i="9"/>
  <c r="I63" i="9" s="1"/>
  <c r="K62" i="9"/>
  <c r="K63" i="9" s="1"/>
  <c r="L62" i="9"/>
  <c r="L63" i="9" s="1"/>
  <c r="M62" i="9"/>
  <c r="M63" i="9" s="1"/>
  <c r="N62" i="9"/>
  <c r="N63" i="9" s="1"/>
  <c r="P62" i="9"/>
  <c r="P63" i="9" s="1"/>
  <c r="Q62" i="9"/>
  <c r="Q63" i="9" s="1"/>
  <c r="R62" i="9"/>
  <c r="R63" i="9" s="1"/>
  <c r="S62" i="9"/>
  <c r="S63" i="9" s="1"/>
  <c r="U62" i="9"/>
  <c r="U63" i="9" s="1"/>
  <c r="V62" i="9"/>
  <c r="V63" i="9" s="1"/>
  <c r="W62" i="9"/>
  <c r="W63" i="9" s="1"/>
  <c r="X62" i="9"/>
  <c r="X63" i="9" s="1"/>
  <c r="Y62" i="9"/>
  <c r="Y63" i="9" s="1"/>
  <c r="Z62" i="9"/>
  <c r="Z63" i="9" s="1"/>
  <c r="AA62" i="9"/>
  <c r="AA63" i="9" s="1"/>
  <c r="AB62" i="9"/>
  <c r="AB63" i="9" s="1"/>
  <c r="B62" i="9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B24" i="15"/>
  <c r="C54" i="9" l="1"/>
  <c r="C12" i="15"/>
  <c r="B21" i="9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Z11" i="14" s="1"/>
  <c r="Z9" i="14" s="1"/>
  <c r="Z7" i="14" s="1"/>
  <c r="Z5" i="14" s="1"/>
  <c r="Z3" i="14" s="1"/>
  <c r="AA19" i="14"/>
  <c r="AB19" i="14"/>
  <c r="AC19" i="14"/>
  <c r="B19" i="14"/>
  <c r="B19" i="9" l="1"/>
  <c r="B17" i="9" s="1"/>
  <c r="B15" i="9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W24" i="6"/>
  <c r="X24" i="6"/>
  <c r="Y24" i="6"/>
  <c r="Z24" i="6"/>
  <c r="AA24" i="6"/>
  <c r="AB24" i="6"/>
  <c r="AC24" i="6"/>
  <c r="B24" i="6"/>
  <c r="S18" i="6"/>
  <c r="T18" i="6"/>
  <c r="U18" i="6"/>
  <c r="V18" i="6"/>
  <c r="W18" i="6"/>
  <c r="X18" i="6"/>
  <c r="Y18" i="6"/>
  <c r="Z18" i="6"/>
  <c r="AA18" i="6"/>
  <c r="AB18" i="6"/>
  <c r="AC18" i="6"/>
  <c r="Z21" i="6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G1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B21" i="7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C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T11" i="14"/>
  <c r="U11" i="14"/>
  <c r="V11" i="14"/>
  <c r="W11" i="14"/>
  <c r="X11" i="14"/>
  <c r="Y11" i="14"/>
  <c r="AA11" i="14"/>
  <c r="AB11" i="14"/>
  <c r="AC11" i="14"/>
  <c r="B11" i="14"/>
  <c r="B9" i="14" s="1"/>
  <c r="B7" i="14" s="1"/>
  <c r="B5" i="14" s="1"/>
  <c r="B3" i="14" s="1"/>
  <c r="D11" i="14"/>
  <c r="S11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AA7" i="14"/>
  <c r="AB7" i="14"/>
  <c r="AC7" i="14"/>
  <c r="D12" i="9"/>
  <c r="F12" i="9"/>
  <c r="G12" i="9"/>
  <c r="H12" i="9"/>
  <c r="I12" i="9"/>
  <c r="K12" i="9"/>
  <c r="L12" i="9"/>
  <c r="M12" i="9"/>
  <c r="N12" i="9"/>
  <c r="P12" i="9"/>
  <c r="Q12" i="9"/>
  <c r="R12" i="9"/>
  <c r="S12" i="9"/>
  <c r="U12" i="9"/>
  <c r="V12" i="9"/>
  <c r="W12" i="9"/>
  <c r="X12" i="9"/>
  <c r="Z12" i="9"/>
  <c r="AA12" i="9"/>
  <c r="AB12" i="9"/>
  <c r="AC12" i="9"/>
  <c r="AD12" i="9" s="1"/>
  <c r="B12" i="9"/>
  <c r="B10" i="2" l="1"/>
  <c r="B14" i="2"/>
  <c r="B20" i="2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9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9" i="1"/>
  <c r="S21" i="6"/>
  <c r="T21" i="6"/>
  <c r="U21" i="6"/>
  <c r="V21" i="6"/>
  <c r="W21" i="6"/>
  <c r="X21" i="6"/>
  <c r="Y21" i="6"/>
  <c r="AA21" i="6"/>
  <c r="AB21" i="6"/>
  <c r="AC21" i="6"/>
  <c r="R18" i="6"/>
  <c r="R21" i="6" s="1"/>
  <c r="Q18" i="6"/>
  <c r="Q21" i="6" s="1"/>
  <c r="P18" i="6"/>
  <c r="P21" i="6" s="1"/>
  <c r="O18" i="6"/>
  <c r="O21" i="6" s="1"/>
  <c r="N18" i="6"/>
  <c r="N21" i="6" s="1"/>
  <c r="M18" i="6"/>
  <c r="M21" i="6" s="1"/>
  <c r="L18" i="6"/>
  <c r="L21" i="6" s="1"/>
  <c r="K18" i="6"/>
  <c r="K21" i="6" s="1"/>
  <c r="J18" i="6"/>
  <c r="J21" i="6" s="1"/>
  <c r="I18" i="6"/>
  <c r="I21" i="6" s="1"/>
  <c r="H18" i="6"/>
  <c r="H21" i="6" s="1"/>
  <c r="G18" i="6"/>
  <c r="G21" i="6" s="1"/>
  <c r="F18" i="6"/>
  <c r="F21" i="6" s="1"/>
  <c r="E18" i="6"/>
  <c r="E21" i="6" s="1"/>
  <c r="D18" i="6"/>
  <c r="D21" i="6" s="1"/>
  <c r="C18" i="6"/>
  <c r="C21" i="6" s="1"/>
  <c r="B18" i="6"/>
  <c r="B21" i="6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8" i="4"/>
  <c r="B5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22" i="2" l="1"/>
  <c r="B34" i="2" s="1"/>
  <c r="B18" i="7" l="1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G12" i="7"/>
  <c r="G11" i="7"/>
  <c r="G13" i="7"/>
  <c r="G14" i="7"/>
  <c r="G15" i="7"/>
  <c r="X10" i="7"/>
  <c r="Y10" i="7"/>
  <c r="Z10" i="7"/>
  <c r="AA10" i="7"/>
  <c r="AB10" i="7"/>
  <c r="AC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Q32" i="1" l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S20" i="1"/>
  <c r="T20" i="1"/>
  <c r="U20" i="1"/>
  <c r="V20" i="1"/>
  <c r="W20" i="1"/>
  <c r="X20" i="1"/>
  <c r="Y20" i="1"/>
  <c r="Z20" i="1"/>
  <c r="AA20" i="1"/>
  <c r="AB20" i="1"/>
  <c r="AC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R15" i="1"/>
  <c r="S15" i="1"/>
  <c r="T15" i="1"/>
  <c r="U15" i="1"/>
  <c r="V15" i="1"/>
  <c r="W15" i="1"/>
  <c r="W28" i="1" s="1"/>
  <c r="X15" i="1"/>
  <c r="X28" i="1" s="1"/>
  <c r="Y15" i="1"/>
  <c r="Y28" i="1" s="1"/>
  <c r="Z15" i="1"/>
  <c r="AA15" i="1"/>
  <c r="AB15" i="1"/>
  <c r="AC15" i="1"/>
  <c r="C15" i="1"/>
  <c r="D15" i="1"/>
  <c r="D28" i="1" s="1"/>
  <c r="E15" i="1"/>
  <c r="E28" i="1" s="1"/>
  <c r="F15" i="1"/>
  <c r="F28" i="1" s="1"/>
  <c r="G15" i="1"/>
  <c r="H15" i="1"/>
  <c r="I15" i="1"/>
  <c r="J15" i="1"/>
  <c r="K15" i="1"/>
  <c r="L15" i="1"/>
  <c r="L28" i="1" s="1"/>
  <c r="M15" i="1"/>
  <c r="M28" i="1" s="1"/>
  <c r="N15" i="1"/>
  <c r="N28" i="1" s="1"/>
  <c r="O15" i="1"/>
  <c r="P15" i="1"/>
  <c r="Q15" i="1"/>
  <c r="B15" i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10" i="2"/>
  <c r="C22" i="2" s="1"/>
  <c r="D10" i="2"/>
  <c r="E10" i="2"/>
  <c r="F10" i="2"/>
  <c r="G10" i="2"/>
  <c r="G22" i="2" s="1"/>
  <c r="H10" i="2"/>
  <c r="H22" i="2" s="1"/>
  <c r="I10" i="2"/>
  <c r="I22" i="2" s="1"/>
  <c r="J10" i="2"/>
  <c r="J22" i="2" s="1"/>
  <c r="K10" i="2"/>
  <c r="K22" i="2" s="1"/>
  <c r="L10" i="2"/>
  <c r="M10" i="2"/>
  <c r="N10" i="2"/>
  <c r="O10" i="2"/>
  <c r="O22" i="2" s="1"/>
  <c r="P10" i="2"/>
  <c r="P22" i="2" s="1"/>
  <c r="Q10" i="2"/>
  <c r="Q22" i="2" s="1"/>
  <c r="R10" i="2"/>
  <c r="R22" i="2" s="1"/>
  <c r="S10" i="2"/>
  <c r="S22" i="2" s="1"/>
  <c r="T10" i="2"/>
  <c r="U10" i="2"/>
  <c r="V10" i="2"/>
  <c r="W10" i="2"/>
  <c r="W22" i="2" s="1"/>
  <c r="X10" i="2"/>
  <c r="X22" i="2" s="1"/>
  <c r="Y10" i="2"/>
  <c r="Y22" i="2" s="1"/>
  <c r="Z10" i="2"/>
  <c r="Z22" i="2" s="1"/>
  <c r="AA10" i="2"/>
  <c r="AA22" i="2" s="1"/>
  <c r="AB10" i="2"/>
  <c r="AC10" i="2"/>
  <c r="K34" i="2" l="1"/>
  <c r="R34" i="2"/>
  <c r="M34" i="2"/>
  <c r="AA34" i="2"/>
  <c r="C34" i="2"/>
  <c r="Z34" i="2"/>
  <c r="Q34" i="2"/>
  <c r="X34" i="2"/>
  <c r="H34" i="2"/>
  <c r="AC34" i="2"/>
  <c r="S34" i="2"/>
  <c r="J34" i="2"/>
  <c r="Y34" i="2"/>
  <c r="I34" i="2"/>
  <c r="P34" i="2"/>
  <c r="W34" i="2"/>
  <c r="O34" i="2"/>
  <c r="G34" i="2"/>
  <c r="N22" i="2"/>
  <c r="N34" i="2" s="1"/>
  <c r="F22" i="2"/>
  <c r="F34" i="2" s="1"/>
  <c r="V22" i="2"/>
  <c r="V34" i="2" s="1"/>
  <c r="AC22" i="2"/>
  <c r="U22" i="2"/>
  <c r="U34" i="2" s="1"/>
  <c r="M22" i="2"/>
  <c r="E22" i="2"/>
  <c r="E34" i="2" s="1"/>
  <c r="AB22" i="2"/>
  <c r="AB34" i="2" s="1"/>
  <c r="T22" i="2"/>
  <c r="T34" i="2" s="1"/>
  <c r="L22" i="2"/>
  <c r="L34" i="2" s="1"/>
  <c r="D22" i="2"/>
  <c r="D34" i="2" s="1"/>
  <c r="V28" i="1"/>
  <c r="K28" i="1"/>
  <c r="C28" i="1"/>
  <c r="U28" i="1"/>
  <c r="Q28" i="1"/>
  <c r="AB28" i="1"/>
  <c r="T28" i="1"/>
  <c r="AC28" i="1"/>
  <c r="P28" i="1"/>
  <c r="AA28" i="1"/>
  <c r="S28" i="1"/>
  <c r="J28" i="1"/>
  <c r="I28" i="1"/>
  <c r="H28" i="1"/>
  <c r="O28" i="1"/>
  <c r="G28" i="1"/>
  <c r="Z28" i="1"/>
  <c r="R28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tc={F7E14720-85B6-8840-8AFB-1295A74DBD6F}</author>
  </authors>
  <commentList>
    <comment ref="A30" authorId="0" shapeId="0" xr:uid="{F7E14720-85B6-8840-8AFB-1295A74DB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Grabbed from cashflow
</t>
      </text>
    </comment>
  </commentList>
</comments>
</file>

<file path=xl/sharedStrings.xml><?xml version="1.0" encoding="utf-8"?>
<sst xmlns="http://schemas.openxmlformats.org/spreadsheetml/2006/main" count="577" uniqueCount="168">
  <si>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</si>
  <si>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</si>
  <si>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</si>
  <si>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</si>
  <si>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</si>
  <si>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</si>
  <si>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</si>
  <si>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</si>
  <si>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</si>
  <si>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</si>
  <si>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</si>
  <si>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</si>
  <si>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</si>
  <si>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</si>
  <si>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</si>
  <si>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</si>
  <si>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</si>
  <si>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</si>
  <si>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</si>
  <si>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</si>
  <si>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</si>
  <si>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</si>
  <si>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</si>
  <si>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</si>
  <si>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</si>
  <si>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</si>
  <si>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</si>
  <si>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</si>
  <si>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</si>
  <si>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</si>
  <si>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</si>
  <si>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</si>
  <si>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</si>
  <si>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</si>
  <si>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</si>
  <si>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</si>
  <si>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</si>
  <si>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</si>
  <si>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</si>
  <si>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</si>
  <si>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</si>
  <si>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</si>
  <si>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</si>
  <si>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</si>
  <si>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</si>
  <si>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</si>
  <si>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</si>
  <si>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</si>
  <si>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</si>
  <si>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</si>
  <si>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</si>
  <si>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</si>
  <si>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</si>
  <si>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</si>
  <si>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</si>
  <si>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</si>
  <si>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</si>
  <si>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</si>
  <si>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</si>
  <si>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</si>
  <si>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</si>
  <si>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</si>
  <si>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</si>
  <si>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</si>
  <si>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</si>
  <si>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</si>
  <si>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</si>
  <si>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</si>
  <si>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</si>
  <si>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</si>
  <si>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</si>
  <si>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</si>
  <si>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</si>
  <si>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</si>
  <si>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</si>
  <si>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</si>
  <si>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</si>
  <si>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</si>
  <si>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</si>
  <si>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</si>
  <si>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</si>
  <si>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</si>
  <si>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</si>
  <si>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</si>
  <si>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</si>
  <si>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</si>
  <si>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</si>
  <si>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</si>
  <si>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</si>
  <si>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Total Sales</t>
  </si>
  <si>
    <t>COGS</t>
  </si>
  <si>
    <t>Gross Profit</t>
  </si>
  <si>
    <t>EBITDA</t>
  </si>
  <si>
    <t>Net Sales</t>
  </si>
  <si>
    <t>OperatingX</t>
  </si>
  <si>
    <t>CashOpX</t>
  </si>
  <si>
    <t>INCOME</t>
  </si>
  <si>
    <t>OI</t>
  </si>
  <si>
    <t>D&amp;A</t>
  </si>
  <si>
    <t>less change NWC</t>
  </si>
  <si>
    <t>less CapX</t>
  </si>
  <si>
    <t>provision for income taxes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</si>
  <si>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</si>
  <si>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</si>
  <si>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</si>
  <si>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</si>
  <si>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</si>
  <si>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</si>
  <si>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</si>
  <si>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non-marketable securities</t>
  </si>
  <si>
    <t>less marketable securities</t>
  </si>
  <si>
    <t>less commercial paper</t>
  </si>
  <si>
    <t xml:space="preserve">change in cash </t>
  </si>
  <si>
    <t>adj. EBITDA</t>
  </si>
  <si>
    <t>add other income, net</t>
  </si>
  <si>
    <t>less Op Other</t>
  </si>
  <si>
    <t>less Acquisitions</t>
  </si>
  <si>
    <t>less Other Investing</t>
  </si>
  <si>
    <t>less Other Operating</t>
  </si>
  <si>
    <t>adj EBITDA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</si>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</sst>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0" fillId="0" borderId="3" xfId="0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8" fillId="0" borderId="0" xfId="0" applyNumberFormat="1" applyFont="1"/>
    <xf numFmtId="164" fontId="8" fillId="0" borderId="0" xfId="0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2" xfId="0" applyFont="1" applyBorder="1"/>
    <xf numFmtId="0" fontId="8" fillId="0" borderId="0" xfId="0" applyFont="1" applyFill="1" applyBorder="1"/>
    <xf numFmtId="2" fontId="0" fillId="0" borderId="0" xfId="0" applyNumberFormat="1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charts!$G$1</c:f>
              <c:strCache>
                <c:ptCount val="1"/>
                <c:pt idx="0">
                  <c:v>LTM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charts!$A$2:$A$6</c:f>
              <c:strCache>
                <c:ptCount val="5"/>
                <c:pt idx="0">
                  <c:v>iPhone</c:v>
                </c:pt>
                <c:pt idx="1">
                  <c:v>Mac</c:v>
                </c:pt>
                <c:pt idx="2">
                  <c:v>iPad</c:v>
                </c:pt>
                <c:pt idx="3">
                  <c:v>Wearables, Home and Accessories</c:v>
                </c:pt>
                <c:pt idx="4">
                  <c:v>Services</c:v>
                </c:pt>
              </c:strCache>
            </c:strRef>
          </c:cat>
          <c:val>
            <c:numRef>
              <c:f>charts!$G$2:$G$6</c:f>
              <c:numCache>
                <c:formatCode>General</c:formatCode>
                <c:ptCount val="5"/>
                <c:pt idx="0">
                  <c:v>315266</c:v>
                </c:pt>
                <c:pt idx="1">
                  <c:v>55624</c:v>
                </c:pt>
                <c:pt idx="2">
                  <c:v>46612</c:v>
                </c:pt>
                <c:pt idx="3">
                  <c:v>61183</c:v>
                </c:pt>
                <c:pt idx="4">
                  <c:v>109880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C4C-9AD5-B792A538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charts!$A$7</c:f>
              <c:strCache>
                <c:ptCount val="1"/>
                <c:pt idx="0">
                  <c:v>Total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charts!$B$1:$F$1</c:f>
              <c:strCache>
                <c:ptCount val="5"/>
                <c:pt idx="0">
                  <c:v>Year Ended 2017</c:v>
                </c:pt>
                <c:pt idx="1">
                  <c:v>Year Ended 2018</c:v>
                </c:pt>
                <c:pt idx="2">
                  <c:v>Year Ended 2019</c:v>
                </c:pt>
                <c:pt idx="3">
                  <c:v>Year Ended 2020</c:v>
                </c:pt>
                <c:pt idx="4">
                  <c:v>Year Ended 2021</c:v>
                </c:pt>
              </c:strCache>
            </c:strRef>
          </c:xVal>
          <c:yVal>
            <c:numRef>
              <c:f>charts!$B$7:$F$7</c:f>
              <c:numCache>
                <c:formatCode>General</c:formatCode>
                <c:ptCount val="5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5-9844-8D91-E6E45976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66095"/>
        <c:axId val="672853599"/>
      </c:scatterChart>
      <c:valAx>
        <c:axId val="6727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3599"/>
        <c:crosses val="autoZero"/>
        <c:crossBetween val="midCat"/>
      </c:valAx>
      <c:valAx>
        <c:axId val="6728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iPhone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charts!$K$2:$Y$2</c:f>
              <c:numCache>
                <c:formatCode>General</c:formatCode>
                <c:ptCount val="15"/>
                <c:pt idx="0">
                  <c:v>51982</c:v>
                </c:pt>
                <c:pt idx="1">
                  <c:v>31051</c:v>
                </c:pt>
                <c:pt idx="2">
                  <c:v>25986</c:v>
                </c:pt>
                <c:pt idx="3">
                  <c:v>116395</c:v>
                </c:pt>
                <c:pt idx="4">
                  <c:v>55957</c:v>
                </c:pt>
                <c:pt idx="5">
                  <c:v>28962</c:v>
                </c:pt>
                <c:pt idx="6">
                  <c:v>26418</c:v>
                </c:pt>
                <c:pt idx="7">
                  <c:v>111363</c:v>
                </c:pt>
                <c:pt idx="8">
                  <c:v>65597</c:v>
                </c:pt>
                <c:pt idx="9">
                  <c:v>47938</c:v>
                </c:pt>
                <c:pt idx="10">
                  <c:v>39570</c:v>
                </c:pt>
                <c:pt idx="11">
                  <c:v>152403</c:v>
                </c:pt>
                <c:pt idx="12">
                  <c:v>71628</c:v>
                </c:pt>
                <c:pt idx="13">
                  <c:v>50570</c:v>
                </c:pt>
                <c:pt idx="14">
                  <c:v>40665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F-2442-B606-014A0B6F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156880"/>
        <c:axId val="302927663"/>
      </c:scatterChart>
      <c:valAx>
        <c:axId val="14851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27663"/>
        <c:crosses val="autoZero"/>
        <c:crossBetween val="midCat"/>
      </c:valAx>
      <c:valAx>
        <c:axId val="3029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12</xdr:row>
      <xdr:rowOff>101600</xdr:rowOff>
    </xdr:from>
    <xdr:to>
      <xdr:col>4</xdr:col>
      <xdr:colOff>609600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FE9EA-AC52-E8AB-8463-FDBF0D2E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24</xdr:row>
      <xdr:rowOff>114300</xdr:rowOff>
    </xdr:from>
    <xdr:to>
      <xdr:col>4</xdr:col>
      <xdr:colOff>342900</xdr:colOff>
      <xdr:row>34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ECAE24-DDC5-01B8-3538-33D5F929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14</xdr:row>
      <xdr:rowOff>63500</xdr:rowOff>
    </xdr:from>
    <xdr:to>
      <xdr:col>14</xdr:col>
      <xdr:colOff>482600</xdr:colOff>
      <xdr:row>22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7340E5-DDBD-F084-9153-667102348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sser, Julia Evelyn" id="{871890B9-6F62-EC47-948E-A8012B663B64}" userId="S::jsusser@upenn.edu::79735ddf-3127-4d34-ba00-ea33b434ad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2-08-04T15:31:17.80" personId="{871890B9-6F62-EC47-948E-A8012B663B64}" id="{F7E14720-85B6-8840-8AFB-1295A74DBD6F}">
    <text xml:space="preserve">Grabbed from cashflow
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R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RowHeight="16" x14ac:dyDescent="0.2"/>
  <cols>
    <col min="1" max="1" width="31" customWidth="1"/>
    <col min="30" max="30" width="11.1640625" bestFit="1" customWidth="1"/>
  </cols>
  <sheetData>
    <row r="1" spans="1:30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  <c r="AD1" s="4" t="s">
        <v>164</v>
      </c>
    </row>
    <row r="2" spans="1:30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28846</v>
      </c>
      <c r="F2" s="5">
        <v>141319</v>
      </c>
      <c r="G2" s="5">
        <v>61576</v>
      </c>
      <c r="H2" s="5">
        <v>38032</v>
      </c>
      <c r="I2" s="5">
        <v>29906</v>
      </c>
      <c r="J2" s="5">
        <v>37185</v>
      </c>
      <c r="K2" s="5">
        <v>166699</v>
      </c>
      <c r="L2" s="5">
        <v>51982</v>
      </c>
      <c r="M2" s="5">
        <v>31051</v>
      </c>
      <c r="N2" s="5">
        <v>25986</v>
      </c>
      <c r="O2" s="5">
        <v>33362</v>
      </c>
      <c r="P2" s="5">
        <v>142381</v>
      </c>
      <c r="Q2" s="5">
        <v>55957</v>
      </c>
      <c r="R2" s="5">
        <v>28962</v>
      </c>
      <c r="S2" s="5">
        <v>26418</v>
      </c>
      <c r="T2" s="5">
        <v>26444</v>
      </c>
      <c r="U2" s="5">
        <v>137781</v>
      </c>
      <c r="V2" s="5">
        <v>65597</v>
      </c>
      <c r="W2" s="5">
        <v>47938</v>
      </c>
      <c r="X2" s="5">
        <v>39570</v>
      </c>
      <c r="Y2" s="5">
        <v>38868</v>
      </c>
      <c r="Z2" s="5">
        <v>191973</v>
      </c>
      <c r="AA2" s="5">
        <v>71628</v>
      </c>
      <c r="AB2" s="5">
        <v>50570</v>
      </c>
      <c r="AC2" s="5">
        <v>40665</v>
      </c>
      <c r="AD2">
        <f>AC2+AB2+AA2+Y2</f>
        <v>201731</v>
      </c>
    </row>
    <row r="3" spans="1:30" x14ac:dyDescent="0.2">
      <c r="A3" s="5" t="s">
        <v>72</v>
      </c>
      <c r="B3" s="5">
        <v>7244</v>
      </c>
      <c r="C3" s="5">
        <v>5844</v>
      </c>
      <c r="D3" s="5">
        <v>5592</v>
      </c>
      <c r="E3" s="5">
        <v>7170</v>
      </c>
      <c r="F3" s="5">
        <v>25850</v>
      </c>
      <c r="G3" s="5">
        <v>6895</v>
      </c>
      <c r="H3" s="5">
        <v>5848</v>
      </c>
      <c r="I3" s="5">
        <v>5330</v>
      </c>
      <c r="J3" s="5">
        <v>7411</v>
      </c>
      <c r="K3" s="5">
        <v>25484</v>
      </c>
      <c r="L3" s="5">
        <v>7416</v>
      </c>
      <c r="M3" s="5">
        <v>5513</v>
      </c>
      <c r="N3" s="5">
        <v>5820</v>
      </c>
      <c r="O3" s="5">
        <v>6991</v>
      </c>
      <c r="P3" s="5">
        <v>25740</v>
      </c>
      <c r="Q3" s="5">
        <v>7160</v>
      </c>
      <c r="R3" s="5">
        <v>5351</v>
      </c>
      <c r="S3" s="5">
        <v>7079</v>
      </c>
      <c r="T3" s="5">
        <v>9032</v>
      </c>
      <c r="U3" s="5">
        <v>28622</v>
      </c>
      <c r="V3" s="5">
        <v>8675</v>
      </c>
      <c r="W3" s="5">
        <v>9102</v>
      </c>
      <c r="X3" s="5">
        <v>8235</v>
      </c>
      <c r="Y3" s="5">
        <v>9178</v>
      </c>
      <c r="Z3" s="5">
        <v>35190</v>
      </c>
      <c r="AA3" s="5">
        <v>10852</v>
      </c>
      <c r="AB3" s="5">
        <v>10435</v>
      </c>
      <c r="AC3" s="5">
        <v>7382</v>
      </c>
      <c r="AD3">
        <f t="shared" ref="AD3:AD36" si="0">AC3+AB3+AA3+Y3</f>
        <v>37847</v>
      </c>
    </row>
    <row r="4" spans="1:30" x14ac:dyDescent="0.2">
      <c r="A4" s="5" t="s">
        <v>73</v>
      </c>
      <c r="B4" s="5">
        <v>5533</v>
      </c>
      <c r="C4" s="5">
        <v>3889</v>
      </c>
      <c r="D4" s="5">
        <v>4969</v>
      </c>
      <c r="E4" s="5">
        <v>4831</v>
      </c>
      <c r="F4" s="5">
        <v>19222</v>
      </c>
      <c r="G4" s="5">
        <v>5862</v>
      </c>
      <c r="H4" s="5">
        <v>4113</v>
      </c>
      <c r="I4" s="5">
        <v>4741</v>
      </c>
      <c r="J4" s="5">
        <v>4089</v>
      </c>
      <c r="K4" s="5">
        <v>18805</v>
      </c>
      <c r="L4" s="5">
        <v>6729</v>
      </c>
      <c r="M4" s="5">
        <v>4872</v>
      </c>
      <c r="N4" s="5">
        <v>5023</v>
      </c>
      <c r="O4" s="5">
        <v>4656</v>
      </c>
      <c r="P4" s="5">
        <v>21280</v>
      </c>
      <c r="Q4" s="5">
        <v>5977</v>
      </c>
      <c r="R4" s="5">
        <v>4368</v>
      </c>
      <c r="S4" s="5">
        <v>6582</v>
      </c>
      <c r="T4" s="5">
        <v>6797</v>
      </c>
      <c r="U4" s="5">
        <v>23724</v>
      </c>
      <c r="V4" s="5">
        <v>8435</v>
      </c>
      <c r="W4" s="5">
        <v>7807</v>
      </c>
      <c r="X4" s="5">
        <v>7368</v>
      </c>
      <c r="Y4" s="5">
        <v>8252</v>
      </c>
      <c r="Z4" s="5">
        <v>31862</v>
      </c>
      <c r="AA4" s="5">
        <v>7248</v>
      </c>
      <c r="AB4" s="5">
        <v>7646</v>
      </c>
      <c r="AC4" s="5">
        <v>7224</v>
      </c>
      <c r="AD4">
        <f t="shared" si="0"/>
        <v>30370</v>
      </c>
    </row>
    <row r="5" spans="1:30" x14ac:dyDescent="0.2">
      <c r="A5" s="5" t="s">
        <v>74</v>
      </c>
      <c r="B5" s="5">
        <v>4024</v>
      </c>
      <c r="C5" s="5">
        <v>2873</v>
      </c>
      <c r="D5" s="5">
        <v>2735</v>
      </c>
      <c r="E5" s="5">
        <v>3231</v>
      </c>
      <c r="F5" s="5">
        <v>12863</v>
      </c>
      <c r="G5" s="5">
        <v>5489</v>
      </c>
      <c r="H5" s="5">
        <v>3954</v>
      </c>
      <c r="I5" s="5">
        <v>3740</v>
      </c>
      <c r="J5" s="5">
        <v>4234</v>
      </c>
      <c r="K5" s="5">
        <v>17417</v>
      </c>
      <c r="L5" s="5">
        <v>7308</v>
      </c>
      <c r="M5" s="5">
        <v>5129</v>
      </c>
      <c r="N5" s="5">
        <v>5525</v>
      </c>
      <c r="O5" s="5">
        <v>6520</v>
      </c>
      <c r="P5" s="5">
        <v>24482</v>
      </c>
      <c r="Q5" s="5">
        <v>10010</v>
      </c>
      <c r="R5" s="5">
        <v>6284</v>
      </c>
      <c r="S5" s="5">
        <v>6450</v>
      </c>
      <c r="T5" s="5">
        <v>7876</v>
      </c>
      <c r="U5" s="5">
        <v>30620</v>
      </c>
      <c r="V5" s="5">
        <v>12971</v>
      </c>
      <c r="W5" s="5">
        <v>7836</v>
      </c>
      <c r="X5" s="5">
        <v>8775</v>
      </c>
      <c r="Y5" s="5">
        <v>8785</v>
      </c>
      <c r="Z5" s="5">
        <v>38367</v>
      </c>
      <c r="AA5" s="5">
        <v>14701</v>
      </c>
      <c r="AB5" s="5">
        <v>8806</v>
      </c>
      <c r="AC5" s="5">
        <v>8084</v>
      </c>
      <c r="AD5">
        <f t="shared" si="0"/>
        <v>40376</v>
      </c>
    </row>
    <row r="6" spans="1:30" x14ac:dyDescent="0.2">
      <c r="A6" s="5" t="s">
        <v>75</v>
      </c>
      <c r="B6" s="5">
        <v>7172</v>
      </c>
      <c r="C6" s="5">
        <v>7041</v>
      </c>
      <c r="D6" s="5">
        <v>7266</v>
      </c>
      <c r="E6" s="5">
        <v>8501</v>
      </c>
      <c r="F6" s="5">
        <v>29980</v>
      </c>
      <c r="G6" s="5">
        <v>8471</v>
      </c>
      <c r="H6" s="5">
        <v>9190</v>
      </c>
      <c r="I6" s="5">
        <v>9548</v>
      </c>
      <c r="J6" s="5">
        <v>9981</v>
      </c>
      <c r="K6" s="5">
        <v>37190</v>
      </c>
      <c r="L6" s="5">
        <v>10875</v>
      </c>
      <c r="M6" s="5">
        <v>11450</v>
      </c>
      <c r="N6" s="5">
        <v>11455</v>
      </c>
      <c r="O6" s="5">
        <v>12511</v>
      </c>
      <c r="P6" s="5">
        <v>46291</v>
      </c>
      <c r="Q6" s="5">
        <v>12715</v>
      </c>
      <c r="R6" s="5">
        <v>13348</v>
      </c>
      <c r="S6" s="5">
        <v>13156</v>
      </c>
      <c r="T6" s="5">
        <v>14549</v>
      </c>
      <c r="U6" s="5">
        <v>53768</v>
      </c>
      <c r="V6" s="5">
        <v>15761</v>
      </c>
      <c r="W6" s="5">
        <v>16901</v>
      </c>
      <c r="X6" s="5">
        <v>17486</v>
      </c>
      <c r="Y6" s="5">
        <v>18277</v>
      </c>
      <c r="Z6" s="5">
        <v>68425</v>
      </c>
      <c r="AA6" s="5">
        <v>19516</v>
      </c>
      <c r="AB6" s="5">
        <v>19821</v>
      </c>
      <c r="AC6" s="5">
        <v>19604</v>
      </c>
      <c r="AD6">
        <f t="shared" si="0"/>
        <v>77218</v>
      </c>
    </row>
    <row r="7" spans="1:30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52579</v>
      </c>
      <c r="F7" s="14">
        <v>229234</v>
      </c>
      <c r="G7" s="14">
        <v>88293</v>
      </c>
      <c r="H7" s="14">
        <v>61137</v>
      </c>
      <c r="I7" s="14">
        <v>53265</v>
      </c>
      <c r="J7" s="14">
        <v>62900</v>
      </c>
      <c r="K7" s="14">
        <v>265595</v>
      </c>
      <c r="L7" s="14">
        <v>84310</v>
      </c>
      <c r="M7" s="14">
        <v>58015</v>
      </c>
      <c r="N7" s="14">
        <v>53809</v>
      </c>
      <c r="O7" s="14">
        <v>64040</v>
      </c>
      <c r="P7" s="14">
        <v>260174</v>
      </c>
      <c r="Q7" s="14">
        <v>91819</v>
      </c>
      <c r="R7" s="14">
        <v>58313</v>
      </c>
      <c r="S7" s="14">
        <v>59685</v>
      </c>
      <c r="T7" s="14">
        <v>64698</v>
      </c>
      <c r="U7" s="14">
        <v>274515</v>
      </c>
      <c r="V7" s="14">
        <v>111439</v>
      </c>
      <c r="W7" s="14">
        <v>89584</v>
      </c>
      <c r="X7" s="14">
        <v>81434</v>
      </c>
      <c r="Y7" s="14">
        <v>83360</v>
      </c>
      <c r="Z7" s="14">
        <v>365817</v>
      </c>
      <c r="AA7" s="14">
        <v>123945</v>
      </c>
      <c r="AB7" s="14">
        <v>97278</v>
      </c>
      <c r="AC7" s="14">
        <v>82959</v>
      </c>
      <c r="AD7">
        <f>AC7+AB7+AA7+Y7</f>
        <v>387542</v>
      </c>
    </row>
    <row r="9" spans="1:30" x14ac:dyDescent="0.2">
      <c r="A9" s="5" t="s">
        <v>90</v>
      </c>
      <c r="B9">
        <v>48175</v>
      </c>
      <c r="C9">
        <v>32305</v>
      </c>
      <c r="D9">
        <v>27920</v>
      </c>
      <c r="E9">
        <v>32648</v>
      </c>
      <c r="F9">
        <v>141048</v>
      </c>
      <c r="G9">
        <v>54381</v>
      </c>
      <c r="H9">
        <v>37715</v>
      </c>
      <c r="I9">
        <v>32844</v>
      </c>
      <c r="J9">
        <v>38816</v>
      </c>
      <c r="K9">
        <v>163756</v>
      </c>
      <c r="L9">
        <v>52279</v>
      </c>
      <c r="M9">
        <v>36194</v>
      </c>
      <c r="N9">
        <v>33582</v>
      </c>
      <c r="O9">
        <v>39727</v>
      </c>
      <c r="P9">
        <v>161782</v>
      </c>
      <c r="Q9">
        <v>56602</v>
      </c>
      <c r="R9">
        <v>35943</v>
      </c>
      <c r="S9">
        <v>37005</v>
      </c>
      <c r="T9">
        <v>40009</v>
      </c>
      <c r="U9">
        <v>169559</v>
      </c>
      <c r="V9">
        <v>67111</v>
      </c>
      <c r="W9">
        <v>51505</v>
      </c>
      <c r="X9">
        <v>46179</v>
      </c>
      <c r="Y9">
        <v>48186</v>
      </c>
      <c r="Z9">
        <v>212981</v>
      </c>
      <c r="AA9">
        <v>69702</v>
      </c>
      <c r="AB9">
        <v>54719</v>
      </c>
      <c r="AC9">
        <v>47074</v>
      </c>
      <c r="AD9">
        <f t="shared" si="0"/>
        <v>219681</v>
      </c>
    </row>
    <row r="10" spans="1:30" s="10" customFormat="1" x14ac:dyDescent="0.2">
      <c r="A10" s="10" t="s">
        <v>91</v>
      </c>
      <c r="B10" s="10">
        <f>B7-B9</f>
        <v>30176</v>
      </c>
      <c r="C10" s="10">
        <f t="shared" ref="C10:R10" si="1">C7-C9</f>
        <v>20591</v>
      </c>
      <c r="D10" s="10">
        <f t="shared" si="1"/>
        <v>17488</v>
      </c>
      <c r="E10" s="10">
        <f t="shared" si="1"/>
        <v>19931</v>
      </c>
      <c r="F10" s="10">
        <f t="shared" si="1"/>
        <v>88186</v>
      </c>
      <c r="G10" s="10">
        <f t="shared" si="1"/>
        <v>33912</v>
      </c>
      <c r="H10" s="10">
        <f t="shared" si="1"/>
        <v>23422</v>
      </c>
      <c r="I10" s="10">
        <f t="shared" si="1"/>
        <v>20421</v>
      </c>
      <c r="J10" s="10">
        <f t="shared" si="1"/>
        <v>24084</v>
      </c>
      <c r="K10" s="10">
        <f t="shared" si="1"/>
        <v>101839</v>
      </c>
      <c r="L10" s="10">
        <f t="shared" si="1"/>
        <v>32031</v>
      </c>
      <c r="M10" s="10">
        <f t="shared" si="1"/>
        <v>21821</v>
      </c>
      <c r="N10" s="10">
        <f t="shared" si="1"/>
        <v>20227</v>
      </c>
      <c r="O10" s="10">
        <f t="shared" si="1"/>
        <v>24313</v>
      </c>
      <c r="P10" s="10">
        <f t="shared" si="1"/>
        <v>98392</v>
      </c>
      <c r="Q10" s="10">
        <f t="shared" si="1"/>
        <v>35217</v>
      </c>
      <c r="R10" s="10">
        <f t="shared" si="1"/>
        <v>22370</v>
      </c>
      <c r="S10" s="10">
        <f>S7-S9</f>
        <v>22680</v>
      </c>
      <c r="T10" s="10">
        <f t="shared" ref="T10" si="2">T7-T9</f>
        <v>24689</v>
      </c>
      <c r="U10" s="10">
        <f t="shared" ref="U10" si="3">U7-U9</f>
        <v>104956</v>
      </c>
      <c r="V10" s="10">
        <f t="shared" ref="V10" si="4">V7-V9</f>
        <v>44328</v>
      </c>
      <c r="W10" s="10">
        <f t="shared" ref="W10" si="5">W7-W9</f>
        <v>38079</v>
      </c>
      <c r="X10" s="10">
        <f t="shared" ref="X10" si="6">X7-X9</f>
        <v>35255</v>
      </c>
      <c r="Y10" s="10">
        <f t="shared" ref="Y10" si="7">Y7-Y9</f>
        <v>35174</v>
      </c>
      <c r="Z10" s="10">
        <f t="shared" ref="Z10" si="8">Z7-Z9</f>
        <v>152836</v>
      </c>
      <c r="AA10" s="10">
        <f t="shared" ref="AA10" si="9">AA7-AA9</f>
        <v>54243</v>
      </c>
      <c r="AB10" s="10">
        <f t="shared" ref="AB10" si="10">AB7-AB9</f>
        <v>42559</v>
      </c>
      <c r="AC10" s="10">
        <f t="shared" ref="AC10" si="11">AC7-AC9</f>
        <v>35885</v>
      </c>
      <c r="AD10">
        <f t="shared" si="0"/>
        <v>167861</v>
      </c>
    </row>
    <row r="11" spans="1:30" x14ac:dyDescent="0.2">
      <c r="A11" t="s">
        <v>95</v>
      </c>
      <c r="B11">
        <v>-3009</v>
      </c>
      <c r="C11">
        <v>-3575</v>
      </c>
      <c r="D11">
        <v>-3826</v>
      </c>
      <c r="E11">
        <v>-3530</v>
      </c>
      <c r="F11">
        <v>-13940</v>
      </c>
      <c r="G11">
        <v>-4137</v>
      </c>
      <c r="H11">
        <v>-4515</v>
      </c>
      <c r="I11">
        <v>-4472</v>
      </c>
      <c r="J11">
        <v>-4909</v>
      </c>
      <c r="K11">
        <v>-18033</v>
      </c>
      <c r="L11">
        <v>-4730</v>
      </c>
      <c r="M11">
        <v>-4988</v>
      </c>
      <c r="N11">
        <v>-5383</v>
      </c>
      <c r="O11">
        <v>-5007</v>
      </c>
      <c r="P11">
        <v>-20108</v>
      </c>
      <c r="Q11">
        <v>-6483</v>
      </c>
      <c r="R11">
        <v>-6449</v>
      </c>
      <c r="S11">
        <v>-6791</v>
      </c>
      <c r="T11">
        <v>-7086</v>
      </c>
      <c r="U11">
        <v>-26809</v>
      </c>
      <c r="V11">
        <v>-8083</v>
      </c>
      <c r="W11">
        <v>-7271</v>
      </c>
      <c r="X11">
        <v>-8054</v>
      </c>
      <c r="Y11">
        <v>-8937</v>
      </c>
      <c r="Z11">
        <v>-32345</v>
      </c>
      <c r="AA11">
        <v>-10305</v>
      </c>
      <c r="AB11">
        <v>-9683</v>
      </c>
      <c r="AC11">
        <v>-10014</v>
      </c>
      <c r="AD11">
        <f>AC11+AB11+AA11+Y11</f>
        <v>-38939</v>
      </c>
    </row>
    <row r="12" spans="1:30" s="10" customFormat="1" x14ac:dyDescent="0.2">
      <c r="A12" s="10" t="s">
        <v>113</v>
      </c>
      <c r="B12" s="10">
        <f>B10+B11</f>
        <v>27167</v>
      </c>
      <c r="C12" s="10">
        <f>C10+C11</f>
        <v>17016</v>
      </c>
      <c r="D12" s="10">
        <f t="shared" ref="D12:AC12" si="12">D10+D11</f>
        <v>13662</v>
      </c>
      <c r="E12" s="10">
        <f t="shared" si="12"/>
        <v>16401</v>
      </c>
      <c r="F12" s="10">
        <f t="shared" si="12"/>
        <v>74246</v>
      </c>
      <c r="G12" s="10">
        <f t="shared" si="12"/>
        <v>29775</v>
      </c>
      <c r="H12" s="10">
        <f t="shared" si="12"/>
        <v>18907</v>
      </c>
      <c r="I12" s="10">
        <f t="shared" si="12"/>
        <v>15949</v>
      </c>
      <c r="J12" s="10">
        <f>J10+J11</f>
        <v>19175</v>
      </c>
      <c r="K12" s="10">
        <f t="shared" si="12"/>
        <v>83806</v>
      </c>
      <c r="L12" s="10">
        <f t="shared" si="12"/>
        <v>27301</v>
      </c>
      <c r="M12" s="10">
        <f t="shared" si="12"/>
        <v>16833</v>
      </c>
      <c r="N12" s="10">
        <f t="shared" si="12"/>
        <v>14844</v>
      </c>
      <c r="O12" s="10">
        <f t="shared" si="12"/>
        <v>19306</v>
      </c>
      <c r="P12" s="10">
        <f t="shared" si="12"/>
        <v>78284</v>
      </c>
      <c r="Q12" s="10">
        <f t="shared" si="12"/>
        <v>28734</v>
      </c>
      <c r="R12" s="10">
        <f t="shared" si="12"/>
        <v>15921</v>
      </c>
      <c r="S12" s="10">
        <f t="shared" si="12"/>
        <v>15889</v>
      </c>
      <c r="T12" s="10">
        <f t="shared" si="12"/>
        <v>17603</v>
      </c>
      <c r="U12" s="10">
        <f t="shared" si="12"/>
        <v>78147</v>
      </c>
      <c r="V12" s="10">
        <f t="shared" si="12"/>
        <v>36245</v>
      </c>
      <c r="W12" s="10">
        <f t="shared" si="12"/>
        <v>30808</v>
      </c>
      <c r="X12" s="10">
        <f t="shared" si="12"/>
        <v>27201</v>
      </c>
      <c r="Y12" s="10">
        <f t="shared" si="12"/>
        <v>26237</v>
      </c>
      <c r="Z12" s="10">
        <f t="shared" si="12"/>
        <v>120491</v>
      </c>
      <c r="AA12" s="10">
        <f t="shared" si="12"/>
        <v>43938</v>
      </c>
      <c r="AB12" s="10">
        <f t="shared" si="12"/>
        <v>32876</v>
      </c>
      <c r="AC12" s="10">
        <f t="shared" si="12"/>
        <v>25871</v>
      </c>
      <c r="AD12">
        <f t="shared" si="0"/>
        <v>128922</v>
      </c>
    </row>
    <row r="15" spans="1:30" x14ac:dyDescent="0.2">
      <c r="A15" t="s">
        <v>93</v>
      </c>
      <c r="B15">
        <f>B17+B16</f>
        <v>78351</v>
      </c>
      <c r="C15">
        <f t="shared" ref="C15:AC15" si="13">C17+C16</f>
        <v>52896</v>
      </c>
      <c r="D15">
        <f t="shared" si="13"/>
        <v>45408</v>
      </c>
      <c r="E15">
        <f t="shared" si="13"/>
        <v>52579</v>
      </c>
      <c r="F15">
        <f t="shared" si="13"/>
        <v>229234</v>
      </c>
      <c r="G15">
        <f t="shared" si="13"/>
        <v>88293</v>
      </c>
      <c r="H15">
        <f t="shared" si="13"/>
        <v>61137</v>
      </c>
      <c r="I15">
        <f t="shared" si="13"/>
        <v>53265</v>
      </c>
      <c r="J15">
        <f>J17+J16</f>
        <v>62900</v>
      </c>
      <c r="K15">
        <f t="shared" si="13"/>
        <v>265595</v>
      </c>
      <c r="L15">
        <f t="shared" si="13"/>
        <v>84310</v>
      </c>
      <c r="M15">
        <f t="shared" si="13"/>
        <v>58015</v>
      </c>
      <c r="N15">
        <f t="shared" si="13"/>
        <v>53809</v>
      </c>
      <c r="O15">
        <f t="shared" si="13"/>
        <v>64040</v>
      </c>
      <c r="P15">
        <f t="shared" si="13"/>
        <v>260174</v>
      </c>
      <c r="Q15">
        <f t="shared" si="13"/>
        <v>91819</v>
      </c>
      <c r="R15">
        <f>R17+R16</f>
        <v>58313</v>
      </c>
      <c r="S15">
        <f>S17+S16</f>
        <v>59685</v>
      </c>
      <c r="T15">
        <f t="shared" si="13"/>
        <v>64698</v>
      </c>
      <c r="U15">
        <f t="shared" si="13"/>
        <v>274515</v>
      </c>
      <c r="V15">
        <f t="shared" si="13"/>
        <v>111439</v>
      </c>
      <c r="W15">
        <f t="shared" si="13"/>
        <v>89584</v>
      </c>
      <c r="X15">
        <f t="shared" si="13"/>
        <v>81434</v>
      </c>
      <c r="Y15">
        <f t="shared" si="13"/>
        <v>83360</v>
      </c>
      <c r="Z15">
        <f t="shared" si="13"/>
        <v>365817</v>
      </c>
      <c r="AA15">
        <f t="shared" si="13"/>
        <v>123945</v>
      </c>
      <c r="AB15">
        <f t="shared" si="13"/>
        <v>97278</v>
      </c>
      <c r="AC15">
        <f t="shared" si="13"/>
        <v>82959</v>
      </c>
      <c r="AD15">
        <f t="shared" si="0"/>
        <v>387542</v>
      </c>
    </row>
    <row r="16" spans="1:30" x14ac:dyDescent="0.2">
      <c r="A16" t="s">
        <v>90</v>
      </c>
      <c r="B16">
        <v>48175</v>
      </c>
      <c r="C16">
        <v>32305</v>
      </c>
      <c r="D16">
        <v>27920</v>
      </c>
      <c r="E16">
        <v>32648</v>
      </c>
      <c r="F16">
        <v>141048</v>
      </c>
      <c r="G16">
        <v>54381</v>
      </c>
      <c r="H16">
        <v>37715</v>
      </c>
      <c r="I16">
        <v>32844</v>
      </c>
      <c r="J16">
        <v>38816</v>
      </c>
      <c r="K16">
        <v>163756</v>
      </c>
      <c r="L16">
        <v>52279</v>
      </c>
      <c r="M16">
        <v>36194</v>
      </c>
      <c r="N16">
        <v>33582</v>
      </c>
      <c r="O16">
        <v>39727</v>
      </c>
      <c r="P16">
        <v>161782</v>
      </c>
      <c r="Q16">
        <v>56602</v>
      </c>
      <c r="R16">
        <v>35943</v>
      </c>
      <c r="S16">
        <v>37005</v>
      </c>
      <c r="T16">
        <v>40009</v>
      </c>
      <c r="U16">
        <v>169559</v>
      </c>
      <c r="V16">
        <v>67111</v>
      </c>
      <c r="W16">
        <v>51505</v>
      </c>
      <c r="X16">
        <v>46179</v>
      </c>
      <c r="Y16">
        <v>48186</v>
      </c>
      <c r="Z16">
        <v>212981</v>
      </c>
      <c r="AA16">
        <v>69702</v>
      </c>
      <c r="AB16">
        <v>54719</v>
      </c>
      <c r="AC16">
        <v>47074</v>
      </c>
      <c r="AD16">
        <f t="shared" si="0"/>
        <v>219681</v>
      </c>
    </row>
    <row r="17" spans="1:30" s="10" customFormat="1" x14ac:dyDescent="0.2">
      <c r="A17" s="10" t="s">
        <v>91</v>
      </c>
      <c r="B17" s="10">
        <f>B19+B18</f>
        <v>30176</v>
      </c>
      <c r="C17" s="10">
        <f t="shared" ref="C17:Q17" si="14">C19+C18</f>
        <v>20591</v>
      </c>
      <c r="D17" s="10">
        <f t="shared" si="14"/>
        <v>17488</v>
      </c>
      <c r="E17" s="10">
        <f t="shared" si="14"/>
        <v>19931</v>
      </c>
      <c r="F17" s="10">
        <f t="shared" si="14"/>
        <v>88186</v>
      </c>
      <c r="G17" s="10">
        <f t="shared" si="14"/>
        <v>33912</v>
      </c>
      <c r="H17" s="10">
        <f t="shared" si="14"/>
        <v>23422</v>
      </c>
      <c r="I17" s="10">
        <f t="shared" si="14"/>
        <v>20421</v>
      </c>
      <c r="J17" s="10">
        <f t="shared" si="14"/>
        <v>24084</v>
      </c>
      <c r="K17" s="10">
        <f t="shared" si="14"/>
        <v>101839</v>
      </c>
      <c r="L17" s="10">
        <f t="shared" si="14"/>
        <v>32031</v>
      </c>
      <c r="M17" s="10">
        <f t="shared" si="14"/>
        <v>21821</v>
      </c>
      <c r="N17" s="10">
        <f t="shared" si="14"/>
        <v>20227</v>
      </c>
      <c r="O17" s="10">
        <f t="shared" si="14"/>
        <v>24313</v>
      </c>
      <c r="P17" s="10">
        <f t="shared" si="14"/>
        <v>98392</v>
      </c>
      <c r="Q17" s="10">
        <f t="shared" si="14"/>
        <v>35217</v>
      </c>
      <c r="R17" s="10">
        <f>R19+R18</f>
        <v>22370</v>
      </c>
      <c r="S17" s="10">
        <f t="shared" ref="S17" si="15">S19+S18</f>
        <v>22680</v>
      </c>
      <c r="T17" s="10">
        <f t="shared" ref="T17" si="16">T19+T18</f>
        <v>24689</v>
      </c>
      <c r="U17" s="10">
        <f t="shared" ref="U17" si="17">U19+U18</f>
        <v>104956</v>
      </c>
      <c r="V17" s="10">
        <f t="shared" ref="V17" si="18">V19+V18</f>
        <v>44328</v>
      </c>
      <c r="W17" s="10">
        <f t="shared" ref="W17" si="19">W19+W18</f>
        <v>38079</v>
      </c>
      <c r="X17" s="10">
        <f t="shared" ref="X17" si="20">X19+X18</f>
        <v>35255</v>
      </c>
      <c r="Y17" s="10">
        <f t="shared" ref="Y17" si="21">Y19+Y18</f>
        <v>35174</v>
      </c>
      <c r="Z17" s="10">
        <f t="shared" ref="Z17" si="22">Z19+Z18</f>
        <v>152836</v>
      </c>
      <c r="AA17" s="10">
        <f t="shared" ref="AA17" si="23">AA19+AA18</f>
        <v>54243</v>
      </c>
      <c r="AB17" s="10">
        <f t="shared" ref="AB17" si="24">AB19+AB18</f>
        <v>42559</v>
      </c>
      <c r="AC17" s="10">
        <f t="shared" ref="AC17" si="25">AC19+AC18</f>
        <v>35885</v>
      </c>
      <c r="AD17">
        <f>AC17+AB17+AA17+Y17</f>
        <v>167861</v>
      </c>
    </row>
    <row r="18" spans="1:30" x14ac:dyDescent="0.2">
      <c r="A18" s="11" t="s">
        <v>94</v>
      </c>
      <c r="B18">
        <v>6817</v>
      </c>
      <c r="C18">
        <v>6494</v>
      </c>
      <c r="D18">
        <v>6720</v>
      </c>
      <c r="E18">
        <v>6811</v>
      </c>
      <c r="F18">
        <v>26842</v>
      </c>
      <c r="G18">
        <v>7638</v>
      </c>
      <c r="H18">
        <v>7528</v>
      </c>
      <c r="I18">
        <v>7809</v>
      </c>
      <c r="J18">
        <v>7966</v>
      </c>
      <c r="K18">
        <v>30941</v>
      </c>
      <c r="L18">
        <v>8685</v>
      </c>
      <c r="M18">
        <v>8406</v>
      </c>
      <c r="N18">
        <v>8683</v>
      </c>
      <c r="O18">
        <v>8688</v>
      </c>
      <c r="P18">
        <v>34462</v>
      </c>
      <c r="Q18">
        <v>9648</v>
      </c>
      <c r="R18">
        <v>9517</v>
      </c>
      <c r="S18">
        <v>9589</v>
      </c>
      <c r="T18">
        <v>9914</v>
      </c>
      <c r="U18">
        <v>38668</v>
      </c>
      <c r="V18">
        <v>10794</v>
      </c>
      <c r="W18">
        <v>10576</v>
      </c>
      <c r="X18">
        <v>11129</v>
      </c>
      <c r="Y18">
        <v>11388</v>
      </c>
      <c r="Z18">
        <v>43887</v>
      </c>
      <c r="AA18">
        <v>12755</v>
      </c>
      <c r="AB18">
        <v>12580</v>
      </c>
      <c r="AC18">
        <v>12809</v>
      </c>
      <c r="AD18">
        <f t="shared" si="0"/>
        <v>49532</v>
      </c>
    </row>
    <row r="19" spans="1:30" s="10" customFormat="1" x14ac:dyDescent="0.2">
      <c r="A19" s="10" t="s">
        <v>97</v>
      </c>
      <c r="B19" s="10">
        <f>B21-B20</f>
        <v>23359</v>
      </c>
      <c r="C19" s="10">
        <f t="shared" ref="C19:AC19" si="26">C21-C20</f>
        <v>14097</v>
      </c>
      <c r="D19" s="10">
        <f t="shared" si="26"/>
        <v>10768</v>
      </c>
      <c r="E19" s="10">
        <f t="shared" si="26"/>
        <v>13120</v>
      </c>
      <c r="F19" s="10">
        <f t="shared" si="26"/>
        <v>61344</v>
      </c>
      <c r="G19" s="10">
        <f t="shared" si="26"/>
        <v>26274</v>
      </c>
      <c r="H19" s="10">
        <f t="shared" si="26"/>
        <v>15894</v>
      </c>
      <c r="I19" s="10">
        <f t="shared" si="26"/>
        <v>12612</v>
      </c>
      <c r="J19" s="10">
        <f t="shared" si="26"/>
        <v>16118</v>
      </c>
      <c r="K19" s="10">
        <f t="shared" si="26"/>
        <v>70898</v>
      </c>
      <c r="L19" s="10">
        <f t="shared" si="26"/>
        <v>23346</v>
      </c>
      <c r="M19" s="10">
        <f t="shared" si="26"/>
        <v>13415</v>
      </c>
      <c r="N19" s="10">
        <f t="shared" si="26"/>
        <v>11544</v>
      </c>
      <c r="O19" s="10">
        <f t="shared" si="26"/>
        <v>15625</v>
      </c>
      <c r="P19" s="10">
        <f t="shared" si="26"/>
        <v>63930</v>
      </c>
      <c r="Q19" s="10">
        <f t="shared" si="26"/>
        <v>25569</v>
      </c>
      <c r="R19" s="10">
        <f>R21-R20</f>
        <v>12853</v>
      </c>
      <c r="S19" s="10">
        <f t="shared" si="26"/>
        <v>13091</v>
      </c>
      <c r="T19" s="10">
        <f t="shared" si="26"/>
        <v>14775</v>
      </c>
      <c r="U19" s="10">
        <f t="shared" si="26"/>
        <v>66288</v>
      </c>
      <c r="V19" s="10">
        <f t="shared" si="26"/>
        <v>33534</v>
      </c>
      <c r="W19" s="10">
        <f t="shared" si="26"/>
        <v>27503</v>
      </c>
      <c r="X19" s="10">
        <f t="shared" si="26"/>
        <v>24126</v>
      </c>
      <c r="Y19" s="10">
        <f t="shared" si="26"/>
        <v>23786</v>
      </c>
      <c r="Z19" s="10">
        <f t="shared" si="26"/>
        <v>108949</v>
      </c>
      <c r="AA19" s="10">
        <f t="shared" si="26"/>
        <v>41488</v>
      </c>
      <c r="AB19" s="10">
        <f t="shared" si="26"/>
        <v>29979</v>
      </c>
      <c r="AC19" s="10">
        <f t="shared" si="26"/>
        <v>23076</v>
      </c>
      <c r="AD19">
        <f t="shared" si="0"/>
        <v>118329</v>
      </c>
    </row>
    <row r="20" spans="1:30" x14ac:dyDescent="0.2">
      <c r="A20" t="s">
        <v>98</v>
      </c>
      <c r="B20">
        <v>2987</v>
      </c>
      <c r="C20">
        <v>2332</v>
      </c>
      <c r="D20">
        <v>2354</v>
      </c>
      <c r="E20">
        <v>2484</v>
      </c>
      <c r="F20">
        <v>10157</v>
      </c>
      <c r="G20">
        <v>2745</v>
      </c>
      <c r="H20">
        <v>2739</v>
      </c>
      <c r="I20">
        <v>2665</v>
      </c>
      <c r="J20">
        <v>2754</v>
      </c>
      <c r="K20">
        <v>10903</v>
      </c>
      <c r="L20">
        <v>3395</v>
      </c>
      <c r="M20">
        <v>3040</v>
      </c>
      <c r="N20">
        <v>2933</v>
      </c>
      <c r="O20">
        <v>3179</v>
      </c>
      <c r="P20">
        <v>12547</v>
      </c>
      <c r="Q20">
        <v>2816</v>
      </c>
      <c r="R20">
        <v>2786</v>
      </c>
      <c r="S20">
        <v>2752</v>
      </c>
      <c r="T20">
        <v>2702</v>
      </c>
      <c r="U20">
        <v>11056</v>
      </c>
      <c r="V20">
        <v>2666</v>
      </c>
      <c r="W20">
        <v>2797</v>
      </c>
      <c r="X20">
        <v>2832</v>
      </c>
      <c r="Y20">
        <v>2989</v>
      </c>
      <c r="Z20">
        <v>11284</v>
      </c>
      <c r="AA20">
        <v>2697</v>
      </c>
      <c r="AB20">
        <v>2737</v>
      </c>
      <c r="AC20">
        <v>2805</v>
      </c>
      <c r="AD20">
        <f t="shared" si="0"/>
        <v>11228</v>
      </c>
    </row>
    <row r="21" spans="1:30" s="10" customFormat="1" x14ac:dyDescent="0.2">
      <c r="A21" s="10" t="s">
        <v>92</v>
      </c>
      <c r="B21" s="10">
        <f>B23-B22</f>
        <v>26346</v>
      </c>
      <c r="C21" s="10">
        <f t="shared" ref="C21:AB21" si="27">C23-C22</f>
        <v>16429</v>
      </c>
      <c r="D21" s="10">
        <f t="shared" si="27"/>
        <v>13122</v>
      </c>
      <c r="E21" s="10">
        <f t="shared" si="27"/>
        <v>15604</v>
      </c>
      <c r="F21" s="10">
        <f t="shared" si="27"/>
        <v>71501</v>
      </c>
      <c r="G21" s="10">
        <f t="shared" si="27"/>
        <v>29019</v>
      </c>
      <c r="H21" s="10">
        <f t="shared" si="27"/>
        <v>18633</v>
      </c>
      <c r="I21" s="10">
        <f t="shared" si="27"/>
        <v>15277</v>
      </c>
      <c r="J21" s="10">
        <f t="shared" si="27"/>
        <v>18872</v>
      </c>
      <c r="K21" s="10">
        <f t="shared" si="27"/>
        <v>81801</v>
      </c>
      <c r="L21" s="10">
        <f t="shared" si="27"/>
        <v>26741</v>
      </c>
      <c r="M21" s="10">
        <f t="shared" si="27"/>
        <v>16455</v>
      </c>
      <c r="N21" s="10">
        <f t="shared" si="27"/>
        <v>14477</v>
      </c>
      <c r="O21" s="10">
        <f t="shared" si="27"/>
        <v>18804</v>
      </c>
      <c r="P21" s="10">
        <f t="shared" si="27"/>
        <v>76477</v>
      </c>
      <c r="Q21" s="10">
        <f>Q23-Q22</f>
        <v>28385</v>
      </c>
      <c r="R21" s="10">
        <f>R23-R22</f>
        <v>15639</v>
      </c>
      <c r="S21" s="10">
        <f t="shared" si="27"/>
        <v>15843</v>
      </c>
      <c r="T21" s="10">
        <f t="shared" si="27"/>
        <v>17477</v>
      </c>
      <c r="U21" s="10">
        <f t="shared" si="27"/>
        <v>77344</v>
      </c>
      <c r="V21" s="10">
        <f t="shared" si="27"/>
        <v>36200</v>
      </c>
      <c r="W21" s="10">
        <f t="shared" si="27"/>
        <v>30300</v>
      </c>
      <c r="X21" s="10">
        <f t="shared" si="27"/>
        <v>26958</v>
      </c>
      <c r="Y21" s="10">
        <f t="shared" si="27"/>
        <v>26775</v>
      </c>
      <c r="Z21" s="10">
        <f t="shared" si="27"/>
        <v>120233</v>
      </c>
      <c r="AA21" s="10">
        <f t="shared" si="27"/>
        <v>44185</v>
      </c>
      <c r="AB21" s="10">
        <f t="shared" si="27"/>
        <v>32716</v>
      </c>
      <c r="AC21" s="10">
        <f>AC23-AC22</f>
        <v>25881</v>
      </c>
      <c r="AD21">
        <f t="shared" si="0"/>
        <v>129557</v>
      </c>
    </row>
    <row r="22" spans="1:30" x14ac:dyDescent="0.2">
      <c r="A22" t="s">
        <v>166</v>
      </c>
      <c r="B22">
        <v>821</v>
      </c>
      <c r="C22">
        <v>587</v>
      </c>
      <c r="D22">
        <v>540</v>
      </c>
      <c r="E22">
        <v>797</v>
      </c>
      <c r="F22">
        <v>2745</v>
      </c>
      <c r="G22">
        <v>756</v>
      </c>
      <c r="H22">
        <v>274</v>
      </c>
      <c r="I22">
        <v>672</v>
      </c>
      <c r="J22">
        <v>303</v>
      </c>
      <c r="K22">
        <v>2005</v>
      </c>
      <c r="L22">
        <v>560</v>
      </c>
      <c r="M22">
        <v>378</v>
      </c>
      <c r="N22">
        <v>367</v>
      </c>
      <c r="O22">
        <v>502</v>
      </c>
      <c r="P22">
        <v>1807</v>
      </c>
      <c r="Q22">
        <v>349</v>
      </c>
      <c r="R22">
        <v>282</v>
      </c>
      <c r="S22">
        <v>46</v>
      </c>
      <c r="T22">
        <v>126</v>
      </c>
      <c r="U22">
        <v>803</v>
      </c>
      <c r="V22">
        <v>45</v>
      </c>
      <c r="W22">
        <v>508</v>
      </c>
      <c r="X22">
        <v>243</v>
      </c>
      <c r="Y22">
        <v>-538</v>
      </c>
      <c r="Z22">
        <v>258</v>
      </c>
      <c r="AA22">
        <v>-247</v>
      </c>
      <c r="AB22">
        <v>160</v>
      </c>
      <c r="AC22">
        <v>-10</v>
      </c>
      <c r="AD22">
        <f t="shared" si="0"/>
        <v>-635</v>
      </c>
    </row>
    <row r="23" spans="1:30" s="10" customFormat="1" x14ac:dyDescent="0.2">
      <c r="A23" s="10" t="s">
        <v>113</v>
      </c>
      <c r="B23" s="10">
        <f>B31-SUM(B24:B30)</f>
        <v>27167</v>
      </c>
      <c r="C23" s="10">
        <f t="shared" ref="C23:P23" si="28">C31-SUM(C24:C30)</f>
        <v>17016</v>
      </c>
      <c r="D23" s="10">
        <f t="shared" si="28"/>
        <v>13662</v>
      </c>
      <c r="E23" s="10">
        <f t="shared" si="28"/>
        <v>16401</v>
      </c>
      <c r="F23" s="10">
        <f t="shared" si="28"/>
        <v>74246</v>
      </c>
      <c r="G23" s="10">
        <f t="shared" si="28"/>
        <v>29775</v>
      </c>
      <c r="H23" s="10">
        <f t="shared" si="28"/>
        <v>18907</v>
      </c>
      <c r="I23" s="10">
        <f t="shared" si="28"/>
        <v>15949</v>
      </c>
      <c r="J23" s="10">
        <f>J31-SUM(J24:J30)</f>
        <v>19175</v>
      </c>
      <c r="K23" s="10">
        <f t="shared" si="28"/>
        <v>83806</v>
      </c>
      <c r="L23" s="10">
        <f t="shared" si="28"/>
        <v>27301</v>
      </c>
      <c r="M23" s="10">
        <f t="shared" si="28"/>
        <v>16833</v>
      </c>
      <c r="N23" s="10">
        <f t="shared" si="28"/>
        <v>14844</v>
      </c>
      <c r="O23" s="10">
        <f t="shared" si="28"/>
        <v>19306</v>
      </c>
      <c r="P23" s="10">
        <f t="shared" si="28"/>
        <v>78284</v>
      </c>
      <c r="Q23" s="10">
        <f>Q31-SUM(Q24:Q30)</f>
        <v>28734</v>
      </c>
      <c r="R23" s="10">
        <f>R31-SUM(R24:R30)</f>
        <v>15921</v>
      </c>
      <c r="S23" s="10">
        <f>S31-SUM(S24:S30)</f>
        <v>15889</v>
      </c>
      <c r="T23" s="10">
        <f t="shared" ref="T23" si="29">T31-SUM(T24:T30)</f>
        <v>17603</v>
      </c>
      <c r="U23" s="10">
        <f t="shared" ref="U23" si="30">U31-SUM(U24:U30)</f>
        <v>78147</v>
      </c>
      <c r="V23" s="10">
        <f t="shared" ref="V23" si="31">V31-SUM(V24:V30)</f>
        <v>36245</v>
      </c>
      <c r="W23" s="10">
        <f t="shared" ref="W23" si="32">W31-SUM(W24:W30)</f>
        <v>30808</v>
      </c>
      <c r="X23" s="10">
        <f t="shared" ref="X23" si="33">X31-SUM(X24:X30)</f>
        <v>27201</v>
      </c>
      <c r="Y23" s="10">
        <f t="shared" ref="Y23" si="34">Y31-SUM(Y24:Y30)</f>
        <v>26237</v>
      </c>
      <c r="Z23" s="10">
        <f t="shared" ref="Z23" si="35">Z31-SUM(Z24:Z30)</f>
        <v>120491</v>
      </c>
      <c r="AA23" s="10">
        <f t="shared" ref="AA23" si="36">AA31-SUM(AA24:AA30)</f>
        <v>43938</v>
      </c>
      <c r="AB23" s="10">
        <f t="shared" ref="AB23" si="37">AB31-SUM(AB24:AB30)</f>
        <v>32876</v>
      </c>
      <c r="AC23" s="10">
        <f t="shared" ref="AC23" si="38">AC31-SUM(AC24:AC30)</f>
        <v>25871</v>
      </c>
      <c r="AD23">
        <f t="shared" si="0"/>
        <v>128922</v>
      </c>
    </row>
    <row r="24" spans="1:30" x14ac:dyDescent="0.2">
      <c r="A24" s="11" t="s">
        <v>99</v>
      </c>
      <c r="B24">
        <v>5148</v>
      </c>
      <c r="C24">
        <v>-3777</v>
      </c>
      <c r="D24">
        <v>-3380</v>
      </c>
      <c r="E24">
        <v>2403</v>
      </c>
      <c r="F24">
        <v>394</v>
      </c>
      <c r="G24">
        <v>37341</v>
      </c>
      <c r="H24">
        <v>-972</v>
      </c>
      <c r="I24">
        <v>-2321</v>
      </c>
      <c r="J24">
        <v>1113</v>
      </c>
      <c r="K24">
        <v>35161</v>
      </c>
      <c r="L24">
        <v>3028</v>
      </c>
      <c r="M24">
        <v>-4621</v>
      </c>
      <c r="N24">
        <v>-3972</v>
      </c>
      <c r="O24">
        <v>1829</v>
      </c>
      <c r="P24">
        <v>-3736</v>
      </c>
      <c r="Q24">
        <v>10314</v>
      </c>
      <c r="R24">
        <v>-428</v>
      </c>
      <c r="S24">
        <v>-2962</v>
      </c>
      <c r="T24">
        <v>6273</v>
      </c>
      <c r="U24">
        <v>13197</v>
      </c>
      <c r="V24">
        <v>7540</v>
      </c>
      <c r="W24">
        <v>-3273</v>
      </c>
      <c r="X24">
        <v>-3227</v>
      </c>
      <c r="Y24">
        <v>415</v>
      </c>
      <c r="Z24">
        <v>1455</v>
      </c>
      <c r="AA24">
        <v>10984</v>
      </c>
      <c r="AB24">
        <v>-3596</v>
      </c>
      <c r="AC24">
        <v>-3111</v>
      </c>
      <c r="AD24">
        <f t="shared" si="0"/>
        <v>4692</v>
      </c>
    </row>
    <row r="25" spans="1:30" s="9" customFormat="1" x14ac:dyDescent="0.2">
      <c r="A25" s="13" t="s">
        <v>118</v>
      </c>
      <c r="B25" s="13">
        <v>-422</v>
      </c>
      <c r="C25" s="13">
        <v>1569</v>
      </c>
      <c r="D25" s="13">
        <v>-1270</v>
      </c>
      <c r="E25" s="13">
        <v>-1147</v>
      </c>
      <c r="F25" s="13">
        <v>-1270</v>
      </c>
      <c r="G25" s="13">
        <v>1879</v>
      </c>
      <c r="H25" s="13">
        <v>39</v>
      </c>
      <c r="I25" s="13">
        <v>1499</v>
      </c>
      <c r="J25" s="13">
        <v>1012</v>
      </c>
      <c r="K25" s="13">
        <v>4429</v>
      </c>
      <c r="L25" s="13">
        <v>249</v>
      </c>
      <c r="M25" s="13">
        <v>1352</v>
      </c>
      <c r="N25" s="13">
        <v>2545</v>
      </c>
      <c r="O25" s="13">
        <v>1518</v>
      </c>
      <c r="P25" s="13">
        <v>5664</v>
      </c>
      <c r="Q25" s="13">
        <v>-4501</v>
      </c>
      <c r="R25" s="13">
        <v>6</v>
      </c>
      <c r="S25" s="13">
        <v>4395</v>
      </c>
      <c r="T25" s="13">
        <v>-675</v>
      </c>
      <c r="U25" s="13">
        <v>-775</v>
      </c>
      <c r="V25" s="13">
        <v>-140</v>
      </c>
      <c r="W25" s="13">
        <v>976</v>
      </c>
      <c r="X25" s="13">
        <v>275</v>
      </c>
      <c r="Y25" s="13">
        <v>282</v>
      </c>
      <c r="Z25" s="13">
        <v>1393</v>
      </c>
      <c r="AA25" s="13">
        <v>-2027</v>
      </c>
      <c r="AB25" s="13">
        <v>3609</v>
      </c>
      <c r="AC25" s="13">
        <v>2088</v>
      </c>
      <c r="AD25">
        <f t="shared" si="0"/>
        <v>3952</v>
      </c>
    </row>
    <row r="26" spans="1:30" s="9" customFormat="1" x14ac:dyDescent="0.2">
      <c r="A26" s="9" t="s">
        <v>100</v>
      </c>
      <c r="B26" s="9">
        <v>-3334</v>
      </c>
      <c r="C26" s="9">
        <v>-2975</v>
      </c>
      <c r="D26" s="9">
        <v>-2277</v>
      </c>
      <c r="E26" s="9">
        <v>-3865</v>
      </c>
      <c r="F26" s="9">
        <v>-12451</v>
      </c>
      <c r="G26" s="9">
        <v>-2810</v>
      </c>
      <c r="H26" s="9">
        <v>-4195</v>
      </c>
      <c r="I26" s="9">
        <v>-3267</v>
      </c>
      <c r="J26" s="9">
        <v>-3041</v>
      </c>
      <c r="K26" s="9">
        <v>-13313</v>
      </c>
      <c r="L26" s="9">
        <v>-3355</v>
      </c>
      <c r="M26" s="9">
        <v>-2363</v>
      </c>
      <c r="N26" s="9">
        <v>-2000</v>
      </c>
      <c r="O26" s="9">
        <v>-2777</v>
      </c>
      <c r="P26" s="9">
        <v>-10495</v>
      </c>
      <c r="Q26" s="9">
        <v>-2107</v>
      </c>
      <c r="R26" s="9">
        <v>-1853</v>
      </c>
      <c r="S26" s="9">
        <v>-1565</v>
      </c>
      <c r="T26" s="9">
        <v>-1784</v>
      </c>
      <c r="U26" s="9">
        <v>-7309</v>
      </c>
      <c r="V26" s="9">
        <v>-3500</v>
      </c>
      <c r="W26" s="9">
        <v>-2269</v>
      </c>
      <c r="X26" s="9">
        <v>-2093</v>
      </c>
      <c r="Y26" s="9">
        <v>-3223</v>
      </c>
      <c r="Z26" s="9">
        <v>-11085</v>
      </c>
      <c r="AA26" s="9">
        <v>-2803</v>
      </c>
      <c r="AB26" s="9">
        <v>-2514</v>
      </c>
      <c r="AC26" s="9">
        <v>-2102</v>
      </c>
      <c r="AD26">
        <f t="shared" si="0"/>
        <v>-10642</v>
      </c>
    </row>
    <row r="27" spans="1:30" x14ac:dyDescent="0.2">
      <c r="A27" t="s">
        <v>116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-132</v>
      </c>
      <c r="I27">
        <v>-126</v>
      </c>
      <c r="J27">
        <v>-290</v>
      </c>
      <c r="K27">
        <v>-721</v>
      </c>
      <c r="L27">
        <v>-167</v>
      </c>
      <c r="M27">
        <v>-124</v>
      </c>
      <c r="N27">
        <v>-320</v>
      </c>
      <c r="O27">
        <v>-13</v>
      </c>
      <c r="P27">
        <v>-624</v>
      </c>
      <c r="Q27">
        <v>-958</v>
      </c>
      <c r="R27">
        <v>-176</v>
      </c>
      <c r="S27">
        <v>-339</v>
      </c>
      <c r="T27">
        <v>-51</v>
      </c>
      <c r="U27">
        <v>-1524</v>
      </c>
      <c r="V27">
        <v>-9</v>
      </c>
      <c r="W27">
        <v>0</v>
      </c>
      <c r="X27">
        <v>-4</v>
      </c>
      <c r="Y27">
        <v>-20</v>
      </c>
      <c r="Z27">
        <v>-33</v>
      </c>
      <c r="AA27">
        <v>0</v>
      </c>
      <c r="AB27">
        <v>-167</v>
      </c>
      <c r="AC27">
        <v>-2</v>
      </c>
      <c r="AD27">
        <f t="shared" si="0"/>
        <v>-189</v>
      </c>
    </row>
    <row r="28" spans="1:30" x14ac:dyDescent="0.2">
      <c r="A28" t="s">
        <v>110</v>
      </c>
      <c r="B28">
        <v>-15581</v>
      </c>
      <c r="C28">
        <v>-11357</v>
      </c>
      <c r="D28">
        <v>-749</v>
      </c>
      <c r="E28">
        <v>-5460</v>
      </c>
      <c r="F28">
        <v>-33147</v>
      </c>
      <c r="G28">
        <v>-10423</v>
      </c>
      <c r="H28">
        <v>32800</v>
      </c>
      <c r="I28">
        <v>9394</v>
      </c>
      <c r="J28">
        <v>592</v>
      </c>
      <c r="K28">
        <v>32363</v>
      </c>
      <c r="L28">
        <v>9849</v>
      </c>
      <c r="M28">
        <v>15812</v>
      </c>
      <c r="N28">
        <v>28736</v>
      </c>
      <c r="O28">
        <v>3063</v>
      </c>
      <c r="P28">
        <v>57460</v>
      </c>
      <c r="Q28">
        <v>-10396</v>
      </c>
      <c r="R28">
        <v>11407</v>
      </c>
      <c r="S28">
        <v>-2992</v>
      </c>
      <c r="T28">
        <v>7434</v>
      </c>
      <c r="U28">
        <v>5453</v>
      </c>
      <c r="V28">
        <v>-5279</v>
      </c>
      <c r="W28">
        <v>-7895</v>
      </c>
      <c r="X28">
        <v>5747</v>
      </c>
      <c r="Y28">
        <v>4352</v>
      </c>
      <c r="Z28">
        <v>-3075</v>
      </c>
      <c r="AA28">
        <v>-12929</v>
      </c>
      <c r="AB28">
        <v>-6390</v>
      </c>
      <c r="AC28">
        <v>6953</v>
      </c>
      <c r="AD28">
        <f t="shared" si="0"/>
        <v>-8014</v>
      </c>
    </row>
    <row r="29" spans="1:30" s="9" customFormat="1" x14ac:dyDescent="0.2">
      <c r="A29" s="9" t="s">
        <v>117</v>
      </c>
      <c r="B29" s="9">
        <v>-190</v>
      </c>
      <c r="C29" s="9">
        <v>180</v>
      </c>
      <c r="D29" s="9">
        <v>27</v>
      </c>
      <c r="E29" s="9">
        <v>-536</v>
      </c>
      <c r="F29" s="9">
        <v>-519</v>
      </c>
      <c r="G29" s="9">
        <v>-184</v>
      </c>
      <c r="H29" s="9">
        <v>237</v>
      </c>
      <c r="I29" s="9">
        <v>-2054</v>
      </c>
      <c r="J29" s="9">
        <v>-262</v>
      </c>
      <c r="K29" s="9">
        <v>-2263</v>
      </c>
      <c r="L29" s="9">
        <v>-483</v>
      </c>
      <c r="M29" s="9">
        <v>23</v>
      </c>
      <c r="N29" s="9">
        <v>1086</v>
      </c>
      <c r="O29" s="9">
        <v>-1071</v>
      </c>
      <c r="P29" s="9">
        <v>-445</v>
      </c>
      <c r="Q29" s="9">
        <v>-207</v>
      </c>
      <c r="R29" s="9">
        <v>-365</v>
      </c>
      <c r="S29" s="9">
        <v>-269</v>
      </c>
      <c r="T29" s="9">
        <v>-68</v>
      </c>
      <c r="U29" s="9">
        <v>-909</v>
      </c>
      <c r="V29" s="9">
        <v>204</v>
      </c>
      <c r="W29" s="9">
        <v>-204</v>
      </c>
      <c r="X29" s="9">
        <v>-78</v>
      </c>
      <c r="Y29" s="9">
        <v>-274</v>
      </c>
      <c r="Z29" s="9">
        <v>-352</v>
      </c>
      <c r="AA29" s="9">
        <v>-374</v>
      </c>
      <c r="AB29" s="9">
        <v>-194</v>
      </c>
      <c r="AC29" s="9">
        <v>-615</v>
      </c>
      <c r="AD29">
        <f t="shared" si="0"/>
        <v>-1457</v>
      </c>
    </row>
    <row r="30" spans="1:30" x14ac:dyDescent="0.2">
      <c r="A30" s="11" t="s">
        <v>102</v>
      </c>
      <c r="B30">
        <v>-4837</v>
      </c>
      <c r="C30">
        <v>-2285</v>
      </c>
      <c r="D30">
        <v>-649</v>
      </c>
      <c r="E30">
        <v>-2001</v>
      </c>
      <c r="F30">
        <v>-9772</v>
      </c>
      <c r="G30">
        <v>-40702</v>
      </c>
      <c r="H30">
        <v>-2844</v>
      </c>
      <c r="I30">
        <v>-639</v>
      </c>
      <c r="J30">
        <v>-1777</v>
      </c>
      <c r="K30">
        <v>-45962</v>
      </c>
      <c r="L30">
        <v>-3888</v>
      </c>
      <c r="M30">
        <v>-2409</v>
      </c>
      <c r="N30">
        <v>-1781</v>
      </c>
      <c r="O30">
        <v>-2743</v>
      </c>
      <c r="P30">
        <v>-10821</v>
      </c>
      <c r="Q30">
        <v>-4031</v>
      </c>
      <c r="R30">
        <v>-2188</v>
      </c>
      <c r="S30">
        <v>-1051</v>
      </c>
      <c r="T30">
        <v>-2625</v>
      </c>
      <c r="U30">
        <v>-9895</v>
      </c>
      <c r="V30">
        <v>-4882</v>
      </c>
      <c r="W30">
        <v>-4530</v>
      </c>
      <c r="X30">
        <v>-3155</v>
      </c>
      <c r="Y30">
        <v>-6734</v>
      </c>
      <c r="Z30">
        <v>-19301</v>
      </c>
      <c r="AA30">
        <v>-5929</v>
      </c>
      <c r="AB30">
        <v>-4723</v>
      </c>
      <c r="AC30">
        <v>-1956</v>
      </c>
      <c r="AD30">
        <f t="shared" si="0"/>
        <v>-19342</v>
      </c>
    </row>
    <row r="31" spans="1:30" s="10" customFormat="1" x14ac:dyDescent="0.2">
      <c r="A31" s="10" t="s">
        <v>103</v>
      </c>
      <c r="B31" s="10">
        <f>B36-SUM(B32:B35)</f>
        <v>7934</v>
      </c>
      <c r="C31" s="10">
        <f t="shared" ref="C31:AC31" si="39">C36-SUM(C32:C35)</f>
        <v>-1679</v>
      </c>
      <c r="D31" s="10">
        <f t="shared" si="39"/>
        <v>5183</v>
      </c>
      <c r="E31" s="10">
        <f t="shared" si="39"/>
        <v>5714</v>
      </c>
      <c r="F31" s="10">
        <f t="shared" si="39"/>
        <v>17152</v>
      </c>
      <c r="G31" s="10">
        <f t="shared" si="39"/>
        <v>14703</v>
      </c>
      <c r="H31" s="10">
        <f t="shared" si="39"/>
        <v>43840</v>
      </c>
      <c r="I31" s="10">
        <f t="shared" si="39"/>
        <v>18435</v>
      </c>
      <c r="J31" s="10">
        <f>J36-SUM(J32:J35)</f>
        <v>16522</v>
      </c>
      <c r="K31" s="10">
        <f t="shared" si="39"/>
        <v>93500</v>
      </c>
      <c r="L31" s="10">
        <f t="shared" si="39"/>
        <v>32534</v>
      </c>
      <c r="M31" s="10">
        <f t="shared" si="39"/>
        <v>24503</v>
      </c>
      <c r="N31" s="10">
        <f t="shared" si="39"/>
        <v>39138</v>
      </c>
      <c r="O31" s="10">
        <f>O36-SUM(O32:O35)</f>
        <v>19112</v>
      </c>
      <c r="P31" s="10">
        <f t="shared" si="39"/>
        <v>115287</v>
      </c>
      <c r="Q31" s="10">
        <f t="shared" si="39"/>
        <v>16848</v>
      </c>
      <c r="R31" s="10">
        <f>R36-SUM(R32:R35)</f>
        <v>22324</v>
      </c>
      <c r="S31" s="10">
        <f t="shared" si="39"/>
        <v>11106</v>
      </c>
      <c r="T31" s="10">
        <f t="shared" si="39"/>
        <v>26107</v>
      </c>
      <c r="U31" s="10">
        <f t="shared" si="39"/>
        <v>76385</v>
      </c>
      <c r="V31" s="10">
        <f t="shared" si="39"/>
        <v>30179</v>
      </c>
      <c r="W31" s="10">
        <f t="shared" si="39"/>
        <v>13613</v>
      </c>
      <c r="X31" s="10">
        <f t="shared" si="39"/>
        <v>24666</v>
      </c>
      <c r="Y31" s="10">
        <f t="shared" si="39"/>
        <v>21035</v>
      </c>
      <c r="Z31" s="10">
        <f t="shared" si="39"/>
        <v>89493</v>
      </c>
      <c r="AA31" s="10">
        <f t="shared" si="39"/>
        <v>30860</v>
      </c>
      <c r="AB31" s="10">
        <f t="shared" si="39"/>
        <v>18901</v>
      </c>
      <c r="AC31" s="10">
        <f t="shared" si="39"/>
        <v>27126</v>
      </c>
      <c r="AD31">
        <f t="shared" si="0"/>
        <v>97922</v>
      </c>
    </row>
    <row r="32" spans="1:30" x14ac:dyDescent="0.2">
      <c r="A32" t="s">
        <v>104</v>
      </c>
      <c r="B32">
        <v>-3130</v>
      </c>
      <c r="C32">
        <v>-3004</v>
      </c>
      <c r="D32">
        <v>-3365</v>
      </c>
      <c r="E32">
        <v>-3270</v>
      </c>
      <c r="F32">
        <v>-12769</v>
      </c>
      <c r="G32">
        <v>-3339</v>
      </c>
      <c r="H32">
        <v>-3190</v>
      </c>
      <c r="I32">
        <v>-3653</v>
      </c>
      <c r="J32">
        <v>-3530</v>
      </c>
      <c r="K32">
        <v>-13712</v>
      </c>
      <c r="L32">
        <v>-3568</v>
      </c>
      <c r="M32">
        <v>-3443</v>
      </c>
      <c r="N32">
        <v>-3629</v>
      </c>
      <c r="O32">
        <v>-3479</v>
      </c>
      <c r="P32">
        <v>-14119</v>
      </c>
      <c r="Q32">
        <v>-3539</v>
      </c>
      <c r="R32">
        <v>-3375</v>
      </c>
      <c r="S32">
        <v>-3656</v>
      </c>
      <c r="T32">
        <v>-3511</v>
      </c>
      <c r="U32">
        <v>-14081</v>
      </c>
      <c r="V32">
        <v>-3613</v>
      </c>
      <c r="W32">
        <v>-3447</v>
      </c>
      <c r="X32">
        <v>-3767</v>
      </c>
      <c r="Y32">
        <v>-3640</v>
      </c>
      <c r="Z32">
        <v>-14467</v>
      </c>
      <c r="AA32">
        <v>-3732</v>
      </c>
      <c r="AB32">
        <v>-3595</v>
      </c>
      <c r="AC32">
        <v>-3811</v>
      </c>
      <c r="AD32">
        <f t="shared" si="0"/>
        <v>-14778</v>
      </c>
    </row>
    <row r="33" spans="1:44" x14ac:dyDescent="0.2">
      <c r="A33" t="s">
        <v>105</v>
      </c>
      <c r="B33">
        <v>-11302</v>
      </c>
      <c r="C33">
        <v>-7000</v>
      </c>
      <c r="D33">
        <v>-7641</v>
      </c>
      <c r="E33">
        <v>-7649</v>
      </c>
      <c r="F33">
        <v>-33592</v>
      </c>
      <c r="G33">
        <v>-11133</v>
      </c>
      <c r="H33">
        <v>-22581</v>
      </c>
      <c r="I33">
        <v>-21859</v>
      </c>
      <c r="J33">
        <v>-19023</v>
      </c>
      <c r="K33">
        <v>-74596</v>
      </c>
      <c r="L33">
        <v>-10114</v>
      </c>
      <c r="M33">
        <v>-23421</v>
      </c>
      <c r="N33">
        <v>-18153</v>
      </c>
      <c r="O33">
        <v>-17245</v>
      </c>
      <c r="P33">
        <v>-68933</v>
      </c>
      <c r="Q33">
        <v>-22083</v>
      </c>
      <c r="R33">
        <v>-15777</v>
      </c>
      <c r="S33">
        <v>-14950</v>
      </c>
      <c r="T33">
        <v>-22302</v>
      </c>
      <c r="U33">
        <v>-75112</v>
      </c>
      <c r="V33">
        <v>-27636</v>
      </c>
      <c r="W33">
        <v>-18286</v>
      </c>
      <c r="X33">
        <v>-25595</v>
      </c>
      <c r="Y33">
        <v>-19905</v>
      </c>
      <c r="Z33">
        <v>-91422</v>
      </c>
      <c r="AA33">
        <v>-23366</v>
      </c>
      <c r="AB33">
        <v>-22961</v>
      </c>
      <c r="AC33">
        <v>-24562</v>
      </c>
      <c r="AD33">
        <f t="shared" si="0"/>
        <v>-90794</v>
      </c>
    </row>
    <row r="34" spans="1:44" x14ac:dyDescent="0.2">
      <c r="A34" t="s">
        <v>106</v>
      </c>
      <c r="B34">
        <v>2385</v>
      </c>
      <c r="C34">
        <v>10469</v>
      </c>
      <c r="D34">
        <v>9237</v>
      </c>
      <c r="E34">
        <v>6923</v>
      </c>
      <c r="F34">
        <v>29014</v>
      </c>
      <c r="G34">
        <v>6971</v>
      </c>
      <c r="H34">
        <v>-501</v>
      </c>
      <c r="I34">
        <v>-6011</v>
      </c>
      <c r="J34">
        <v>-27</v>
      </c>
      <c r="K34">
        <v>432</v>
      </c>
      <c r="L34">
        <v>6</v>
      </c>
      <c r="M34">
        <v>-2506</v>
      </c>
      <c r="N34">
        <v>-5026</v>
      </c>
      <c r="O34">
        <v>-293</v>
      </c>
      <c r="P34">
        <v>-7819</v>
      </c>
      <c r="Q34">
        <v>231</v>
      </c>
      <c r="R34">
        <v>-1753</v>
      </c>
      <c r="S34">
        <v>-441</v>
      </c>
      <c r="T34">
        <v>4462</v>
      </c>
      <c r="U34">
        <v>2499</v>
      </c>
      <c r="V34">
        <v>-978</v>
      </c>
      <c r="W34">
        <v>10423</v>
      </c>
      <c r="X34">
        <v>0</v>
      </c>
      <c r="Y34">
        <v>3220</v>
      </c>
      <c r="Z34">
        <v>12665</v>
      </c>
      <c r="AA34">
        <v>-1000</v>
      </c>
      <c r="AB34">
        <v>-1751</v>
      </c>
      <c r="AC34">
        <v>971</v>
      </c>
      <c r="AD34">
        <f t="shared" si="0"/>
        <v>1440</v>
      </c>
    </row>
    <row r="35" spans="1:44" s="9" customFormat="1" x14ac:dyDescent="0.2">
      <c r="A35" s="9" t="s">
        <v>130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-87</v>
      </c>
      <c r="N35" s="9">
        <v>4</v>
      </c>
      <c r="O35" s="9">
        <v>-22</v>
      </c>
      <c r="P35" s="9">
        <v>-105</v>
      </c>
      <c r="Q35" s="9">
        <v>-16</v>
      </c>
      <c r="R35" s="9">
        <v>-35</v>
      </c>
      <c r="S35" s="9">
        <v>-69</v>
      </c>
      <c r="T35" s="9">
        <v>-6</v>
      </c>
      <c r="U35" s="9">
        <v>-126</v>
      </c>
      <c r="V35" s="9">
        <v>-22</v>
      </c>
      <c r="W35" s="9">
        <v>-16</v>
      </c>
      <c r="X35" s="9">
        <v>-34</v>
      </c>
      <c r="Y35" s="9">
        <v>-57</v>
      </c>
      <c r="Z35" s="9">
        <v>-129</v>
      </c>
      <c r="AA35" s="9">
        <v>-61</v>
      </c>
      <c r="AB35" s="9">
        <v>-44</v>
      </c>
      <c r="AC35" s="9">
        <v>-43</v>
      </c>
      <c r="AD35">
        <f t="shared" si="0"/>
        <v>-205</v>
      </c>
    </row>
    <row r="36" spans="1:44" s="10" customFormat="1" x14ac:dyDescent="0.2">
      <c r="A36" s="10" t="s">
        <v>167</v>
      </c>
      <c r="B36" s="10">
        <v>-4113</v>
      </c>
      <c r="C36" s="10">
        <v>-1214</v>
      </c>
      <c r="D36" s="10">
        <v>3414</v>
      </c>
      <c r="E36" s="10">
        <v>1718</v>
      </c>
      <c r="F36" s="10">
        <v>-195</v>
      </c>
      <c r="G36" s="10">
        <v>7202</v>
      </c>
      <c r="H36" s="10">
        <v>17568</v>
      </c>
      <c r="I36" s="10">
        <v>-13088</v>
      </c>
      <c r="J36" s="10">
        <v>-6058</v>
      </c>
      <c r="K36" s="10">
        <v>5624</v>
      </c>
      <c r="L36" s="10">
        <v>18858</v>
      </c>
      <c r="M36" s="10">
        <v>-4954</v>
      </c>
      <c r="N36" s="10">
        <v>12334</v>
      </c>
      <c r="O36" s="10">
        <v>-1927</v>
      </c>
      <c r="P36" s="10">
        <v>24311</v>
      </c>
      <c r="Q36" s="10">
        <v>-8559</v>
      </c>
      <c r="R36" s="10">
        <v>1384</v>
      </c>
      <c r="S36" s="10">
        <v>-8010</v>
      </c>
      <c r="T36" s="10">
        <v>4750</v>
      </c>
      <c r="U36" s="10">
        <v>-10435</v>
      </c>
      <c r="V36" s="10">
        <v>-2070</v>
      </c>
      <c r="W36" s="10">
        <v>2287</v>
      </c>
      <c r="X36" s="10">
        <v>-4730</v>
      </c>
      <c r="Y36" s="10">
        <v>653</v>
      </c>
      <c r="Z36" s="10">
        <v>-3860</v>
      </c>
      <c r="AA36" s="10">
        <v>2701</v>
      </c>
      <c r="AB36" s="10">
        <v>-9450</v>
      </c>
      <c r="AC36" s="10">
        <v>-319</v>
      </c>
      <c r="AD36">
        <f t="shared" si="0"/>
        <v>-6415</v>
      </c>
      <c r="AG36" s="10">
        <v>-5327</v>
      </c>
      <c r="AH36" s="10">
        <v>-1913</v>
      </c>
      <c r="AI36" s="10">
        <v>24770</v>
      </c>
      <c r="AJ36" s="10">
        <v>11682</v>
      </c>
      <c r="AK36" s="10">
        <v>13904</v>
      </c>
      <c r="AL36" s="10">
        <v>26238</v>
      </c>
      <c r="AM36" s="10">
        <v>-7175</v>
      </c>
      <c r="AN36" s="10">
        <v>-15185</v>
      </c>
      <c r="AO36" s="10">
        <v>217</v>
      </c>
      <c r="AP36" s="10">
        <v>-4513</v>
      </c>
      <c r="AQ36" s="10">
        <v>-6749</v>
      </c>
      <c r="AR36" s="10">
        <v>-7068</v>
      </c>
    </row>
    <row r="42" spans="1:44" x14ac:dyDescent="0.2">
      <c r="A42" t="s">
        <v>128</v>
      </c>
      <c r="B42">
        <v>16371</v>
      </c>
      <c r="C42">
        <v>15157</v>
      </c>
      <c r="D42">
        <v>18571</v>
      </c>
      <c r="E42">
        <v>20289</v>
      </c>
      <c r="F42">
        <v>20289</v>
      </c>
      <c r="G42">
        <v>27491</v>
      </c>
      <c r="H42">
        <v>45059</v>
      </c>
      <c r="I42">
        <v>31971</v>
      </c>
      <c r="J42">
        <v>25913</v>
      </c>
      <c r="K42">
        <v>25913</v>
      </c>
      <c r="L42">
        <v>44771</v>
      </c>
      <c r="M42">
        <v>37988</v>
      </c>
      <c r="N42">
        <v>50530</v>
      </c>
      <c r="O42">
        <v>48844</v>
      </c>
      <c r="P42">
        <v>48844</v>
      </c>
      <c r="Q42">
        <v>39771</v>
      </c>
      <c r="R42">
        <v>40174</v>
      </c>
      <c r="S42">
        <v>33383</v>
      </c>
      <c r="T42">
        <v>38016</v>
      </c>
      <c r="U42">
        <v>38016</v>
      </c>
      <c r="V42">
        <v>36010</v>
      </c>
      <c r="W42">
        <v>38466</v>
      </c>
      <c r="X42">
        <v>34050</v>
      </c>
      <c r="Y42">
        <v>34940</v>
      </c>
      <c r="Z42">
        <v>34940</v>
      </c>
      <c r="AA42">
        <v>37119</v>
      </c>
      <c r="AB42">
        <v>28098</v>
      </c>
      <c r="AC42">
        <v>27502</v>
      </c>
      <c r="AD42">
        <f t="shared" ref="AD42:AD43" si="40">AC42+AB42+AA42+Y42</f>
        <v>127659</v>
      </c>
    </row>
    <row r="43" spans="1:44" x14ac:dyDescent="0.2">
      <c r="A43" t="s">
        <v>129</v>
      </c>
      <c r="B43">
        <v>229719</v>
      </c>
      <c r="C43">
        <v>241684</v>
      </c>
      <c r="D43">
        <v>242945</v>
      </c>
      <c r="E43">
        <v>248606</v>
      </c>
      <c r="F43">
        <v>248606</v>
      </c>
      <c r="G43">
        <v>257606</v>
      </c>
      <c r="H43">
        <v>222167</v>
      </c>
      <c r="I43">
        <v>211772</v>
      </c>
      <c r="J43">
        <v>211187</v>
      </c>
      <c r="K43">
        <v>211187</v>
      </c>
      <c r="L43">
        <v>200264</v>
      </c>
      <c r="M43">
        <v>187423</v>
      </c>
      <c r="N43">
        <v>160080</v>
      </c>
      <c r="O43">
        <v>157054</v>
      </c>
      <c r="P43">
        <v>157054</v>
      </c>
      <c r="Q43">
        <v>167290</v>
      </c>
      <c r="R43">
        <v>152670</v>
      </c>
      <c r="S43">
        <v>160234</v>
      </c>
      <c r="T43">
        <v>153814</v>
      </c>
      <c r="U43">
        <v>153814</v>
      </c>
      <c r="V43">
        <v>159561</v>
      </c>
      <c r="W43">
        <v>165907</v>
      </c>
      <c r="X43">
        <v>159594</v>
      </c>
      <c r="Y43">
        <v>155576</v>
      </c>
      <c r="Z43">
        <v>155576</v>
      </c>
      <c r="AA43">
        <v>165477</v>
      </c>
      <c r="AB43">
        <v>164632</v>
      </c>
      <c r="AC43">
        <v>151806</v>
      </c>
      <c r="AD43">
        <f t="shared" si="40"/>
        <v>637491</v>
      </c>
    </row>
    <row r="45" spans="1:44" s="21" customFormat="1" x14ac:dyDescent="0.2">
      <c r="A45" s="20" t="s">
        <v>131</v>
      </c>
      <c r="B45" s="20" t="s">
        <v>152</v>
      </c>
      <c r="C45" s="20" t="s">
        <v>153</v>
      </c>
      <c r="D45" s="20" t="s">
        <v>154</v>
      </c>
      <c r="E45" s="20"/>
      <c r="F45" s="20"/>
      <c r="G45" s="20"/>
      <c r="H45" s="24"/>
      <c r="I45" s="24"/>
      <c r="AD45"/>
    </row>
    <row r="46" spans="1:44" s="21" customFormat="1" x14ac:dyDescent="0.2">
      <c r="A46" s="20" t="s">
        <v>132</v>
      </c>
      <c r="B46" s="29" t="s">
        <v>133</v>
      </c>
      <c r="C46" s="30">
        <v>1750</v>
      </c>
      <c r="D46" s="29" t="s">
        <v>134</v>
      </c>
      <c r="E46" s="20"/>
      <c r="F46" s="20"/>
      <c r="H46" s="24"/>
      <c r="I46" s="24"/>
      <c r="J46" s="20"/>
      <c r="K46" s="20"/>
      <c r="L46" s="20"/>
      <c r="M46" s="20"/>
      <c r="AD46"/>
    </row>
    <row r="47" spans="1:44" s="21" customFormat="1" x14ac:dyDescent="0.2">
      <c r="A47" s="20" t="s">
        <v>135</v>
      </c>
      <c r="B47" s="29" t="s">
        <v>136</v>
      </c>
      <c r="C47" s="30">
        <v>95813</v>
      </c>
      <c r="D47" s="29" t="s">
        <v>137</v>
      </c>
      <c r="E47" s="20"/>
      <c r="F47" s="20"/>
      <c r="G47" s="20"/>
      <c r="H47" s="24"/>
      <c r="I47" s="24"/>
      <c r="J47" s="20"/>
      <c r="K47" s="20"/>
      <c r="AD47"/>
    </row>
    <row r="48" spans="1:44" s="21" customFormat="1" x14ac:dyDescent="0.2">
      <c r="A48" s="20"/>
      <c r="B48" s="29"/>
      <c r="C48" s="31"/>
      <c r="D48" s="29"/>
      <c r="E48" s="20"/>
      <c r="F48" s="20"/>
      <c r="G48" s="20"/>
      <c r="H48" s="24"/>
      <c r="I48" s="24"/>
      <c r="AD48"/>
    </row>
    <row r="49" spans="1:30" s="21" customFormat="1" x14ac:dyDescent="0.2">
      <c r="A49" s="20" t="s">
        <v>138</v>
      </c>
      <c r="B49" s="29"/>
      <c r="C49" s="31"/>
      <c r="D49" s="29"/>
      <c r="E49" s="20"/>
      <c r="F49" s="20"/>
      <c r="G49" s="20"/>
      <c r="H49" s="24"/>
      <c r="I49" s="24"/>
      <c r="AD49"/>
    </row>
    <row r="50" spans="1:30" s="21" customFormat="1" x14ac:dyDescent="0.2">
      <c r="A50" s="20" t="s">
        <v>139</v>
      </c>
      <c r="B50" s="29" t="s">
        <v>140</v>
      </c>
      <c r="C50" s="31">
        <v>14000</v>
      </c>
      <c r="D50" s="29" t="s">
        <v>141</v>
      </c>
      <c r="E50" s="20"/>
      <c r="F50" s="20"/>
      <c r="G50" s="20"/>
      <c r="H50" s="24"/>
      <c r="I50" s="24"/>
      <c r="J50" s="20"/>
      <c r="K50" s="20"/>
      <c r="L50" s="20"/>
      <c r="AD50"/>
    </row>
    <row r="51" spans="1:30" s="21" customFormat="1" x14ac:dyDescent="0.2">
      <c r="A51" s="20"/>
      <c r="B51" s="29"/>
      <c r="C51" s="31"/>
      <c r="D51" s="29"/>
      <c r="E51" s="20"/>
      <c r="F51" s="20"/>
      <c r="G51" s="24"/>
      <c r="H51" s="24"/>
      <c r="I51" s="24"/>
      <c r="AD51"/>
    </row>
    <row r="52" spans="1:30" s="21" customFormat="1" x14ac:dyDescent="0.2">
      <c r="A52" s="20" t="s">
        <v>142</v>
      </c>
      <c r="B52" s="29"/>
      <c r="C52" s="31"/>
      <c r="D52" s="29"/>
      <c r="E52" s="20"/>
      <c r="F52" s="20"/>
      <c r="G52" s="20"/>
      <c r="H52" s="25"/>
      <c r="I52" s="20"/>
      <c r="AD52"/>
    </row>
    <row r="53" spans="1:30" s="21" customFormat="1" x14ac:dyDescent="0.2">
      <c r="A53" s="20" t="s">
        <v>143</v>
      </c>
      <c r="B53" s="29" t="s">
        <v>144</v>
      </c>
      <c r="C53" s="31">
        <v>6500</v>
      </c>
      <c r="D53" s="29" t="s">
        <v>145</v>
      </c>
      <c r="E53" s="20"/>
      <c r="F53" s="20"/>
      <c r="G53" s="20"/>
      <c r="H53" s="25"/>
      <c r="I53" s="20"/>
      <c r="J53" s="20"/>
      <c r="K53" s="20"/>
      <c r="L53" s="20"/>
      <c r="AD53"/>
    </row>
    <row r="54" spans="1:30" s="21" customFormat="1" x14ac:dyDescent="0.2">
      <c r="A54" s="20" t="s">
        <v>146</v>
      </c>
      <c r="B54" s="29"/>
      <c r="C54" s="30">
        <f>SUM(C46:C53)</f>
        <v>118063</v>
      </c>
      <c r="D54" s="29"/>
      <c r="E54" s="20"/>
      <c r="F54" s="20"/>
      <c r="G54" s="20"/>
      <c r="H54" s="25"/>
      <c r="I54" s="20"/>
      <c r="J54" s="20"/>
      <c r="K54" s="20"/>
      <c r="AD54"/>
    </row>
    <row r="55" spans="1:30" s="21" customFormat="1" x14ac:dyDescent="0.2">
      <c r="A55" s="20"/>
      <c r="B55" s="29"/>
      <c r="C55" s="30"/>
      <c r="D55" s="29"/>
      <c r="E55" s="20"/>
      <c r="F55" s="20"/>
      <c r="G55" s="20"/>
      <c r="H55" s="25"/>
      <c r="I55" s="20"/>
      <c r="J55" s="20"/>
      <c r="K55" s="20"/>
      <c r="AD55"/>
    </row>
    <row r="56" spans="1:30" s="21" customFormat="1" x14ac:dyDescent="0.2">
      <c r="A56" s="20"/>
      <c r="B56" s="29"/>
      <c r="C56" s="30"/>
      <c r="D56" s="29"/>
      <c r="E56" s="20"/>
      <c r="F56" s="20"/>
      <c r="G56" s="20"/>
      <c r="H56" s="25"/>
      <c r="I56" s="20"/>
      <c r="J56" s="20"/>
      <c r="K56" s="20"/>
      <c r="AD56"/>
    </row>
    <row r="58" spans="1:30" x14ac:dyDescent="0.2">
      <c r="A58" t="s">
        <v>160</v>
      </c>
      <c r="B58">
        <v>5327995</v>
      </c>
      <c r="C58">
        <v>5261688</v>
      </c>
      <c r="D58">
        <v>5233499</v>
      </c>
      <c r="E58">
        <v>5251692</v>
      </c>
      <c r="F58">
        <v>5251692</v>
      </c>
      <c r="G58">
        <v>5157787</v>
      </c>
      <c r="H58">
        <v>5068493</v>
      </c>
      <c r="I58">
        <v>4926609</v>
      </c>
      <c r="J58">
        <v>5000109</v>
      </c>
      <c r="K58">
        <v>5000109</v>
      </c>
      <c r="L58">
        <v>4773252</v>
      </c>
      <c r="M58">
        <v>4700646</v>
      </c>
      <c r="N58">
        <v>4601380</v>
      </c>
      <c r="O58">
        <v>4648913</v>
      </c>
      <c r="P58">
        <v>4648913</v>
      </c>
      <c r="Q58">
        <v>4454604</v>
      </c>
      <c r="R58">
        <v>4404691</v>
      </c>
      <c r="S58">
        <v>4354788</v>
      </c>
      <c r="T58">
        <v>17528214</v>
      </c>
      <c r="U58">
        <v>17528214</v>
      </c>
      <c r="V58">
        <v>17113688</v>
      </c>
      <c r="W58">
        <v>16929157</v>
      </c>
      <c r="X58">
        <v>16781735</v>
      </c>
      <c r="Y58">
        <v>16864919</v>
      </c>
      <c r="Z58">
        <v>16864919</v>
      </c>
      <c r="AA58">
        <v>16519291</v>
      </c>
      <c r="AB58">
        <v>16403316</v>
      </c>
      <c r="AC58">
        <v>16262203</v>
      </c>
      <c r="AD58">
        <v>16262203</v>
      </c>
    </row>
    <row r="59" spans="1:30" s="36" customFormat="1" x14ac:dyDescent="0.2">
      <c r="A59" s="36" t="s">
        <v>161</v>
      </c>
      <c r="B59" s="36">
        <v>28.219999313354489</v>
      </c>
      <c r="C59" s="36">
        <v>42.642501831054688</v>
      </c>
      <c r="D59" s="36">
        <v>35.220001220703118</v>
      </c>
      <c r="E59" s="36">
        <v>36.455001831054688</v>
      </c>
      <c r="F59" s="36">
        <v>37.637500762939453</v>
      </c>
      <c r="G59" s="36">
        <v>37.637500762939453</v>
      </c>
      <c r="H59" s="36">
        <v>39.292499542236328</v>
      </c>
      <c r="I59" s="36">
        <v>43.192501068115227</v>
      </c>
      <c r="J59" s="36">
        <v>45.542499542236328</v>
      </c>
      <c r="K59" s="36">
        <v>55.197498321533203</v>
      </c>
      <c r="L59" s="36">
        <v>55.197498321533203</v>
      </c>
      <c r="M59" s="36">
        <v>72.477500915527344</v>
      </c>
      <c r="N59" s="36">
        <v>47.185001373291023</v>
      </c>
      <c r="O59" s="36">
        <v>49.645000457763672</v>
      </c>
      <c r="P59" s="36">
        <v>54.419998168945312</v>
      </c>
      <c r="Q59" s="36">
        <v>54.419998168945312</v>
      </c>
      <c r="R59" s="36">
        <v>136.69000244140619</v>
      </c>
      <c r="S59" s="36">
        <v>61.380001068115227</v>
      </c>
      <c r="T59" s="36">
        <v>90.014999389648438</v>
      </c>
      <c r="U59" s="36">
        <v>108.2200012207031</v>
      </c>
      <c r="V59" s="36">
        <v>108.2200012207031</v>
      </c>
      <c r="W59" s="36">
        <v>180.33000183105469</v>
      </c>
      <c r="X59" s="36">
        <v>120.5899963378906</v>
      </c>
      <c r="Y59" s="36">
        <v>133.4100036621094</v>
      </c>
      <c r="Z59" s="36">
        <v>146.91999816894531</v>
      </c>
      <c r="AA59" s="36">
        <v>146.91999816894531</v>
      </c>
      <c r="AB59" s="36">
        <v>174.7200012207031</v>
      </c>
      <c r="AC59" s="36">
        <v>141.6600036621094</v>
      </c>
      <c r="AD59" s="36">
        <v>141.6600036621094</v>
      </c>
    </row>
    <row r="61" spans="1:30" s="33" customFormat="1" x14ac:dyDescent="0.2">
      <c r="A61" s="33" t="s">
        <v>158</v>
      </c>
      <c r="B61" s="33">
        <v>60685</v>
      </c>
      <c r="C61" s="33">
        <v>73373</v>
      </c>
      <c r="D61" s="33">
        <v>77788</v>
      </c>
      <c r="E61" s="33">
        <v>83414</v>
      </c>
      <c r="F61" s="33">
        <v>83414</v>
      </c>
      <c r="G61" s="33">
        <v>82929</v>
      </c>
      <c r="H61" s="33">
        <v>64801</v>
      </c>
      <c r="I61" s="33">
        <v>70655</v>
      </c>
      <c r="J61" s="33">
        <v>76606</v>
      </c>
      <c r="K61" s="33">
        <v>76606</v>
      </c>
      <c r="L61" s="33">
        <v>57990</v>
      </c>
      <c r="M61" s="33">
        <v>62718</v>
      </c>
      <c r="N61" s="33">
        <v>47935</v>
      </c>
      <c r="O61" s="33">
        <v>53223</v>
      </c>
      <c r="P61" s="33">
        <v>53223</v>
      </c>
      <c r="Q61" s="33">
        <v>63531</v>
      </c>
      <c r="R61" s="33">
        <v>59304</v>
      </c>
      <c r="S61" s="33">
        <v>68174</v>
      </c>
      <c r="T61" s="33">
        <v>69424</v>
      </c>
      <c r="U61" s="33">
        <v>69424</v>
      </c>
      <c r="V61" s="33">
        <v>71033</v>
      </c>
      <c r="W61" s="33">
        <v>78179</v>
      </c>
      <c r="X61" s="33">
        <v>79741</v>
      </c>
      <c r="Y61" s="33">
        <v>83779</v>
      </c>
      <c r="Z61" s="33">
        <v>83779</v>
      </c>
      <c r="AA61" s="33">
        <v>80679</v>
      </c>
      <c r="AB61" s="33">
        <v>84884</v>
      </c>
      <c r="AC61" s="33">
        <v>81207</v>
      </c>
      <c r="AD61" s="33">
        <v>81207</v>
      </c>
    </row>
    <row r="62" spans="1:30" x14ac:dyDescent="0.2">
      <c r="A62" s="35" t="s">
        <v>162</v>
      </c>
      <c r="B62">
        <f>B58*B59</f>
        <v>150356015.24155614</v>
      </c>
      <c r="C62">
        <f t="shared" ref="C62:AB62" si="41">C58*C59</f>
        <v>224371540.17443848</v>
      </c>
      <c r="D62">
        <f t="shared" si="41"/>
        <v>184323841.16854855</v>
      </c>
      <c r="E62">
        <f t="shared" si="41"/>
        <v>191450441.47613525</v>
      </c>
      <c r="F62">
        <f t="shared" si="41"/>
        <v>197660561.65672302</v>
      </c>
      <c r="G62">
        <f t="shared" si="41"/>
        <v>194126212.14757919</v>
      </c>
      <c r="H62">
        <f t="shared" si="41"/>
        <v>199153758.88232803</v>
      </c>
      <c r="I62">
        <f t="shared" si="41"/>
        <v>212792564.4946861</v>
      </c>
      <c r="J62">
        <f t="shared" si="41"/>
        <v>227717461.84363174</v>
      </c>
      <c r="K62">
        <f t="shared" si="41"/>
        <v>275993508.13498306</v>
      </c>
      <c r="L62">
        <f t="shared" si="41"/>
        <v>263471569.258255</v>
      </c>
      <c r="M62">
        <f t="shared" si="41"/>
        <v>340691074.76856995</v>
      </c>
      <c r="N62">
        <f t="shared" si="41"/>
        <v>217116121.61903384</v>
      </c>
      <c r="O62">
        <f t="shared" si="41"/>
        <v>230795288.01310349</v>
      </c>
      <c r="P62">
        <f t="shared" si="41"/>
        <v>252993836.94758606</v>
      </c>
      <c r="Q62">
        <f t="shared" si="41"/>
        <v>242419541.52337646</v>
      </c>
      <c r="R62">
        <f t="shared" si="41"/>
        <v>602077223.5436399</v>
      </c>
      <c r="S62">
        <f t="shared" si="41"/>
        <v>267296892.09141538</v>
      </c>
      <c r="T62">
        <f t="shared" si="41"/>
        <v>1577802172.5116272</v>
      </c>
      <c r="U62">
        <f t="shared" si="41"/>
        <v>1896903340.4767451</v>
      </c>
      <c r="V62">
        <f t="shared" si="41"/>
        <v>1852043336.2507319</v>
      </c>
      <c r="W62">
        <f t="shared" si="41"/>
        <v>3052834912.8082123</v>
      </c>
      <c r="X62">
        <f t="shared" si="41"/>
        <v>2023709362.1934505</v>
      </c>
      <c r="Y62">
        <f t="shared" si="41"/>
        <v>2249948905.5511785</v>
      </c>
      <c r="Z62">
        <f t="shared" si="41"/>
        <v>2477793868.599411</v>
      </c>
      <c r="AA62">
        <f t="shared" si="41"/>
        <v>2427014203.4722748</v>
      </c>
      <c r="AB62">
        <f t="shared" si="41"/>
        <v>2865987391.5435786</v>
      </c>
      <c r="AC62">
        <f>AC58*AC59</f>
        <v>2303703736.5339665</v>
      </c>
      <c r="AD62">
        <f>AD58*AD59</f>
        <v>2303703736.5339665</v>
      </c>
    </row>
    <row r="63" spans="1:30" x14ac:dyDescent="0.2">
      <c r="A63" t="s">
        <v>159</v>
      </c>
      <c r="B63">
        <f>B61+B62</f>
        <v>150416700.24155614</v>
      </c>
      <c r="C63">
        <f t="shared" ref="C63:AD63" si="42">C61+C62</f>
        <v>224444913.17443848</v>
      </c>
      <c r="D63">
        <f t="shared" si="42"/>
        <v>184401629.16854855</v>
      </c>
      <c r="E63">
        <f t="shared" si="42"/>
        <v>191533855.47613525</v>
      </c>
      <c r="F63">
        <f t="shared" si="42"/>
        <v>197743975.65672302</v>
      </c>
      <c r="G63">
        <f t="shared" si="42"/>
        <v>194209141.14757919</v>
      </c>
      <c r="H63">
        <f t="shared" si="42"/>
        <v>199218559.88232803</v>
      </c>
      <c r="I63">
        <f t="shared" si="42"/>
        <v>212863219.4946861</v>
      </c>
      <c r="J63">
        <f t="shared" si="42"/>
        <v>227794067.84363174</v>
      </c>
      <c r="K63">
        <f t="shared" si="42"/>
        <v>276070114.13498306</v>
      </c>
      <c r="L63">
        <f t="shared" si="42"/>
        <v>263529559.258255</v>
      </c>
      <c r="M63">
        <f t="shared" si="42"/>
        <v>340753792.76856995</v>
      </c>
      <c r="N63">
        <f t="shared" si="42"/>
        <v>217164056.61903384</v>
      </c>
      <c r="O63">
        <f t="shared" si="42"/>
        <v>230848511.01310349</v>
      </c>
      <c r="P63">
        <f t="shared" si="42"/>
        <v>253047059.94758606</v>
      </c>
      <c r="Q63">
        <f t="shared" si="42"/>
        <v>242483072.52337646</v>
      </c>
      <c r="R63">
        <f t="shared" si="42"/>
        <v>602136527.5436399</v>
      </c>
      <c r="S63">
        <f t="shared" si="42"/>
        <v>267365066.09141538</v>
      </c>
      <c r="T63">
        <f t="shared" si="42"/>
        <v>1577871596.5116272</v>
      </c>
      <c r="U63">
        <f t="shared" si="42"/>
        <v>1896972764.4767451</v>
      </c>
      <c r="V63">
        <f t="shared" si="42"/>
        <v>1852114369.2507319</v>
      </c>
      <c r="W63">
        <f t="shared" si="42"/>
        <v>3052913091.8082123</v>
      </c>
      <c r="X63">
        <f t="shared" si="42"/>
        <v>2023789103.1934505</v>
      </c>
      <c r="Y63">
        <f t="shared" si="42"/>
        <v>2250032684.5511785</v>
      </c>
      <c r="Z63">
        <f t="shared" si="42"/>
        <v>2477877647.599411</v>
      </c>
      <c r="AA63">
        <f t="shared" si="42"/>
        <v>2427094882.4722748</v>
      </c>
      <c r="AB63">
        <f t="shared" si="42"/>
        <v>2866072275.5435786</v>
      </c>
      <c r="AC63">
        <f t="shared" si="42"/>
        <v>2303784943.5339665</v>
      </c>
      <c r="AD63">
        <f t="shared" si="42"/>
        <v>2303784943.5339665</v>
      </c>
    </row>
    <row r="65" spans="1:1" x14ac:dyDescent="0.2">
      <c r="A65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202-092E-E748-BB37-BEEAB026E317}">
  <dimension ref="A1:A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baseColWidth="10" defaultRowHeight="16" x14ac:dyDescent="0.2"/>
  <cols>
    <col min="1" max="1" width="28.83203125" customWidth="1"/>
  </cols>
  <sheetData>
    <row r="1" spans="1:44" ht="15" customHeight="1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3" spans="1:44" x14ac:dyDescent="0.2">
      <c r="A3" t="s">
        <v>93</v>
      </c>
      <c r="B3">
        <f>B5+B4</f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f>Z5+Z4</f>
        <v>365817</v>
      </c>
      <c r="AA3">
        <v>123945</v>
      </c>
      <c r="AB3">
        <v>97278</v>
      </c>
      <c r="AC3">
        <v>82959</v>
      </c>
    </row>
    <row r="4" spans="1:44" x14ac:dyDescent="0.2">
      <c r="A4" t="s">
        <v>90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44" s="10" customFormat="1" x14ac:dyDescent="0.2">
      <c r="A5" s="10" t="s">
        <v>91</v>
      </c>
      <c r="B5" s="10">
        <f>B7+B6</f>
        <v>30176</v>
      </c>
      <c r="C5" s="10">
        <v>20591</v>
      </c>
      <c r="D5" s="10">
        <v>17488</v>
      </c>
      <c r="E5" s="10">
        <v>70698</v>
      </c>
      <c r="F5" s="10">
        <v>88186</v>
      </c>
      <c r="G5" s="10">
        <v>33912</v>
      </c>
      <c r="H5" s="10">
        <v>23422</v>
      </c>
      <c r="I5" s="10">
        <v>20421</v>
      </c>
      <c r="J5" s="10">
        <v>81418</v>
      </c>
      <c r="K5" s="10">
        <v>101839</v>
      </c>
      <c r="L5" s="10">
        <v>32031</v>
      </c>
      <c r="M5" s="10">
        <v>21821</v>
      </c>
      <c r="N5" s="10">
        <v>20227</v>
      </c>
      <c r="O5" s="10">
        <v>78165</v>
      </c>
      <c r="P5" s="10">
        <v>98392</v>
      </c>
      <c r="Q5" s="10">
        <v>35217</v>
      </c>
      <c r="R5" s="10">
        <v>22370</v>
      </c>
      <c r="S5" s="10">
        <v>22680</v>
      </c>
      <c r="T5" s="10">
        <v>82276</v>
      </c>
      <c r="U5" s="10">
        <v>104956</v>
      </c>
      <c r="V5" s="10">
        <v>44328</v>
      </c>
      <c r="W5" s="10">
        <v>38079</v>
      </c>
      <c r="X5" s="10">
        <v>35255</v>
      </c>
      <c r="Y5" s="10">
        <v>117581</v>
      </c>
      <c r="Z5" s="10">
        <f>Z7+Z6</f>
        <v>152836</v>
      </c>
      <c r="AA5" s="10">
        <v>54243</v>
      </c>
      <c r="AB5" s="10">
        <v>42559</v>
      </c>
      <c r="AC5" s="10">
        <v>35885</v>
      </c>
    </row>
    <row r="6" spans="1:44" x14ac:dyDescent="0.2">
      <c r="A6" t="s">
        <v>94</v>
      </c>
      <c r="B6">
        <v>6817</v>
      </c>
      <c r="C6">
        <v>6494</v>
      </c>
      <c r="D6">
        <v>6720</v>
      </c>
      <c r="E6">
        <v>20122</v>
      </c>
      <c r="F6">
        <v>26842</v>
      </c>
      <c r="G6">
        <v>7638</v>
      </c>
      <c r="H6">
        <v>7528</v>
      </c>
      <c r="I6">
        <v>7809</v>
      </c>
      <c r="J6">
        <v>23132</v>
      </c>
      <c r="K6">
        <v>30941</v>
      </c>
      <c r="L6">
        <v>8685</v>
      </c>
      <c r="M6">
        <v>8406</v>
      </c>
      <c r="N6">
        <v>8683</v>
      </c>
      <c r="O6">
        <v>25779</v>
      </c>
      <c r="P6">
        <v>34462</v>
      </c>
      <c r="Q6">
        <v>9648</v>
      </c>
      <c r="R6">
        <v>9517</v>
      </c>
      <c r="S6">
        <v>9589</v>
      </c>
      <c r="T6">
        <v>29079</v>
      </c>
      <c r="U6">
        <v>38668</v>
      </c>
      <c r="V6">
        <v>10794</v>
      </c>
      <c r="W6">
        <v>10576</v>
      </c>
      <c r="X6">
        <v>11129</v>
      </c>
      <c r="Y6">
        <v>32758</v>
      </c>
      <c r="Z6">
        <v>43887</v>
      </c>
      <c r="AA6">
        <v>12755</v>
      </c>
      <c r="AB6">
        <v>12580</v>
      </c>
      <c r="AC6">
        <v>12809</v>
      </c>
    </row>
    <row r="7" spans="1:44" s="10" customFormat="1" x14ac:dyDescent="0.2">
      <c r="A7" s="10" t="s">
        <v>97</v>
      </c>
      <c r="B7" s="10">
        <f>B9-B8</f>
        <v>23359</v>
      </c>
      <c r="C7" s="10">
        <f t="shared" ref="C7:AC7" si="0">C9-C8</f>
        <v>14097</v>
      </c>
      <c r="D7" s="10">
        <f t="shared" si="0"/>
        <v>10768</v>
      </c>
      <c r="E7" s="10">
        <f t="shared" si="0"/>
        <v>50576</v>
      </c>
      <c r="F7" s="10">
        <f t="shared" si="0"/>
        <v>61344</v>
      </c>
      <c r="G7" s="10">
        <f t="shared" si="0"/>
        <v>26274</v>
      </c>
      <c r="H7" s="10">
        <f t="shared" si="0"/>
        <v>15894</v>
      </c>
      <c r="I7" s="10">
        <f t="shared" si="0"/>
        <v>12612</v>
      </c>
      <c r="J7" s="10">
        <f t="shared" si="0"/>
        <v>58286</v>
      </c>
      <c r="K7" s="10">
        <f t="shared" si="0"/>
        <v>70898</v>
      </c>
      <c r="L7" s="10">
        <f t="shared" si="0"/>
        <v>23346</v>
      </c>
      <c r="M7" s="10">
        <f t="shared" si="0"/>
        <v>13415</v>
      </c>
      <c r="N7" s="10">
        <f t="shared" si="0"/>
        <v>11544</v>
      </c>
      <c r="O7" s="10">
        <f t="shared" si="0"/>
        <v>52386</v>
      </c>
      <c r="P7" s="10">
        <f t="shared" si="0"/>
        <v>63930</v>
      </c>
      <c r="Q7" s="10">
        <f t="shared" si="0"/>
        <v>25569</v>
      </c>
      <c r="R7" s="10">
        <f t="shared" si="0"/>
        <v>12853</v>
      </c>
      <c r="S7" s="10">
        <f t="shared" si="0"/>
        <v>13091</v>
      </c>
      <c r="T7" s="10">
        <f t="shared" si="0"/>
        <v>53197</v>
      </c>
      <c r="U7" s="10">
        <f t="shared" si="0"/>
        <v>66288</v>
      </c>
      <c r="V7" s="10">
        <f t="shared" si="0"/>
        <v>33534</v>
      </c>
      <c r="W7" s="10">
        <f t="shared" si="0"/>
        <v>27503</v>
      </c>
      <c r="X7" s="10">
        <f t="shared" si="0"/>
        <v>24126</v>
      </c>
      <c r="Y7" s="10">
        <f t="shared" si="0"/>
        <v>84823</v>
      </c>
      <c r="Z7" s="10">
        <f>Z9-Z8</f>
        <v>108949</v>
      </c>
      <c r="AA7" s="10">
        <f t="shared" si="0"/>
        <v>41488</v>
      </c>
      <c r="AB7" s="10">
        <f t="shared" si="0"/>
        <v>29979</v>
      </c>
      <c r="AC7" s="10">
        <f t="shared" si="0"/>
        <v>23076</v>
      </c>
    </row>
    <row r="8" spans="1:44" x14ac:dyDescent="0.2">
      <c r="A8" t="s">
        <v>98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2745</v>
      </c>
      <c r="H8">
        <v>2739</v>
      </c>
      <c r="I8">
        <v>2665</v>
      </c>
      <c r="J8">
        <v>2754</v>
      </c>
      <c r="K8">
        <v>10903</v>
      </c>
      <c r="L8">
        <v>3395</v>
      </c>
      <c r="M8">
        <v>3040</v>
      </c>
      <c r="N8">
        <v>2933</v>
      </c>
      <c r="O8">
        <v>3179</v>
      </c>
      <c r="P8">
        <v>12547</v>
      </c>
      <c r="Q8">
        <v>2816</v>
      </c>
      <c r="R8">
        <v>2786</v>
      </c>
      <c r="S8">
        <v>2752</v>
      </c>
      <c r="T8">
        <v>2702</v>
      </c>
      <c r="U8">
        <v>11056</v>
      </c>
      <c r="V8">
        <v>2666</v>
      </c>
      <c r="W8">
        <v>2797</v>
      </c>
      <c r="X8">
        <v>2832</v>
      </c>
      <c r="Y8">
        <v>2989</v>
      </c>
      <c r="Z8">
        <v>11284</v>
      </c>
      <c r="AA8">
        <v>2697</v>
      </c>
      <c r="AB8">
        <v>2737</v>
      </c>
      <c r="AC8">
        <v>2805</v>
      </c>
      <c r="AG8">
        <v>5319</v>
      </c>
      <c r="AH8">
        <v>7673</v>
      </c>
      <c r="AI8">
        <v>5484</v>
      </c>
      <c r="AJ8">
        <v>8149</v>
      </c>
      <c r="AK8">
        <v>6435</v>
      </c>
      <c r="AL8">
        <v>9368</v>
      </c>
      <c r="AM8">
        <v>5602</v>
      </c>
      <c r="AN8">
        <v>8354</v>
      </c>
      <c r="AO8">
        <v>5463</v>
      </c>
      <c r="AP8">
        <v>8295</v>
      </c>
      <c r="AQ8">
        <v>5434</v>
      </c>
      <c r="AR8">
        <v>8239</v>
      </c>
    </row>
    <row r="9" spans="1:44" s="10" customFormat="1" x14ac:dyDescent="0.2">
      <c r="A9" s="10" t="s">
        <v>92</v>
      </c>
      <c r="B9" s="10">
        <f>B11-B10</f>
        <v>26346</v>
      </c>
      <c r="C9" s="10">
        <v>16429</v>
      </c>
      <c r="D9" s="10">
        <v>13122</v>
      </c>
      <c r="E9" s="10">
        <v>53060</v>
      </c>
      <c r="F9" s="10">
        <v>71501</v>
      </c>
      <c r="G9" s="10">
        <v>29019</v>
      </c>
      <c r="H9" s="10">
        <v>18633</v>
      </c>
      <c r="I9" s="10">
        <v>15277</v>
      </c>
      <c r="J9" s="10">
        <v>61040</v>
      </c>
      <c r="K9" s="10">
        <v>81801</v>
      </c>
      <c r="L9" s="10">
        <v>26741</v>
      </c>
      <c r="M9" s="10">
        <v>16455</v>
      </c>
      <c r="N9" s="10">
        <v>14477</v>
      </c>
      <c r="O9" s="10">
        <v>55565</v>
      </c>
      <c r="P9" s="10">
        <v>76477</v>
      </c>
      <c r="Q9" s="10">
        <v>28385</v>
      </c>
      <c r="R9" s="10">
        <v>15639</v>
      </c>
      <c r="S9" s="10">
        <v>15843</v>
      </c>
      <c r="T9" s="10">
        <v>55899</v>
      </c>
      <c r="U9" s="10">
        <v>77344</v>
      </c>
      <c r="V9" s="10">
        <v>36200</v>
      </c>
      <c r="W9" s="10">
        <v>30300</v>
      </c>
      <c r="X9" s="10">
        <v>26958</v>
      </c>
      <c r="Y9" s="10">
        <v>87812</v>
      </c>
      <c r="Z9" s="10">
        <f>Z11-Z10</f>
        <v>120233</v>
      </c>
      <c r="AA9" s="10">
        <v>44185</v>
      </c>
      <c r="AB9" s="10">
        <v>32716</v>
      </c>
      <c r="AC9" s="10">
        <v>25881</v>
      </c>
    </row>
    <row r="10" spans="1:44" x14ac:dyDescent="0.2">
      <c r="A10" t="s">
        <v>114</v>
      </c>
      <c r="B10">
        <v>821</v>
      </c>
      <c r="C10">
        <v>587</v>
      </c>
      <c r="D10">
        <v>540</v>
      </c>
      <c r="E10">
        <v>2205</v>
      </c>
      <c r="F10">
        <v>2745</v>
      </c>
      <c r="G10">
        <v>756</v>
      </c>
      <c r="H10">
        <v>274</v>
      </c>
      <c r="I10">
        <v>672</v>
      </c>
      <c r="J10">
        <v>1333</v>
      </c>
      <c r="K10">
        <v>2005</v>
      </c>
      <c r="L10">
        <v>560</v>
      </c>
      <c r="M10">
        <v>378</v>
      </c>
      <c r="N10">
        <v>367</v>
      </c>
      <c r="O10">
        <v>1440</v>
      </c>
      <c r="P10">
        <v>1807</v>
      </c>
      <c r="Q10">
        <v>349</v>
      </c>
      <c r="R10">
        <v>282</v>
      </c>
      <c r="S10">
        <v>46</v>
      </c>
      <c r="T10">
        <v>757</v>
      </c>
      <c r="U10">
        <v>803</v>
      </c>
      <c r="V10">
        <v>45</v>
      </c>
      <c r="W10">
        <v>508</v>
      </c>
      <c r="X10">
        <v>243</v>
      </c>
      <c r="Y10">
        <v>15</v>
      </c>
      <c r="Z10">
        <v>258</v>
      </c>
      <c r="AA10">
        <v>-247</v>
      </c>
      <c r="AB10">
        <v>160</v>
      </c>
      <c r="AC10">
        <v>-10</v>
      </c>
    </row>
    <row r="11" spans="1:44" s="10" customFormat="1" x14ac:dyDescent="0.2">
      <c r="A11" s="10" t="s">
        <v>113</v>
      </c>
      <c r="B11" s="10">
        <f>B19-SUM(B12:B18)</f>
        <v>27167</v>
      </c>
      <c r="C11" s="10">
        <f>C19-SUM(C12:C18)</f>
        <v>17016</v>
      </c>
      <c r="D11" s="10">
        <f t="shared" ref="D11:AC11" si="1">D19-SUM(D12:D18)</f>
        <v>13662</v>
      </c>
      <c r="E11" s="10">
        <f t="shared" si="1"/>
        <v>26345</v>
      </c>
      <c r="F11" s="10">
        <f t="shared" si="1"/>
        <v>74246</v>
      </c>
      <c r="G11" s="10">
        <f t="shared" si="1"/>
        <v>29775</v>
      </c>
      <c r="H11" s="10">
        <f t="shared" si="1"/>
        <v>18907</v>
      </c>
      <c r="I11" s="10">
        <f t="shared" si="1"/>
        <v>15949</v>
      </c>
      <c r="J11" s="10">
        <f t="shared" si="1"/>
        <v>28486</v>
      </c>
      <c r="K11" s="10">
        <f t="shared" si="1"/>
        <v>83806</v>
      </c>
      <c r="L11" s="10">
        <f t="shared" si="1"/>
        <v>27301</v>
      </c>
      <c r="M11" s="10">
        <f t="shared" si="1"/>
        <v>16833</v>
      </c>
      <c r="N11" s="10">
        <f t="shared" si="1"/>
        <v>14844</v>
      </c>
      <c r="O11" s="10">
        <f t="shared" si="1"/>
        <v>25479</v>
      </c>
      <c r="P11" s="10">
        <f t="shared" si="1"/>
        <v>78284</v>
      </c>
      <c r="Q11" s="10">
        <f t="shared" si="1"/>
        <v>28734</v>
      </c>
      <c r="R11" s="10">
        <f t="shared" si="1"/>
        <v>18477</v>
      </c>
      <c r="S11" s="10">
        <f t="shared" si="1"/>
        <v>18498</v>
      </c>
      <c r="T11" s="10">
        <f t="shared" si="1"/>
        <v>18006</v>
      </c>
      <c r="U11" s="10">
        <f t="shared" si="1"/>
        <v>78147</v>
      </c>
      <c r="V11" s="10">
        <f t="shared" si="1"/>
        <v>36245</v>
      </c>
      <c r="W11" s="10">
        <f t="shared" si="1"/>
        <v>30808</v>
      </c>
      <c r="X11" s="10">
        <f t="shared" si="1"/>
        <v>27201</v>
      </c>
      <c r="Y11" s="10">
        <f t="shared" si="1"/>
        <v>35442</v>
      </c>
      <c r="Z11" s="10">
        <f>Z19-SUM(Z12:Z18)</f>
        <v>120491</v>
      </c>
      <c r="AA11" s="10">
        <f t="shared" si="1"/>
        <v>43938</v>
      </c>
      <c r="AB11" s="10">
        <f t="shared" si="1"/>
        <v>32876</v>
      </c>
      <c r="AC11" s="10">
        <f t="shared" si="1"/>
        <v>25871</v>
      </c>
    </row>
    <row r="12" spans="1:44" x14ac:dyDescent="0.2">
      <c r="A12" s="11" t="s">
        <v>99</v>
      </c>
      <c r="B12">
        <v>5148</v>
      </c>
      <c r="C12">
        <v>-3777</v>
      </c>
      <c r="D12">
        <v>-3380</v>
      </c>
      <c r="E12">
        <v>2403</v>
      </c>
      <c r="F12">
        <v>394</v>
      </c>
      <c r="G12">
        <v>37341</v>
      </c>
      <c r="H12">
        <v>-972</v>
      </c>
      <c r="I12">
        <v>-2321</v>
      </c>
      <c r="J12">
        <v>1113</v>
      </c>
      <c r="K12">
        <v>35161</v>
      </c>
      <c r="L12">
        <v>3028</v>
      </c>
      <c r="M12">
        <v>-4621</v>
      </c>
      <c r="N12">
        <v>-3972</v>
      </c>
      <c r="O12">
        <v>1829</v>
      </c>
      <c r="P12">
        <v>-3736</v>
      </c>
      <c r="Q12">
        <v>10314</v>
      </c>
      <c r="R12">
        <v>-428</v>
      </c>
      <c r="S12">
        <v>-2962</v>
      </c>
      <c r="T12">
        <v>6273</v>
      </c>
      <c r="U12">
        <v>13197</v>
      </c>
      <c r="V12">
        <v>7540</v>
      </c>
      <c r="W12">
        <v>-3273</v>
      </c>
      <c r="X12">
        <v>-3227</v>
      </c>
      <c r="Y12">
        <v>415</v>
      </c>
      <c r="Z12">
        <v>1455</v>
      </c>
      <c r="AA12">
        <v>10984</v>
      </c>
      <c r="AB12">
        <v>-3596</v>
      </c>
      <c r="AC12">
        <v>-3111</v>
      </c>
    </row>
    <row r="13" spans="1:44" s="9" customFormat="1" x14ac:dyDescent="0.2">
      <c r="A13" s="13" t="s">
        <v>118</v>
      </c>
      <c r="B13" s="13">
        <v>-422</v>
      </c>
      <c r="C13" s="13">
        <v>1569</v>
      </c>
      <c r="D13" s="13">
        <v>-1270</v>
      </c>
      <c r="E13" s="13">
        <v>-1147</v>
      </c>
      <c r="F13" s="13">
        <v>-1270</v>
      </c>
      <c r="G13" s="13">
        <v>1879</v>
      </c>
      <c r="H13" s="13">
        <v>39</v>
      </c>
      <c r="I13" s="13">
        <v>1499</v>
      </c>
      <c r="J13" s="13">
        <v>1012</v>
      </c>
      <c r="K13" s="13">
        <v>4429</v>
      </c>
      <c r="L13" s="13">
        <v>249</v>
      </c>
      <c r="M13" s="13">
        <v>1352</v>
      </c>
      <c r="N13" s="13">
        <v>2545</v>
      </c>
      <c r="O13" s="13">
        <v>1518</v>
      </c>
      <c r="P13" s="13">
        <v>5664</v>
      </c>
      <c r="Q13" s="13">
        <v>-4501</v>
      </c>
      <c r="R13" s="13">
        <v>6</v>
      </c>
      <c r="S13" s="13">
        <v>4395</v>
      </c>
      <c r="T13" s="13">
        <v>-675</v>
      </c>
      <c r="U13" s="13">
        <v>-775</v>
      </c>
      <c r="V13" s="13">
        <v>-140</v>
      </c>
      <c r="W13" s="13">
        <v>976</v>
      </c>
      <c r="X13" s="13">
        <v>275</v>
      </c>
      <c r="Y13" s="13">
        <v>282</v>
      </c>
      <c r="Z13" s="13">
        <v>1393</v>
      </c>
      <c r="AA13" s="13">
        <v>-2027</v>
      </c>
      <c r="AB13" s="13">
        <v>3609</v>
      </c>
      <c r="AC13" s="13">
        <v>2088</v>
      </c>
    </row>
    <row r="14" spans="1:44" s="9" customFormat="1" x14ac:dyDescent="0.2">
      <c r="A14" s="9" t="s">
        <v>100</v>
      </c>
      <c r="B14" s="9">
        <v>-3334</v>
      </c>
      <c r="C14" s="9">
        <v>-2975</v>
      </c>
      <c r="D14" s="9">
        <v>-2277</v>
      </c>
      <c r="E14" s="9">
        <v>-3865</v>
      </c>
      <c r="F14" s="9">
        <v>-12451</v>
      </c>
      <c r="G14" s="9">
        <v>-2810</v>
      </c>
      <c r="H14" s="9">
        <v>-4195</v>
      </c>
      <c r="I14" s="9">
        <v>-3267</v>
      </c>
      <c r="J14" s="9">
        <v>-3041</v>
      </c>
      <c r="K14" s="9">
        <v>-13313</v>
      </c>
      <c r="L14" s="9">
        <v>-3355</v>
      </c>
      <c r="M14" s="9">
        <v>-2363</v>
      </c>
      <c r="N14" s="9">
        <v>-2000</v>
      </c>
      <c r="O14" s="9">
        <v>-2777</v>
      </c>
      <c r="P14" s="9">
        <v>-10495</v>
      </c>
      <c r="Q14" s="9">
        <v>-2107</v>
      </c>
      <c r="R14" s="9">
        <v>-1853</v>
      </c>
      <c r="S14" s="9">
        <v>-1565</v>
      </c>
      <c r="T14" s="9">
        <v>-1784</v>
      </c>
      <c r="U14" s="9">
        <v>-7309</v>
      </c>
      <c r="V14" s="9">
        <v>-3500</v>
      </c>
      <c r="W14" s="9">
        <v>-2269</v>
      </c>
      <c r="X14" s="9">
        <v>-2093</v>
      </c>
      <c r="Y14" s="9">
        <v>-3223</v>
      </c>
      <c r="Z14" s="9">
        <v>-11085</v>
      </c>
      <c r="AA14" s="9">
        <v>-2803</v>
      </c>
      <c r="AB14" s="9">
        <v>-2514</v>
      </c>
      <c r="AC14" s="9">
        <v>-2102</v>
      </c>
    </row>
    <row r="15" spans="1:44" x14ac:dyDescent="0.2">
      <c r="A15" t="s">
        <v>116</v>
      </c>
      <c r="B15">
        <v>-17</v>
      </c>
      <c r="C15">
        <v>-50</v>
      </c>
      <c r="D15">
        <v>-181</v>
      </c>
      <c r="E15">
        <v>-81</v>
      </c>
      <c r="F15">
        <v>-329</v>
      </c>
      <c r="G15">
        <v>-173</v>
      </c>
      <c r="H15">
        <v>-132</v>
      </c>
      <c r="I15">
        <v>-126</v>
      </c>
      <c r="J15">
        <v>-290</v>
      </c>
      <c r="K15">
        <v>-721</v>
      </c>
      <c r="L15">
        <v>-167</v>
      </c>
      <c r="M15">
        <v>-124</v>
      </c>
      <c r="N15">
        <v>-320</v>
      </c>
      <c r="O15">
        <v>-13</v>
      </c>
      <c r="P15">
        <v>-624</v>
      </c>
      <c r="Q15">
        <v>-958</v>
      </c>
      <c r="R15">
        <v>-176</v>
      </c>
      <c r="S15">
        <v>-339</v>
      </c>
      <c r="T15">
        <v>-51</v>
      </c>
      <c r="U15">
        <v>-1524</v>
      </c>
      <c r="V15">
        <v>-9</v>
      </c>
      <c r="W15">
        <v>0</v>
      </c>
      <c r="X15">
        <v>-4</v>
      </c>
      <c r="Y15">
        <v>-20</v>
      </c>
      <c r="Z15">
        <v>-33</v>
      </c>
      <c r="AA15">
        <v>0</v>
      </c>
      <c r="AB15">
        <v>-167</v>
      </c>
      <c r="AC15">
        <v>-2</v>
      </c>
    </row>
    <row r="16" spans="1:44" x14ac:dyDescent="0.2">
      <c r="A16" t="s">
        <v>110</v>
      </c>
      <c r="B16">
        <v>-15581</v>
      </c>
      <c r="C16">
        <v>-11357</v>
      </c>
      <c r="D16">
        <v>-749</v>
      </c>
      <c r="E16">
        <v>-5460</v>
      </c>
      <c r="F16">
        <v>-33147</v>
      </c>
      <c r="G16">
        <v>-10423</v>
      </c>
      <c r="H16">
        <v>32800</v>
      </c>
      <c r="I16">
        <v>9394</v>
      </c>
      <c r="J16">
        <v>592</v>
      </c>
      <c r="K16">
        <v>32363</v>
      </c>
      <c r="L16">
        <v>9849</v>
      </c>
      <c r="M16">
        <v>15812</v>
      </c>
      <c r="N16">
        <v>28736</v>
      </c>
      <c r="O16">
        <v>3063</v>
      </c>
      <c r="P16">
        <v>57460</v>
      </c>
      <c r="Q16">
        <v>-10396</v>
      </c>
      <c r="R16">
        <v>11407</v>
      </c>
      <c r="S16">
        <v>-2992</v>
      </c>
      <c r="T16">
        <v>7434</v>
      </c>
      <c r="U16">
        <v>5453</v>
      </c>
      <c r="V16">
        <v>-5279</v>
      </c>
      <c r="W16">
        <v>-7895</v>
      </c>
      <c r="X16">
        <v>5747</v>
      </c>
      <c r="Y16">
        <v>4352</v>
      </c>
      <c r="Z16">
        <v>-3075</v>
      </c>
      <c r="AA16">
        <v>-12929</v>
      </c>
      <c r="AB16">
        <v>-6390</v>
      </c>
      <c r="AC16">
        <v>6953</v>
      </c>
    </row>
    <row r="17" spans="1:44" s="9" customFormat="1" x14ac:dyDescent="0.2">
      <c r="A17" s="9" t="s">
        <v>117</v>
      </c>
      <c r="B17" s="9">
        <v>-190</v>
      </c>
      <c r="C17" s="9">
        <v>180</v>
      </c>
      <c r="D17" s="9">
        <v>27</v>
      </c>
      <c r="E17" s="9">
        <v>-536</v>
      </c>
      <c r="F17" s="9">
        <v>-519</v>
      </c>
      <c r="G17" s="9">
        <v>-184</v>
      </c>
      <c r="H17" s="9">
        <v>237</v>
      </c>
      <c r="I17" s="9">
        <v>-2054</v>
      </c>
      <c r="J17" s="9">
        <v>-262</v>
      </c>
      <c r="K17" s="9">
        <v>-2263</v>
      </c>
      <c r="L17" s="9">
        <v>-483</v>
      </c>
      <c r="M17" s="9">
        <v>23</v>
      </c>
      <c r="N17" s="9">
        <v>1086</v>
      </c>
      <c r="O17" s="9">
        <v>-1071</v>
      </c>
      <c r="P17" s="9">
        <v>-445</v>
      </c>
      <c r="Q17" s="9">
        <v>-207</v>
      </c>
      <c r="R17" s="9">
        <v>-365</v>
      </c>
      <c r="S17" s="9">
        <v>-269</v>
      </c>
      <c r="T17" s="9">
        <v>-68</v>
      </c>
      <c r="U17" s="9">
        <v>-909</v>
      </c>
      <c r="V17" s="9">
        <v>204</v>
      </c>
      <c r="W17" s="9">
        <v>-204</v>
      </c>
      <c r="X17" s="9">
        <v>-78</v>
      </c>
      <c r="Y17" s="9">
        <v>-274</v>
      </c>
      <c r="Z17" s="9">
        <v>-352</v>
      </c>
      <c r="AA17" s="9">
        <v>-374</v>
      </c>
      <c r="AB17" s="9">
        <v>-194</v>
      </c>
      <c r="AC17" s="9">
        <v>-615</v>
      </c>
    </row>
    <row r="18" spans="1:44" x14ac:dyDescent="0.2">
      <c r="A18" s="11" t="s">
        <v>102</v>
      </c>
      <c r="B18">
        <v>-4837</v>
      </c>
      <c r="C18">
        <v>-2285</v>
      </c>
      <c r="D18">
        <v>-649</v>
      </c>
      <c r="E18">
        <v>-11945</v>
      </c>
      <c r="F18">
        <v>-9772</v>
      </c>
      <c r="G18">
        <v>-40702</v>
      </c>
      <c r="H18">
        <v>-2844</v>
      </c>
      <c r="I18">
        <v>-639</v>
      </c>
      <c r="J18">
        <v>-11088</v>
      </c>
      <c r="K18">
        <v>-45962</v>
      </c>
      <c r="L18">
        <v>-3888</v>
      </c>
      <c r="M18">
        <v>-2409</v>
      </c>
      <c r="N18">
        <v>-1781</v>
      </c>
      <c r="O18">
        <v>-8916</v>
      </c>
      <c r="P18">
        <v>-10821</v>
      </c>
      <c r="Q18">
        <v>-4031</v>
      </c>
      <c r="R18">
        <v>-2188</v>
      </c>
      <c r="S18">
        <v>-1051</v>
      </c>
      <c r="T18">
        <v>-8193</v>
      </c>
      <c r="U18">
        <v>-9895</v>
      </c>
      <c r="V18">
        <v>-4882</v>
      </c>
      <c r="W18">
        <v>-4530</v>
      </c>
      <c r="X18">
        <v>-3155</v>
      </c>
      <c r="Y18">
        <v>-15939</v>
      </c>
      <c r="Z18">
        <v>-19301</v>
      </c>
      <c r="AA18">
        <v>-5929</v>
      </c>
      <c r="AB18">
        <v>-4723</v>
      </c>
      <c r="AC18">
        <v>-1956</v>
      </c>
    </row>
    <row r="19" spans="1:44" s="10" customFormat="1" x14ac:dyDescent="0.2">
      <c r="A19" s="10" t="s">
        <v>103</v>
      </c>
      <c r="B19" s="10">
        <f>B24-SUM(B20:B23)</f>
        <v>7934</v>
      </c>
      <c r="C19" s="10">
        <f t="shared" ref="C19:AC19" si="2">C24-SUM(C20:C23)</f>
        <v>-1679</v>
      </c>
      <c r="D19" s="10">
        <f t="shared" si="2"/>
        <v>5183</v>
      </c>
      <c r="E19" s="10">
        <f t="shared" si="2"/>
        <v>5714</v>
      </c>
      <c r="F19" s="10">
        <f t="shared" si="2"/>
        <v>17152</v>
      </c>
      <c r="G19" s="10">
        <f t="shared" si="2"/>
        <v>14703</v>
      </c>
      <c r="H19" s="10">
        <f t="shared" si="2"/>
        <v>43840</v>
      </c>
      <c r="I19" s="10">
        <f t="shared" si="2"/>
        <v>18435</v>
      </c>
      <c r="J19" s="10">
        <f t="shared" si="2"/>
        <v>16522</v>
      </c>
      <c r="K19" s="10">
        <f t="shared" si="2"/>
        <v>93500</v>
      </c>
      <c r="L19" s="10">
        <f t="shared" si="2"/>
        <v>32534</v>
      </c>
      <c r="M19" s="10">
        <f t="shared" si="2"/>
        <v>24503</v>
      </c>
      <c r="N19" s="10">
        <f t="shared" si="2"/>
        <v>39138</v>
      </c>
      <c r="O19" s="10">
        <f t="shared" si="2"/>
        <v>19112</v>
      </c>
      <c r="P19" s="10">
        <f t="shared" si="2"/>
        <v>115287</v>
      </c>
      <c r="Q19" s="10">
        <f t="shared" si="2"/>
        <v>16848</v>
      </c>
      <c r="R19" s="10">
        <f t="shared" si="2"/>
        <v>24880</v>
      </c>
      <c r="S19" s="10">
        <f t="shared" si="2"/>
        <v>13715</v>
      </c>
      <c r="T19" s="10">
        <f t="shared" si="2"/>
        <v>20942</v>
      </c>
      <c r="U19" s="10">
        <f t="shared" si="2"/>
        <v>76385</v>
      </c>
      <c r="V19" s="10">
        <f t="shared" si="2"/>
        <v>30179</v>
      </c>
      <c r="W19" s="10">
        <f t="shared" si="2"/>
        <v>13613</v>
      </c>
      <c r="X19" s="10">
        <f t="shared" si="2"/>
        <v>24666</v>
      </c>
      <c r="Y19" s="10">
        <f t="shared" si="2"/>
        <v>21035</v>
      </c>
      <c r="Z19" s="10">
        <f t="shared" si="2"/>
        <v>89493</v>
      </c>
      <c r="AA19" s="10">
        <f t="shared" si="2"/>
        <v>30860</v>
      </c>
      <c r="AB19" s="10">
        <f t="shared" si="2"/>
        <v>18901</v>
      </c>
      <c r="AC19" s="10">
        <f t="shared" si="2"/>
        <v>27126</v>
      </c>
    </row>
    <row r="20" spans="1:44" x14ac:dyDescent="0.2">
      <c r="A20" t="s">
        <v>104</v>
      </c>
      <c r="B20">
        <v>-3130</v>
      </c>
      <c r="C20">
        <v>-3004</v>
      </c>
      <c r="D20">
        <v>-3365</v>
      </c>
      <c r="E20">
        <v>-3270</v>
      </c>
      <c r="F20">
        <v>-12769</v>
      </c>
      <c r="G20">
        <v>-3339</v>
      </c>
      <c r="H20">
        <v>-3190</v>
      </c>
      <c r="I20">
        <v>-3653</v>
      </c>
      <c r="J20">
        <v>-3530</v>
      </c>
      <c r="K20">
        <v>-13712</v>
      </c>
      <c r="L20">
        <v>-3568</v>
      </c>
      <c r="M20">
        <v>-3443</v>
      </c>
      <c r="N20">
        <v>-3629</v>
      </c>
      <c r="O20">
        <v>-3479</v>
      </c>
      <c r="P20">
        <v>-14119</v>
      </c>
      <c r="Q20">
        <v>-3539</v>
      </c>
      <c r="R20">
        <v>-3375</v>
      </c>
      <c r="S20">
        <v>-3656</v>
      </c>
      <c r="T20">
        <v>-3511</v>
      </c>
      <c r="U20">
        <v>-14081</v>
      </c>
      <c r="V20">
        <v>-3613</v>
      </c>
      <c r="W20">
        <v>-3447</v>
      </c>
      <c r="X20">
        <v>-3767</v>
      </c>
      <c r="Y20">
        <v>-3640</v>
      </c>
      <c r="Z20">
        <v>-14467</v>
      </c>
      <c r="AA20">
        <v>-3732</v>
      </c>
      <c r="AB20">
        <v>-3595</v>
      </c>
      <c r="AC20">
        <v>-3811</v>
      </c>
    </row>
    <row r="21" spans="1:44" x14ac:dyDescent="0.2">
      <c r="A21" t="s">
        <v>105</v>
      </c>
      <c r="B21">
        <v>-11302</v>
      </c>
      <c r="C21">
        <v>-7000</v>
      </c>
      <c r="D21">
        <v>-7641</v>
      </c>
      <c r="E21">
        <v>-7649</v>
      </c>
      <c r="F21">
        <v>-33592</v>
      </c>
      <c r="G21">
        <v>-11133</v>
      </c>
      <c r="H21">
        <v>-22581</v>
      </c>
      <c r="I21">
        <v>-21859</v>
      </c>
      <c r="J21">
        <v>-19023</v>
      </c>
      <c r="K21">
        <v>-74596</v>
      </c>
      <c r="L21">
        <v>-10114</v>
      </c>
      <c r="M21">
        <v>-23421</v>
      </c>
      <c r="N21">
        <v>-18153</v>
      </c>
      <c r="O21">
        <v>-17245</v>
      </c>
      <c r="P21">
        <v>-68933</v>
      </c>
      <c r="Q21">
        <v>-22083</v>
      </c>
      <c r="R21">
        <v>-18333</v>
      </c>
      <c r="S21">
        <v>-17559</v>
      </c>
      <c r="T21">
        <v>-17137</v>
      </c>
      <c r="U21">
        <v>-75112</v>
      </c>
      <c r="V21">
        <v>-27636</v>
      </c>
      <c r="W21">
        <v>-18286</v>
      </c>
      <c r="X21">
        <v>-25595</v>
      </c>
      <c r="Y21">
        <v>-19905</v>
      </c>
      <c r="Z21">
        <v>-91422</v>
      </c>
      <c r="AA21">
        <v>-23366</v>
      </c>
      <c r="AB21">
        <v>-22961</v>
      </c>
      <c r="AC21">
        <v>-24562</v>
      </c>
    </row>
    <row r="22" spans="1:44" x14ac:dyDescent="0.2">
      <c r="A22" t="s">
        <v>106</v>
      </c>
      <c r="B22">
        <v>2385</v>
      </c>
      <c r="C22">
        <v>10469</v>
      </c>
      <c r="D22">
        <v>9237</v>
      </c>
      <c r="E22">
        <v>6923</v>
      </c>
      <c r="F22">
        <v>29014</v>
      </c>
      <c r="G22">
        <v>6971</v>
      </c>
      <c r="H22">
        <v>-501</v>
      </c>
      <c r="I22">
        <v>-6011</v>
      </c>
      <c r="J22">
        <v>-27</v>
      </c>
      <c r="K22">
        <v>432</v>
      </c>
      <c r="L22">
        <v>6</v>
      </c>
      <c r="M22">
        <v>-2506</v>
      </c>
      <c r="N22">
        <v>-5026</v>
      </c>
      <c r="O22">
        <v>-293</v>
      </c>
      <c r="P22">
        <v>-7819</v>
      </c>
      <c r="Q22">
        <v>231</v>
      </c>
      <c r="R22">
        <v>-1753</v>
      </c>
      <c r="S22">
        <v>-441</v>
      </c>
      <c r="T22">
        <v>4462</v>
      </c>
      <c r="U22">
        <v>2499</v>
      </c>
      <c r="V22">
        <v>-978</v>
      </c>
      <c r="W22">
        <v>10423</v>
      </c>
      <c r="X22">
        <v>0</v>
      </c>
      <c r="Y22">
        <v>3220</v>
      </c>
      <c r="Z22">
        <v>12665</v>
      </c>
      <c r="AA22">
        <v>-1000</v>
      </c>
      <c r="AB22">
        <v>-1751</v>
      </c>
      <c r="AC22">
        <v>971</v>
      </c>
    </row>
    <row r="23" spans="1:44" s="19" customFormat="1" x14ac:dyDescent="0.2">
      <c r="A23" s="19" t="s">
        <v>130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-87</v>
      </c>
      <c r="N23" s="19">
        <v>4</v>
      </c>
      <c r="O23" s="19">
        <v>-22</v>
      </c>
      <c r="P23" s="19">
        <v>-105</v>
      </c>
      <c r="Q23" s="19">
        <v>-16</v>
      </c>
      <c r="R23" s="19">
        <v>-35</v>
      </c>
      <c r="S23" s="19">
        <v>-69</v>
      </c>
      <c r="T23" s="19">
        <v>-6</v>
      </c>
      <c r="U23" s="19">
        <v>-126</v>
      </c>
      <c r="V23" s="19">
        <v>-22</v>
      </c>
      <c r="W23" s="19">
        <v>-16</v>
      </c>
      <c r="X23" s="19">
        <v>-34</v>
      </c>
      <c r="Y23" s="19">
        <v>-57</v>
      </c>
      <c r="Z23" s="19">
        <v>-129</v>
      </c>
      <c r="AA23" s="19">
        <v>-61</v>
      </c>
      <c r="AB23" s="19">
        <v>-44</v>
      </c>
      <c r="AC23" s="19">
        <v>-43</v>
      </c>
    </row>
    <row r="24" spans="1:44" s="10" customFormat="1" x14ac:dyDescent="0.2">
      <c r="A24" s="10" t="s">
        <v>107</v>
      </c>
      <c r="B24" s="10">
        <v>-4113</v>
      </c>
      <c r="C24" s="10">
        <v>-1214</v>
      </c>
      <c r="D24" s="10">
        <v>3414</v>
      </c>
      <c r="E24" s="10">
        <v>1718</v>
      </c>
      <c r="F24" s="10">
        <v>-195</v>
      </c>
      <c r="G24" s="10">
        <v>7202</v>
      </c>
      <c r="H24" s="10">
        <v>17568</v>
      </c>
      <c r="I24" s="10">
        <v>-13088</v>
      </c>
      <c r="J24" s="10">
        <v>-6058</v>
      </c>
      <c r="K24" s="10">
        <v>5624</v>
      </c>
      <c r="L24" s="10">
        <v>18858</v>
      </c>
      <c r="M24" s="10">
        <v>-4954</v>
      </c>
      <c r="N24" s="10">
        <v>12334</v>
      </c>
      <c r="O24" s="10">
        <v>-1927</v>
      </c>
      <c r="P24" s="10">
        <v>24311</v>
      </c>
      <c r="Q24" s="10">
        <v>-8559</v>
      </c>
      <c r="R24" s="10">
        <v>1384</v>
      </c>
      <c r="S24" s="10">
        <v>-8010</v>
      </c>
      <c r="T24" s="10">
        <v>4750</v>
      </c>
      <c r="U24" s="10">
        <v>-10435</v>
      </c>
      <c r="V24" s="10">
        <v>-2070</v>
      </c>
      <c r="W24" s="10">
        <v>2287</v>
      </c>
      <c r="X24" s="10">
        <v>-4730</v>
      </c>
      <c r="Y24" s="10">
        <v>653</v>
      </c>
      <c r="Z24" s="10">
        <v>-3860</v>
      </c>
      <c r="AA24" s="10">
        <v>2701</v>
      </c>
      <c r="AB24" s="10">
        <v>-9450</v>
      </c>
      <c r="AC24" s="10">
        <v>-319</v>
      </c>
      <c r="AG24" s="10">
        <v>-5327</v>
      </c>
      <c r="AH24" s="10">
        <v>-1913</v>
      </c>
      <c r="AI24" s="10">
        <v>24770</v>
      </c>
      <c r="AJ24" s="10">
        <v>11682</v>
      </c>
      <c r="AK24" s="10">
        <v>13904</v>
      </c>
      <c r="AL24" s="10">
        <v>26238</v>
      </c>
      <c r="AM24" s="10">
        <v>-7175</v>
      </c>
      <c r="AN24" s="10">
        <v>-15185</v>
      </c>
      <c r="AO24" s="10">
        <v>217</v>
      </c>
      <c r="AP24" s="10">
        <v>-4513</v>
      </c>
      <c r="AQ24" s="10">
        <v>-6749</v>
      </c>
      <c r="AR24" s="10">
        <v>-7068</v>
      </c>
    </row>
    <row r="27" spans="1:44" x14ac:dyDescent="0.2">
      <c r="A27" t="s">
        <v>0</v>
      </c>
      <c r="B27">
        <v>17891</v>
      </c>
      <c r="C27">
        <v>11029</v>
      </c>
      <c r="D27">
        <v>8717</v>
      </c>
      <c r="E27">
        <v>39634</v>
      </c>
      <c r="F27">
        <v>48351</v>
      </c>
      <c r="G27">
        <v>20065</v>
      </c>
      <c r="H27">
        <v>13822</v>
      </c>
      <c r="I27">
        <v>11519</v>
      </c>
      <c r="J27">
        <v>48012</v>
      </c>
      <c r="K27">
        <v>59531</v>
      </c>
      <c r="L27">
        <v>19965</v>
      </c>
      <c r="M27">
        <v>11561</v>
      </c>
      <c r="N27">
        <v>10044</v>
      </c>
      <c r="O27">
        <v>45212</v>
      </c>
      <c r="P27">
        <v>55256</v>
      </c>
      <c r="Q27">
        <v>22236</v>
      </c>
      <c r="R27">
        <v>11249</v>
      </c>
      <c r="S27">
        <v>11253</v>
      </c>
      <c r="T27">
        <v>46158</v>
      </c>
      <c r="U27">
        <v>57411</v>
      </c>
      <c r="V27">
        <v>28755</v>
      </c>
      <c r="W27">
        <v>23630</v>
      </c>
      <c r="X27">
        <v>21744</v>
      </c>
      <c r="Y27">
        <v>72936</v>
      </c>
      <c r="Z27">
        <v>94680</v>
      </c>
      <c r="AA27">
        <v>34630</v>
      </c>
      <c r="AB27">
        <v>25010</v>
      </c>
      <c r="AC27">
        <v>19442</v>
      </c>
    </row>
    <row r="28" spans="1:44" x14ac:dyDescent="0.2">
      <c r="A28" s="11" t="s">
        <v>98</v>
      </c>
      <c r="B28">
        <v>2987</v>
      </c>
      <c r="C28">
        <v>2332</v>
      </c>
      <c r="D28">
        <v>2354</v>
      </c>
      <c r="E28">
        <v>2484</v>
      </c>
      <c r="F28">
        <v>10157</v>
      </c>
      <c r="G28">
        <v>2745</v>
      </c>
      <c r="H28">
        <v>2739</v>
      </c>
      <c r="I28">
        <v>2665</v>
      </c>
      <c r="J28">
        <v>2754</v>
      </c>
      <c r="K28">
        <v>10903</v>
      </c>
      <c r="L28">
        <v>3395</v>
      </c>
      <c r="M28">
        <v>3040</v>
      </c>
      <c r="N28">
        <v>2933</v>
      </c>
      <c r="O28">
        <v>3179</v>
      </c>
      <c r="P28">
        <v>12547</v>
      </c>
      <c r="Q28">
        <v>2816</v>
      </c>
      <c r="R28">
        <v>2786</v>
      </c>
      <c r="S28">
        <v>2752</v>
      </c>
      <c r="T28">
        <v>2702</v>
      </c>
      <c r="U28">
        <v>11056</v>
      </c>
      <c r="V28">
        <v>2666</v>
      </c>
      <c r="W28">
        <v>2797</v>
      </c>
      <c r="X28">
        <v>2832</v>
      </c>
      <c r="Y28">
        <v>2989</v>
      </c>
      <c r="Z28">
        <v>11284</v>
      </c>
      <c r="AA28">
        <v>2697</v>
      </c>
      <c r="AB28">
        <v>2737</v>
      </c>
      <c r="AC28">
        <v>2805</v>
      </c>
      <c r="AG28">
        <v>5319</v>
      </c>
      <c r="AH28">
        <v>7673</v>
      </c>
      <c r="AI28">
        <v>5484</v>
      </c>
      <c r="AJ28">
        <v>8149</v>
      </c>
      <c r="AK28">
        <v>6435</v>
      </c>
      <c r="AL28">
        <v>9368</v>
      </c>
      <c r="AM28">
        <v>5602</v>
      </c>
      <c r="AN28">
        <v>8354</v>
      </c>
      <c r="AO28">
        <v>5463</v>
      </c>
      <c r="AP28">
        <v>8295</v>
      </c>
      <c r="AQ28">
        <v>5434</v>
      </c>
      <c r="AR28">
        <v>8239</v>
      </c>
    </row>
    <row r="29" spans="1:44" x14ac:dyDescent="0.2">
      <c r="A29" t="s">
        <v>101</v>
      </c>
      <c r="B29">
        <v>6289</v>
      </c>
      <c r="C29">
        <v>3655</v>
      </c>
      <c r="D29">
        <v>2591</v>
      </c>
      <c r="E29">
        <v>13147</v>
      </c>
      <c r="F29">
        <v>15738</v>
      </c>
      <c r="G29">
        <v>6965</v>
      </c>
      <c r="H29">
        <v>2346</v>
      </c>
      <c r="I29">
        <v>1765</v>
      </c>
      <c r="J29">
        <v>11607</v>
      </c>
      <c r="K29">
        <v>13372</v>
      </c>
      <c r="L29">
        <v>3941</v>
      </c>
      <c r="M29">
        <v>2232</v>
      </c>
      <c r="N29">
        <v>1867</v>
      </c>
      <c r="O29">
        <v>8614</v>
      </c>
      <c r="P29">
        <v>10481</v>
      </c>
      <c r="Q29">
        <v>3682</v>
      </c>
      <c r="R29">
        <v>1886</v>
      </c>
      <c r="S29">
        <v>1884</v>
      </c>
      <c r="T29">
        <v>7796</v>
      </c>
      <c r="U29">
        <v>9680</v>
      </c>
      <c r="V29">
        <v>4824</v>
      </c>
      <c r="W29">
        <v>4381</v>
      </c>
      <c r="X29">
        <v>2625</v>
      </c>
      <c r="Y29">
        <v>11902</v>
      </c>
      <c r="Z29">
        <v>14527</v>
      </c>
      <c r="AA29">
        <v>6611</v>
      </c>
      <c r="AB29">
        <v>5129</v>
      </c>
      <c r="AC29">
        <v>3624</v>
      </c>
    </row>
    <row r="30" spans="1:44" s="10" customFormat="1" x14ac:dyDescent="0.2">
      <c r="A30" s="10" t="s">
        <v>119</v>
      </c>
      <c r="B30" s="10">
        <f t="shared" ref="B30:AC30" si="3">SUM(B27:B29)</f>
        <v>27167</v>
      </c>
      <c r="C30" s="10">
        <f t="shared" si="3"/>
        <v>17016</v>
      </c>
      <c r="D30" s="10">
        <f t="shared" si="3"/>
        <v>13662</v>
      </c>
      <c r="E30" s="10">
        <f t="shared" si="3"/>
        <v>55265</v>
      </c>
      <c r="F30" s="10">
        <f t="shared" si="3"/>
        <v>74246</v>
      </c>
      <c r="G30" s="10">
        <f t="shared" si="3"/>
        <v>29775</v>
      </c>
      <c r="H30" s="10">
        <f t="shared" si="3"/>
        <v>18907</v>
      </c>
      <c r="I30" s="10">
        <f t="shared" si="3"/>
        <v>15949</v>
      </c>
      <c r="J30" s="10">
        <f t="shared" si="3"/>
        <v>62373</v>
      </c>
      <c r="K30" s="10">
        <f t="shared" si="3"/>
        <v>83806</v>
      </c>
      <c r="L30" s="10">
        <f t="shared" si="3"/>
        <v>27301</v>
      </c>
      <c r="M30" s="10">
        <f t="shared" si="3"/>
        <v>16833</v>
      </c>
      <c r="N30" s="10">
        <f t="shared" si="3"/>
        <v>14844</v>
      </c>
      <c r="O30" s="10">
        <f t="shared" si="3"/>
        <v>57005</v>
      </c>
      <c r="P30" s="10">
        <f t="shared" si="3"/>
        <v>78284</v>
      </c>
      <c r="Q30" s="10">
        <f t="shared" si="3"/>
        <v>28734</v>
      </c>
      <c r="R30" s="10">
        <f t="shared" si="3"/>
        <v>15921</v>
      </c>
      <c r="S30" s="10">
        <f t="shared" si="3"/>
        <v>15889</v>
      </c>
      <c r="T30" s="10">
        <f t="shared" si="3"/>
        <v>56656</v>
      </c>
      <c r="U30" s="10">
        <f t="shared" si="3"/>
        <v>78147</v>
      </c>
      <c r="V30" s="10">
        <f t="shared" si="3"/>
        <v>36245</v>
      </c>
      <c r="W30" s="10">
        <f t="shared" si="3"/>
        <v>30808</v>
      </c>
      <c r="X30" s="10">
        <f t="shared" si="3"/>
        <v>27201</v>
      </c>
      <c r="Y30" s="10">
        <f t="shared" si="3"/>
        <v>87827</v>
      </c>
      <c r="Z30" s="10">
        <f t="shared" si="3"/>
        <v>120491</v>
      </c>
      <c r="AA30" s="10">
        <f t="shared" si="3"/>
        <v>43938</v>
      </c>
      <c r="AB30" s="10">
        <f t="shared" si="3"/>
        <v>32876</v>
      </c>
      <c r="AC30" s="10">
        <f t="shared" si="3"/>
        <v>25871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R32"/>
  <sheetViews>
    <sheetView topLeftCell="A4" workbookViewId="0">
      <selection activeCell="A33" sqref="A33"/>
    </sheetView>
  </sheetViews>
  <sheetFormatPr baseColWidth="10" defaultRowHeight="16" x14ac:dyDescent="0.2"/>
  <cols>
    <col min="1" max="1" width="32.332031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44" x14ac:dyDescent="0.2">
      <c r="A5" s="11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  <c r="AG5">
        <v>5319</v>
      </c>
      <c r="AH5">
        <v>7673</v>
      </c>
      <c r="AI5">
        <v>5484</v>
      </c>
      <c r="AJ5">
        <v>8149</v>
      </c>
      <c r="AK5">
        <v>6435</v>
      </c>
      <c r="AL5">
        <v>9368</v>
      </c>
      <c r="AM5">
        <v>5602</v>
      </c>
      <c r="AN5">
        <v>8354</v>
      </c>
      <c r="AO5">
        <v>5463</v>
      </c>
      <c r="AP5">
        <v>8295</v>
      </c>
      <c r="AQ5">
        <v>5434</v>
      </c>
      <c r="AR5">
        <v>8239</v>
      </c>
    </row>
    <row r="6" spans="1:44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44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44" x14ac:dyDescent="0.2">
      <c r="A9" t="s">
        <v>4</v>
      </c>
      <c r="B9">
        <f>SUM(B3:B7)</f>
        <v>24885</v>
      </c>
      <c r="C9">
        <f t="shared" ref="C9:AC9" si="0">SUM(C3:C7)</f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  <row r="11" spans="1:44" x14ac:dyDescent="0.2">
      <c r="A11" t="s">
        <v>2</v>
      </c>
      <c r="B11">
        <v>3510</v>
      </c>
      <c r="C11">
        <v>3368</v>
      </c>
      <c r="D11">
        <v>2874</v>
      </c>
      <c r="E11">
        <v>1839</v>
      </c>
      <c r="F11">
        <v>11591</v>
      </c>
      <c r="G11">
        <v>3551</v>
      </c>
      <c r="H11">
        <v>2789</v>
      </c>
      <c r="I11">
        <v>2479</v>
      </c>
      <c r="J11">
        <v>1598</v>
      </c>
      <c r="K11">
        <v>10417</v>
      </c>
      <c r="L11">
        <v>4916</v>
      </c>
      <c r="M11">
        <v>4581</v>
      </c>
      <c r="N11">
        <v>2298</v>
      </c>
      <c r="O11">
        <v>3468</v>
      </c>
      <c r="P11">
        <v>15263</v>
      </c>
      <c r="Q11">
        <v>4393</v>
      </c>
      <c r="R11">
        <v>3112</v>
      </c>
      <c r="S11">
        <v>905</v>
      </c>
      <c r="T11">
        <v>1091</v>
      </c>
      <c r="U11">
        <v>9501</v>
      </c>
      <c r="V11">
        <v>1787</v>
      </c>
      <c r="W11">
        <v>8489</v>
      </c>
      <c r="X11">
        <v>8260</v>
      </c>
      <c r="Y11">
        <v>6849</v>
      </c>
      <c r="Z11">
        <v>25385</v>
      </c>
      <c r="AA11">
        <v>5235</v>
      </c>
      <c r="AB11">
        <v>4066</v>
      </c>
      <c r="AC11">
        <v>2950</v>
      </c>
    </row>
    <row r="12" spans="1:44" x14ac:dyDescent="0.2">
      <c r="A12" t="s">
        <v>3</v>
      </c>
      <c r="B12">
        <v>497</v>
      </c>
      <c r="C12">
        <v>510</v>
      </c>
      <c r="D12">
        <v>449</v>
      </c>
      <c r="E12">
        <v>636</v>
      </c>
      <c r="F12">
        <v>2092</v>
      </c>
      <c r="G12">
        <v>623</v>
      </c>
      <c r="H12">
        <v>733</v>
      </c>
      <c r="I12">
        <v>764</v>
      </c>
      <c r="J12">
        <v>902</v>
      </c>
      <c r="K12">
        <v>3022</v>
      </c>
      <c r="L12">
        <v>836</v>
      </c>
      <c r="M12">
        <v>926</v>
      </c>
      <c r="N12">
        <v>801</v>
      </c>
      <c r="O12">
        <v>860</v>
      </c>
      <c r="P12">
        <v>3423</v>
      </c>
      <c r="Q12">
        <v>771</v>
      </c>
      <c r="R12">
        <v>918</v>
      </c>
      <c r="S12">
        <v>586</v>
      </c>
      <c r="T12">
        <v>727</v>
      </c>
      <c r="U12">
        <v>3002</v>
      </c>
      <c r="V12">
        <v>619</v>
      </c>
      <c r="W12">
        <v>708</v>
      </c>
      <c r="X12">
        <v>543</v>
      </c>
      <c r="Y12">
        <v>817</v>
      </c>
      <c r="Z12">
        <v>2687</v>
      </c>
      <c r="AA12">
        <v>531</v>
      </c>
      <c r="AB12">
        <v>875</v>
      </c>
      <c r="AC12">
        <v>504</v>
      </c>
    </row>
    <row r="13" spans="1:44" x14ac:dyDescent="0.2">
      <c r="A13" t="s">
        <v>18</v>
      </c>
      <c r="B13">
        <v>5148</v>
      </c>
      <c r="C13">
        <v>-3777</v>
      </c>
      <c r="D13">
        <v>-3380</v>
      </c>
      <c r="E13">
        <v>2403</v>
      </c>
      <c r="F13">
        <v>394</v>
      </c>
      <c r="G13">
        <v>37341</v>
      </c>
      <c r="H13">
        <v>-972</v>
      </c>
      <c r="I13">
        <v>-2321</v>
      </c>
      <c r="J13">
        <v>1113</v>
      </c>
      <c r="K13">
        <v>35161</v>
      </c>
      <c r="L13">
        <v>3028</v>
      </c>
      <c r="M13">
        <v>-4621</v>
      </c>
      <c r="N13">
        <v>-3972</v>
      </c>
      <c r="O13">
        <v>1829</v>
      </c>
      <c r="P13">
        <v>-3736</v>
      </c>
      <c r="Q13">
        <v>10314</v>
      </c>
      <c r="R13">
        <v>-428</v>
      </c>
      <c r="S13">
        <v>-2962</v>
      </c>
      <c r="T13">
        <v>6273</v>
      </c>
      <c r="U13">
        <v>13197</v>
      </c>
      <c r="V13">
        <v>7540</v>
      </c>
      <c r="W13">
        <v>-3273</v>
      </c>
      <c r="X13">
        <v>-3227</v>
      </c>
      <c r="Y13">
        <v>415</v>
      </c>
      <c r="Z13">
        <v>1455</v>
      </c>
      <c r="AA13">
        <v>10984</v>
      </c>
      <c r="AB13">
        <v>-3596</v>
      </c>
      <c r="AC13">
        <v>-3111</v>
      </c>
    </row>
    <row r="14" spans="1:44" x14ac:dyDescent="0.2">
      <c r="A14" t="s">
        <v>9</v>
      </c>
      <c r="B14">
        <v>1030</v>
      </c>
      <c r="C14">
        <v>2939</v>
      </c>
      <c r="D14">
        <v>672</v>
      </c>
      <c r="E14">
        <v>55</v>
      </c>
      <c r="F14">
        <v>4696</v>
      </c>
      <c r="G14">
        <v>-31858</v>
      </c>
      <c r="H14">
        <v>-459</v>
      </c>
      <c r="I14">
        <v>2625</v>
      </c>
      <c r="J14">
        <v>1531</v>
      </c>
      <c r="K14">
        <v>-28161</v>
      </c>
      <c r="L14">
        <v>302</v>
      </c>
      <c r="M14">
        <v>1175</v>
      </c>
      <c r="N14">
        <v>2631</v>
      </c>
      <c r="O14">
        <v>1216</v>
      </c>
      <c r="P14">
        <v>5324</v>
      </c>
      <c r="Q14">
        <v>-4850</v>
      </c>
      <c r="R14">
        <v>-296</v>
      </c>
      <c r="S14">
        <v>5228</v>
      </c>
      <c r="T14">
        <v>-1072</v>
      </c>
      <c r="U14">
        <v>-990</v>
      </c>
      <c r="V14">
        <v>-198</v>
      </c>
      <c r="W14">
        <v>827</v>
      </c>
      <c r="X14">
        <v>-255</v>
      </c>
      <c r="Y14">
        <v>-3755</v>
      </c>
      <c r="Z14">
        <v>-3381</v>
      </c>
      <c r="AA14">
        <v>-1345</v>
      </c>
      <c r="AB14">
        <v>4015</v>
      </c>
      <c r="AC14">
        <v>3756</v>
      </c>
    </row>
    <row r="15" spans="1:44" x14ac:dyDescent="0.2">
      <c r="A15" t="s">
        <v>19</v>
      </c>
      <c r="B15">
        <f t="shared" ref="B15:AC15" si="1">B9-B11-B12+B13+B14</f>
        <v>27056</v>
      </c>
      <c r="C15">
        <f t="shared" si="1"/>
        <v>12523</v>
      </c>
      <c r="D15">
        <f t="shared" si="1"/>
        <v>8363</v>
      </c>
      <c r="E15">
        <f t="shared" si="1"/>
        <v>44576</v>
      </c>
      <c r="F15">
        <f t="shared" si="1"/>
        <v>63598</v>
      </c>
      <c r="G15">
        <f t="shared" si="1"/>
        <v>28293</v>
      </c>
      <c r="H15">
        <f t="shared" si="1"/>
        <v>15130</v>
      </c>
      <c r="I15">
        <f t="shared" si="1"/>
        <v>14488</v>
      </c>
      <c r="J15">
        <f t="shared" si="1"/>
        <v>53410</v>
      </c>
      <c r="K15">
        <f t="shared" si="1"/>
        <v>77434</v>
      </c>
      <c r="L15">
        <f t="shared" si="1"/>
        <v>26690</v>
      </c>
      <c r="M15">
        <f t="shared" si="1"/>
        <v>11155</v>
      </c>
      <c r="N15">
        <f t="shared" si="1"/>
        <v>11636</v>
      </c>
      <c r="O15">
        <f t="shared" si="1"/>
        <v>51436</v>
      </c>
      <c r="P15">
        <f t="shared" si="1"/>
        <v>69391</v>
      </c>
      <c r="Q15">
        <f t="shared" si="1"/>
        <v>30516</v>
      </c>
      <c r="R15">
        <f t="shared" si="1"/>
        <v>13311</v>
      </c>
      <c r="S15">
        <f t="shared" si="1"/>
        <v>16271</v>
      </c>
      <c r="T15">
        <f t="shared" si="1"/>
        <v>54061</v>
      </c>
      <c r="U15">
        <f t="shared" si="1"/>
        <v>80674</v>
      </c>
      <c r="V15">
        <f t="shared" si="1"/>
        <v>38763</v>
      </c>
      <c r="W15">
        <f t="shared" si="1"/>
        <v>23981</v>
      </c>
      <c r="X15">
        <f t="shared" si="1"/>
        <v>21094</v>
      </c>
      <c r="Y15">
        <f t="shared" si="1"/>
        <v>72585</v>
      </c>
      <c r="Z15">
        <f t="shared" si="1"/>
        <v>104038</v>
      </c>
      <c r="AA15">
        <f t="shared" si="1"/>
        <v>46966</v>
      </c>
      <c r="AB15">
        <f t="shared" si="1"/>
        <v>28166</v>
      </c>
      <c r="AC15">
        <f t="shared" si="1"/>
        <v>22892</v>
      </c>
    </row>
    <row r="17" spans="1:29" x14ac:dyDescent="0.2">
      <c r="A17" t="s">
        <v>32</v>
      </c>
      <c r="B17">
        <v>-3334</v>
      </c>
      <c r="C17">
        <v>-2975</v>
      </c>
      <c r="D17">
        <v>-2277</v>
      </c>
      <c r="E17">
        <v>-3865</v>
      </c>
      <c r="F17">
        <v>-12451</v>
      </c>
      <c r="G17">
        <v>-2810</v>
      </c>
      <c r="H17">
        <v>-4195</v>
      </c>
      <c r="I17">
        <v>-3267</v>
      </c>
      <c r="J17">
        <v>-3041</v>
      </c>
      <c r="K17">
        <v>-13313</v>
      </c>
      <c r="L17">
        <v>-3355</v>
      </c>
      <c r="M17">
        <v>-2363</v>
      </c>
      <c r="N17">
        <v>-2000</v>
      </c>
      <c r="O17">
        <v>-2777</v>
      </c>
      <c r="P17">
        <v>-10495</v>
      </c>
      <c r="Q17">
        <v>-2107</v>
      </c>
      <c r="R17">
        <v>-1853</v>
      </c>
      <c r="S17">
        <v>-1565</v>
      </c>
      <c r="T17">
        <v>-1784</v>
      </c>
      <c r="U17">
        <v>-7309</v>
      </c>
      <c r="V17">
        <v>-3500</v>
      </c>
      <c r="W17">
        <v>-2269</v>
      </c>
      <c r="X17">
        <v>-2093</v>
      </c>
      <c r="Y17">
        <v>-3223</v>
      </c>
      <c r="Z17">
        <v>-11085</v>
      </c>
      <c r="AA17">
        <v>-2803</v>
      </c>
      <c r="AB17">
        <v>-2514</v>
      </c>
      <c r="AC17">
        <v>-2102</v>
      </c>
    </row>
    <row r="18" spans="1:29" x14ac:dyDescent="0.2">
      <c r="A18" t="s">
        <v>33</v>
      </c>
      <c r="B18">
        <v>-17</v>
      </c>
      <c r="C18">
        <v>-50</v>
      </c>
      <c r="D18">
        <v>-181</v>
      </c>
      <c r="E18">
        <v>-81</v>
      </c>
      <c r="F18">
        <v>-329</v>
      </c>
      <c r="G18">
        <v>-173</v>
      </c>
      <c r="H18">
        <v>-132</v>
      </c>
      <c r="I18">
        <v>-126</v>
      </c>
      <c r="J18">
        <v>-290</v>
      </c>
      <c r="K18">
        <v>-721</v>
      </c>
      <c r="L18">
        <v>-167</v>
      </c>
      <c r="M18">
        <v>-124</v>
      </c>
      <c r="N18">
        <v>-320</v>
      </c>
      <c r="O18">
        <v>-13</v>
      </c>
      <c r="P18">
        <v>-624</v>
      </c>
      <c r="Q18">
        <v>-958</v>
      </c>
      <c r="R18">
        <v>-176</v>
      </c>
      <c r="S18">
        <v>-339</v>
      </c>
      <c r="T18">
        <v>-51</v>
      </c>
      <c r="U18">
        <v>-1524</v>
      </c>
      <c r="V18">
        <v>-9</v>
      </c>
      <c r="W18">
        <v>0</v>
      </c>
      <c r="X18">
        <v>-4</v>
      </c>
      <c r="Y18">
        <v>-20</v>
      </c>
      <c r="Z18">
        <v>-33</v>
      </c>
      <c r="AA18">
        <v>0</v>
      </c>
      <c r="AB18">
        <v>-167</v>
      </c>
      <c r="AC18">
        <v>-2</v>
      </c>
    </row>
    <row r="19" spans="1:29" x14ac:dyDescent="0.2">
      <c r="A19" t="s">
        <v>9</v>
      </c>
      <c r="B19">
        <v>-15771</v>
      </c>
      <c r="C19">
        <v>-11177</v>
      </c>
      <c r="D19">
        <v>-722</v>
      </c>
      <c r="E19">
        <v>-5996</v>
      </c>
      <c r="F19">
        <v>-33666</v>
      </c>
      <c r="G19">
        <v>-10607</v>
      </c>
      <c r="H19">
        <v>33037</v>
      </c>
      <c r="I19">
        <v>7340</v>
      </c>
      <c r="J19">
        <v>330</v>
      </c>
      <c r="K19">
        <v>30100</v>
      </c>
      <c r="L19">
        <v>9366</v>
      </c>
      <c r="M19">
        <v>15835</v>
      </c>
      <c r="N19">
        <v>29822</v>
      </c>
      <c r="O19">
        <v>1992</v>
      </c>
      <c r="P19">
        <v>57015</v>
      </c>
      <c r="Q19">
        <v>-10603</v>
      </c>
      <c r="R19">
        <v>11042</v>
      </c>
      <c r="S19">
        <v>-3261</v>
      </c>
      <c r="T19">
        <v>7366</v>
      </c>
      <c r="U19">
        <v>4544</v>
      </c>
      <c r="V19">
        <v>-5075</v>
      </c>
      <c r="W19">
        <v>-8099</v>
      </c>
      <c r="X19">
        <v>5669</v>
      </c>
      <c r="Y19">
        <v>4078</v>
      </c>
      <c r="Z19">
        <v>-3427</v>
      </c>
      <c r="AA19">
        <v>-13303</v>
      </c>
      <c r="AB19">
        <v>-6584</v>
      </c>
      <c r="AC19">
        <v>6338</v>
      </c>
    </row>
    <row r="20" spans="1:29" x14ac:dyDescent="0.2">
      <c r="A20" t="s">
        <v>34</v>
      </c>
      <c r="B20">
        <f>SUM(B17:B19)</f>
        <v>-19122</v>
      </c>
      <c r="C20">
        <f t="shared" ref="C20:R20" si="2">SUM(C17:C19)</f>
        <v>-14202</v>
      </c>
      <c r="D20">
        <f t="shared" si="2"/>
        <v>-3180</v>
      </c>
      <c r="E20">
        <f t="shared" si="2"/>
        <v>-9942</v>
      </c>
      <c r="F20">
        <f t="shared" si="2"/>
        <v>-46446</v>
      </c>
      <c r="G20">
        <f t="shared" si="2"/>
        <v>-13590</v>
      </c>
      <c r="H20">
        <f t="shared" si="2"/>
        <v>28710</v>
      </c>
      <c r="I20">
        <f t="shared" si="2"/>
        <v>3947</v>
      </c>
      <c r="J20">
        <f t="shared" si="2"/>
        <v>-3001</v>
      </c>
      <c r="K20">
        <f t="shared" si="2"/>
        <v>16066</v>
      </c>
      <c r="L20">
        <f t="shared" si="2"/>
        <v>5844</v>
      </c>
      <c r="M20">
        <f t="shared" si="2"/>
        <v>13348</v>
      </c>
      <c r="N20">
        <f t="shared" si="2"/>
        <v>27502</v>
      </c>
      <c r="O20">
        <f t="shared" si="2"/>
        <v>-798</v>
      </c>
      <c r="P20">
        <f t="shared" si="2"/>
        <v>45896</v>
      </c>
      <c r="Q20">
        <f t="shared" si="2"/>
        <v>-13668</v>
      </c>
      <c r="R20">
        <f t="shared" si="2"/>
        <v>9013</v>
      </c>
      <c r="S20">
        <f t="shared" ref="S20:AC20" si="3">SUM(S17:S19)</f>
        <v>-5165</v>
      </c>
      <c r="T20">
        <f t="shared" si="3"/>
        <v>5531</v>
      </c>
      <c r="U20">
        <f t="shared" si="3"/>
        <v>-4289</v>
      </c>
      <c r="V20">
        <f t="shared" si="3"/>
        <v>-8584</v>
      </c>
      <c r="W20">
        <f t="shared" si="3"/>
        <v>-10368</v>
      </c>
      <c r="X20">
        <f t="shared" si="3"/>
        <v>3572</v>
      </c>
      <c r="Y20">
        <f t="shared" si="3"/>
        <v>835</v>
      </c>
      <c r="Z20">
        <f t="shared" si="3"/>
        <v>-14545</v>
      </c>
      <c r="AA20">
        <f t="shared" si="3"/>
        <v>-16106</v>
      </c>
      <c r="AB20">
        <f t="shared" si="3"/>
        <v>-9265</v>
      </c>
      <c r="AC20">
        <f t="shared" si="3"/>
        <v>4234</v>
      </c>
    </row>
    <row r="22" spans="1:29" x14ac:dyDescent="0.2">
      <c r="A22" t="s">
        <v>45</v>
      </c>
      <c r="B22">
        <v>-3130</v>
      </c>
      <c r="C22">
        <v>-3004</v>
      </c>
      <c r="D22">
        <v>-3365</v>
      </c>
      <c r="E22">
        <v>-3270</v>
      </c>
      <c r="F22">
        <v>-12769</v>
      </c>
      <c r="G22">
        <v>-3339</v>
      </c>
      <c r="H22">
        <v>-3190</v>
      </c>
      <c r="I22">
        <v>-3653</v>
      </c>
      <c r="J22">
        <v>-3530</v>
      </c>
      <c r="K22">
        <v>-13712</v>
      </c>
      <c r="L22">
        <v>-3568</v>
      </c>
      <c r="M22">
        <v>-3443</v>
      </c>
      <c r="N22">
        <v>-3629</v>
      </c>
      <c r="O22">
        <v>-3479</v>
      </c>
      <c r="P22">
        <v>-14119</v>
      </c>
      <c r="Q22">
        <v>-3539</v>
      </c>
      <c r="R22">
        <v>-3375</v>
      </c>
      <c r="S22">
        <v>-3656</v>
      </c>
      <c r="T22">
        <v>-3511</v>
      </c>
      <c r="U22">
        <v>-14081</v>
      </c>
      <c r="V22">
        <v>-3613</v>
      </c>
      <c r="W22">
        <v>-3447</v>
      </c>
      <c r="X22">
        <v>-3767</v>
      </c>
      <c r="Y22">
        <v>-3640</v>
      </c>
      <c r="Z22">
        <v>-14467</v>
      </c>
      <c r="AA22">
        <v>-3732</v>
      </c>
      <c r="AB22">
        <v>-3595</v>
      </c>
      <c r="AC22">
        <v>-3811</v>
      </c>
    </row>
    <row r="23" spans="1:29" x14ac:dyDescent="0.2">
      <c r="A23" t="s">
        <v>46</v>
      </c>
      <c r="B23">
        <v>-11302</v>
      </c>
      <c r="C23">
        <v>-7000</v>
      </c>
      <c r="D23">
        <v>-7641</v>
      </c>
      <c r="E23">
        <v>-7649</v>
      </c>
      <c r="F23">
        <v>-33592</v>
      </c>
      <c r="G23">
        <v>-11133</v>
      </c>
      <c r="H23">
        <v>-22581</v>
      </c>
      <c r="I23">
        <v>-21859</v>
      </c>
      <c r="J23">
        <v>-19023</v>
      </c>
      <c r="K23">
        <v>-74596</v>
      </c>
      <c r="L23">
        <v>-10114</v>
      </c>
      <c r="M23">
        <v>-23421</v>
      </c>
      <c r="N23">
        <v>-18153</v>
      </c>
      <c r="O23">
        <v>-17245</v>
      </c>
      <c r="P23">
        <v>-68933</v>
      </c>
      <c r="Q23">
        <v>-22083</v>
      </c>
      <c r="R23">
        <v>-18333</v>
      </c>
      <c r="S23">
        <v>-17559</v>
      </c>
      <c r="T23">
        <v>-17137</v>
      </c>
      <c r="U23">
        <v>-75112</v>
      </c>
      <c r="V23">
        <v>-27636</v>
      </c>
      <c r="W23">
        <v>-18286</v>
      </c>
      <c r="X23">
        <v>-25595</v>
      </c>
      <c r="Y23">
        <v>-19905</v>
      </c>
      <c r="Z23">
        <v>-91422</v>
      </c>
      <c r="AA23">
        <v>-23366</v>
      </c>
      <c r="AB23">
        <v>-22961</v>
      </c>
      <c r="AC23">
        <v>-24562</v>
      </c>
    </row>
    <row r="24" spans="1:29" x14ac:dyDescent="0.2">
      <c r="A24" t="s">
        <v>47</v>
      </c>
      <c r="B24">
        <v>0</v>
      </c>
      <c r="C24">
        <v>10975</v>
      </c>
      <c r="D24">
        <v>7250</v>
      </c>
      <c r="E24">
        <v>6937</v>
      </c>
      <c r="F24">
        <v>25162</v>
      </c>
      <c r="G24">
        <v>6969</v>
      </c>
      <c r="H24">
        <v>-500</v>
      </c>
      <c r="I24">
        <v>-6000</v>
      </c>
      <c r="J24">
        <v>0</v>
      </c>
      <c r="K24">
        <v>469</v>
      </c>
      <c r="L24">
        <v>0</v>
      </c>
      <c r="M24">
        <v>-2500</v>
      </c>
      <c r="N24">
        <v>-3000</v>
      </c>
      <c r="O24">
        <v>3658</v>
      </c>
      <c r="P24">
        <v>-1842</v>
      </c>
      <c r="Q24">
        <v>1210</v>
      </c>
      <c r="R24">
        <v>-4250</v>
      </c>
      <c r="S24">
        <v>1046</v>
      </c>
      <c r="T24">
        <v>5456</v>
      </c>
      <c r="U24">
        <v>3462</v>
      </c>
      <c r="V24">
        <v>-1000</v>
      </c>
      <c r="W24">
        <v>10423</v>
      </c>
      <c r="X24">
        <v>-3000</v>
      </c>
      <c r="Y24">
        <v>5220</v>
      </c>
      <c r="Z24">
        <v>11643</v>
      </c>
      <c r="AA24">
        <v>0</v>
      </c>
      <c r="AB24">
        <v>-3750</v>
      </c>
      <c r="AC24">
        <v>-3000</v>
      </c>
    </row>
    <row r="25" spans="1:29" x14ac:dyDescent="0.2">
      <c r="A25" t="s">
        <v>9</v>
      </c>
      <c r="B25">
        <v>2385</v>
      </c>
      <c r="C25">
        <v>-506</v>
      </c>
      <c r="D25">
        <v>1987</v>
      </c>
      <c r="E25">
        <v>-14</v>
      </c>
      <c r="F25">
        <v>3852</v>
      </c>
      <c r="G25">
        <v>2</v>
      </c>
      <c r="H25">
        <v>-1</v>
      </c>
      <c r="I25">
        <v>-11</v>
      </c>
      <c r="J25">
        <v>-27</v>
      </c>
      <c r="K25">
        <v>-37</v>
      </c>
      <c r="L25">
        <v>6</v>
      </c>
      <c r="M25">
        <v>-93</v>
      </c>
      <c r="N25">
        <v>-2022</v>
      </c>
      <c r="O25">
        <v>-3973</v>
      </c>
      <c r="P25">
        <v>-6082</v>
      </c>
      <c r="Q25">
        <v>-995</v>
      </c>
      <c r="R25">
        <v>5018</v>
      </c>
      <c r="S25">
        <v>1053</v>
      </c>
      <c r="T25">
        <v>-6165</v>
      </c>
      <c r="U25">
        <v>-1089</v>
      </c>
      <c r="V25">
        <v>0</v>
      </c>
      <c r="W25">
        <v>-16</v>
      </c>
      <c r="X25">
        <v>2966</v>
      </c>
      <c r="Y25">
        <v>-2057</v>
      </c>
      <c r="Z25">
        <v>893</v>
      </c>
      <c r="AA25">
        <v>-1061</v>
      </c>
      <c r="AB25">
        <v>1955</v>
      </c>
      <c r="AC25">
        <v>3928</v>
      </c>
    </row>
    <row r="26" spans="1:29" x14ac:dyDescent="0.2">
      <c r="A26" t="s">
        <v>44</v>
      </c>
      <c r="B26">
        <v>-12047</v>
      </c>
      <c r="C26">
        <v>465</v>
      </c>
      <c r="D26">
        <v>-1769</v>
      </c>
      <c r="E26">
        <v>-3996</v>
      </c>
      <c r="F26">
        <v>-17347</v>
      </c>
      <c r="G26">
        <v>-7501</v>
      </c>
      <c r="H26">
        <v>-26272</v>
      </c>
      <c r="I26">
        <v>-31523</v>
      </c>
      <c r="J26">
        <v>-22580</v>
      </c>
      <c r="K26">
        <v>-87876</v>
      </c>
      <c r="L26">
        <v>-13676</v>
      </c>
      <c r="M26">
        <v>-29457</v>
      </c>
      <c r="N26">
        <v>-26804</v>
      </c>
      <c r="O26">
        <v>-21039</v>
      </c>
      <c r="P26">
        <v>-90976</v>
      </c>
      <c r="Q26">
        <v>-25407</v>
      </c>
      <c r="R26">
        <v>-20940</v>
      </c>
      <c r="S26">
        <v>-19116</v>
      </c>
      <c r="T26">
        <v>-21357</v>
      </c>
      <c r="U26">
        <v>-86820</v>
      </c>
      <c r="V26">
        <v>-32249</v>
      </c>
      <c r="W26">
        <v>-11326</v>
      </c>
      <c r="X26">
        <v>-29396</v>
      </c>
      <c r="Y26">
        <v>-20382</v>
      </c>
      <c r="Z26">
        <v>-93353</v>
      </c>
      <c r="AA26">
        <v>-28159</v>
      </c>
      <c r="AB26">
        <v>-28351</v>
      </c>
      <c r="AC26">
        <v>-27445</v>
      </c>
    </row>
    <row r="28" spans="1:29" x14ac:dyDescent="0.2">
      <c r="A28" t="s">
        <v>48</v>
      </c>
      <c r="B28">
        <f>B15+B20+B26</f>
        <v>-4113</v>
      </c>
      <c r="C28">
        <f t="shared" ref="C28:AC28" si="4">C15+C20+C26</f>
        <v>-1214</v>
      </c>
      <c r="D28">
        <f t="shared" si="4"/>
        <v>3414</v>
      </c>
      <c r="E28">
        <f t="shared" si="4"/>
        <v>30638</v>
      </c>
      <c r="F28">
        <f t="shared" si="4"/>
        <v>-195</v>
      </c>
      <c r="G28">
        <f t="shared" si="4"/>
        <v>7202</v>
      </c>
      <c r="H28">
        <f t="shared" si="4"/>
        <v>17568</v>
      </c>
      <c r="I28">
        <f t="shared" si="4"/>
        <v>-13088</v>
      </c>
      <c r="J28">
        <f t="shared" si="4"/>
        <v>27829</v>
      </c>
      <c r="K28">
        <f t="shared" si="4"/>
        <v>5624</v>
      </c>
      <c r="L28">
        <f t="shared" si="4"/>
        <v>18858</v>
      </c>
      <c r="M28">
        <f t="shared" si="4"/>
        <v>-4954</v>
      </c>
      <c r="N28">
        <f t="shared" si="4"/>
        <v>12334</v>
      </c>
      <c r="O28">
        <f t="shared" si="4"/>
        <v>29599</v>
      </c>
      <c r="P28">
        <f t="shared" si="4"/>
        <v>24311</v>
      </c>
      <c r="Q28">
        <f t="shared" si="4"/>
        <v>-8559</v>
      </c>
      <c r="R28">
        <f t="shared" si="4"/>
        <v>1384</v>
      </c>
      <c r="S28">
        <f t="shared" si="4"/>
        <v>-8010</v>
      </c>
      <c r="T28">
        <f t="shared" si="4"/>
        <v>38235</v>
      </c>
      <c r="U28">
        <f t="shared" si="4"/>
        <v>-10435</v>
      </c>
      <c r="V28">
        <f t="shared" si="4"/>
        <v>-2070</v>
      </c>
      <c r="W28">
        <f t="shared" si="4"/>
        <v>2287</v>
      </c>
      <c r="X28">
        <f t="shared" si="4"/>
        <v>-4730</v>
      </c>
      <c r="Y28">
        <f t="shared" si="4"/>
        <v>53038</v>
      </c>
      <c r="Z28">
        <f t="shared" si="4"/>
        <v>-3860</v>
      </c>
      <c r="AA28">
        <f t="shared" si="4"/>
        <v>2701</v>
      </c>
      <c r="AB28">
        <f t="shared" si="4"/>
        <v>-9450</v>
      </c>
      <c r="AC28">
        <f t="shared" si="4"/>
        <v>-319</v>
      </c>
    </row>
    <row r="30" spans="1:29" x14ac:dyDescent="0.2">
      <c r="A30" t="s">
        <v>49</v>
      </c>
      <c r="B30">
        <v>20484</v>
      </c>
      <c r="C30">
        <v>16371</v>
      </c>
      <c r="D30">
        <v>15157</v>
      </c>
      <c r="E30">
        <v>18571</v>
      </c>
      <c r="F30">
        <v>20484</v>
      </c>
      <c r="G30">
        <v>20289</v>
      </c>
      <c r="H30">
        <v>27491</v>
      </c>
      <c r="I30">
        <v>45059</v>
      </c>
      <c r="J30">
        <v>31971</v>
      </c>
      <c r="K30">
        <v>20289</v>
      </c>
      <c r="L30">
        <v>25913</v>
      </c>
      <c r="M30">
        <v>44771</v>
      </c>
      <c r="N30">
        <v>39817</v>
      </c>
      <c r="O30">
        <v>52151</v>
      </c>
      <c r="P30">
        <v>25913</v>
      </c>
      <c r="Q30">
        <v>50224</v>
      </c>
      <c r="R30">
        <v>41665</v>
      </c>
      <c r="S30">
        <v>43049</v>
      </c>
      <c r="T30">
        <v>35039</v>
      </c>
      <c r="U30">
        <v>50224</v>
      </c>
      <c r="V30">
        <v>39789</v>
      </c>
      <c r="W30">
        <v>37719</v>
      </c>
      <c r="X30">
        <v>40006</v>
      </c>
      <c r="Y30">
        <v>35276</v>
      </c>
      <c r="Z30">
        <v>39789</v>
      </c>
      <c r="AA30">
        <v>35929</v>
      </c>
      <c r="AB30">
        <v>38630</v>
      </c>
      <c r="AC30">
        <v>29180</v>
      </c>
    </row>
    <row r="31" spans="1:29" x14ac:dyDescent="0.2">
      <c r="A31" t="s">
        <v>50</v>
      </c>
      <c r="B31">
        <v>16371</v>
      </c>
      <c r="C31">
        <v>15157</v>
      </c>
      <c r="D31">
        <v>18571</v>
      </c>
      <c r="E31">
        <v>20289</v>
      </c>
      <c r="F31">
        <v>20289</v>
      </c>
      <c r="G31">
        <v>27491</v>
      </c>
      <c r="H31">
        <v>45059</v>
      </c>
      <c r="I31">
        <v>31971</v>
      </c>
      <c r="J31">
        <v>25913</v>
      </c>
      <c r="K31">
        <v>25913</v>
      </c>
      <c r="L31">
        <v>44771</v>
      </c>
      <c r="M31">
        <v>39817</v>
      </c>
      <c r="N31">
        <v>52151</v>
      </c>
      <c r="O31">
        <v>50224</v>
      </c>
      <c r="P31">
        <v>50224</v>
      </c>
      <c r="Q31">
        <v>41665</v>
      </c>
      <c r="R31">
        <v>43049</v>
      </c>
      <c r="S31">
        <v>35039</v>
      </c>
      <c r="T31">
        <v>39789</v>
      </c>
      <c r="U31">
        <v>39789</v>
      </c>
      <c r="V31">
        <v>37719</v>
      </c>
      <c r="W31">
        <v>40006</v>
      </c>
      <c r="X31">
        <v>35276</v>
      </c>
      <c r="Y31">
        <v>35929</v>
      </c>
      <c r="Z31">
        <v>35929</v>
      </c>
      <c r="AA31">
        <v>38630</v>
      </c>
      <c r="AB31">
        <v>29180</v>
      </c>
      <c r="AC31">
        <v>28861</v>
      </c>
    </row>
    <row r="32" spans="1:29" x14ac:dyDescent="0.2">
      <c r="A32" t="s">
        <v>112</v>
      </c>
      <c r="B32">
        <f>B31-B30</f>
        <v>-4113</v>
      </c>
      <c r="C32">
        <f t="shared" ref="C32:P32" si="5">C31-C30</f>
        <v>-1214</v>
      </c>
      <c r="D32">
        <f t="shared" si="5"/>
        <v>3414</v>
      </c>
      <c r="E32">
        <f t="shared" si="5"/>
        <v>1718</v>
      </c>
      <c r="F32">
        <f t="shared" si="5"/>
        <v>-195</v>
      </c>
      <c r="G32">
        <f t="shared" si="5"/>
        <v>7202</v>
      </c>
      <c r="H32">
        <f t="shared" si="5"/>
        <v>17568</v>
      </c>
      <c r="I32">
        <f t="shared" si="5"/>
        <v>-13088</v>
      </c>
      <c r="J32">
        <f t="shared" si="5"/>
        <v>-6058</v>
      </c>
      <c r="K32">
        <f t="shared" si="5"/>
        <v>5624</v>
      </c>
      <c r="L32">
        <f t="shared" si="5"/>
        <v>18858</v>
      </c>
      <c r="M32">
        <f t="shared" si="5"/>
        <v>-4954</v>
      </c>
      <c r="N32">
        <f t="shared" si="5"/>
        <v>12334</v>
      </c>
      <c r="O32">
        <f t="shared" si="5"/>
        <v>-1927</v>
      </c>
      <c r="P32">
        <f t="shared" si="5"/>
        <v>24311</v>
      </c>
      <c r="Q32">
        <f t="shared" ref="Q32:AC32" si="6">Q31-Q30</f>
        <v>-8559</v>
      </c>
      <c r="R32">
        <f t="shared" si="6"/>
        <v>1384</v>
      </c>
      <c r="S32">
        <f t="shared" si="6"/>
        <v>-8010</v>
      </c>
      <c r="T32">
        <f t="shared" si="6"/>
        <v>4750</v>
      </c>
      <c r="U32">
        <f t="shared" si="6"/>
        <v>-10435</v>
      </c>
      <c r="V32">
        <f t="shared" si="6"/>
        <v>-2070</v>
      </c>
      <c r="W32">
        <f t="shared" si="6"/>
        <v>2287</v>
      </c>
      <c r="X32">
        <f t="shared" si="6"/>
        <v>-4730</v>
      </c>
      <c r="Y32">
        <f t="shared" si="6"/>
        <v>653</v>
      </c>
      <c r="Z32">
        <f t="shared" si="6"/>
        <v>-3860</v>
      </c>
      <c r="AA32">
        <f t="shared" si="6"/>
        <v>2701</v>
      </c>
      <c r="AB32">
        <f t="shared" si="6"/>
        <v>-9450</v>
      </c>
      <c r="AC32">
        <f t="shared" si="6"/>
        <v>-319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431C-2308-4A4A-9C0A-92828FB02DE7}">
  <dimension ref="A1:Y66"/>
  <sheetViews>
    <sheetView workbookViewId="0">
      <pane xSplit="1" ySplit="1" topLeftCell="G10" activePane="bottomRight" state="frozen"/>
      <selection pane="topRight" activeCell="B1" sqref="B1"/>
      <selection pane="bottomLeft" activeCell="A2" sqref="A2"/>
      <selection pane="bottomRight" activeCell="P20" sqref="P20"/>
    </sheetView>
  </sheetViews>
  <sheetFormatPr baseColWidth="10" defaultRowHeight="16" x14ac:dyDescent="0.2"/>
  <cols>
    <col min="1" max="1" width="31" customWidth="1"/>
    <col min="2" max="2" width="16" customWidth="1"/>
    <col min="3" max="3" width="17.6640625" customWidth="1"/>
    <col min="4" max="4" width="17.83203125" customWidth="1"/>
    <col min="5" max="5" width="16.1640625" customWidth="1"/>
    <col min="6" max="6" width="19" customWidth="1"/>
  </cols>
  <sheetData>
    <row r="1" spans="1:25" ht="37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t="s">
        <v>164</v>
      </c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315266</v>
      </c>
      <c r="K2" s="5">
        <v>51982</v>
      </c>
      <c r="L2" s="5">
        <v>31051</v>
      </c>
      <c r="M2" s="5">
        <v>25986</v>
      </c>
      <c r="N2" s="5">
        <v>116395</v>
      </c>
      <c r="O2" s="5">
        <v>55957</v>
      </c>
      <c r="P2" s="5">
        <v>28962</v>
      </c>
      <c r="Q2" s="5">
        <v>26418</v>
      </c>
      <c r="R2" s="5">
        <v>111363</v>
      </c>
      <c r="S2" s="5">
        <v>65597</v>
      </c>
      <c r="T2" s="5">
        <v>47938</v>
      </c>
      <c r="U2" s="5">
        <v>39570</v>
      </c>
      <c r="V2" s="5">
        <v>152403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55624</v>
      </c>
      <c r="K3" s="5">
        <v>7416</v>
      </c>
      <c r="L3" s="5">
        <v>5513</v>
      </c>
      <c r="M3" s="5">
        <v>5820</v>
      </c>
      <c r="N3" s="5">
        <v>19920</v>
      </c>
      <c r="O3" s="5">
        <v>7160</v>
      </c>
      <c r="P3" s="5">
        <v>5351</v>
      </c>
      <c r="Q3" s="5">
        <v>7079</v>
      </c>
      <c r="R3" s="5">
        <v>21543</v>
      </c>
      <c r="S3" s="5">
        <v>8675</v>
      </c>
      <c r="T3" s="5">
        <v>9102</v>
      </c>
      <c r="U3" s="5">
        <v>8235</v>
      </c>
      <c r="V3" s="5">
        <v>26955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46612</v>
      </c>
      <c r="K4" s="5">
        <v>6729</v>
      </c>
      <c r="L4" s="5">
        <v>4872</v>
      </c>
      <c r="M4" s="5">
        <v>5023</v>
      </c>
      <c r="N4" s="5">
        <v>16257</v>
      </c>
      <c r="O4" s="5">
        <v>5977</v>
      </c>
      <c r="P4" s="5">
        <v>4368</v>
      </c>
      <c r="Q4" s="5">
        <v>6582</v>
      </c>
      <c r="R4" s="5">
        <v>17142</v>
      </c>
      <c r="S4" s="5">
        <v>8435</v>
      </c>
      <c r="T4" s="5">
        <v>7807</v>
      </c>
      <c r="U4" s="5">
        <v>7368</v>
      </c>
      <c r="V4" s="5">
        <v>24494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61183</v>
      </c>
      <c r="K5" s="5">
        <v>7308</v>
      </c>
      <c r="L5" s="5">
        <v>5129</v>
      </c>
      <c r="M5" s="5">
        <v>5525</v>
      </c>
      <c r="N5" s="5">
        <v>18957</v>
      </c>
      <c r="O5" s="5">
        <v>10010</v>
      </c>
      <c r="P5" s="5">
        <v>6284</v>
      </c>
      <c r="Q5" s="5">
        <v>6450</v>
      </c>
      <c r="R5" s="5">
        <v>24170</v>
      </c>
      <c r="S5" s="5">
        <v>12971</v>
      </c>
      <c r="T5" s="5">
        <v>7836</v>
      </c>
      <c r="U5" s="5">
        <v>8775</v>
      </c>
      <c r="V5" s="5">
        <v>29592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109880</v>
      </c>
      <c r="K6" s="5">
        <v>10875</v>
      </c>
      <c r="L6" s="5">
        <v>11450</v>
      </c>
      <c r="M6" s="5">
        <v>11455</v>
      </c>
      <c r="N6" s="5">
        <v>34836</v>
      </c>
      <c r="O6" s="5">
        <v>12715</v>
      </c>
      <c r="P6" s="5">
        <v>13348</v>
      </c>
      <c r="Q6" s="5">
        <v>13156</v>
      </c>
      <c r="R6" s="5">
        <v>40612</v>
      </c>
      <c r="S6" s="5">
        <v>15761</v>
      </c>
      <c r="T6" s="5">
        <v>16901</v>
      </c>
      <c r="U6" s="5">
        <v>17486</v>
      </c>
      <c r="V6" s="5">
        <v>50939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89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588565</v>
      </c>
      <c r="K7" s="14">
        <v>84310</v>
      </c>
      <c r="L7" s="14">
        <v>58015</v>
      </c>
      <c r="M7" s="14">
        <v>53809</v>
      </c>
      <c r="N7" s="14">
        <v>206365</v>
      </c>
      <c r="O7" s="14">
        <v>91819</v>
      </c>
      <c r="P7" s="14">
        <v>58313</v>
      </c>
      <c r="Q7" s="14">
        <v>59685</v>
      </c>
      <c r="R7" s="14">
        <v>214830</v>
      </c>
      <c r="S7" s="14">
        <v>111439</v>
      </c>
      <c r="T7" s="14">
        <v>89584</v>
      </c>
      <c r="U7" s="14">
        <v>81434</v>
      </c>
      <c r="V7" s="14">
        <v>284383</v>
      </c>
      <c r="W7" s="14">
        <v>123945</v>
      </c>
      <c r="X7" s="14">
        <v>97278</v>
      </c>
      <c r="Y7" s="14">
        <v>82959</v>
      </c>
    </row>
    <row r="9" spans="1:25" x14ac:dyDescent="0.2">
      <c r="A9" s="5" t="s">
        <v>90</v>
      </c>
      <c r="B9">
        <v>141048</v>
      </c>
      <c r="C9">
        <v>163756</v>
      </c>
      <c r="D9">
        <v>161782</v>
      </c>
      <c r="E9">
        <v>169559</v>
      </c>
      <c r="F9">
        <v>212981</v>
      </c>
      <c r="G9">
        <v>338297</v>
      </c>
      <c r="K9">
        <v>52279</v>
      </c>
      <c r="L9">
        <v>36194</v>
      </c>
      <c r="M9">
        <v>33582</v>
      </c>
      <c r="N9">
        <v>128200</v>
      </c>
      <c r="O9">
        <v>56602</v>
      </c>
      <c r="P9">
        <v>35943</v>
      </c>
      <c r="Q9">
        <v>37005</v>
      </c>
      <c r="R9">
        <v>132554</v>
      </c>
      <c r="S9">
        <v>67111</v>
      </c>
      <c r="T9">
        <v>51505</v>
      </c>
      <c r="U9">
        <v>46179</v>
      </c>
      <c r="V9">
        <v>166802</v>
      </c>
      <c r="W9">
        <v>69702</v>
      </c>
      <c r="X9">
        <v>54719</v>
      </c>
      <c r="Y9">
        <v>47074</v>
      </c>
    </row>
    <row r="10" spans="1:25" s="10" customFormat="1" x14ac:dyDescent="0.2">
      <c r="A10" s="10" t="s">
        <v>91</v>
      </c>
      <c r="B10" s="10">
        <v>88186</v>
      </c>
      <c r="C10" s="10">
        <v>101839</v>
      </c>
      <c r="D10" s="10">
        <v>98392</v>
      </c>
      <c r="E10" s="10">
        <v>104956</v>
      </c>
      <c r="F10" s="10">
        <v>152836</v>
      </c>
      <c r="G10" s="10">
        <v>250268</v>
      </c>
      <c r="K10" s="10">
        <v>32031</v>
      </c>
      <c r="L10" s="10">
        <v>21821</v>
      </c>
      <c r="M10" s="10">
        <v>20227</v>
      </c>
      <c r="N10" s="10">
        <v>78165</v>
      </c>
      <c r="O10" s="10">
        <v>35217</v>
      </c>
      <c r="P10" s="10">
        <v>22370</v>
      </c>
      <c r="Q10" s="10">
        <v>22680</v>
      </c>
      <c r="R10" s="10">
        <v>82276</v>
      </c>
      <c r="S10" s="10">
        <v>44328</v>
      </c>
      <c r="T10" s="10">
        <v>38079</v>
      </c>
      <c r="U10" s="10">
        <v>35255</v>
      </c>
      <c r="V10" s="10">
        <v>117581</v>
      </c>
      <c r="W10" s="10">
        <v>54243</v>
      </c>
      <c r="X10" s="10">
        <v>42559</v>
      </c>
      <c r="Y10" s="10">
        <v>35885</v>
      </c>
    </row>
    <row r="11" spans="1:25" x14ac:dyDescent="0.2">
      <c r="A11" t="s">
        <v>95</v>
      </c>
      <c r="B11">
        <v>19430</v>
      </c>
      <c r="C11">
        <v>22043</v>
      </c>
      <c r="D11">
        <v>23722</v>
      </c>
      <c r="E11">
        <v>28415</v>
      </c>
      <c r="F11">
        <v>32861</v>
      </c>
      <c r="G11">
        <v>59592</v>
      </c>
      <c r="K11">
        <v>5850</v>
      </c>
      <c r="L11">
        <v>5744</v>
      </c>
      <c r="M11">
        <v>6117</v>
      </c>
      <c r="N11">
        <v>24040</v>
      </c>
      <c r="O11">
        <v>7181</v>
      </c>
      <c r="P11">
        <v>7013</v>
      </c>
      <c r="Q11">
        <v>6883</v>
      </c>
      <c r="R11">
        <v>27134</v>
      </c>
      <c r="S11">
        <v>8173</v>
      </c>
      <c r="T11">
        <v>8287</v>
      </c>
      <c r="U11">
        <v>8540</v>
      </c>
      <c r="V11">
        <v>29784</v>
      </c>
      <c r="W11">
        <v>9811</v>
      </c>
      <c r="X11">
        <v>10003</v>
      </c>
      <c r="Y11">
        <v>9994</v>
      </c>
    </row>
    <row r="12" spans="1:25" s="10" customFormat="1" x14ac:dyDescent="0.2">
      <c r="A12" s="10" t="s">
        <v>113</v>
      </c>
      <c r="B12" s="10">
        <v>107616</v>
      </c>
      <c r="C12" s="10">
        <v>123882</v>
      </c>
      <c r="D12" s="10">
        <v>122114</v>
      </c>
      <c r="E12" s="10">
        <v>133371</v>
      </c>
      <c r="F12" s="10">
        <v>185697</v>
      </c>
      <c r="G12" s="10">
        <v>309860</v>
      </c>
      <c r="K12" s="10">
        <v>37881</v>
      </c>
      <c r="L12" s="10">
        <v>27565</v>
      </c>
      <c r="M12" s="10">
        <v>26344</v>
      </c>
      <c r="N12" s="10">
        <v>102205</v>
      </c>
      <c r="O12" s="10">
        <v>42398</v>
      </c>
      <c r="P12" s="10">
        <v>29383</v>
      </c>
      <c r="Q12" s="10">
        <v>29563</v>
      </c>
      <c r="R12" s="10">
        <v>109410</v>
      </c>
      <c r="S12" s="10">
        <v>52501</v>
      </c>
      <c r="T12" s="10">
        <v>46366</v>
      </c>
      <c r="U12" s="10">
        <v>43795</v>
      </c>
      <c r="V12" s="10">
        <v>147365</v>
      </c>
      <c r="W12" s="10">
        <v>64054</v>
      </c>
      <c r="X12" s="10">
        <v>52562</v>
      </c>
      <c r="Y12" s="10">
        <v>45879</v>
      </c>
    </row>
    <row r="16" spans="1:25" x14ac:dyDescent="0.2">
      <c r="A16" t="s">
        <v>93</v>
      </c>
      <c r="B16">
        <v>229234</v>
      </c>
      <c r="C16">
        <v>265595</v>
      </c>
      <c r="D16">
        <v>260174</v>
      </c>
      <c r="E16">
        <v>274515</v>
      </c>
      <c r="F16">
        <v>365817</v>
      </c>
      <c r="G16">
        <v>588565</v>
      </c>
      <c r="K16">
        <v>84310</v>
      </c>
      <c r="L16">
        <v>58015</v>
      </c>
      <c r="M16">
        <v>53809</v>
      </c>
      <c r="N16">
        <v>206365</v>
      </c>
      <c r="O16">
        <v>91819</v>
      </c>
      <c r="P16">
        <v>58313</v>
      </c>
      <c r="Q16">
        <v>59685</v>
      </c>
      <c r="R16">
        <v>214830</v>
      </c>
      <c r="S16">
        <v>111439</v>
      </c>
      <c r="T16">
        <v>89584</v>
      </c>
      <c r="U16">
        <v>81434</v>
      </c>
      <c r="V16">
        <v>284383</v>
      </c>
      <c r="W16">
        <v>123945</v>
      </c>
      <c r="X16">
        <v>97278</v>
      </c>
      <c r="Y16">
        <v>82959</v>
      </c>
    </row>
    <row r="17" spans="1:25" x14ac:dyDescent="0.2">
      <c r="A17" t="s">
        <v>90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338297</v>
      </c>
      <c r="K17">
        <v>52279</v>
      </c>
      <c r="L17">
        <v>36194</v>
      </c>
      <c r="M17">
        <v>33582</v>
      </c>
      <c r="N17">
        <v>128200</v>
      </c>
      <c r="O17">
        <v>56602</v>
      </c>
      <c r="P17">
        <v>35943</v>
      </c>
      <c r="Q17">
        <v>37005</v>
      </c>
      <c r="R17">
        <v>132554</v>
      </c>
      <c r="S17">
        <v>67111</v>
      </c>
      <c r="T17">
        <v>51505</v>
      </c>
      <c r="U17">
        <v>46179</v>
      </c>
      <c r="V17">
        <v>166802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91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250268</v>
      </c>
      <c r="K18" s="10">
        <v>32031</v>
      </c>
      <c r="L18" s="10">
        <v>21821</v>
      </c>
      <c r="M18" s="10">
        <v>20227</v>
      </c>
      <c r="N18" s="10">
        <v>78165</v>
      </c>
      <c r="O18" s="10">
        <v>35217</v>
      </c>
      <c r="P18" s="10">
        <f>P16-P17</f>
        <v>22370</v>
      </c>
      <c r="Q18" s="10">
        <v>22680</v>
      </c>
      <c r="R18" s="10">
        <v>82276</v>
      </c>
      <c r="S18" s="10">
        <v>44328</v>
      </c>
      <c r="T18" s="10">
        <v>38079</v>
      </c>
      <c r="U18" s="10">
        <v>35255</v>
      </c>
      <c r="V18" s="10">
        <v>117581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94</v>
      </c>
      <c r="B19">
        <v>26842</v>
      </c>
      <c r="C19">
        <v>30941</v>
      </c>
      <c r="D19">
        <v>34462</v>
      </c>
      <c r="E19">
        <v>38668</v>
      </c>
      <c r="F19">
        <v>43887</v>
      </c>
      <c r="G19">
        <v>70902</v>
      </c>
      <c r="K19">
        <v>8685</v>
      </c>
      <c r="L19">
        <v>8406</v>
      </c>
      <c r="M19">
        <v>8683</v>
      </c>
      <c r="N19">
        <v>25779</v>
      </c>
      <c r="O19">
        <v>9648</v>
      </c>
      <c r="P19">
        <v>9517</v>
      </c>
      <c r="Q19">
        <v>9589</v>
      </c>
      <c r="R19">
        <v>29079</v>
      </c>
      <c r="S19">
        <v>10794</v>
      </c>
      <c r="T19">
        <v>10576</v>
      </c>
      <c r="U19">
        <v>11129</v>
      </c>
      <c r="V19">
        <v>32758</v>
      </c>
      <c r="W19">
        <v>12755</v>
      </c>
      <c r="X19">
        <v>12580</v>
      </c>
      <c r="Y19">
        <v>12809</v>
      </c>
    </row>
    <row r="20" spans="1:25" s="10" customFormat="1" x14ac:dyDescent="0.2">
      <c r="A20" s="10" t="s">
        <v>97</v>
      </c>
      <c r="B20" s="10">
        <v>61344</v>
      </c>
      <c r="C20" s="10">
        <v>70898</v>
      </c>
      <c r="D20" s="10">
        <v>63930</v>
      </c>
      <c r="E20" s="10">
        <v>66288</v>
      </c>
      <c r="F20" s="10">
        <v>108949</v>
      </c>
      <c r="G20" s="10">
        <v>179366</v>
      </c>
      <c r="K20" s="10">
        <v>23346</v>
      </c>
      <c r="L20" s="10">
        <v>13415</v>
      </c>
      <c r="M20" s="10">
        <v>11544</v>
      </c>
      <c r="N20" s="10">
        <v>52386</v>
      </c>
      <c r="O20" s="10">
        <v>25569</v>
      </c>
      <c r="P20" s="10">
        <v>12853</v>
      </c>
      <c r="Q20" s="10">
        <v>13091</v>
      </c>
      <c r="R20" s="10">
        <v>53197</v>
      </c>
      <c r="S20" s="10">
        <v>33534</v>
      </c>
      <c r="T20" s="10">
        <v>27503</v>
      </c>
      <c r="U20" s="10">
        <v>24126</v>
      </c>
      <c r="V20" s="10">
        <v>84823</v>
      </c>
      <c r="W20" s="10">
        <v>41488</v>
      </c>
      <c r="X20" s="10">
        <v>29979</v>
      </c>
      <c r="Y20" s="10">
        <v>23076</v>
      </c>
    </row>
    <row r="21" spans="1:25" x14ac:dyDescent="0.2">
      <c r="A21" t="s">
        <v>98</v>
      </c>
      <c r="B21">
        <v>10157</v>
      </c>
      <c r="C21">
        <v>10903</v>
      </c>
      <c r="D21">
        <v>12547</v>
      </c>
      <c r="E21">
        <v>11056</v>
      </c>
      <c r="F21">
        <v>11284</v>
      </c>
      <c r="G21">
        <v>11228</v>
      </c>
      <c r="K21">
        <v>3395</v>
      </c>
      <c r="L21">
        <v>3040</v>
      </c>
      <c r="M21">
        <v>2933</v>
      </c>
      <c r="N21">
        <v>3179</v>
      </c>
      <c r="O21">
        <v>2816</v>
      </c>
      <c r="P21">
        <v>2786</v>
      </c>
      <c r="Q21">
        <v>2752</v>
      </c>
      <c r="R21">
        <v>2702</v>
      </c>
      <c r="S21">
        <v>2666</v>
      </c>
      <c r="T21">
        <v>2797</v>
      </c>
      <c r="U21">
        <v>2832</v>
      </c>
      <c r="V21">
        <v>2989</v>
      </c>
      <c r="W21">
        <v>2697</v>
      </c>
      <c r="X21">
        <v>2737</v>
      </c>
      <c r="Y21">
        <v>2805</v>
      </c>
    </row>
    <row r="22" spans="1:25" s="10" customFormat="1" x14ac:dyDescent="0.2">
      <c r="A22" s="10" t="s">
        <v>92</v>
      </c>
      <c r="B22" s="10">
        <v>71501</v>
      </c>
      <c r="C22" s="10">
        <v>81801</v>
      </c>
      <c r="D22" s="10">
        <v>76477</v>
      </c>
      <c r="E22" s="10">
        <v>77344</v>
      </c>
      <c r="F22" s="10">
        <v>120233</v>
      </c>
      <c r="G22" s="10">
        <v>190594</v>
      </c>
      <c r="K22" s="10">
        <v>26741</v>
      </c>
      <c r="L22" s="10">
        <v>16455</v>
      </c>
      <c r="M22" s="10">
        <v>14477</v>
      </c>
      <c r="N22" s="10">
        <v>55565</v>
      </c>
      <c r="O22" s="10">
        <v>28385</v>
      </c>
      <c r="P22" s="10">
        <v>15639</v>
      </c>
      <c r="Q22" s="10">
        <v>15843</v>
      </c>
      <c r="R22" s="10">
        <v>55899</v>
      </c>
      <c r="S22" s="10">
        <v>36200</v>
      </c>
      <c r="T22" s="10">
        <v>30300</v>
      </c>
      <c r="U22" s="10">
        <v>26958</v>
      </c>
      <c r="V22" s="10">
        <v>87812</v>
      </c>
      <c r="W22" s="10">
        <v>44185</v>
      </c>
      <c r="X22" s="10">
        <v>32716</v>
      </c>
      <c r="Y22" s="10">
        <v>25881</v>
      </c>
    </row>
    <row r="23" spans="1:25" x14ac:dyDescent="0.2">
      <c r="A23" t="s">
        <v>114</v>
      </c>
      <c r="B23">
        <v>2745</v>
      </c>
      <c r="C23">
        <v>2005</v>
      </c>
      <c r="D23">
        <v>1807</v>
      </c>
      <c r="E23">
        <v>803</v>
      </c>
      <c r="F23">
        <v>258</v>
      </c>
      <c r="G23">
        <v>-82</v>
      </c>
      <c r="K23">
        <v>560</v>
      </c>
      <c r="L23">
        <v>378</v>
      </c>
      <c r="M23">
        <v>367</v>
      </c>
      <c r="N23">
        <v>1440</v>
      </c>
      <c r="O23">
        <v>349</v>
      </c>
      <c r="P23">
        <v>282</v>
      </c>
      <c r="Q23">
        <v>46</v>
      </c>
      <c r="R23">
        <v>757</v>
      </c>
      <c r="S23">
        <v>45</v>
      </c>
      <c r="T23">
        <v>508</v>
      </c>
      <c r="U23">
        <v>243</v>
      </c>
      <c r="V23">
        <v>15</v>
      </c>
      <c r="W23">
        <v>-247</v>
      </c>
      <c r="X23">
        <v>160</v>
      </c>
      <c r="Y23">
        <v>-10</v>
      </c>
    </row>
    <row r="24" spans="1:25" s="10" customFormat="1" x14ac:dyDescent="0.2">
      <c r="A24" s="10" t="s">
        <v>113</v>
      </c>
      <c r="B24" s="10">
        <v>74246</v>
      </c>
      <c r="C24" s="10">
        <v>83806</v>
      </c>
      <c r="D24" s="10">
        <v>78284</v>
      </c>
      <c r="E24" s="10">
        <v>78147</v>
      </c>
      <c r="F24" s="10">
        <v>120491</v>
      </c>
      <c r="G24" s="10">
        <v>138127</v>
      </c>
      <c r="K24" s="10">
        <v>27301</v>
      </c>
      <c r="L24" s="10">
        <v>16833</v>
      </c>
      <c r="M24" s="10">
        <v>14844</v>
      </c>
      <c r="N24" s="10">
        <v>25479</v>
      </c>
      <c r="O24" s="10">
        <v>28734</v>
      </c>
      <c r="P24" s="10">
        <v>18477</v>
      </c>
      <c r="Q24" s="10">
        <v>18498</v>
      </c>
      <c r="R24" s="10">
        <v>18006</v>
      </c>
      <c r="S24" s="10">
        <v>36245</v>
      </c>
      <c r="T24" s="10">
        <v>30808</v>
      </c>
      <c r="U24" s="10">
        <v>27201</v>
      </c>
      <c r="V24" s="10">
        <v>35442</v>
      </c>
      <c r="W24" s="10">
        <v>43938</v>
      </c>
      <c r="X24" s="10">
        <v>32876</v>
      </c>
      <c r="Y24" s="10">
        <v>25871</v>
      </c>
    </row>
    <row r="25" spans="1:25" x14ac:dyDescent="0.2">
      <c r="A25" s="11" t="s">
        <v>99</v>
      </c>
      <c r="B25">
        <v>394</v>
      </c>
      <c r="C25">
        <v>35161</v>
      </c>
      <c r="D25">
        <v>-3736</v>
      </c>
      <c r="E25">
        <v>13197</v>
      </c>
      <c r="F25">
        <v>1455</v>
      </c>
      <c r="G25">
        <v>4692</v>
      </c>
      <c r="K25">
        <v>3028</v>
      </c>
      <c r="L25">
        <v>-4621</v>
      </c>
      <c r="M25">
        <v>-3972</v>
      </c>
      <c r="N25">
        <v>1829</v>
      </c>
      <c r="O25">
        <v>10314</v>
      </c>
      <c r="P25">
        <v>-428</v>
      </c>
      <c r="Q25">
        <v>-2962</v>
      </c>
      <c r="R25">
        <v>6273</v>
      </c>
      <c r="S25">
        <v>7540</v>
      </c>
      <c r="T25">
        <v>-3273</v>
      </c>
      <c r="U25">
        <v>-3227</v>
      </c>
      <c r="V25">
        <v>415</v>
      </c>
      <c r="W25">
        <v>10984</v>
      </c>
      <c r="X25">
        <v>-3596</v>
      </c>
      <c r="Y25">
        <v>-3111</v>
      </c>
    </row>
    <row r="26" spans="1:25" s="9" customFormat="1" x14ac:dyDescent="0.2">
      <c r="A26" s="13" t="s">
        <v>118</v>
      </c>
      <c r="B26" s="13">
        <v>-1270</v>
      </c>
      <c r="C26" s="13">
        <v>4429</v>
      </c>
      <c r="D26" s="13">
        <v>5664</v>
      </c>
      <c r="E26" s="13">
        <v>-775</v>
      </c>
      <c r="F26" s="13">
        <v>1393</v>
      </c>
      <c r="G26" s="9">
        <v>3952</v>
      </c>
      <c r="K26" s="13">
        <v>249</v>
      </c>
      <c r="L26" s="13">
        <v>1352</v>
      </c>
      <c r="M26" s="13">
        <v>2545</v>
      </c>
      <c r="N26" s="13">
        <v>1518</v>
      </c>
      <c r="O26" s="13">
        <v>-4501</v>
      </c>
      <c r="P26" s="13">
        <v>6</v>
      </c>
      <c r="Q26" s="13">
        <v>4395</v>
      </c>
      <c r="R26" s="13">
        <v>-675</v>
      </c>
      <c r="S26" s="13">
        <v>-140</v>
      </c>
      <c r="T26" s="13">
        <v>976</v>
      </c>
      <c r="U26" s="13">
        <v>275</v>
      </c>
      <c r="V26" s="13">
        <v>282</v>
      </c>
      <c r="W26" s="13">
        <v>-2027</v>
      </c>
      <c r="X26" s="13">
        <v>3609</v>
      </c>
      <c r="Y26" s="13">
        <v>2088</v>
      </c>
    </row>
    <row r="27" spans="1:25" s="9" customFormat="1" x14ac:dyDescent="0.2">
      <c r="A27" s="9" t="s">
        <v>100</v>
      </c>
      <c r="B27" s="9">
        <v>-12451</v>
      </c>
      <c r="C27" s="9">
        <v>-13313</v>
      </c>
      <c r="D27" s="9">
        <v>-10495</v>
      </c>
      <c r="E27" s="9">
        <v>-7309</v>
      </c>
      <c r="F27" s="9">
        <v>-11085</v>
      </c>
      <c r="G27" s="9">
        <v>-10642</v>
      </c>
      <c r="K27" s="9">
        <v>-3355</v>
      </c>
      <c r="L27" s="9">
        <v>-2363</v>
      </c>
      <c r="M27" s="9">
        <v>-2000</v>
      </c>
      <c r="N27" s="9">
        <v>-2777</v>
      </c>
      <c r="O27" s="9">
        <v>-2107</v>
      </c>
      <c r="P27" s="9">
        <v>-1853</v>
      </c>
      <c r="Q27" s="9">
        <v>-1565</v>
      </c>
      <c r="R27" s="9">
        <v>-1784</v>
      </c>
      <c r="S27" s="9">
        <v>-3500</v>
      </c>
      <c r="T27" s="9">
        <v>-2269</v>
      </c>
      <c r="U27" s="9">
        <v>-2093</v>
      </c>
      <c r="V27" s="9">
        <v>-3223</v>
      </c>
      <c r="W27" s="9">
        <v>-2803</v>
      </c>
      <c r="X27" s="9">
        <v>-2514</v>
      </c>
      <c r="Y27" s="9">
        <v>-2102</v>
      </c>
    </row>
    <row r="28" spans="1:25" x14ac:dyDescent="0.2">
      <c r="A28" t="s">
        <v>116</v>
      </c>
      <c r="B28">
        <v>-329</v>
      </c>
      <c r="C28">
        <v>-721</v>
      </c>
      <c r="D28">
        <v>-624</v>
      </c>
      <c r="E28">
        <v>-1524</v>
      </c>
      <c r="F28">
        <v>-33</v>
      </c>
      <c r="G28">
        <v>-189</v>
      </c>
      <c r="K28">
        <v>-167</v>
      </c>
      <c r="L28">
        <v>-124</v>
      </c>
      <c r="M28">
        <v>-320</v>
      </c>
      <c r="N28">
        <v>-13</v>
      </c>
      <c r="O28">
        <v>-958</v>
      </c>
      <c r="P28">
        <v>-176</v>
      </c>
      <c r="Q28">
        <v>-339</v>
      </c>
      <c r="R28">
        <v>-51</v>
      </c>
      <c r="S28">
        <v>-9</v>
      </c>
      <c r="T28">
        <v>0</v>
      </c>
      <c r="U28">
        <v>-4</v>
      </c>
      <c r="V28">
        <v>-20</v>
      </c>
      <c r="W28">
        <v>0</v>
      </c>
      <c r="X28">
        <v>-167</v>
      </c>
      <c r="Y28">
        <v>-2</v>
      </c>
    </row>
    <row r="29" spans="1:25" x14ac:dyDescent="0.2">
      <c r="A29" t="s">
        <v>110</v>
      </c>
      <c r="B29">
        <v>-33147</v>
      </c>
      <c r="C29">
        <v>32363</v>
      </c>
      <c r="D29">
        <v>57460</v>
      </c>
      <c r="E29">
        <v>5453</v>
      </c>
      <c r="F29">
        <v>-3075</v>
      </c>
      <c r="G29">
        <v>-8014</v>
      </c>
      <c r="K29">
        <v>9849</v>
      </c>
      <c r="L29">
        <v>15812</v>
      </c>
      <c r="M29">
        <v>28736</v>
      </c>
      <c r="N29">
        <v>3063</v>
      </c>
      <c r="O29">
        <v>-10396</v>
      </c>
      <c r="P29">
        <v>11407</v>
      </c>
      <c r="Q29">
        <v>-2992</v>
      </c>
      <c r="R29">
        <v>7434</v>
      </c>
      <c r="S29">
        <v>-5279</v>
      </c>
      <c r="T29">
        <v>-7895</v>
      </c>
      <c r="U29">
        <v>5747</v>
      </c>
      <c r="V29">
        <v>4352</v>
      </c>
      <c r="W29">
        <v>-12929</v>
      </c>
      <c r="X29">
        <v>-6390</v>
      </c>
      <c r="Y29">
        <v>6953</v>
      </c>
    </row>
    <row r="30" spans="1:25" s="9" customFormat="1" x14ac:dyDescent="0.2">
      <c r="A30" s="9" t="s">
        <v>117</v>
      </c>
      <c r="B30" s="9">
        <v>-519</v>
      </c>
      <c r="C30" s="9">
        <v>-2263</v>
      </c>
      <c r="D30" s="9">
        <v>-445</v>
      </c>
      <c r="E30" s="9">
        <v>-909</v>
      </c>
      <c r="F30" s="9">
        <v>-352</v>
      </c>
      <c r="G30" s="9">
        <v>-1457</v>
      </c>
      <c r="K30" s="9">
        <v>-483</v>
      </c>
      <c r="L30" s="9">
        <v>23</v>
      </c>
      <c r="M30" s="9">
        <v>1086</v>
      </c>
      <c r="N30" s="9">
        <v>-1071</v>
      </c>
      <c r="O30" s="9">
        <v>-207</v>
      </c>
      <c r="P30" s="9">
        <v>-365</v>
      </c>
      <c r="Q30" s="9">
        <v>-269</v>
      </c>
      <c r="R30" s="9">
        <v>-68</v>
      </c>
      <c r="S30" s="9">
        <v>204</v>
      </c>
      <c r="T30" s="9">
        <v>-204</v>
      </c>
      <c r="U30" s="9">
        <v>-78</v>
      </c>
      <c r="V30" s="9">
        <v>-274</v>
      </c>
      <c r="W30" s="9">
        <v>-374</v>
      </c>
      <c r="X30" s="9">
        <v>-194</v>
      </c>
      <c r="Y30" s="9">
        <v>-615</v>
      </c>
    </row>
    <row r="31" spans="1:25" x14ac:dyDescent="0.2">
      <c r="A31" s="11" t="s">
        <v>102</v>
      </c>
      <c r="B31">
        <v>-9772</v>
      </c>
      <c r="C31">
        <v>-45962</v>
      </c>
      <c r="D31">
        <v>-10821</v>
      </c>
      <c r="E31">
        <v>-9895</v>
      </c>
      <c r="F31">
        <v>-19301</v>
      </c>
      <c r="G31">
        <v>-28547</v>
      </c>
      <c r="K31">
        <v>-3888</v>
      </c>
      <c r="L31">
        <v>-2409</v>
      </c>
      <c r="M31">
        <v>-1781</v>
      </c>
      <c r="N31">
        <v>-8916</v>
      </c>
      <c r="O31">
        <v>-4031</v>
      </c>
      <c r="P31">
        <v>-2188</v>
      </c>
      <c r="Q31">
        <v>-1051</v>
      </c>
      <c r="R31">
        <v>-8193</v>
      </c>
      <c r="S31">
        <v>-4882</v>
      </c>
      <c r="T31">
        <v>-4530</v>
      </c>
      <c r="U31">
        <v>-3155</v>
      </c>
      <c r="V31">
        <v>-15939</v>
      </c>
      <c r="W31">
        <v>-5929</v>
      </c>
      <c r="X31">
        <v>-4723</v>
      </c>
      <c r="Y31">
        <v>-1956</v>
      </c>
    </row>
    <row r="32" spans="1:25" s="10" customFormat="1" x14ac:dyDescent="0.2">
      <c r="A32" s="10" t="s">
        <v>103</v>
      </c>
      <c r="B32" s="10">
        <v>17152</v>
      </c>
      <c r="C32" s="10">
        <v>93500</v>
      </c>
      <c r="D32" s="10">
        <v>115287</v>
      </c>
      <c r="E32" s="10">
        <v>76385</v>
      </c>
      <c r="F32" s="10">
        <v>89493</v>
      </c>
      <c r="G32" s="10">
        <v>97922</v>
      </c>
      <c r="K32" s="10">
        <v>32534</v>
      </c>
      <c r="L32" s="10">
        <v>24503</v>
      </c>
      <c r="M32" s="10">
        <v>39138</v>
      </c>
      <c r="N32" s="10">
        <v>19112</v>
      </c>
      <c r="O32" s="10">
        <v>16848</v>
      </c>
      <c r="P32" s="10">
        <v>24880</v>
      </c>
      <c r="Q32" s="10">
        <v>13715</v>
      </c>
      <c r="R32" s="10">
        <v>20942</v>
      </c>
      <c r="S32" s="10">
        <v>30179</v>
      </c>
      <c r="T32" s="10">
        <v>13613</v>
      </c>
      <c r="U32" s="10">
        <v>24666</v>
      </c>
      <c r="V32" s="10">
        <v>21035</v>
      </c>
      <c r="W32" s="10">
        <v>30860</v>
      </c>
      <c r="X32" s="10">
        <v>18901</v>
      </c>
      <c r="Y32" s="10">
        <v>27126</v>
      </c>
    </row>
    <row r="33" spans="1:25" x14ac:dyDescent="0.2">
      <c r="A33" t="s">
        <v>104</v>
      </c>
      <c r="B33">
        <v>-12769</v>
      </c>
      <c r="C33">
        <v>-13712</v>
      </c>
      <c r="D33">
        <v>-14119</v>
      </c>
      <c r="E33">
        <v>-14081</v>
      </c>
      <c r="F33">
        <v>-14467</v>
      </c>
      <c r="G33">
        <v>-14778</v>
      </c>
      <c r="K33">
        <v>-3568</v>
      </c>
      <c r="L33">
        <v>-3443</v>
      </c>
      <c r="M33">
        <v>-3629</v>
      </c>
      <c r="N33">
        <v>-3479</v>
      </c>
      <c r="O33">
        <v>-3539</v>
      </c>
      <c r="P33">
        <v>-3375</v>
      </c>
      <c r="Q33">
        <v>-3656</v>
      </c>
      <c r="R33">
        <v>-3511</v>
      </c>
      <c r="S33">
        <v>-3613</v>
      </c>
      <c r="T33">
        <v>-3447</v>
      </c>
      <c r="U33">
        <v>-3767</v>
      </c>
      <c r="V33">
        <v>-3640</v>
      </c>
      <c r="W33">
        <v>-3732</v>
      </c>
      <c r="X33">
        <v>-3595</v>
      </c>
      <c r="Y33">
        <v>-3811</v>
      </c>
    </row>
    <row r="34" spans="1:25" x14ac:dyDescent="0.2">
      <c r="A34" t="s">
        <v>105</v>
      </c>
      <c r="B34">
        <v>-33592</v>
      </c>
      <c r="C34">
        <v>-74596</v>
      </c>
      <c r="D34">
        <v>-68933</v>
      </c>
      <c r="E34">
        <v>-75112</v>
      </c>
      <c r="F34">
        <v>-91422</v>
      </c>
      <c r="G34">
        <v>-90794</v>
      </c>
      <c r="K34">
        <v>-10114</v>
      </c>
      <c r="L34">
        <v>-23421</v>
      </c>
      <c r="M34">
        <v>-18153</v>
      </c>
      <c r="N34">
        <v>-17245</v>
      </c>
      <c r="O34">
        <v>-22083</v>
      </c>
      <c r="P34">
        <v>-18333</v>
      </c>
      <c r="Q34">
        <v>-17559</v>
      </c>
      <c r="R34">
        <v>-17137</v>
      </c>
      <c r="S34">
        <v>-27636</v>
      </c>
      <c r="T34">
        <v>-18286</v>
      </c>
      <c r="U34">
        <v>-25595</v>
      </c>
      <c r="V34">
        <v>-19905</v>
      </c>
      <c r="W34">
        <v>-23366</v>
      </c>
      <c r="X34">
        <v>-22961</v>
      </c>
      <c r="Y34">
        <v>-24562</v>
      </c>
    </row>
    <row r="35" spans="1:25" x14ac:dyDescent="0.2">
      <c r="A35" t="s">
        <v>106</v>
      </c>
      <c r="B35">
        <v>29014</v>
      </c>
      <c r="C35">
        <v>432</v>
      </c>
      <c r="D35">
        <v>-7819</v>
      </c>
      <c r="E35">
        <v>2499</v>
      </c>
      <c r="F35">
        <v>12665</v>
      </c>
      <c r="G35">
        <v>1440</v>
      </c>
      <c r="K35">
        <v>6</v>
      </c>
      <c r="L35">
        <v>-2506</v>
      </c>
      <c r="M35">
        <v>-5026</v>
      </c>
      <c r="N35">
        <v>-293</v>
      </c>
      <c r="O35">
        <v>231</v>
      </c>
      <c r="P35">
        <v>-1753</v>
      </c>
      <c r="Q35">
        <v>-441</v>
      </c>
      <c r="R35">
        <v>4462</v>
      </c>
      <c r="S35">
        <v>-978</v>
      </c>
      <c r="T35">
        <v>10423</v>
      </c>
      <c r="U35">
        <v>0</v>
      </c>
      <c r="V35">
        <v>3220</v>
      </c>
      <c r="W35">
        <v>-1000</v>
      </c>
      <c r="X35">
        <v>-1751</v>
      </c>
      <c r="Y35">
        <v>971</v>
      </c>
    </row>
    <row r="36" spans="1:25" s="19" customFormat="1" x14ac:dyDescent="0.2">
      <c r="A36" s="19" t="s">
        <v>130</v>
      </c>
      <c r="B36" s="19">
        <v>0</v>
      </c>
      <c r="C36" s="19">
        <v>0</v>
      </c>
      <c r="D36" s="19">
        <v>-105</v>
      </c>
      <c r="E36" s="19">
        <v>-126</v>
      </c>
      <c r="F36" s="19">
        <v>-129</v>
      </c>
      <c r="G36" s="19">
        <v>-205</v>
      </c>
      <c r="K36" s="19">
        <v>0</v>
      </c>
      <c r="L36" s="19">
        <v>-87</v>
      </c>
      <c r="M36" s="19">
        <v>4</v>
      </c>
      <c r="N36" s="19">
        <v>-22</v>
      </c>
      <c r="O36" s="19">
        <v>-16</v>
      </c>
      <c r="P36" s="19">
        <v>-35</v>
      </c>
      <c r="Q36" s="19">
        <v>-69</v>
      </c>
      <c r="R36" s="19">
        <v>-6</v>
      </c>
      <c r="S36" s="19">
        <v>-22</v>
      </c>
      <c r="T36" s="19">
        <v>-16</v>
      </c>
      <c r="U36" s="19">
        <v>-34</v>
      </c>
      <c r="V36" s="19">
        <v>-57</v>
      </c>
      <c r="W36" s="19">
        <v>-61</v>
      </c>
      <c r="X36" s="19">
        <v>-44</v>
      </c>
      <c r="Y36" s="19">
        <v>-43</v>
      </c>
    </row>
    <row r="37" spans="1:25" s="10" customFormat="1" x14ac:dyDescent="0.2">
      <c r="A37" s="10" t="s">
        <v>107</v>
      </c>
      <c r="B37" s="10">
        <v>-195</v>
      </c>
      <c r="C37" s="10">
        <v>5624</v>
      </c>
      <c r="D37" s="10">
        <v>24311</v>
      </c>
      <c r="E37" s="10">
        <v>-10435</v>
      </c>
      <c r="F37" s="10">
        <v>-3860</v>
      </c>
      <c r="G37" s="10">
        <v>-6415</v>
      </c>
      <c r="K37" s="10">
        <v>18858</v>
      </c>
      <c r="L37" s="10">
        <v>-4954</v>
      </c>
      <c r="M37" s="10">
        <v>12334</v>
      </c>
      <c r="N37" s="10">
        <v>-1927</v>
      </c>
      <c r="O37" s="10">
        <v>-8559</v>
      </c>
      <c r="P37" s="10">
        <v>1384</v>
      </c>
      <c r="Q37" s="10">
        <v>-8010</v>
      </c>
      <c r="R37" s="10">
        <v>4750</v>
      </c>
      <c r="S37" s="10">
        <v>-2070</v>
      </c>
      <c r="T37" s="10">
        <v>2287</v>
      </c>
      <c r="U37" s="10">
        <v>-4730</v>
      </c>
      <c r="V37" s="10">
        <v>653</v>
      </c>
      <c r="W37" s="10">
        <v>2701</v>
      </c>
      <c r="X37" s="10">
        <v>-9450</v>
      </c>
      <c r="Y37" s="10">
        <v>-319</v>
      </c>
    </row>
    <row r="43" spans="1:25" x14ac:dyDescent="0.2">
      <c r="A43" t="s">
        <v>128</v>
      </c>
      <c r="B43">
        <v>20289</v>
      </c>
      <c r="C43">
        <v>25913</v>
      </c>
      <c r="D43">
        <v>48844</v>
      </c>
      <c r="E43">
        <v>38016</v>
      </c>
      <c r="F43">
        <v>34940</v>
      </c>
      <c r="G43">
        <v>127659</v>
      </c>
      <c r="K43">
        <v>44771</v>
      </c>
      <c r="L43">
        <v>37988</v>
      </c>
      <c r="M43">
        <v>50530</v>
      </c>
      <c r="N43">
        <v>48844</v>
      </c>
      <c r="O43">
        <v>39771</v>
      </c>
      <c r="P43">
        <v>40174</v>
      </c>
      <c r="Q43">
        <v>33383</v>
      </c>
      <c r="R43">
        <v>38016</v>
      </c>
      <c r="S43">
        <v>36010</v>
      </c>
      <c r="T43">
        <v>38466</v>
      </c>
      <c r="U43">
        <v>34050</v>
      </c>
      <c r="V43">
        <v>34940</v>
      </c>
      <c r="W43">
        <v>37119</v>
      </c>
      <c r="X43">
        <v>28098</v>
      </c>
      <c r="Y43">
        <v>27502</v>
      </c>
    </row>
    <row r="44" spans="1:25" x14ac:dyDescent="0.2">
      <c r="A44" t="s">
        <v>129</v>
      </c>
      <c r="B44">
        <v>248606</v>
      </c>
      <c r="C44">
        <v>211187</v>
      </c>
      <c r="D44">
        <v>157054</v>
      </c>
      <c r="E44">
        <v>153814</v>
      </c>
      <c r="F44">
        <v>155576</v>
      </c>
      <c r="G44">
        <v>637491</v>
      </c>
      <c r="K44">
        <v>200264</v>
      </c>
      <c r="L44">
        <v>187423</v>
      </c>
      <c r="M44">
        <v>160080</v>
      </c>
      <c r="N44">
        <v>157054</v>
      </c>
      <c r="O44">
        <v>167290</v>
      </c>
      <c r="P44">
        <v>152670</v>
      </c>
      <c r="Q44">
        <v>160234</v>
      </c>
      <c r="R44">
        <v>153814</v>
      </c>
      <c r="S44">
        <v>159561</v>
      </c>
      <c r="T44">
        <v>165907</v>
      </c>
      <c r="U44">
        <v>159594</v>
      </c>
      <c r="V44">
        <v>155576</v>
      </c>
      <c r="W44">
        <v>165477</v>
      </c>
      <c r="X44">
        <v>164632</v>
      </c>
      <c r="Y44">
        <v>151806</v>
      </c>
    </row>
    <row r="46" spans="1:25" s="21" customFormat="1" x14ac:dyDescent="0.2">
      <c r="A46" s="20" t="s">
        <v>131</v>
      </c>
      <c r="B46" s="20" t="s">
        <v>152</v>
      </c>
      <c r="C46" s="21" t="s">
        <v>153</v>
      </c>
      <c r="D46" s="21" t="s">
        <v>154</v>
      </c>
    </row>
    <row r="47" spans="1:25" s="21" customFormat="1" x14ac:dyDescent="0.2">
      <c r="A47" s="20" t="s">
        <v>132</v>
      </c>
      <c r="B47" s="20" t="s">
        <v>133</v>
      </c>
      <c r="C47" s="20">
        <v>1750</v>
      </c>
      <c r="D47" s="21" t="s">
        <v>134</v>
      </c>
      <c r="K47" s="20"/>
      <c r="L47" s="20"/>
    </row>
    <row r="48" spans="1:25" s="21" customFormat="1" x14ac:dyDescent="0.2">
      <c r="A48" s="20" t="s">
        <v>135</v>
      </c>
      <c r="B48" s="20" t="s">
        <v>136</v>
      </c>
      <c r="C48" s="20">
        <v>95813</v>
      </c>
      <c r="D48" s="21" t="s">
        <v>137</v>
      </c>
    </row>
    <row r="49" spans="1:25" s="21" customFormat="1" x14ac:dyDescent="0.2">
      <c r="A49" s="20"/>
      <c r="B49" s="20"/>
    </row>
    <row r="50" spans="1:25" s="21" customFormat="1" x14ac:dyDescent="0.2">
      <c r="A50" s="20" t="s">
        <v>138</v>
      </c>
      <c r="B50" s="20"/>
    </row>
    <row r="51" spans="1:25" s="21" customFormat="1" x14ac:dyDescent="0.2">
      <c r="A51" s="20" t="s">
        <v>139</v>
      </c>
      <c r="B51" s="20" t="s">
        <v>140</v>
      </c>
      <c r="C51" s="20">
        <v>14000</v>
      </c>
      <c r="D51" s="21" t="s">
        <v>141</v>
      </c>
      <c r="K51" s="20"/>
    </row>
    <row r="52" spans="1:25" s="21" customFormat="1" x14ac:dyDescent="0.2">
      <c r="A52" s="20"/>
      <c r="B52" s="20"/>
    </row>
    <row r="53" spans="1:25" s="21" customFormat="1" x14ac:dyDescent="0.2">
      <c r="A53" s="20" t="s">
        <v>142</v>
      </c>
      <c r="B53" s="20"/>
    </row>
    <row r="54" spans="1:25" s="21" customFormat="1" x14ac:dyDescent="0.2">
      <c r="A54" s="20" t="s">
        <v>143</v>
      </c>
      <c r="B54" s="20" t="s">
        <v>144</v>
      </c>
      <c r="C54" s="20">
        <v>6500</v>
      </c>
      <c r="D54" s="21" t="s">
        <v>145</v>
      </c>
      <c r="K54" s="20"/>
    </row>
    <row r="55" spans="1:25" s="38" customFormat="1" x14ac:dyDescent="0.2">
      <c r="A55" s="37" t="s">
        <v>146</v>
      </c>
      <c r="B55" s="37"/>
      <c r="C55" s="37">
        <v>118063</v>
      </c>
    </row>
    <row r="56" spans="1:25" s="21" customFormat="1" x14ac:dyDescent="0.2">
      <c r="A56" s="20"/>
      <c r="B56" s="20"/>
      <c r="C56" s="20"/>
    </row>
    <row r="57" spans="1:25" s="21" customFormat="1" x14ac:dyDescent="0.2">
      <c r="A57" s="20"/>
      <c r="B57" s="20"/>
      <c r="C57" s="20"/>
    </row>
    <row r="59" spans="1:25" x14ac:dyDescent="0.2">
      <c r="A59" t="s">
        <v>160</v>
      </c>
      <c r="B59">
        <v>5251692</v>
      </c>
      <c r="C59">
        <v>5000109</v>
      </c>
      <c r="D59">
        <v>4648913</v>
      </c>
      <c r="E59">
        <v>17528214</v>
      </c>
      <c r="F59">
        <v>16864919</v>
      </c>
      <c r="G59">
        <v>16262203</v>
      </c>
      <c r="K59">
        <v>4773252</v>
      </c>
      <c r="L59">
        <v>4700646</v>
      </c>
      <c r="M59">
        <v>4601380</v>
      </c>
      <c r="N59">
        <v>4648913</v>
      </c>
      <c r="O59">
        <v>4454604</v>
      </c>
      <c r="P59">
        <v>4404691</v>
      </c>
      <c r="Q59">
        <v>4354788</v>
      </c>
      <c r="R59">
        <v>17528214</v>
      </c>
      <c r="S59">
        <v>17113688</v>
      </c>
      <c r="T59">
        <v>16929157</v>
      </c>
      <c r="U59">
        <v>16781735</v>
      </c>
      <c r="V59">
        <v>16864919</v>
      </c>
      <c r="W59">
        <v>16519291</v>
      </c>
      <c r="X59">
        <v>16403316</v>
      </c>
      <c r="Y59">
        <v>16262203</v>
      </c>
    </row>
    <row r="60" spans="1:25" s="36" customFormat="1" x14ac:dyDescent="0.2">
      <c r="A60" s="36" t="s">
        <v>161</v>
      </c>
      <c r="B60" s="36">
        <v>37.637500762939453</v>
      </c>
      <c r="C60" s="36">
        <v>55.197498321533203</v>
      </c>
      <c r="D60" s="36">
        <v>54.419998168945312</v>
      </c>
      <c r="E60" s="36">
        <v>108.2200012207031</v>
      </c>
      <c r="F60" s="36">
        <v>146.91999816894531</v>
      </c>
      <c r="G60" s="36">
        <v>141.6600036621094</v>
      </c>
      <c r="K60" s="36">
        <v>55.197498321533203</v>
      </c>
      <c r="L60" s="36">
        <v>72.477500915527344</v>
      </c>
      <c r="M60" s="36">
        <v>47.185001373291023</v>
      </c>
      <c r="N60" s="36">
        <v>49.645000457763672</v>
      </c>
      <c r="O60" s="36">
        <v>54.419998168945312</v>
      </c>
      <c r="P60" s="36">
        <v>136.69000244140619</v>
      </c>
      <c r="Q60" s="36">
        <v>61.380001068115227</v>
      </c>
      <c r="R60" s="36">
        <v>90.014999389648438</v>
      </c>
      <c r="S60" s="36">
        <v>108.2200012207031</v>
      </c>
      <c r="T60" s="36">
        <v>180.33000183105469</v>
      </c>
      <c r="U60" s="36">
        <v>120.5899963378906</v>
      </c>
      <c r="V60" s="36">
        <v>133.4100036621094</v>
      </c>
      <c r="W60" s="36">
        <v>146.91999816894531</v>
      </c>
      <c r="X60" s="36">
        <v>174.7200012207031</v>
      </c>
      <c r="Y60" s="36">
        <v>141.6600036621094</v>
      </c>
    </row>
    <row r="62" spans="1:25" s="33" customFormat="1" x14ac:dyDescent="0.2">
      <c r="A62" s="33" t="s">
        <v>158</v>
      </c>
      <c r="B62" s="33">
        <v>83414</v>
      </c>
      <c r="C62" s="33">
        <v>76606</v>
      </c>
      <c r="D62" s="33">
        <v>53223</v>
      </c>
      <c r="E62" s="33">
        <v>69424</v>
      </c>
      <c r="F62" s="33">
        <v>83779</v>
      </c>
      <c r="G62" s="33">
        <v>81207</v>
      </c>
      <c r="K62" s="33">
        <v>57990</v>
      </c>
      <c r="L62" s="33">
        <v>62718</v>
      </c>
      <c r="M62" s="33">
        <v>47935</v>
      </c>
      <c r="N62" s="33">
        <v>53223</v>
      </c>
      <c r="O62" s="33">
        <v>63531</v>
      </c>
      <c r="P62" s="33">
        <v>59304</v>
      </c>
      <c r="Q62" s="33">
        <v>68174</v>
      </c>
      <c r="R62" s="33">
        <v>69424</v>
      </c>
      <c r="S62" s="33">
        <v>71033</v>
      </c>
      <c r="T62" s="33">
        <v>78179</v>
      </c>
      <c r="U62" s="33">
        <v>79741</v>
      </c>
      <c r="V62" s="33">
        <v>83779</v>
      </c>
      <c r="W62" s="33">
        <v>80679</v>
      </c>
      <c r="X62" s="33">
        <v>84884</v>
      </c>
      <c r="Y62" s="33">
        <v>81207</v>
      </c>
    </row>
    <row r="63" spans="1:25" x14ac:dyDescent="0.2">
      <c r="A63" s="35" t="s">
        <v>162</v>
      </c>
      <c r="B63">
        <v>197660561.65672302</v>
      </c>
      <c r="C63">
        <v>275993508.13498306</v>
      </c>
      <c r="D63">
        <v>252993836.94758606</v>
      </c>
      <c r="E63">
        <v>1896903340.4767451</v>
      </c>
      <c r="F63">
        <v>2477793868.599411</v>
      </c>
      <c r="G63">
        <v>2303703736.5339665</v>
      </c>
      <c r="K63">
        <v>263471569.258255</v>
      </c>
      <c r="L63">
        <v>340691074.76856995</v>
      </c>
      <c r="M63">
        <v>217116121.61903384</v>
      </c>
      <c r="N63">
        <v>230795288.01310349</v>
      </c>
      <c r="O63">
        <v>242419541.52337646</v>
      </c>
      <c r="P63">
        <v>602077223.5436399</v>
      </c>
      <c r="Q63">
        <v>267296892.09141538</v>
      </c>
      <c r="R63">
        <v>1577802172.5116272</v>
      </c>
      <c r="S63">
        <v>1852043336.2507319</v>
      </c>
      <c r="T63">
        <v>3052834912.8082123</v>
      </c>
      <c r="U63">
        <v>2023709362.1934505</v>
      </c>
      <c r="V63">
        <v>2249948905.5511785</v>
      </c>
      <c r="W63">
        <v>2427014203.4722748</v>
      </c>
      <c r="X63">
        <v>2865987391.5435786</v>
      </c>
      <c r="Y63">
        <v>2303703736.5339665</v>
      </c>
    </row>
    <row r="64" spans="1:25" x14ac:dyDescent="0.2">
      <c r="A64" t="s">
        <v>159</v>
      </c>
      <c r="B64">
        <v>197743975.65672302</v>
      </c>
      <c r="C64">
        <v>276070114.13498306</v>
      </c>
      <c r="D64">
        <v>253047059.94758606</v>
      </c>
      <c r="E64">
        <v>1896972764.4767451</v>
      </c>
      <c r="F64">
        <v>2477877647.599411</v>
      </c>
      <c r="G64">
        <v>2303784943.5339665</v>
      </c>
      <c r="K64">
        <v>263529559.258255</v>
      </c>
      <c r="L64">
        <v>340753792.76856995</v>
      </c>
      <c r="M64">
        <v>217164056.61903384</v>
      </c>
      <c r="N64">
        <v>230848511.01310349</v>
      </c>
      <c r="O64">
        <v>242483072.52337646</v>
      </c>
      <c r="P64">
        <v>602136527.5436399</v>
      </c>
      <c r="Q64">
        <v>267365066.09141538</v>
      </c>
      <c r="R64">
        <v>1577871596.5116272</v>
      </c>
      <c r="S64">
        <v>1852114369.2507319</v>
      </c>
      <c r="T64">
        <v>3052913091.8082123</v>
      </c>
      <c r="U64">
        <v>2023789103.1934505</v>
      </c>
      <c r="V64">
        <v>2250032684.5511785</v>
      </c>
      <c r="W64">
        <v>2427094882.4722748</v>
      </c>
      <c r="X64">
        <v>2866072275.5435786</v>
      </c>
      <c r="Y64">
        <v>2303784943.5339665</v>
      </c>
    </row>
    <row r="66" spans="1:1" x14ac:dyDescent="0.2">
      <c r="A66" t="s">
        <v>163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E24E-45DA-A448-BAE7-91A3CC37BBA6}">
  <dimension ref="A1:Y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:N7"/>
    </sheetView>
  </sheetViews>
  <sheetFormatPr baseColWidth="10" defaultRowHeight="16" x14ac:dyDescent="0.2"/>
  <cols>
    <col min="1" max="1" width="31" customWidth="1"/>
    <col min="2" max="2" width="16" customWidth="1"/>
    <col min="3" max="3" width="17.6640625" customWidth="1"/>
    <col min="4" max="4" width="17.83203125" customWidth="1"/>
    <col min="5" max="5" width="16.1640625" customWidth="1"/>
    <col min="6" max="6" width="19" customWidth="1"/>
  </cols>
  <sheetData>
    <row r="1" spans="1:25" ht="37" customHeight="1" x14ac:dyDescent="0.2">
      <c r="A1" s="4"/>
      <c r="B1" s="4" t="s">
        <v>56</v>
      </c>
      <c r="C1" s="4" t="s">
        <v>59</v>
      </c>
      <c r="D1" s="4" t="s">
        <v>62</v>
      </c>
      <c r="E1" s="4" t="s">
        <v>65</v>
      </c>
      <c r="F1" s="4" t="s">
        <v>68</v>
      </c>
      <c r="G1" t="s">
        <v>164</v>
      </c>
      <c r="K1" s="4" t="s">
        <v>85</v>
      </c>
      <c r="L1" s="4" t="s">
        <v>60</v>
      </c>
      <c r="M1" s="4" t="s">
        <v>61</v>
      </c>
      <c r="N1" s="4" t="s">
        <v>80</v>
      </c>
      <c r="O1" s="4" t="s">
        <v>86</v>
      </c>
      <c r="P1" s="4" t="s">
        <v>63</v>
      </c>
      <c r="Q1" s="4" t="s">
        <v>64</v>
      </c>
      <c r="R1" s="4" t="s">
        <v>81</v>
      </c>
      <c r="S1" s="4" t="s">
        <v>87</v>
      </c>
      <c r="T1" s="4" t="s">
        <v>66</v>
      </c>
      <c r="U1" s="4" t="s">
        <v>67</v>
      </c>
      <c r="V1" s="4" t="s">
        <v>82</v>
      </c>
      <c r="W1" s="4" t="s">
        <v>88</v>
      </c>
      <c r="X1" s="4" t="s">
        <v>69</v>
      </c>
      <c r="Y1" s="4" t="s">
        <v>70</v>
      </c>
    </row>
    <row r="2" spans="1:25" x14ac:dyDescent="0.2">
      <c r="A2" s="5" t="s">
        <v>71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315266</v>
      </c>
      <c r="K2" s="5">
        <v>51982</v>
      </c>
      <c r="L2" s="5">
        <v>31051</v>
      </c>
      <c r="M2" s="5">
        <v>25986</v>
      </c>
      <c r="N2" s="5">
        <v>116395</v>
      </c>
      <c r="O2" s="5">
        <v>55957</v>
      </c>
      <c r="P2" s="5">
        <v>28962</v>
      </c>
      <c r="Q2" s="5">
        <v>26418</v>
      </c>
      <c r="R2" s="5">
        <v>111363</v>
      </c>
      <c r="S2" s="5">
        <v>65597</v>
      </c>
      <c r="T2" s="5">
        <v>47938</v>
      </c>
      <c r="U2" s="5">
        <v>39570</v>
      </c>
      <c r="V2" s="5">
        <v>152403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72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55624</v>
      </c>
      <c r="K3" s="5">
        <v>7416</v>
      </c>
      <c r="L3" s="5">
        <v>5513</v>
      </c>
      <c r="M3" s="5">
        <v>5820</v>
      </c>
      <c r="N3" s="5">
        <v>19920</v>
      </c>
      <c r="O3" s="5">
        <v>7160</v>
      </c>
      <c r="P3" s="5">
        <v>5351</v>
      </c>
      <c r="Q3" s="5">
        <v>7079</v>
      </c>
      <c r="R3" s="5">
        <v>21543</v>
      </c>
      <c r="S3" s="5">
        <v>8675</v>
      </c>
      <c r="T3" s="5">
        <v>9102</v>
      </c>
      <c r="U3" s="5">
        <v>8235</v>
      </c>
      <c r="V3" s="5">
        <v>26955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73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46612</v>
      </c>
      <c r="K4" s="5">
        <v>6729</v>
      </c>
      <c r="L4" s="5">
        <v>4872</v>
      </c>
      <c r="M4" s="5">
        <v>5023</v>
      </c>
      <c r="N4" s="5">
        <v>16257</v>
      </c>
      <c r="O4" s="5">
        <v>5977</v>
      </c>
      <c r="P4" s="5">
        <v>4368</v>
      </c>
      <c r="Q4" s="5">
        <v>6582</v>
      </c>
      <c r="R4" s="5">
        <v>17142</v>
      </c>
      <c r="S4" s="5">
        <v>8435</v>
      </c>
      <c r="T4" s="5">
        <v>7807</v>
      </c>
      <c r="U4" s="5">
        <v>7368</v>
      </c>
      <c r="V4" s="5">
        <v>24494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74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61183</v>
      </c>
      <c r="K5" s="5">
        <v>7308</v>
      </c>
      <c r="L5" s="5">
        <v>5129</v>
      </c>
      <c r="M5" s="5">
        <v>5525</v>
      </c>
      <c r="N5" s="5">
        <v>18957</v>
      </c>
      <c r="O5" s="5">
        <v>10010</v>
      </c>
      <c r="P5" s="5">
        <v>6284</v>
      </c>
      <c r="Q5" s="5">
        <v>6450</v>
      </c>
      <c r="R5" s="5">
        <v>24170</v>
      </c>
      <c r="S5" s="5">
        <v>12971</v>
      </c>
      <c r="T5" s="5">
        <v>7836</v>
      </c>
      <c r="U5" s="5">
        <v>8775</v>
      </c>
      <c r="V5" s="5">
        <v>29592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75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109880</v>
      </c>
      <c r="K6" s="5">
        <v>10875</v>
      </c>
      <c r="L6" s="5">
        <v>11450</v>
      </c>
      <c r="M6" s="5">
        <v>11455</v>
      </c>
      <c r="N6" s="5">
        <v>34836</v>
      </c>
      <c r="O6" s="5">
        <v>12715</v>
      </c>
      <c r="P6" s="5">
        <v>13348</v>
      </c>
      <c r="Q6" s="5">
        <v>13156</v>
      </c>
      <c r="R6" s="5">
        <v>40612</v>
      </c>
      <c r="S6" s="5">
        <v>15761</v>
      </c>
      <c r="T6" s="5">
        <v>16901</v>
      </c>
      <c r="U6" s="5">
        <v>17486</v>
      </c>
      <c r="V6" s="5">
        <v>50939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89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588565</v>
      </c>
      <c r="K7" s="14">
        <v>84310</v>
      </c>
      <c r="L7" s="14">
        <v>58015</v>
      </c>
      <c r="M7" s="14">
        <v>53809</v>
      </c>
      <c r="N7" s="14">
        <v>206365</v>
      </c>
      <c r="O7" s="14">
        <v>91819</v>
      </c>
      <c r="P7" s="14">
        <v>58313</v>
      </c>
      <c r="Q7" s="14">
        <v>59685</v>
      </c>
      <c r="R7" s="14">
        <v>214830</v>
      </c>
      <c r="S7" s="14">
        <v>111439</v>
      </c>
      <c r="T7" s="14">
        <v>89584</v>
      </c>
      <c r="U7" s="14">
        <v>81434</v>
      </c>
      <c r="V7" s="14">
        <v>284383</v>
      </c>
      <c r="W7" s="14">
        <v>123945</v>
      </c>
      <c r="X7" s="14">
        <v>97278</v>
      </c>
      <c r="Y7" s="14">
        <v>82959</v>
      </c>
    </row>
    <row r="9" spans="1:25" x14ac:dyDescent="0.2">
      <c r="A9" s="5" t="s">
        <v>90</v>
      </c>
      <c r="B9">
        <v>141048</v>
      </c>
      <c r="C9">
        <v>163756</v>
      </c>
      <c r="D9">
        <v>161782</v>
      </c>
      <c r="E9">
        <v>169559</v>
      </c>
      <c r="F9">
        <v>212981</v>
      </c>
      <c r="G9">
        <v>338297</v>
      </c>
      <c r="K9">
        <v>52279</v>
      </c>
      <c r="L9">
        <v>36194</v>
      </c>
      <c r="M9">
        <v>33582</v>
      </c>
      <c r="N9">
        <v>128200</v>
      </c>
      <c r="O9">
        <v>56602</v>
      </c>
      <c r="P9">
        <v>35943</v>
      </c>
      <c r="Q9">
        <v>37005</v>
      </c>
      <c r="R9">
        <v>132554</v>
      </c>
      <c r="S9">
        <v>67111</v>
      </c>
      <c r="T9">
        <v>51505</v>
      </c>
      <c r="U9">
        <v>46179</v>
      </c>
      <c r="V9">
        <v>166802</v>
      </c>
      <c r="W9">
        <v>69702</v>
      </c>
      <c r="X9">
        <v>54719</v>
      </c>
      <c r="Y9">
        <v>47074</v>
      </c>
    </row>
    <row r="10" spans="1:25" s="10" customFormat="1" x14ac:dyDescent="0.2">
      <c r="A10" s="10" t="s">
        <v>91</v>
      </c>
      <c r="B10" s="10">
        <v>88186</v>
      </c>
      <c r="C10" s="10">
        <v>101839</v>
      </c>
      <c r="D10" s="10">
        <v>98392</v>
      </c>
      <c r="E10" s="10">
        <v>104956</v>
      </c>
      <c r="F10" s="10">
        <v>152836</v>
      </c>
      <c r="G10" s="10">
        <v>250268</v>
      </c>
      <c r="K10" s="10">
        <v>32031</v>
      </c>
      <c r="L10" s="10">
        <v>21821</v>
      </c>
      <c r="M10" s="10">
        <v>20227</v>
      </c>
      <c r="N10" s="10">
        <v>78165</v>
      </c>
      <c r="O10" s="10">
        <v>35217</v>
      </c>
      <c r="P10" s="10">
        <v>22370</v>
      </c>
      <c r="Q10" s="10">
        <v>22680</v>
      </c>
      <c r="R10" s="10">
        <v>82276</v>
      </c>
      <c r="S10" s="10">
        <v>44328</v>
      </c>
      <c r="T10" s="10">
        <v>38079</v>
      </c>
      <c r="U10" s="10">
        <v>35255</v>
      </c>
      <c r="V10" s="10">
        <v>117581</v>
      </c>
      <c r="W10" s="10">
        <v>54243</v>
      </c>
      <c r="X10" s="10">
        <v>42559</v>
      </c>
      <c r="Y10" s="10">
        <v>35885</v>
      </c>
    </row>
    <row r="11" spans="1:25" x14ac:dyDescent="0.2">
      <c r="A11" t="s">
        <v>95</v>
      </c>
      <c r="B11">
        <v>19430</v>
      </c>
      <c r="C11">
        <v>22043</v>
      </c>
      <c r="D11">
        <v>23722</v>
      </c>
      <c r="E11">
        <v>28415</v>
      </c>
      <c r="F11">
        <v>32861</v>
      </c>
      <c r="G11">
        <v>59592</v>
      </c>
      <c r="K11">
        <v>5850</v>
      </c>
      <c r="L11">
        <v>5744</v>
      </c>
      <c r="M11">
        <v>6117</v>
      </c>
      <c r="N11">
        <v>24040</v>
      </c>
      <c r="O11">
        <v>7181</v>
      </c>
      <c r="P11">
        <v>7013</v>
      </c>
      <c r="Q11">
        <v>6883</v>
      </c>
      <c r="R11">
        <v>27134</v>
      </c>
      <c r="S11">
        <v>8173</v>
      </c>
      <c r="T11">
        <v>8287</v>
      </c>
      <c r="U11">
        <v>8540</v>
      </c>
      <c r="V11">
        <v>29784</v>
      </c>
      <c r="W11">
        <v>9811</v>
      </c>
      <c r="X11">
        <v>10003</v>
      </c>
      <c r="Y11">
        <v>9994</v>
      </c>
    </row>
    <row r="12" spans="1:25" s="10" customFormat="1" x14ac:dyDescent="0.2">
      <c r="A12" s="10" t="s">
        <v>113</v>
      </c>
      <c r="B12" s="10">
        <v>107616</v>
      </c>
      <c r="C12" s="10">
        <v>123882</v>
      </c>
      <c r="D12" s="10">
        <v>122114</v>
      </c>
      <c r="E12" s="10">
        <v>133371</v>
      </c>
      <c r="F12" s="10">
        <v>185697</v>
      </c>
      <c r="G12" s="10">
        <v>309860</v>
      </c>
      <c r="K12" s="10">
        <v>37881</v>
      </c>
      <c r="L12" s="10">
        <v>27565</v>
      </c>
      <c r="M12" s="10">
        <v>26344</v>
      </c>
      <c r="N12" s="10">
        <v>102205</v>
      </c>
      <c r="O12" s="10">
        <v>42398</v>
      </c>
      <c r="P12" s="10">
        <v>29383</v>
      </c>
      <c r="Q12" s="10">
        <v>29563</v>
      </c>
      <c r="R12" s="10">
        <v>109410</v>
      </c>
      <c r="S12" s="10">
        <v>52501</v>
      </c>
      <c r="T12" s="10">
        <v>46366</v>
      </c>
      <c r="U12" s="10">
        <v>43795</v>
      </c>
      <c r="V12" s="10">
        <v>147365</v>
      </c>
      <c r="W12" s="10">
        <v>64054</v>
      </c>
      <c r="X12" s="10">
        <v>52562</v>
      </c>
      <c r="Y12" s="10">
        <v>45879</v>
      </c>
    </row>
    <row r="39" spans="1:25" x14ac:dyDescent="0.2">
      <c r="A39" t="s">
        <v>93</v>
      </c>
      <c r="B39">
        <v>229234</v>
      </c>
      <c r="C39">
        <v>265595</v>
      </c>
      <c r="D39">
        <v>260174</v>
      </c>
      <c r="E39">
        <v>274515</v>
      </c>
      <c r="F39">
        <v>365817</v>
      </c>
      <c r="G39">
        <v>588565</v>
      </c>
      <c r="K39">
        <v>84310</v>
      </c>
      <c r="L39">
        <v>58015</v>
      </c>
      <c r="M39">
        <v>53809</v>
      </c>
      <c r="N39">
        <v>206365</v>
      </c>
      <c r="O39">
        <v>91819</v>
      </c>
      <c r="P39">
        <v>58313</v>
      </c>
      <c r="Q39">
        <v>59685</v>
      </c>
      <c r="R39">
        <v>214830</v>
      </c>
      <c r="S39">
        <v>111439</v>
      </c>
      <c r="T39">
        <v>89584</v>
      </c>
      <c r="U39">
        <v>81434</v>
      </c>
      <c r="V39">
        <v>284383</v>
      </c>
      <c r="W39">
        <v>123945</v>
      </c>
      <c r="X39">
        <v>97278</v>
      </c>
      <c r="Y39">
        <v>82959</v>
      </c>
    </row>
    <row r="40" spans="1:25" x14ac:dyDescent="0.2">
      <c r="A40" t="s">
        <v>90</v>
      </c>
      <c r="B40">
        <v>141048</v>
      </c>
      <c r="C40">
        <v>163756</v>
      </c>
      <c r="D40">
        <v>161782</v>
      </c>
      <c r="E40">
        <v>169559</v>
      </c>
      <c r="F40">
        <v>212981</v>
      </c>
      <c r="G40">
        <v>338297</v>
      </c>
      <c r="K40">
        <v>52279</v>
      </c>
      <c r="L40">
        <v>36194</v>
      </c>
      <c r="M40">
        <v>33582</v>
      </c>
      <c r="N40">
        <v>128200</v>
      </c>
      <c r="O40">
        <v>56602</v>
      </c>
      <c r="P40">
        <v>35943</v>
      </c>
      <c r="Q40">
        <v>37005</v>
      </c>
      <c r="R40">
        <v>132554</v>
      </c>
      <c r="S40">
        <v>67111</v>
      </c>
      <c r="T40">
        <v>51505</v>
      </c>
      <c r="U40">
        <v>46179</v>
      </c>
      <c r="V40">
        <v>166802</v>
      </c>
      <c r="W40">
        <v>69702</v>
      </c>
      <c r="X40">
        <v>54719</v>
      </c>
      <c r="Y40">
        <v>47074</v>
      </c>
    </row>
    <row r="41" spans="1:25" s="10" customFormat="1" x14ac:dyDescent="0.2">
      <c r="A41" s="10" t="s">
        <v>91</v>
      </c>
      <c r="B41" s="10">
        <v>88186</v>
      </c>
      <c r="C41" s="10">
        <v>101839</v>
      </c>
      <c r="D41" s="10">
        <v>98392</v>
      </c>
      <c r="E41" s="10">
        <v>104956</v>
      </c>
      <c r="F41" s="10">
        <v>152836</v>
      </c>
      <c r="G41" s="10">
        <v>250268</v>
      </c>
      <c r="K41" s="10">
        <v>32031</v>
      </c>
      <c r="L41" s="10">
        <v>21821</v>
      </c>
      <c r="M41" s="10">
        <v>20227</v>
      </c>
      <c r="N41" s="10">
        <v>78165</v>
      </c>
      <c r="O41" s="10">
        <v>35217</v>
      </c>
      <c r="P41" s="10">
        <v>22370</v>
      </c>
      <c r="Q41" s="10">
        <v>22680</v>
      </c>
      <c r="R41" s="10">
        <v>82276</v>
      </c>
      <c r="S41" s="10">
        <v>44328</v>
      </c>
      <c r="T41" s="10">
        <v>38079</v>
      </c>
      <c r="U41" s="10">
        <v>35255</v>
      </c>
      <c r="V41" s="10">
        <v>117581</v>
      </c>
      <c r="W41" s="10">
        <v>54243</v>
      </c>
      <c r="X41" s="10">
        <v>42559</v>
      </c>
      <c r="Y41" s="10">
        <v>35885</v>
      </c>
    </row>
    <row r="42" spans="1:25" x14ac:dyDescent="0.2">
      <c r="A42" t="s">
        <v>94</v>
      </c>
      <c r="B42">
        <v>26842</v>
      </c>
      <c r="C42">
        <v>30941</v>
      </c>
      <c r="D42">
        <v>34462</v>
      </c>
      <c r="E42">
        <v>38668</v>
      </c>
      <c r="F42">
        <v>43887</v>
      </c>
      <c r="G42">
        <v>70902</v>
      </c>
      <c r="K42">
        <v>8685</v>
      </c>
      <c r="L42">
        <v>8406</v>
      </c>
      <c r="M42">
        <v>8683</v>
      </c>
      <c r="N42">
        <v>25779</v>
      </c>
      <c r="O42">
        <v>9648</v>
      </c>
      <c r="P42">
        <v>9517</v>
      </c>
      <c r="Q42">
        <v>9589</v>
      </c>
      <c r="R42">
        <v>29079</v>
      </c>
      <c r="S42">
        <v>10794</v>
      </c>
      <c r="T42">
        <v>10576</v>
      </c>
      <c r="U42">
        <v>11129</v>
      </c>
      <c r="V42">
        <v>32758</v>
      </c>
      <c r="W42">
        <v>12755</v>
      </c>
      <c r="X42">
        <v>12580</v>
      </c>
      <c r="Y42">
        <v>12809</v>
      </c>
    </row>
    <row r="43" spans="1:25" s="10" customFormat="1" x14ac:dyDescent="0.2">
      <c r="A43" s="10" t="s">
        <v>97</v>
      </c>
      <c r="B43" s="10">
        <v>61344</v>
      </c>
      <c r="C43" s="10">
        <v>70898</v>
      </c>
      <c r="D43" s="10">
        <v>63930</v>
      </c>
      <c r="E43" s="10">
        <v>66288</v>
      </c>
      <c r="F43" s="10">
        <v>108949</v>
      </c>
      <c r="G43" s="10">
        <v>179366</v>
      </c>
      <c r="K43" s="10">
        <v>23346</v>
      </c>
      <c r="L43" s="10">
        <v>13415</v>
      </c>
      <c r="M43" s="10">
        <v>11544</v>
      </c>
      <c r="N43" s="10">
        <v>52386</v>
      </c>
      <c r="O43" s="10">
        <v>25569</v>
      </c>
      <c r="P43" s="10">
        <v>12853</v>
      </c>
      <c r="Q43" s="10">
        <v>13091</v>
      </c>
      <c r="R43" s="10">
        <v>53197</v>
      </c>
      <c r="S43" s="10">
        <v>33534</v>
      </c>
      <c r="T43" s="10">
        <v>27503</v>
      </c>
      <c r="U43" s="10">
        <v>24126</v>
      </c>
      <c r="V43" s="10">
        <v>84823</v>
      </c>
      <c r="W43" s="10">
        <v>41488</v>
      </c>
      <c r="X43" s="10">
        <v>29979</v>
      </c>
      <c r="Y43" s="10">
        <v>23076</v>
      </c>
    </row>
    <row r="44" spans="1:25" x14ac:dyDescent="0.2">
      <c r="A44" t="s">
        <v>98</v>
      </c>
      <c r="B44">
        <v>10157</v>
      </c>
      <c r="C44">
        <v>10903</v>
      </c>
      <c r="D44">
        <v>12547</v>
      </c>
      <c r="E44">
        <v>11056</v>
      </c>
      <c r="F44">
        <v>11284</v>
      </c>
      <c r="G44">
        <v>11228</v>
      </c>
      <c r="K44">
        <v>3395</v>
      </c>
      <c r="L44">
        <v>3040</v>
      </c>
      <c r="M44">
        <v>2933</v>
      </c>
      <c r="N44">
        <v>3179</v>
      </c>
      <c r="O44">
        <v>2816</v>
      </c>
      <c r="P44">
        <v>2786</v>
      </c>
      <c r="Q44">
        <v>2752</v>
      </c>
      <c r="R44">
        <v>2702</v>
      </c>
      <c r="S44">
        <v>2666</v>
      </c>
      <c r="T44">
        <v>2797</v>
      </c>
      <c r="U44">
        <v>2832</v>
      </c>
      <c r="V44">
        <v>2989</v>
      </c>
      <c r="W44">
        <v>2697</v>
      </c>
      <c r="X44">
        <v>2737</v>
      </c>
      <c r="Y44">
        <v>2805</v>
      </c>
    </row>
    <row r="45" spans="1:25" s="10" customFormat="1" x14ac:dyDescent="0.2">
      <c r="A45" s="10" t="s">
        <v>92</v>
      </c>
      <c r="B45" s="10">
        <v>71501</v>
      </c>
      <c r="C45" s="10">
        <v>81801</v>
      </c>
      <c r="D45" s="10">
        <v>76477</v>
      </c>
      <c r="E45" s="10">
        <v>77344</v>
      </c>
      <c r="F45" s="10">
        <v>120233</v>
      </c>
      <c r="G45" s="10">
        <v>190594</v>
      </c>
      <c r="K45" s="10">
        <v>26741</v>
      </c>
      <c r="L45" s="10">
        <v>16455</v>
      </c>
      <c r="M45" s="10">
        <v>14477</v>
      </c>
      <c r="N45" s="10">
        <v>55565</v>
      </c>
      <c r="O45" s="10">
        <v>28385</v>
      </c>
      <c r="P45" s="10">
        <v>15639</v>
      </c>
      <c r="Q45" s="10">
        <v>15843</v>
      </c>
      <c r="R45" s="10">
        <v>55899</v>
      </c>
      <c r="S45" s="10">
        <v>36200</v>
      </c>
      <c r="T45" s="10">
        <v>30300</v>
      </c>
      <c r="U45" s="10">
        <v>26958</v>
      </c>
      <c r="V45" s="10">
        <v>87812</v>
      </c>
      <c r="W45" s="10">
        <v>44185</v>
      </c>
      <c r="X45" s="10">
        <v>32716</v>
      </c>
      <c r="Y45" s="10">
        <v>25881</v>
      </c>
    </row>
    <row r="46" spans="1:25" x14ac:dyDescent="0.2">
      <c r="A46" t="s">
        <v>114</v>
      </c>
      <c r="B46">
        <v>2745</v>
      </c>
      <c r="C46">
        <v>2005</v>
      </c>
      <c r="D46">
        <v>1807</v>
      </c>
      <c r="E46">
        <v>803</v>
      </c>
      <c r="F46">
        <v>258</v>
      </c>
      <c r="G46">
        <v>-82</v>
      </c>
      <c r="K46">
        <v>560</v>
      </c>
      <c r="L46">
        <v>378</v>
      </c>
      <c r="M46">
        <v>367</v>
      </c>
      <c r="N46">
        <v>1440</v>
      </c>
      <c r="O46">
        <v>349</v>
      </c>
      <c r="P46">
        <v>282</v>
      </c>
      <c r="Q46">
        <v>46</v>
      </c>
      <c r="R46">
        <v>757</v>
      </c>
      <c r="S46">
        <v>45</v>
      </c>
      <c r="T46">
        <v>508</v>
      </c>
      <c r="U46">
        <v>243</v>
      </c>
      <c r="V46">
        <v>15</v>
      </c>
      <c r="W46">
        <v>-247</v>
      </c>
      <c r="X46">
        <v>160</v>
      </c>
      <c r="Y46">
        <v>-10</v>
      </c>
    </row>
    <row r="47" spans="1:25" s="10" customFormat="1" x14ac:dyDescent="0.2">
      <c r="A47" s="10" t="s">
        <v>113</v>
      </c>
      <c r="B47" s="10">
        <v>74246</v>
      </c>
      <c r="C47" s="10">
        <v>83806</v>
      </c>
      <c r="D47" s="10">
        <v>78284</v>
      </c>
      <c r="E47" s="10">
        <v>78147</v>
      </c>
      <c r="F47" s="10">
        <v>120491</v>
      </c>
      <c r="G47" s="10">
        <v>138127</v>
      </c>
      <c r="K47" s="10">
        <v>27301</v>
      </c>
      <c r="L47" s="10">
        <v>16833</v>
      </c>
      <c r="M47" s="10">
        <v>14844</v>
      </c>
      <c r="N47" s="10">
        <v>25479</v>
      </c>
      <c r="O47" s="10">
        <v>28734</v>
      </c>
      <c r="P47" s="10">
        <v>18477</v>
      </c>
      <c r="Q47" s="10">
        <v>18498</v>
      </c>
      <c r="R47" s="10">
        <v>18006</v>
      </c>
      <c r="S47" s="10">
        <v>36245</v>
      </c>
      <c r="T47" s="10">
        <v>30808</v>
      </c>
      <c r="U47" s="10">
        <v>27201</v>
      </c>
      <c r="V47" s="10">
        <v>35442</v>
      </c>
      <c r="W47" s="10">
        <v>43938</v>
      </c>
      <c r="X47" s="10">
        <v>32876</v>
      </c>
      <c r="Y47" s="10">
        <v>25871</v>
      </c>
    </row>
    <row r="48" spans="1:25" x14ac:dyDescent="0.2">
      <c r="A48" s="11" t="s">
        <v>99</v>
      </c>
      <c r="B48">
        <v>394</v>
      </c>
      <c r="C48">
        <v>35161</v>
      </c>
      <c r="D48">
        <v>-3736</v>
      </c>
      <c r="E48">
        <v>13197</v>
      </c>
      <c r="F48">
        <v>1455</v>
      </c>
      <c r="G48">
        <v>4692</v>
      </c>
      <c r="K48">
        <v>3028</v>
      </c>
      <c r="L48">
        <v>-4621</v>
      </c>
      <c r="M48">
        <v>-3972</v>
      </c>
      <c r="N48">
        <v>1829</v>
      </c>
      <c r="O48">
        <v>10314</v>
      </c>
      <c r="P48">
        <v>-428</v>
      </c>
      <c r="Q48">
        <v>-2962</v>
      </c>
      <c r="R48">
        <v>6273</v>
      </c>
      <c r="S48">
        <v>7540</v>
      </c>
      <c r="T48">
        <v>-3273</v>
      </c>
      <c r="U48">
        <v>-3227</v>
      </c>
      <c r="V48">
        <v>415</v>
      </c>
      <c r="W48">
        <v>10984</v>
      </c>
      <c r="X48">
        <v>-3596</v>
      </c>
      <c r="Y48">
        <v>-3111</v>
      </c>
    </row>
    <row r="49" spans="1:25" s="9" customFormat="1" x14ac:dyDescent="0.2">
      <c r="A49" s="13" t="s">
        <v>118</v>
      </c>
      <c r="B49" s="13">
        <v>-1270</v>
      </c>
      <c r="C49" s="13">
        <v>4429</v>
      </c>
      <c r="D49" s="13">
        <v>5664</v>
      </c>
      <c r="E49" s="13">
        <v>-775</v>
      </c>
      <c r="F49" s="13">
        <v>1393</v>
      </c>
      <c r="G49" s="9">
        <v>3952</v>
      </c>
      <c r="K49" s="13">
        <v>249</v>
      </c>
      <c r="L49" s="13">
        <v>1352</v>
      </c>
      <c r="M49" s="13">
        <v>2545</v>
      </c>
      <c r="N49" s="13">
        <v>1518</v>
      </c>
      <c r="O49" s="13">
        <v>-4501</v>
      </c>
      <c r="P49" s="13">
        <v>6</v>
      </c>
      <c r="Q49" s="13">
        <v>4395</v>
      </c>
      <c r="R49" s="13">
        <v>-675</v>
      </c>
      <c r="S49" s="13">
        <v>-140</v>
      </c>
      <c r="T49" s="13">
        <v>976</v>
      </c>
      <c r="U49" s="13">
        <v>275</v>
      </c>
      <c r="V49" s="13">
        <v>282</v>
      </c>
      <c r="W49" s="13">
        <v>-2027</v>
      </c>
      <c r="X49" s="13">
        <v>3609</v>
      </c>
      <c r="Y49" s="13">
        <v>2088</v>
      </c>
    </row>
    <row r="50" spans="1:25" s="9" customFormat="1" x14ac:dyDescent="0.2">
      <c r="A50" s="9" t="s">
        <v>100</v>
      </c>
      <c r="B50" s="9">
        <v>-12451</v>
      </c>
      <c r="C50" s="9">
        <v>-13313</v>
      </c>
      <c r="D50" s="9">
        <v>-10495</v>
      </c>
      <c r="E50" s="9">
        <v>-7309</v>
      </c>
      <c r="F50" s="9">
        <v>-11085</v>
      </c>
      <c r="G50" s="9">
        <v>-10642</v>
      </c>
      <c r="K50" s="9">
        <v>-3355</v>
      </c>
      <c r="L50" s="9">
        <v>-2363</v>
      </c>
      <c r="M50" s="9">
        <v>-2000</v>
      </c>
      <c r="N50" s="9">
        <v>-2777</v>
      </c>
      <c r="O50" s="9">
        <v>-2107</v>
      </c>
      <c r="P50" s="9">
        <v>-1853</v>
      </c>
      <c r="Q50" s="9">
        <v>-1565</v>
      </c>
      <c r="R50" s="9">
        <v>-1784</v>
      </c>
      <c r="S50" s="9">
        <v>-3500</v>
      </c>
      <c r="T50" s="9">
        <v>-2269</v>
      </c>
      <c r="U50" s="9">
        <v>-2093</v>
      </c>
      <c r="V50" s="9">
        <v>-3223</v>
      </c>
      <c r="W50" s="9">
        <v>-2803</v>
      </c>
      <c r="X50" s="9">
        <v>-2514</v>
      </c>
      <c r="Y50" s="9">
        <v>-2102</v>
      </c>
    </row>
    <row r="51" spans="1:25" x14ac:dyDescent="0.2">
      <c r="A51" t="s">
        <v>116</v>
      </c>
      <c r="B51">
        <v>-329</v>
      </c>
      <c r="C51">
        <v>-721</v>
      </c>
      <c r="D51">
        <v>-624</v>
      </c>
      <c r="E51">
        <v>-1524</v>
      </c>
      <c r="F51">
        <v>-33</v>
      </c>
      <c r="G51">
        <v>-189</v>
      </c>
      <c r="K51">
        <v>-167</v>
      </c>
      <c r="L51">
        <v>-124</v>
      </c>
      <c r="M51">
        <v>-320</v>
      </c>
      <c r="N51">
        <v>-13</v>
      </c>
      <c r="O51">
        <v>-958</v>
      </c>
      <c r="P51">
        <v>-176</v>
      </c>
      <c r="Q51">
        <v>-339</v>
      </c>
      <c r="R51">
        <v>-51</v>
      </c>
      <c r="S51">
        <v>-9</v>
      </c>
      <c r="T51">
        <v>0</v>
      </c>
      <c r="U51">
        <v>-4</v>
      </c>
      <c r="V51">
        <v>-20</v>
      </c>
      <c r="W51">
        <v>0</v>
      </c>
      <c r="X51">
        <v>-167</v>
      </c>
      <c r="Y51">
        <v>-2</v>
      </c>
    </row>
    <row r="52" spans="1:25" x14ac:dyDescent="0.2">
      <c r="A52" t="s">
        <v>110</v>
      </c>
      <c r="B52">
        <v>-33147</v>
      </c>
      <c r="C52">
        <v>32363</v>
      </c>
      <c r="D52">
        <v>57460</v>
      </c>
      <c r="E52">
        <v>5453</v>
      </c>
      <c r="F52">
        <v>-3075</v>
      </c>
      <c r="G52">
        <v>-8014</v>
      </c>
      <c r="K52">
        <v>9849</v>
      </c>
      <c r="L52">
        <v>15812</v>
      </c>
      <c r="M52">
        <v>28736</v>
      </c>
      <c r="N52">
        <v>3063</v>
      </c>
      <c r="O52">
        <v>-10396</v>
      </c>
      <c r="P52">
        <v>11407</v>
      </c>
      <c r="Q52">
        <v>-2992</v>
      </c>
      <c r="R52">
        <v>7434</v>
      </c>
      <c r="S52">
        <v>-5279</v>
      </c>
      <c r="T52">
        <v>-7895</v>
      </c>
      <c r="U52">
        <v>5747</v>
      </c>
      <c r="V52">
        <v>4352</v>
      </c>
      <c r="W52">
        <v>-12929</v>
      </c>
      <c r="X52">
        <v>-6390</v>
      </c>
      <c r="Y52">
        <v>6953</v>
      </c>
    </row>
    <row r="53" spans="1:25" s="9" customFormat="1" x14ac:dyDescent="0.2">
      <c r="A53" s="9" t="s">
        <v>117</v>
      </c>
      <c r="B53" s="9">
        <v>-519</v>
      </c>
      <c r="C53" s="9">
        <v>-2263</v>
      </c>
      <c r="D53" s="9">
        <v>-445</v>
      </c>
      <c r="E53" s="9">
        <v>-909</v>
      </c>
      <c r="F53" s="9">
        <v>-352</v>
      </c>
      <c r="G53" s="9">
        <v>-1457</v>
      </c>
      <c r="K53" s="9">
        <v>-483</v>
      </c>
      <c r="L53" s="9">
        <v>23</v>
      </c>
      <c r="M53" s="9">
        <v>1086</v>
      </c>
      <c r="N53" s="9">
        <v>-1071</v>
      </c>
      <c r="O53" s="9">
        <v>-207</v>
      </c>
      <c r="P53" s="9">
        <v>-365</v>
      </c>
      <c r="Q53" s="9">
        <v>-269</v>
      </c>
      <c r="R53" s="9">
        <v>-68</v>
      </c>
      <c r="S53" s="9">
        <v>204</v>
      </c>
      <c r="T53" s="9">
        <v>-204</v>
      </c>
      <c r="U53" s="9">
        <v>-78</v>
      </c>
      <c r="V53" s="9">
        <v>-274</v>
      </c>
      <c r="W53" s="9">
        <v>-374</v>
      </c>
      <c r="X53" s="9">
        <v>-194</v>
      </c>
      <c r="Y53" s="9">
        <v>-615</v>
      </c>
    </row>
    <row r="54" spans="1:25" x14ac:dyDescent="0.2">
      <c r="A54" s="11" t="s">
        <v>102</v>
      </c>
      <c r="B54">
        <v>-9772</v>
      </c>
      <c r="C54">
        <v>-45962</v>
      </c>
      <c r="D54">
        <v>-10821</v>
      </c>
      <c r="E54">
        <v>-9895</v>
      </c>
      <c r="F54">
        <v>-19301</v>
      </c>
      <c r="G54">
        <v>-28547</v>
      </c>
      <c r="K54">
        <v>-3888</v>
      </c>
      <c r="L54">
        <v>-2409</v>
      </c>
      <c r="M54">
        <v>-1781</v>
      </c>
      <c r="N54">
        <v>-8916</v>
      </c>
      <c r="O54">
        <v>-4031</v>
      </c>
      <c r="P54">
        <v>-2188</v>
      </c>
      <c r="Q54">
        <v>-1051</v>
      </c>
      <c r="R54">
        <v>-8193</v>
      </c>
      <c r="S54">
        <v>-4882</v>
      </c>
      <c r="T54">
        <v>-4530</v>
      </c>
      <c r="U54">
        <v>-3155</v>
      </c>
      <c r="V54">
        <v>-15939</v>
      </c>
      <c r="W54">
        <v>-5929</v>
      </c>
      <c r="X54">
        <v>-4723</v>
      </c>
      <c r="Y54">
        <v>-1956</v>
      </c>
    </row>
    <row r="55" spans="1:25" s="10" customFormat="1" x14ac:dyDescent="0.2">
      <c r="A55" s="10" t="s">
        <v>103</v>
      </c>
      <c r="B55" s="10">
        <v>17152</v>
      </c>
      <c r="C55" s="10">
        <v>93500</v>
      </c>
      <c r="D55" s="10">
        <v>115287</v>
      </c>
      <c r="E55" s="10">
        <v>76385</v>
      </c>
      <c r="F55" s="10">
        <v>89493</v>
      </c>
      <c r="G55" s="10">
        <v>97922</v>
      </c>
      <c r="K55" s="10">
        <v>32534</v>
      </c>
      <c r="L55" s="10">
        <v>24503</v>
      </c>
      <c r="M55" s="10">
        <v>39138</v>
      </c>
      <c r="N55" s="10">
        <v>19112</v>
      </c>
      <c r="O55" s="10">
        <v>16848</v>
      </c>
      <c r="P55" s="10">
        <v>24880</v>
      </c>
      <c r="Q55" s="10">
        <v>13715</v>
      </c>
      <c r="R55" s="10">
        <v>20942</v>
      </c>
      <c r="S55" s="10">
        <v>30179</v>
      </c>
      <c r="T55" s="10">
        <v>13613</v>
      </c>
      <c r="U55" s="10">
        <v>24666</v>
      </c>
      <c r="V55" s="10">
        <v>21035</v>
      </c>
      <c r="W55" s="10">
        <v>30860</v>
      </c>
      <c r="X55" s="10">
        <v>18901</v>
      </c>
      <c r="Y55" s="10">
        <v>27126</v>
      </c>
    </row>
    <row r="56" spans="1:25" x14ac:dyDescent="0.2">
      <c r="A56" t="s">
        <v>104</v>
      </c>
      <c r="B56">
        <v>-12769</v>
      </c>
      <c r="C56">
        <v>-13712</v>
      </c>
      <c r="D56">
        <v>-14119</v>
      </c>
      <c r="E56">
        <v>-14081</v>
      </c>
      <c r="F56">
        <v>-14467</v>
      </c>
      <c r="G56">
        <v>-14778</v>
      </c>
      <c r="K56">
        <v>-3568</v>
      </c>
      <c r="L56">
        <v>-3443</v>
      </c>
      <c r="M56">
        <v>-3629</v>
      </c>
      <c r="N56">
        <v>-3479</v>
      </c>
      <c r="O56">
        <v>-3539</v>
      </c>
      <c r="P56">
        <v>-3375</v>
      </c>
      <c r="Q56">
        <v>-3656</v>
      </c>
      <c r="R56">
        <v>-3511</v>
      </c>
      <c r="S56">
        <v>-3613</v>
      </c>
      <c r="T56">
        <v>-3447</v>
      </c>
      <c r="U56">
        <v>-3767</v>
      </c>
      <c r="V56">
        <v>-3640</v>
      </c>
      <c r="W56">
        <v>-3732</v>
      </c>
      <c r="X56">
        <v>-3595</v>
      </c>
      <c r="Y56">
        <v>-3811</v>
      </c>
    </row>
    <row r="57" spans="1:25" x14ac:dyDescent="0.2">
      <c r="A57" t="s">
        <v>105</v>
      </c>
      <c r="B57">
        <v>-33592</v>
      </c>
      <c r="C57">
        <v>-74596</v>
      </c>
      <c r="D57">
        <v>-68933</v>
      </c>
      <c r="E57">
        <v>-75112</v>
      </c>
      <c r="F57">
        <v>-91422</v>
      </c>
      <c r="G57">
        <v>-90794</v>
      </c>
      <c r="K57">
        <v>-10114</v>
      </c>
      <c r="L57">
        <v>-23421</v>
      </c>
      <c r="M57">
        <v>-18153</v>
      </c>
      <c r="N57">
        <v>-17245</v>
      </c>
      <c r="O57">
        <v>-22083</v>
      </c>
      <c r="P57">
        <v>-18333</v>
      </c>
      <c r="Q57">
        <v>-17559</v>
      </c>
      <c r="R57">
        <v>-17137</v>
      </c>
      <c r="S57">
        <v>-27636</v>
      </c>
      <c r="T57">
        <v>-18286</v>
      </c>
      <c r="U57">
        <v>-25595</v>
      </c>
      <c r="V57">
        <v>-19905</v>
      </c>
      <c r="W57">
        <v>-23366</v>
      </c>
      <c r="X57">
        <v>-22961</v>
      </c>
      <c r="Y57">
        <v>-24562</v>
      </c>
    </row>
    <row r="58" spans="1:25" x14ac:dyDescent="0.2">
      <c r="A58" t="s">
        <v>106</v>
      </c>
      <c r="B58">
        <v>29014</v>
      </c>
      <c r="C58">
        <v>432</v>
      </c>
      <c r="D58">
        <v>-7819</v>
      </c>
      <c r="E58">
        <v>2499</v>
      </c>
      <c r="F58">
        <v>12665</v>
      </c>
      <c r="G58">
        <v>1440</v>
      </c>
      <c r="K58">
        <v>6</v>
      </c>
      <c r="L58">
        <v>-2506</v>
      </c>
      <c r="M58">
        <v>-5026</v>
      </c>
      <c r="N58">
        <v>-293</v>
      </c>
      <c r="O58">
        <v>231</v>
      </c>
      <c r="P58">
        <v>-1753</v>
      </c>
      <c r="Q58">
        <v>-441</v>
      </c>
      <c r="R58">
        <v>4462</v>
      </c>
      <c r="S58">
        <v>-978</v>
      </c>
      <c r="T58">
        <v>10423</v>
      </c>
      <c r="U58">
        <v>0</v>
      </c>
      <c r="V58">
        <v>3220</v>
      </c>
      <c r="W58">
        <v>-1000</v>
      </c>
      <c r="X58">
        <v>-1751</v>
      </c>
      <c r="Y58">
        <v>971</v>
      </c>
    </row>
    <row r="59" spans="1:25" s="19" customFormat="1" x14ac:dyDescent="0.2">
      <c r="A59" s="19" t="s">
        <v>130</v>
      </c>
      <c r="B59" s="19">
        <v>0</v>
      </c>
      <c r="C59" s="19">
        <v>0</v>
      </c>
      <c r="D59" s="19">
        <v>-105</v>
      </c>
      <c r="E59" s="19">
        <v>-126</v>
      </c>
      <c r="F59" s="19">
        <v>-129</v>
      </c>
      <c r="G59" s="19">
        <v>-205</v>
      </c>
      <c r="K59" s="19">
        <v>0</v>
      </c>
      <c r="L59" s="19">
        <v>-87</v>
      </c>
      <c r="M59" s="19">
        <v>4</v>
      </c>
      <c r="N59" s="19">
        <v>-22</v>
      </c>
      <c r="O59" s="19">
        <v>-16</v>
      </c>
      <c r="P59" s="19">
        <v>-35</v>
      </c>
      <c r="Q59" s="19">
        <v>-69</v>
      </c>
      <c r="R59" s="19">
        <v>-6</v>
      </c>
      <c r="S59" s="19">
        <v>-22</v>
      </c>
      <c r="T59" s="19">
        <v>-16</v>
      </c>
      <c r="U59" s="19">
        <v>-34</v>
      </c>
      <c r="V59" s="19">
        <v>-57</v>
      </c>
      <c r="W59" s="19">
        <v>-61</v>
      </c>
      <c r="X59" s="19">
        <v>-44</v>
      </c>
      <c r="Y59" s="19">
        <v>-43</v>
      </c>
    </row>
    <row r="60" spans="1:25" s="10" customFormat="1" x14ac:dyDescent="0.2">
      <c r="A60" s="10" t="s">
        <v>107</v>
      </c>
      <c r="B60" s="10">
        <v>-195</v>
      </c>
      <c r="C60" s="10">
        <v>5624</v>
      </c>
      <c r="D60" s="10">
        <v>24311</v>
      </c>
      <c r="E60" s="10">
        <v>-10435</v>
      </c>
      <c r="F60" s="10">
        <v>-3860</v>
      </c>
      <c r="G60" s="10">
        <v>-6415</v>
      </c>
      <c r="K60" s="10">
        <v>18858</v>
      </c>
      <c r="L60" s="10">
        <v>-4954</v>
      </c>
      <c r="M60" s="10">
        <v>12334</v>
      </c>
      <c r="N60" s="10">
        <v>-1927</v>
      </c>
      <c r="O60" s="10">
        <v>-8559</v>
      </c>
      <c r="P60" s="10">
        <v>1384</v>
      </c>
      <c r="Q60" s="10">
        <v>-8010</v>
      </c>
      <c r="R60" s="10">
        <v>4750</v>
      </c>
      <c r="S60" s="10">
        <v>-2070</v>
      </c>
      <c r="T60" s="10">
        <v>2287</v>
      </c>
      <c r="U60" s="10">
        <v>-4730</v>
      </c>
      <c r="V60" s="10">
        <v>653</v>
      </c>
      <c r="W60" s="10">
        <v>2701</v>
      </c>
      <c r="X60" s="10">
        <v>-9450</v>
      </c>
      <c r="Y60" s="10">
        <v>-319</v>
      </c>
    </row>
    <row r="66" spans="1:25" x14ac:dyDescent="0.2">
      <c r="A66" t="s">
        <v>128</v>
      </c>
      <c r="B66">
        <v>20289</v>
      </c>
      <c r="C66">
        <v>25913</v>
      </c>
      <c r="D66">
        <v>48844</v>
      </c>
      <c r="E66">
        <v>38016</v>
      </c>
      <c r="F66">
        <v>34940</v>
      </c>
      <c r="G66">
        <v>127659</v>
      </c>
      <c r="K66">
        <v>44771</v>
      </c>
      <c r="L66">
        <v>37988</v>
      </c>
      <c r="M66">
        <v>50530</v>
      </c>
      <c r="N66">
        <v>48844</v>
      </c>
      <c r="O66">
        <v>39771</v>
      </c>
      <c r="P66">
        <v>40174</v>
      </c>
      <c r="Q66">
        <v>33383</v>
      </c>
      <c r="R66">
        <v>38016</v>
      </c>
      <c r="S66">
        <v>36010</v>
      </c>
      <c r="T66">
        <v>38466</v>
      </c>
      <c r="U66">
        <v>34050</v>
      </c>
      <c r="V66">
        <v>34940</v>
      </c>
      <c r="W66">
        <v>37119</v>
      </c>
      <c r="X66">
        <v>28098</v>
      </c>
      <c r="Y66">
        <v>27502</v>
      </c>
    </row>
    <row r="67" spans="1:25" x14ac:dyDescent="0.2">
      <c r="A67" t="s">
        <v>129</v>
      </c>
      <c r="B67">
        <v>248606</v>
      </c>
      <c r="C67">
        <v>211187</v>
      </c>
      <c r="D67">
        <v>157054</v>
      </c>
      <c r="E67">
        <v>153814</v>
      </c>
      <c r="F67">
        <v>155576</v>
      </c>
      <c r="G67">
        <v>637491</v>
      </c>
      <c r="K67">
        <v>200264</v>
      </c>
      <c r="L67">
        <v>187423</v>
      </c>
      <c r="M67">
        <v>160080</v>
      </c>
      <c r="N67">
        <v>157054</v>
      </c>
      <c r="O67">
        <v>167290</v>
      </c>
      <c r="P67">
        <v>152670</v>
      </c>
      <c r="Q67">
        <v>160234</v>
      </c>
      <c r="R67">
        <v>153814</v>
      </c>
      <c r="S67">
        <v>159561</v>
      </c>
      <c r="T67">
        <v>165907</v>
      </c>
      <c r="U67">
        <v>159594</v>
      </c>
      <c r="V67">
        <v>155576</v>
      </c>
      <c r="W67">
        <v>165477</v>
      </c>
      <c r="X67">
        <v>164632</v>
      </c>
      <c r="Y67">
        <v>151806</v>
      </c>
    </row>
    <row r="69" spans="1:25" s="21" customFormat="1" x14ac:dyDescent="0.2">
      <c r="A69" s="20" t="s">
        <v>131</v>
      </c>
      <c r="B69" s="20" t="s">
        <v>152</v>
      </c>
      <c r="C69" s="21" t="s">
        <v>153</v>
      </c>
      <c r="D69" s="21" t="s">
        <v>154</v>
      </c>
    </row>
    <row r="70" spans="1:25" s="21" customFormat="1" x14ac:dyDescent="0.2">
      <c r="A70" s="20" t="s">
        <v>132</v>
      </c>
      <c r="B70" s="20" t="s">
        <v>133</v>
      </c>
      <c r="C70" s="20">
        <v>1750</v>
      </c>
      <c r="D70" s="21" t="s">
        <v>134</v>
      </c>
      <c r="K70" s="20"/>
      <c r="L70" s="20"/>
    </row>
    <row r="71" spans="1:25" s="21" customFormat="1" x14ac:dyDescent="0.2">
      <c r="A71" s="20" t="s">
        <v>135</v>
      </c>
      <c r="B71" s="20" t="s">
        <v>136</v>
      </c>
      <c r="C71" s="20">
        <v>95813</v>
      </c>
      <c r="D71" s="21" t="s">
        <v>137</v>
      </c>
    </row>
    <row r="72" spans="1:25" s="21" customFormat="1" x14ac:dyDescent="0.2">
      <c r="A72" s="20"/>
      <c r="B72" s="20"/>
    </row>
    <row r="73" spans="1:25" s="21" customFormat="1" x14ac:dyDescent="0.2">
      <c r="A73" s="20" t="s">
        <v>138</v>
      </c>
      <c r="B73" s="20"/>
    </row>
    <row r="74" spans="1:25" s="21" customFormat="1" x14ac:dyDescent="0.2">
      <c r="A74" s="20" t="s">
        <v>139</v>
      </c>
      <c r="B74" s="20" t="s">
        <v>140</v>
      </c>
      <c r="C74" s="20">
        <v>14000</v>
      </c>
      <c r="D74" s="21" t="s">
        <v>141</v>
      </c>
      <c r="K74" s="20"/>
    </row>
    <row r="75" spans="1:25" s="21" customFormat="1" x14ac:dyDescent="0.2">
      <c r="A75" s="20"/>
      <c r="B75" s="20"/>
    </row>
    <row r="76" spans="1:25" s="21" customFormat="1" x14ac:dyDescent="0.2">
      <c r="A76" s="20" t="s">
        <v>142</v>
      </c>
      <c r="B76" s="20"/>
    </row>
    <row r="77" spans="1:25" s="21" customFormat="1" x14ac:dyDescent="0.2">
      <c r="A77" s="20" t="s">
        <v>143</v>
      </c>
      <c r="B77" s="20" t="s">
        <v>144</v>
      </c>
      <c r="C77" s="20">
        <v>6500</v>
      </c>
      <c r="D77" s="21" t="s">
        <v>145</v>
      </c>
      <c r="K77" s="20"/>
    </row>
    <row r="78" spans="1:25" s="38" customFormat="1" x14ac:dyDescent="0.2">
      <c r="A78" s="37" t="s">
        <v>146</v>
      </c>
      <c r="B78" s="37"/>
      <c r="C78" s="37">
        <v>118063</v>
      </c>
    </row>
    <row r="79" spans="1:25" s="21" customFormat="1" x14ac:dyDescent="0.2">
      <c r="A79" s="20"/>
      <c r="B79" s="20"/>
      <c r="C79" s="20"/>
    </row>
    <row r="80" spans="1:25" s="21" customFormat="1" x14ac:dyDescent="0.2">
      <c r="A80" s="20"/>
      <c r="B80" s="20"/>
      <c r="C80" s="20"/>
    </row>
    <row r="82" spans="1:25" x14ac:dyDescent="0.2">
      <c r="A82" t="s">
        <v>160</v>
      </c>
      <c r="B82">
        <v>5251692</v>
      </c>
      <c r="C82">
        <v>5000109</v>
      </c>
      <c r="D82">
        <v>4648913</v>
      </c>
      <c r="E82">
        <v>17528214</v>
      </c>
      <c r="F82">
        <v>16864919</v>
      </c>
      <c r="G82">
        <v>16262203</v>
      </c>
      <c r="K82">
        <v>4773252</v>
      </c>
      <c r="L82">
        <v>4700646</v>
      </c>
      <c r="M82">
        <v>4601380</v>
      </c>
      <c r="N82">
        <v>4648913</v>
      </c>
      <c r="O82">
        <v>4454604</v>
      </c>
      <c r="P82">
        <v>4404691</v>
      </c>
      <c r="Q82">
        <v>4354788</v>
      </c>
      <c r="R82">
        <v>17528214</v>
      </c>
      <c r="S82">
        <v>17113688</v>
      </c>
      <c r="T82">
        <v>16929157</v>
      </c>
      <c r="U82">
        <v>16781735</v>
      </c>
      <c r="V82">
        <v>16864919</v>
      </c>
      <c r="W82">
        <v>16519291</v>
      </c>
      <c r="X82">
        <v>16403316</v>
      </c>
      <c r="Y82">
        <v>16262203</v>
      </c>
    </row>
    <row r="83" spans="1:25" s="36" customFormat="1" x14ac:dyDescent="0.2">
      <c r="A83" s="36" t="s">
        <v>161</v>
      </c>
      <c r="B83" s="36">
        <v>37.637500762939453</v>
      </c>
      <c r="C83" s="36">
        <v>55.197498321533203</v>
      </c>
      <c r="D83" s="36">
        <v>54.419998168945312</v>
      </c>
      <c r="E83" s="36">
        <v>108.2200012207031</v>
      </c>
      <c r="F83" s="36">
        <v>146.91999816894531</v>
      </c>
      <c r="G83" s="36">
        <v>141.6600036621094</v>
      </c>
      <c r="K83" s="36">
        <v>55.197498321533203</v>
      </c>
      <c r="L83" s="36">
        <v>72.477500915527344</v>
      </c>
      <c r="M83" s="36">
        <v>47.185001373291023</v>
      </c>
      <c r="N83" s="36">
        <v>49.645000457763672</v>
      </c>
      <c r="O83" s="36">
        <v>54.419998168945312</v>
      </c>
      <c r="P83" s="36">
        <v>136.69000244140619</v>
      </c>
      <c r="Q83" s="36">
        <v>61.380001068115227</v>
      </c>
      <c r="R83" s="36">
        <v>90.014999389648438</v>
      </c>
      <c r="S83" s="36">
        <v>108.2200012207031</v>
      </c>
      <c r="T83" s="36">
        <v>180.33000183105469</v>
      </c>
      <c r="U83" s="36">
        <v>120.5899963378906</v>
      </c>
      <c r="V83" s="36">
        <v>133.4100036621094</v>
      </c>
      <c r="W83" s="36">
        <v>146.91999816894531</v>
      </c>
      <c r="X83" s="36">
        <v>174.7200012207031</v>
      </c>
      <c r="Y83" s="36">
        <v>141.6600036621094</v>
      </c>
    </row>
    <row r="85" spans="1:25" s="33" customFormat="1" x14ac:dyDescent="0.2">
      <c r="A85" s="33" t="s">
        <v>158</v>
      </c>
      <c r="B85" s="33">
        <v>83414</v>
      </c>
      <c r="C85" s="33">
        <v>76606</v>
      </c>
      <c r="D85" s="33">
        <v>53223</v>
      </c>
      <c r="E85" s="33">
        <v>69424</v>
      </c>
      <c r="F85" s="33">
        <v>83779</v>
      </c>
      <c r="G85" s="33">
        <v>81207</v>
      </c>
      <c r="K85" s="33">
        <v>57990</v>
      </c>
      <c r="L85" s="33">
        <v>62718</v>
      </c>
      <c r="M85" s="33">
        <v>47935</v>
      </c>
      <c r="N85" s="33">
        <v>53223</v>
      </c>
      <c r="O85" s="33">
        <v>63531</v>
      </c>
      <c r="P85" s="33">
        <v>59304</v>
      </c>
      <c r="Q85" s="33">
        <v>68174</v>
      </c>
      <c r="R85" s="33">
        <v>69424</v>
      </c>
      <c r="S85" s="33">
        <v>71033</v>
      </c>
      <c r="T85" s="33">
        <v>78179</v>
      </c>
      <c r="U85" s="33">
        <v>79741</v>
      </c>
      <c r="V85" s="33">
        <v>83779</v>
      </c>
      <c r="W85" s="33">
        <v>80679</v>
      </c>
      <c r="X85" s="33">
        <v>84884</v>
      </c>
      <c r="Y85" s="33">
        <v>81207</v>
      </c>
    </row>
    <row r="86" spans="1:25" x14ac:dyDescent="0.2">
      <c r="A86" s="35" t="s">
        <v>162</v>
      </c>
      <c r="B86">
        <v>197660561.65672302</v>
      </c>
      <c r="C86">
        <v>275993508.13498306</v>
      </c>
      <c r="D86">
        <v>252993836.94758606</v>
      </c>
      <c r="E86">
        <v>1896903340.4767451</v>
      </c>
      <c r="F86">
        <v>2477793868.599411</v>
      </c>
      <c r="G86">
        <v>2303703736.5339665</v>
      </c>
      <c r="K86">
        <v>263471569.258255</v>
      </c>
      <c r="L86">
        <v>340691074.76856995</v>
      </c>
      <c r="M86">
        <v>217116121.61903384</v>
      </c>
      <c r="N86">
        <v>230795288.01310349</v>
      </c>
      <c r="O86">
        <v>242419541.52337646</v>
      </c>
      <c r="P86">
        <v>602077223.5436399</v>
      </c>
      <c r="Q86">
        <v>267296892.09141538</v>
      </c>
      <c r="R86">
        <v>1577802172.5116272</v>
      </c>
      <c r="S86">
        <v>1852043336.2507319</v>
      </c>
      <c r="T86">
        <v>3052834912.8082123</v>
      </c>
      <c r="U86">
        <v>2023709362.1934505</v>
      </c>
      <c r="V86">
        <v>2249948905.5511785</v>
      </c>
      <c r="W86">
        <v>2427014203.4722748</v>
      </c>
      <c r="X86">
        <v>2865987391.5435786</v>
      </c>
      <c r="Y86">
        <v>2303703736.5339665</v>
      </c>
    </row>
    <row r="87" spans="1:25" x14ac:dyDescent="0.2">
      <c r="A87" t="s">
        <v>159</v>
      </c>
      <c r="B87">
        <v>197743975.65672302</v>
      </c>
      <c r="C87">
        <v>276070114.13498306</v>
      </c>
      <c r="D87">
        <v>253047059.94758606</v>
      </c>
      <c r="E87">
        <v>1896972764.4767451</v>
      </c>
      <c r="F87">
        <v>2477877647.599411</v>
      </c>
      <c r="G87">
        <v>2303784943.5339665</v>
      </c>
      <c r="K87">
        <v>263529559.258255</v>
      </c>
      <c r="L87">
        <v>340753792.76856995</v>
      </c>
      <c r="M87">
        <v>217164056.61903384</v>
      </c>
      <c r="N87">
        <v>230848511.01310349</v>
      </c>
      <c r="O87">
        <v>242483072.52337646</v>
      </c>
      <c r="P87">
        <v>602136527.5436399</v>
      </c>
      <c r="Q87">
        <v>267365066.09141538</v>
      </c>
      <c r="R87">
        <v>1577871596.5116272</v>
      </c>
      <c r="S87">
        <v>1852114369.2507319</v>
      </c>
      <c r="T87">
        <v>3052913091.8082123</v>
      </c>
      <c r="U87">
        <v>2023789103.1934505</v>
      </c>
      <c r="V87">
        <v>2250032684.5511785</v>
      </c>
      <c r="W87">
        <v>2427094882.4722748</v>
      </c>
      <c r="X87">
        <v>2866072275.5435786</v>
      </c>
      <c r="Y87">
        <v>2303784943.5339665</v>
      </c>
    </row>
    <row r="89" spans="1:25" x14ac:dyDescent="0.2">
      <c r="A89" t="s">
        <v>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067A-8293-874C-96EA-CCC9A8A93C09}">
  <dimension ref="A2:AC24"/>
  <sheetViews>
    <sheetView workbookViewId="0">
      <selection activeCell="A24" sqref="A24:XFD24"/>
    </sheetView>
  </sheetViews>
  <sheetFormatPr baseColWidth="10" defaultRowHeight="16" x14ac:dyDescent="0.2"/>
  <cols>
    <col min="1" max="1" width="26.1640625" style="23" customWidth="1"/>
    <col min="2" max="2" width="10.83203125" style="23"/>
    <col min="3" max="3" width="14.6640625" style="23" customWidth="1"/>
    <col min="4" max="4" width="18.1640625" style="23" customWidth="1"/>
    <col min="5" max="16384" width="10.83203125" style="23"/>
  </cols>
  <sheetData>
    <row r="2" spans="1:13" x14ac:dyDescent="0.2">
      <c r="H2" s="26"/>
      <c r="I2" s="26"/>
    </row>
    <row r="3" spans="1:13" s="21" customFormat="1" x14ac:dyDescent="0.2">
      <c r="A3" s="20" t="s">
        <v>131</v>
      </c>
      <c r="B3" s="20" t="s">
        <v>152</v>
      </c>
      <c r="C3" s="20" t="s">
        <v>153</v>
      </c>
      <c r="D3" s="20" t="s">
        <v>154</v>
      </c>
      <c r="E3" s="20"/>
      <c r="F3" s="20"/>
      <c r="G3" s="20"/>
      <c r="H3" s="24"/>
      <c r="I3" s="24"/>
    </row>
    <row r="4" spans="1:13" s="21" customFormat="1" x14ac:dyDescent="0.2">
      <c r="A4" s="20" t="s">
        <v>132</v>
      </c>
      <c r="B4" s="29" t="s">
        <v>133</v>
      </c>
      <c r="C4" s="30">
        <v>1750</v>
      </c>
      <c r="D4" s="29" t="s">
        <v>134</v>
      </c>
      <c r="E4" s="20"/>
      <c r="F4" s="20"/>
      <c r="H4" s="24"/>
      <c r="I4" s="24"/>
      <c r="J4" s="20"/>
      <c r="K4" s="20"/>
      <c r="L4" s="20"/>
      <c r="M4" s="20"/>
    </row>
    <row r="5" spans="1:13" s="21" customFormat="1" x14ac:dyDescent="0.2">
      <c r="A5" s="20" t="s">
        <v>135</v>
      </c>
      <c r="B5" s="29" t="s">
        <v>136</v>
      </c>
      <c r="C5" s="30">
        <v>95813</v>
      </c>
      <c r="D5" s="29" t="s">
        <v>137</v>
      </c>
      <c r="E5" s="20"/>
      <c r="F5" s="20"/>
      <c r="G5" s="20"/>
      <c r="H5" s="24"/>
      <c r="I5" s="24"/>
      <c r="J5" s="20"/>
      <c r="K5" s="20"/>
    </row>
    <row r="6" spans="1:13" s="21" customFormat="1" x14ac:dyDescent="0.2">
      <c r="A6" s="20"/>
      <c r="B6" s="29"/>
      <c r="C6" s="31"/>
      <c r="D6" s="29"/>
      <c r="E6" s="20"/>
      <c r="F6" s="20"/>
      <c r="G6" s="20"/>
      <c r="H6" s="24"/>
      <c r="I6" s="24"/>
    </row>
    <row r="7" spans="1:13" s="21" customFormat="1" x14ac:dyDescent="0.2">
      <c r="A7" s="20" t="s">
        <v>138</v>
      </c>
      <c r="B7" s="29"/>
      <c r="C7" s="31"/>
      <c r="D7" s="29"/>
      <c r="E7" s="20"/>
      <c r="F7" s="20"/>
      <c r="G7" s="20"/>
      <c r="H7" s="24"/>
      <c r="I7" s="24"/>
    </row>
    <row r="8" spans="1:13" s="21" customFormat="1" x14ac:dyDescent="0.2">
      <c r="A8" s="20" t="s">
        <v>139</v>
      </c>
      <c r="B8" s="29" t="s">
        <v>140</v>
      </c>
      <c r="C8" s="31">
        <v>14000</v>
      </c>
      <c r="D8" s="29" t="s">
        <v>141</v>
      </c>
      <c r="E8" s="20"/>
      <c r="F8" s="20"/>
      <c r="G8" s="20"/>
      <c r="H8" s="24"/>
      <c r="I8" s="24"/>
      <c r="J8" s="20"/>
      <c r="K8" s="20"/>
      <c r="L8" s="20"/>
    </row>
    <row r="9" spans="1:13" s="21" customFormat="1" x14ac:dyDescent="0.2">
      <c r="A9" s="20"/>
      <c r="B9" s="29"/>
      <c r="C9" s="31"/>
      <c r="D9" s="29"/>
      <c r="E9" s="20"/>
      <c r="F9" s="20"/>
      <c r="G9" s="24"/>
      <c r="H9" s="24"/>
      <c r="I9" s="24"/>
    </row>
    <row r="10" spans="1:13" s="21" customFormat="1" x14ac:dyDescent="0.2">
      <c r="A10" s="20" t="s">
        <v>142</v>
      </c>
      <c r="B10" s="29"/>
      <c r="C10" s="31"/>
      <c r="D10" s="29"/>
      <c r="E10" s="20"/>
      <c r="F10" s="20"/>
      <c r="G10" s="20"/>
      <c r="H10" s="25"/>
      <c r="I10" s="20"/>
    </row>
    <row r="11" spans="1:13" s="21" customFormat="1" x14ac:dyDescent="0.2">
      <c r="A11" s="20" t="s">
        <v>143</v>
      </c>
      <c r="B11" s="29" t="s">
        <v>144</v>
      </c>
      <c r="C11" s="31">
        <v>6500</v>
      </c>
      <c r="D11" s="29" t="s">
        <v>145</v>
      </c>
      <c r="E11" s="20"/>
      <c r="F11" s="20"/>
      <c r="G11" s="20"/>
      <c r="H11" s="25"/>
      <c r="I11" s="20"/>
      <c r="J11" s="20"/>
      <c r="K11" s="20"/>
      <c r="L11" s="20"/>
    </row>
    <row r="12" spans="1:13" s="21" customFormat="1" x14ac:dyDescent="0.2">
      <c r="A12" s="20" t="s">
        <v>146</v>
      </c>
      <c r="B12" s="29"/>
      <c r="C12" s="30">
        <f>SUM(C4:C11)</f>
        <v>118063</v>
      </c>
      <c r="D12" s="29"/>
      <c r="E12" s="20"/>
      <c r="F12" s="20"/>
      <c r="G12" s="20"/>
      <c r="H12" s="25"/>
      <c r="I12" s="20"/>
      <c r="J12" s="20"/>
      <c r="K12" s="20"/>
    </row>
    <row r="13" spans="1:13" s="21" customFormat="1" x14ac:dyDescent="0.2">
      <c r="A13" s="20"/>
      <c r="B13" s="29"/>
      <c r="C13" s="32"/>
      <c r="D13" s="29"/>
      <c r="E13" s="20"/>
      <c r="F13" s="20"/>
      <c r="G13" s="20"/>
      <c r="H13" s="25"/>
      <c r="I13" s="20"/>
    </row>
    <row r="14" spans="1:13" s="21" customFormat="1" x14ac:dyDescent="0.2">
      <c r="A14" s="20" t="s">
        <v>147</v>
      </c>
      <c r="B14" s="29"/>
      <c r="C14" s="32">
        <v>-380</v>
      </c>
      <c r="D14" s="29"/>
      <c r="E14" s="28"/>
      <c r="F14" s="20"/>
      <c r="G14" s="20"/>
      <c r="H14" s="25"/>
      <c r="I14" s="20"/>
      <c r="J14" s="20"/>
      <c r="K14" s="20"/>
    </row>
    <row r="15" spans="1:13" s="21" customFormat="1" x14ac:dyDescent="0.2">
      <c r="A15" s="20" t="s">
        <v>148</v>
      </c>
      <c r="B15" s="29"/>
      <c r="C15" s="32">
        <v>38720</v>
      </c>
      <c r="D15" s="29"/>
      <c r="E15" s="20"/>
      <c r="F15" s="20"/>
      <c r="G15" s="20"/>
      <c r="H15" s="25"/>
      <c r="I15" s="20"/>
      <c r="J15" s="20"/>
      <c r="K15" s="20"/>
    </row>
    <row r="16" spans="1:13" s="21" customFormat="1" x14ac:dyDescent="0.2">
      <c r="A16" s="20" t="s">
        <v>149</v>
      </c>
      <c r="B16" s="29"/>
      <c r="C16" s="32">
        <v>-9613</v>
      </c>
      <c r="D16" s="29"/>
      <c r="E16" s="20"/>
      <c r="F16" s="22"/>
      <c r="G16" s="20"/>
      <c r="H16" s="25"/>
      <c r="I16" s="20"/>
      <c r="J16" s="20"/>
      <c r="K16" s="20"/>
    </row>
    <row r="17" spans="1:29" s="21" customFormat="1" x14ac:dyDescent="0.2">
      <c r="A17" s="20" t="s">
        <v>150</v>
      </c>
      <c r="B17" s="29"/>
      <c r="C17" s="32" t="s">
        <v>151</v>
      </c>
      <c r="D17" s="29"/>
      <c r="H17" s="27"/>
    </row>
    <row r="21" spans="1:29" customFormat="1" x14ac:dyDescent="0.2">
      <c r="A21" t="s">
        <v>155</v>
      </c>
      <c r="B21">
        <v>3499</v>
      </c>
      <c r="C21">
        <v>3999</v>
      </c>
      <c r="D21">
        <v>6495</v>
      </c>
      <c r="E21">
        <v>6496</v>
      </c>
      <c r="F21">
        <v>6496</v>
      </c>
      <c r="G21">
        <v>6498</v>
      </c>
      <c r="H21">
        <v>8498</v>
      </c>
      <c r="I21">
        <v>5498</v>
      </c>
      <c r="J21">
        <v>8784</v>
      </c>
      <c r="K21">
        <v>8784</v>
      </c>
      <c r="L21">
        <v>9772</v>
      </c>
      <c r="M21">
        <v>10505</v>
      </c>
      <c r="N21">
        <v>13529</v>
      </c>
      <c r="O21">
        <v>10260</v>
      </c>
      <c r="P21">
        <v>10260</v>
      </c>
      <c r="Q21">
        <v>10224</v>
      </c>
      <c r="R21">
        <v>10392</v>
      </c>
      <c r="S21">
        <v>7509</v>
      </c>
      <c r="T21">
        <v>8773</v>
      </c>
      <c r="U21">
        <v>8773</v>
      </c>
      <c r="V21">
        <v>7762</v>
      </c>
      <c r="W21">
        <v>8003</v>
      </c>
      <c r="X21">
        <v>8039</v>
      </c>
      <c r="Y21">
        <v>9613</v>
      </c>
      <c r="Z21">
        <v>9613</v>
      </c>
      <c r="AA21">
        <v>11169</v>
      </c>
      <c r="AB21">
        <v>9659</v>
      </c>
      <c r="AC21">
        <v>14009</v>
      </c>
    </row>
    <row r="22" spans="1:29" customFormat="1" x14ac:dyDescent="0.2">
      <c r="A22" t="s">
        <v>156</v>
      </c>
      <c r="B22">
        <v>73557</v>
      </c>
      <c r="C22">
        <v>84531</v>
      </c>
      <c r="D22">
        <v>89864</v>
      </c>
      <c r="E22">
        <v>97207</v>
      </c>
      <c r="F22">
        <v>97207</v>
      </c>
      <c r="G22">
        <v>103922</v>
      </c>
      <c r="H22">
        <v>101362</v>
      </c>
      <c r="I22">
        <v>97128</v>
      </c>
      <c r="J22">
        <v>93735</v>
      </c>
      <c r="K22">
        <v>93735</v>
      </c>
      <c r="L22">
        <v>92989</v>
      </c>
      <c r="M22">
        <v>90201</v>
      </c>
      <c r="N22">
        <v>84936</v>
      </c>
      <c r="O22">
        <v>91807</v>
      </c>
      <c r="P22">
        <v>91807</v>
      </c>
      <c r="Q22">
        <v>93078</v>
      </c>
      <c r="R22">
        <v>89086</v>
      </c>
      <c r="S22">
        <v>94048</v>
      </c>
      <c r="T22">
        <v>98667</v>
      </c>
      <c r="U22">
        <v>98667</v>
      </c>
      <c r="V22">
        <v>99281</v>
      </c>
      <c r="W22">
        <v>108642</v>
      </c>
      <c r="X22">
        <v>105752</v>
      </c>
      <c r="Y22">
        <v>109106</v>
      </c>
      <c r="Z22">
        <v>109106</v>
      </c>
      <c r="AA22">
        <v>106629</v>
      </c>
      <c r="AB22">
        <v>103323</v>
      </c>
      <c r="AC22">
        <v>94700</v>
      </c>
    </row>
    <row r="23" spans="1:29" customFormat="1" x14ac:dyDescent="0.2">
      <c r="A23" t="s">
        <v>157</v>
      </c>
      <c r="B23">
        <v>16371</v>
      </c>
      <c r="C23">
        <v>15157</v>
      </c>
      <c r="D23">
        <v>18571</v>
      </c>
      <c r="E23">
        <v>20289</v>
      </c>
      <c r="F23">
        <v>20289</v>
      </c>
      <c r="G23">
        <v>27491</v>
      </c>
      <c r="H23">
        <v>45059</v>
      </c>
      <c r="I23">
        <v>31971</v>
      </c>
      <c r="J23">
        <v>25913</v>
      </c>
      <c r="K23">
        <v>25913</v>
      </c>
      <c r="L23">
        <v>44771</v>
      </c>
      <c r="M23">
        <v>37988</v>
      </c>
      <c r="N23">
        <v>50530</v>
      </c>
      <c r="O23">
        <v>48844</v>
      </c>
      <c r="P23">
        <v>48844</v>
      </c>
      <c r="Q23">
        <v>39771</v>
      </c>
      <c r="R23">
        <v>40174</v>
      </c>
      <c r="S23">
        <v>33383</v>
      </c>
      <c r="T23">
        <v>38016</v>
      </c>
      <c r="U23">
        <v>38016</v>
      </c>
      <c r="V23">
        <v>36010</v>
      </c>
      <c r="W23">
        <v>38466</v>
      </c>
      <c r="X23">
        <v>34050</v>
      </c>
      <c r="Y23">
        <v>34940</v>
      </c>
      <c r="Z23">
        <v>34940</v>
      </c>
      <c r="AA23">
        <v>37119</v>
      </c>
      <c r="AB23">
        <v>28098</v>
      </c>
      <c r="AC23">
        <v>27502</v>
      </c>
    </row>
    <row r="24" spans="1:29" s="34" customFormat="1" x14ac:dyDescent="0.2">
      <c r="A24" s="34" t="s">
        <v>158</v>
      </c>
      <c r="B24" s="34">
        <f>SUM(B21:B22)-B23</f>
        <v>60685</v>
      </c>
      <c r="C24" s="34">
        <f t="shared" ref="C24:AC24" si="0">SUM(C21:C22)-C23</f>
        <v>73373</v>
      </c>
      <c r="D24" s="34">
        <f t="shared" si="0"/>
        <v>77788</v>
      </c>
      <c r="E24" s="34">
        <f t="shared" si="0"/>
        <v>83414</v>
      </c>
      <c r="F24" s="34">
        <f t="shared" si="0"/>
        <v>83414</v>
      </c>
      <c r="G24" s="34">
        <f t="shared" si="0"/>
        <v>82929</v>
      </c>
      <c r="H24" s="34">
        <f t="shared" si="0"/>
        <v>64801</v>
      </c>
      <c r="I24" s="34">
        <f t="shared" si="0"/>
        <v>70655</v>
      </c>
      <c r="J24" s="34">
        <f t="shared" si="0"/>
        <v>76606</v>
      </c>
      <c r="K24" s="34">
        <f t="shared" si="0"/>
        <v>76606</v>
      </c>
      <c r="L24" s="34">
        <f t="shared" si="0"/>
        <v>57990</v>
      </c>
      <c r="M24" s="34">
        <f t="shared" si="0"/>
        <v>62718</v>
      </c>
      <c r="N24" s="34">
        <f t="shared" si="0"/>
        <v>47935</v>
      </c>
      <c r="O24" s="34">
        <f t="shared" si="0"/>
        <v>53223</v>
      </c>
      <c r="P24" s="34">
        <f t="shared" si="0"/>
        <v>53223</v>
      </c>
      <c r="Q24" s="34">
        <f t="shared" si="0"/>
        <v>63531</v>
      </c>
      <c r="R24" s="34">
        <f t="shared" si="0"/>
        <v>59304</v>
      </c>
      <c r="S24" s="34">
        <f t="shared" si="0"/>
        <v>68174</v>
      </c>
      <c r="T24" s="34">
        <f t="shared" si="0"/>
        <v>69424</v>
      </c>
      <c r="U24" s="34">
        <f t="shared" si="0"/>
        <v>69424</v>
      </c>
      <c r="V24" s="34">
        <f t="shared" si="0"/>
        <v>71033</v>
      </c>
      <c r="W24" s="34">
        <f t="shared" si="0"/>
        <v>78179</v>
      </c>
      <c r="X24" s="34">
        <f t="shared" si="0"/>
        <v>79741</v>
      </c>
      <c r="Y24" s="34">
        <f t="shared" si="0"/>
        <v>83779</v>
      </c>
      <c r="Z24" s="34">
        <f t="shared" si="0"/>
        <v>83779</v>
      </c>
      <c r="AA24" s="34">
        <f t="shared" si="0"/>
        <v>80679</v>
      </c>
      <c r="AB24" s="34">
        <f t="shared" si="0"/>
        <v>84884</v>
      </c>
      <c r="AC24" s="34">
        <f t="shared" si="0"/>
        <v>81207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DF1F-1F18-9640-B01B-EAA5494E4D27}">
  <dimension ref="A3:AC8"/>
  <sheetViews>
    <sheetView workbookViewId="0">
      <selection activeCell="A8" sqref="A8:XFD8"/>
    </sheetView>
  </sheetViews>
  <sheetFormatPr baseColWidth="10" defaultRowHeight="16" x14ac:dyDescent="0.2"/>
  <sheetData>
    <row r="3" spans="1:29" x14ac:dyDescent="0.2">
      <c r="A3" t="s">
        <v>96</v>
      </c>
    </row>
    <row r="5" spans="1:29" x14ac:dyDescent="0.2">
      <c r="A5" s="11" t="s">
        <v>94</v>
      </c>
      <c r="B5">
        <v>6817</v>
      </c>
      <c r="C5">
        <v>6494</v>
      </c>
      <c r="D5">
        <v>6720</v>
      </c>
      <c r="E5">
        <v>6811</v>
      </c>
      <c r="F5">
        <v>26842</v>
      </c>
      <c r="G5">
        <v>7638</v>
      </c>
      <c r="H5">
        <v>7528</v>
      </c>
      <c r="I5">
        <v>7809</v>
      </c>
      <c r="J5">
        <v>7966</v>
      </c>
      <c r="K5">
        <v>30941</v>
      </c>
      <c r="L5">
        <v>8685</v>
      </c>
      <c r="M5">
        <v>8406</v>
      </c>
      <c r="N5">
        <v>8683</v>
      </c>
      <c r="O5">
        <v>8688</v>
      </c>
      <c r="P5">
        <v>34462</v>
      </c>
      <c r="Q5">
        <v>9648</v>
      </c>
      <c r="R5">
        <v>9517</v>
      </c>
      <c r="S5">
        <v>9589</v>
      </c>
      <c r="T5">
        <v>9914</v>
      </c>
      <c r="U5">
        <v>38668</v>
      </c>
      <c r="V5">
        <v>10794</v>
      </c>
      <c r="W5">
        <v>10576</v>
      </c>
      <c r="X5">
        <v>11129</v>
      </c>
      <c r="Y5">
        <v>11388</v>
      </c>
      <c r="Z5">
        <v>43887</v>
      </c>
      <c r="AA5">
        <v>12755</v>
      </c>
      <c r="AB5">
        <v>12580</v>
      </c>
      <c r="AC5">
        <v>12809</v>
      </c>
    </row>
    <row r="6" spans="1:29" x14ac:dyDescent="0.2">
      <c r="A6" t="s">
        <v>166</v>
      </c>
      <c r="B6">
        <v>821</v>
      </c>
      <c r="C6">
        <v>587</v>
      </c>
      <c r="D6">
        <v>540</v>
      </c>
      <c r="E6">
        <v>797</v>
      </c>
      <c r="F6">
        <v>2745</v>
      </c>
      <c r="G6">
        <v>756</v>
      </c>
      <c r="H6">
        <v>274</v>
      </c>
      <c r="I6">
        <v>672</v>
      </c>
      <c r="J6">
        <v>303</v>
      </c>
      <c r="K6">
        <v>2005</v>
      </c>
      <c r="L6">
        <v>560</v>
      </c>
      <c r="M6">
        <v>378</v>
      </c>
      <c r="N6">
        <v>367</v>
      </c>
      <c r="O6">
        <v>502</v>
      </c>
      <c r="P6">
        <v>1807</v>
      </c>
      <c r="Q6">
        <v>349</v>
      </c>
      <c r="R6">
        <v>282</v>
      </c>
      <c r="S6">
        <v>46</v>
      </c>
      <c r="T6">
        <v>126</v>
      </c>
      <c r="U6">
        <v>803</v>
      </c>
      <c r="V6">
        <v>45</v>
      </c>
      <c r="W6">
        <v>508</v>
      </c>
      <c r="X6">
        <v>243</v>
      </c>
      <c r="Y6">
        <v>-538</v>
      </c>
      <c r="Z6">
        <v>258</v>
      </c>
      <c r="AA6">
        <v>-247</v>
      </c>
      <c r="AB6">
        <v>160</v>
      </c>
      <c r="AC6">
        <v>-10</v>
      </c>
    </row>
    <row r="7" spans="1:29" x14ac:dyDescent="0.2">
      <c r="A7" t="s">
        <v>1</v>
      </c>
      <c r="B7">
        <v>2987</v>
      </c>
      <c r="C7">
        <v>2332</v>
      </c>
      <c r="D7">
        <v>2354</v>
      </c>
      <c r="E7">
        <v>2484</v>
      </c>
      <c r="F7">
        <v>10157</v>
      </c>
      <c r="G7">
        <v>2745</v>
      </c>
      <c r="H7">
        <v>2739</v>
      </c>
      <c r="I7">
        <v>2665</v>
      </c>
      <c r="J7">
        <v>2754</v>
      </c>
      <c r="K7">
        <v>10903</v>
      </c>
      <c r="L7">
        <v>3395</v>
      </c>
      <c r="M7">
        <v>3040</v>
      </c>
      <c r="N7">
        <v>2933</v>
      </c>
      <c r="O7">
        <v>3179</v>
      </c>
      <c r="P7">
        <v>12547</v>
      </c>
      <c r="Q7">
        <v>2816</v>
      </c>
      <c r="R7">
        <v>2786</v>
      </c>
      <c r="S7">
        <v>2752</v>
      </c>
      <c r="T7">
        <v>2702</v>
      </c>
      <c r="U7">
        <v>11056</v>
      </c>
      <c r="V7">
        <v>2666</v>
      </c>
      <c r="W7">
        <v>2797</v>
      </c>
      <c r="X7">
        <v>2832</v>
      </c>
      <c r="Y7">
        <v>2989</v>
      </c>
      <c r="Z7">
        <v>11284</v>
      </c>
      <c r="AA7">
        <v>2697</v>
      </c>
      <c r="AB7">
        <v>2737</v>
      </c>
      <c r="AC7">
        <v>2805</v>
      </c>
    </row>
    <row r="8" spans="1:29" s="10" customFormat="1" x14ac:dyDescent="0.2">
      <c r="A8" s="10" t="s">
        <v>95</v>
      </c>
      <c r="B8" s="10">
        <f>-B5+B6+B7</f>
        <v>-3009</v>
      </c>
      <c r="C8" s="10">
        <f t="shared" ref="C8:AD8" si="0">-C5+C6+C7</f>
        <v>-3575</v>
      </c>
      <c r="D8" s="10">
        <f t="shared" si="0"/>
        <v>-3826</v>
      </c>
      <c r="E8" s="10">
        <f t="shared" si="0"/>
        <v>-3530</v>
      </c>
      <c r="F8" s="10">
        <f t="shared" si="0"/>
        <v>-13940</v>
      </c>
      <c r="G8" s="10">
        <f t="shared" si="0"/>
        <v>-4137</v>
      </c>
      <c r="H8" s="10">
        <f t="shared" si="0"/>
        <v>-4515</v>
      </c>
      <c r="I8" s="10">
        <f t="shared" si="0"/>
        <v>-4472</v>
      </c>
      <c r="J8" s="10">
        <f t="shared" si="0"/>
        <v>-4909</v>
      </c>
      <c r="K8" s="10">
        <f t="shared" si="0"/>
        <v>-18033</v>
      </c>
      <c r="L8" s="10">
        <f t="shared" si="0"/>
        <v>-4730</v>
      </c>
      <c r="M8" s="10">
        <f t="shared" si="0"/>
        <v>-4988</v>
      </c>
      <c r="N8" s="10">
        <f t="shared" si="0"/>
        <v>-5383</v>
      </c>
      <c r="O8" s="10">
        <f t="shared" si="0"/>
        <v>-5007</v>
      </c>
      <c r="P8" s="10">
        <f t="shared" si="0"/>
        <v>-20108</v>
      </c>
      <c r="Q8" s="10">
        <f t="shared" si="0"/>
        <v>-6483</v>
      </c>
      <c r="R8" s="10">
        <f t="shared" si="0"/>
        <v>-6449</v>
      </c>
      <c r="S8" s="10">
        <f t="shared" si="0"/>
        <v>-6791</v>
      </c>
      <c r="T8" s="10">
        <f t="shared" si="0"/>
        <v>-7086</v>
      </c>
      <c r="U8" s="10">
        <f t="shared" si="0"/>
        <v>-26809</v>
      </c>
      <c r="V8" s="10">
        <f t="shared" si="0"/>
        <v>-8083</v>
      </c>
      <c r="W8" s="10">
        <f t="shared" si="0"/>
        <v>-7271</v>
      </c>
      <c r="X8" s="10">
        <f t="shared" si="0"/>
        <v>-8054</v>
      </c>
      <c r="Y8" s="10">
        <f t="shared" si="0"/>
        <v>-8937</v>
      </c>
      <c r="Z8" s="10">
        <f t="shared" si="0"/>
        <v>-32345</v>
      </c>
      <c r="AA8" s="10">
        <f t="shared" si="0"/>
        <v>-10305</v>
      </c>
      <c r="AB8" s="10">
        <f t="shared" si="0"/>
        <v>-9683</v>
      </c>
      <c r="AC8" s="10">
        <f t="shared" si="0"/>
        <v>-10014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04D-6188-7B4F-B13E-BAA68BF03D45}">
  <dimension ref="A1:AC21"/>
  <sheetViews>
    <sheetView workbookViewId="0">
      <selection activeCell="A26" sqref="A26"/>
    </sheetView>
  </sheetViews>
  <sheetFormatPr baseColWidth="10" defaultColWidth="8.83203125" defaultRowHeight="16" x14ac:dyDescent="0.2"/>
  <cols>
    <col min="1" max="1" width="41.83203125" customWidth="1"/>
  </cols>
  <sheetData>
    <row r="1" spans="1:29" x14ac:dyDescent="0.2">
      <c r="A1" s="4" t="s">
        <v>77</v>
      </c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29" x14ac:dyDescent="0.2">
      <c r="A2" s="5" t="s">
        <v>71</v>
      </c>
      <c r="B2" s="5">
        <v>54378</v>
      </c>
      <c r="C2" s="5">
        <v>33249</v>
      </c>
      <c r="D2" s="5">
        <v>24846</v>
      </c>
      <c r="E2" s="5">
        <v>116473</v>
      </c>
      <c r="F2" s="5">
        <v>141319</v>
      </c>
      <c r="G2" s="5">
        <v>61576</v>
      </c>
      <c r="H2" s="5">
        <v>38032</v>
      </c>
      <c r="I2" s="5">
        <v>29906</v>
      </c>
      <c r="J2" s="5">
        <v>136793</v>
      </c>
      <c r="K2" s="5">
        <v>166699</v>
      </c>
      <c r="L2" s="5">
        <v>51982</v>
      </c>
      <c r="M2" s="5">
        <v>31051</v>
      </c>
      <c r="N2" s="5">
        <v>25986</v>
      </c>
      <c r="O2" s="5">
        <v>116395</v>
      </c>
      <c r="P2" s="5">
        <v>142381</v>
      </c>
      <c r="Q2" s="5">
        <v>55957</v>
      </c>
      <c r="R2" s="5">
        <v>28962</v>
      </c>
      <c r="S2" s="5">
        <v>26418</v>
      </c>
      <c r="T2" s="5">
        <v>111363</v>
      </c>
      <c r="U2" s="5">
        <v>137781</v>
      </c>
      <c r="V2" s="5">
        <v>65597</v>
      </c>
      <c r="W2" s="5">
        <v>47938</v>
      </c>
      <c r="X2" s="5">
        <v>39570</v>
      </c>
      <c r="Y2" s="5">
        <v>152403</v>
      </c>
      <c r="Z2" s="5">
        <v>191973</v>
      </c>
      <c r="AA2" s="5">
        <v>71628</v>
      </c>
      <c r="AB2" s="5">
        <v>50570</v>
      </c>
      <c r="AC2" s="5">
        <v>40665</v>
      </c>
    </row>
    <row r="3" spans="1:29" x14ac:dyDescent="0.2">
      <c r="A3" s="5" t="s">
        <v>72</v>
      </c>
      <c r="B3" s="5">
        <v>7244</v>
      </c>
      <c r="C3" s="5">
        <v>5844</v>
      </c>
      <c r="D3" s="5">
        <v>5592</v>
      </c>
      <c r="E3" s="5">
        <v>20258</v>
      </c>
      <c r="F3" s="5">
        <v>25850</v>
      </c>
      <c r="G3" s="5">
        <v>6895</v>
      </c>
      <c r="H3" s="5">
        <v>5848</v>
      </c>
      <c r="I3" s="5">
        <v>5330</v>
      </c>
      <c r="J3" s="5">
        <v>20154</v>
      </c>
      <c r="K3" s="5">
        <v>25484</v>
      </c>
      <c r="L3" s="5">
        <v>7416</v>
      </c>
      <c r="M3" s="5">
        <v>5513</v>
      </c>
      <c r="N3" s="5">
        <v>5820</v>
      </c>
      <c r="O3" s="5">
        <v>19920</v>
      </c>
      <c r="P3" s="5">
        <v>25740</v>
      </c>
      <c r="Q3" s="5">
        <v>7160</v>
      </c>
      <c r="R3" s="5">
        <v>5351</v>
      </c>
      <c r="S3" s="5">
        <v>7079</v>
      </c>
      <c r="T3" s="5">
        <v>21543</v>
      </c>
      <c r="U3" s="5">
        <v>28622</v>
      </c>
      <c r="V3" s="5">
        <v>8675</v>
      </c>
      <c r="W3" s="5">
        <v>9102</v>
      </c>
      <c r="X3" s="5">
        <v>8235</v>
      </c>
      <c r="Y3" s="5">
        <v>26955</v>
      </c>
      <c r="Z3" s="5">
        <v>35190</v>
      </c>
      <c r="AA3" s="5">
        <v>10852</v>
      </c>
      <c r="AB3" s="5">
        <v>10435</v>
      </c>
      <c r="AC3" s="5">
        <v>7382</v>
      </c>
    </row>
    <row r="4" spans="1:29" x14ac:dyDescent="0.2">
      <c r="A4" s="5" t="s">
        <v>73</v>
      </c>
      <c r="B4" s="5">
        <v>5533</v>
      </c>
      <c r="C4" s="5">
        <v>3889</v>
      </c>
      <c r="D4" s="5">
        <v>4969</v>
      </c>
      <c r="E4" s="5">
        <v>14253</v>
      </c>
      <c r="F4" s="5">
        <v>19222</v>
      </c>
      <c r="G4" s="5">
        <v>5862</v>
      </c>
      <c r="H4" s="5">
        <v>4113</v>
      </c>
      <c r="I4" s="5">
        <v>4741</v>
      </c>
      <c r="J4" s="5">
        <v>14064</v>
      </c>
      <c r="K4" s="5">
        <v>18805</v>
      </c>
      <c r="L4" s="5">
        <v>6729</v>
      </c>
      <c r="M4" s="5">
        <v>4872</v>
      </c>
      <c r="N4" s="5">
        <v>5023</v>
      </c>
      <c r="O4" s="5">
        <v>16257</v>
      </c>
      <c r="P4" s="5">
        <v>21280</v>
      </c>
      <c r="Q4" s="5">
        <v>5977</v>
      </c>
      <c r="R4" s="5">
        <v>4368</v>
      </c>
      <c r="S4" s="5">
        <v>6582</v>
      </c>
      <c r="T4" s="5">
        <v>17142</v>
      </c>
      <c r="U4" s="5">
        <v>23724</v>
      </c>
      <c r="V4" s="5">
        <v>8435</v>
      </c>
      <c r="W4" s="5">
        <v>7807</v>
      </c>
      <c r="X4" s="5">
        <v>7368</v>
      </c>
      <c r="Y4" s="5">
        <v>24494</v>
      </c>
      <c r="Z4" s="5">
        <v>31862</v>
      </c>
      <c r="AA4" s="5">
        <v>7248</v>
      </c>
      <c r="AB4" s="5">
        <v>7646</v>
      </c>
      <c r="AC4" s="5">
        <v>7224</v>
      </c>
    </row>
    <row r="5" spans="1:29" x14ac:dyDescent="0.2">
      <c r="A5" s="5" t="s">
        <v>74</v>
      </c>
      <c r="B5" s="5">
        <v>4024</v>
      </c>
      <c r="C5" s="5">
        <v>2873</v>
      </c>
      <c r="D5" s="5">
        <v>2735</v>
      </c>
      <c r="E5" s="5">
        <v>10128</v>
      </c>
      <c r="F5" s="5">
        <v>12863</v>
      </c>
      <c r="G5" s="5">
        <v>5489</v>
      </c>
      <c r="H5" s="5">
        <v>3954</v>
      </c>
      <c r="I5" s="5">
        <v>3740</v>
      </c>
      <c r="J5" s="5">
        <v>13677</v>
      </c>
      <c r="K5" s="5">
        <v>17417</v>
      </c>
      <c r="L5" s="5">
        <v>7308</v>
      </c>
      <c r="M5" s="5">
        <v>5129</v>
      </c>
      <c r="N5" s="5">
        <v>5525</v>
      </c>
      <c r="O5" s="5">
        <v>18957</v>
      </c>
      <c r="P5" s="5">
        <v>24482</v>
      </c>
      <c r="Q5" s="5">
        <v>10010</v>
      </c>
      <c r="R5" s="5">
        <v>6284</v>
      </c>
      <c r="S5" s="5">
        <v>6450</v>
      </c>
      <c r="T5" s="5">
        <v>24170</v>
      </c>
      <c r="U5" s="5">
        <v>30620</v>
      </c>
      <c r="V5" s="5">
        <v>12971</v>
      </c>
      <c r="W5" s="5">
        <v>7836</v>
      </c>
      <c r="X5" s="5">
        <v>8775</v>
      </c>
      <c r="Y5" s="5">
        <v>29592</v>
      </c>
      <c r="Z5" s="5">
        <v>38367</v>
      </c>
      <c r="AA5" s="5">
        <v>14701</v>
      </c>
      <c r="AB5" s="5">
        <v>8806</v>
      </c>
      <c r="AC5" s="5">
        <v>8084</v>
      </c>
    </row>
    <row r="6" spans="1:29" x14ac:dyDescent="0.2">
      <c r="A6" s="5" t="s">
        <v>75</v>
      </c>
      <c r="B6" s="5">
        <v>7172</v>
      </c>
      <c r="C6" s="5">
        <v>7041</v>
      </c>
      <c r="D6" s="5">
        <v>7266</v>
      </c>
      <c r="E6" s="5">
        <v>22714</v>
      </c>
      <c r="F6" s="5">
        <v>29980</v>
      </c>
      <c r="G6" s="5">
        <v>8471</v>
      </c>
      <c r="H6" s="5">
        <v>9190</v>
      </c>
      <c r="I6" s="5">
        <v>9548</v>
      </c>
      <c r="J6" s="5">
        <v>27642</v>
      </c>
      <c r="K6" s="5">
        <v>37190</v>
      </c>
      <c r="L6" s="5">
        <v>10875</v>
      </c>
      <c r="M6" s="5">
        <v>11450</v>
      </c>
      <c r="N6" s="5">
        <v>11455</v>
      </c>
      <c r="O6" s="5">
        <v>34836</v>
      </c>
      <c r="P6" s="5">
        <v>46291</v>
      </c>
      <c r="Q6" s="5">
        <v>12715</v>
      </c>
      <c r="R6" s="5">
        <v>13348</v>
      </c>
      <c r="S6" s="5">
        <v>13156</v>
      </c>
      <c r="T6" s="5">
        <v>40612</v>
      </c>
      <c r="U6" s="5">
        <v>53768</v>
      </c>
      <c r="V6" s="5">
        <v>15761</v>
      </c>
      <c r="W6" s="5">
        <v>16901</v>
      </c>
      <c r="X6" s="5">
        <v>17486</v>
      </c>
      <c r="Y6" s="5">
        <v>50939</v>
      </c>
      <c r="Z6" s="5">
        <v>68425</v>
      </c>
      <c r="AA6" s="5">
        <v>19516</v>
      </c>
      <c r="AB6" s="5">
        <v>19821</v>
      </c>
      <c r="AC6" s="5">
        <v>19604</v>
      </c>
    </row>
    <row r="7" spans="1:29" s="10" customFormat="1" x14ac:dyDescent="0.2">
      <c r="A7" s="14" t="s">
        <v>76</v>
      </c>
      <c r="B7" s="14">
        <v>78351</v>
      </c>
      <c r="C7" s="14">
        <v>52896</v>
      </c>
      <c r="D7" s="14">
        <v>45408</v>
      </c>
      <c r="E7" s="14">
        <v>183826</v>
      </c>
      <c r="F7" s="14">
        <v>229234</v>
      </c>
      <c r="G7" s="14">
        <v>88293</v>
      </c>
      <c r="H7" s="14">
        <v>61137</v>
      </c>
      <c r="I7" s="14">
        <v>53265</v>
      </c>
      <c r="J7" s="14">
        <v>212330</v>
      </c>
      <c r="K7" s="14">
        <v>265595</v>
      </c>
      <c r="L7" s="14">
        <v>84310</v>
      </c>
      <c r="M7" s="14">
        <v>58015</v>
      </c>
      <c r="N7" s="14">
        <v>53809</v>
      </c>
      <c r="O7" s="14">
        <v>206365</v>
      </c>
      <c r="P7" s="14">
        <v>260174</v>
      </c>
      <c r="Q7" s="14">
        <v>91819</v>
      </c>
      <c r="R7" s="14">
        <v>58313</v>
      </c>
      <c r="S7" s="14">
        <v>59685</v>
      </c>
      <c r="T7" s="14">
        <v>214830</v>
      </c>
      <c r="U7" s="14">
        <v>274515</v>
      </c>
      <c r="V7" s="14">
        <v>111439</v>
      </c>
      <c r="W7" s="14">
        <v>89584</v>
      </c>
      <c r="X7" s="14">
        <v>81434</v>
      </c>
      <c r="Y7" s="14">
        <v>284383</v>
      </c>
      <c r="Z7" s="14">
        <v>365817</v>
      </c>
      <c r="AA7" s="14">
        <v>123945</v>
      </c>
      <c r="AB7" s="14">
        <v>97278</v>
      </c>
      <c r="AC7" s="14">
        <v>82959</v>
      </c>
    </row>
    <row r="9" spans="1:29" s="6" customFormat="1" x14ac:dyDescent="0.2">
      <c r="A9" s="6" t="s">
        <v>125</v>
      </c>
    </row>
    <row r="10" spans="1:29" s="6" customFormat="1" x14ac:dyDescent="0.2">
      <c r="A10" s="7" t="s">
        <v>120</v>
      </c>
      <c r="B10" s="8"/>
      <c r="C10" s="8"/>
      <c r="D10" s="8"/>
      <c r="E10" s="8"/>
      <c r="G10" s="8">
        <f t="shared" ref="G10:P15" si="0">(G2-B2)/B2</f>
        <v>0.13236970833793077</v>
      </c>
      <c r="H10" s="8">
        <f t="shared" si="0"/>
        <v>0.14385395049475172</v>
      </c>
      <c r="I10" s="8">
        <f t="shared" si="0"/>
        <v>0.20365451179264268</v>
      </c>
      <c r="J10" s="8">
        <f t="shared" si="0"/>
        <v>0.17446103388768214</v>
      </c>
      <c r="K10" s="8">
        <f t="shared" si="0"/>
        <v>0.17959368520864144</v>
      </c>
      <c r="L10" s="8">
        <f t="shared" si="0"/>
        <v>-0.15580745745095492</v>
      </c>
      <c r="M10" s="8">
        <f t="shared" si="0"/>
        <v>-0.18355595288178375</v>
      </c>
      <c r="N10" s="8">
        <f t="shared" si="0"/>
        <v>-0.13107737577743597</v>
      </c>
      <c r="O10" s="8">
        <f t="shared" si="0"/>
        <v>-0.14911581732983412</v>
      </c>
      <c r="P10" s="8">
        <f t="shared" si="0"/>
        <v>-0.14587969933832837</v>
      </c>
      <c r="Q10" s="8">
        <f t="shared" ref="Q10:Z15" si="1">(Q2-L2)/L2</f>
        <v>7.6468777653803235E-2</v>
      </c>
      <c r="R10" s="8">
        <f t="shared" si="1"/>
        <v>-6.7276416218479282E-2</v>
      </c>
      <c r="S10" s="8">
        <f t="shared" si="1"/>
        <v>1.6624336181020549E-2</v>
      </c>
      <c r="T10" s="8">
        <f t="shared" si="1"/>
        <v>-4.3232097598694105E-2</v>
      </c>
      <c r="U10" s="8">
        <f t="shared" si="1"/>
        <v>-3.2307681502447658E-2</v>
      </c>
      <c r="V10" s="8">
        <f t="shared" si="1"/>
        <v>0.17227513983951964</v>
      </c>
      <c r="W10" s="8">
        <f t="shared" si="1"/>
        <v>0.65520336993301564</v>
      </c>
      <c r="X10" s="8">
        <f t="shared" si="1"/>
        <v>0.4978423801953214</v>
      </c>
      <c r="Y10" s="8">
        <f t="shared" si="1"/>
        <v>0.36852455483419089</v>
      </c>
      <c r="Z10" s="8">
        <f t="shared" si="1"/>
        <v>0.39331983364905176</v>
      </c>
      <c r="AA10" s="8">
        <f t="shared" ref="AA10:AC15" si="2">(AA2-V2)/V2</f>
        <v>9.1940180191167273E-2</v>
      </c>
      <c r="AB10" s="8">
        <f t="shared" si="2"/>
        <v>5.4904251324627645E-2</v>
      </c>
      <c r="AC10" s="8">
        <f t="shared" si="2"/>
        <v>2.7672479150871874E-2</v>
      </c>
    </row>
    <row r="11" spans="1:29" s="6" customFormat="1" x14ac:dyDescent="0.2">
      <c r="A11" s="7" t="s">
        <v>122</v>
      </c>
      <c r="G11" s="8">
        <f t="shared" si="0"/>
        <v>-4.8177802319160683E-2</v>
      </c>
      <c r="H11" s="8">
        <f t="shared" si="0"/>
        <v>6.8446269678302531E-4</v>
      </c>
      <c r="I11" s="8">
        <f t="shared" si="0"/>
        <v>-4.6852646638054364E-2</v>
      </c>
      <c r="J11" s="8">
        <f t="shared" si="0"/>
        <v>-5.1337743113831569E-3</v>
      </c>
      <c r="K11" s="8">
        <f t="shared" si="0"/>
        <v>-1.4158607350096712E-2</v>
      </c>
      <c r="L11" s="8">
        <f t="shared" si="0"/>
        <v>7.5562001450326322E-2</v>
      </c>
      <c r="M11" s="8">
        <f t="shared" si="0"/>
        <v>-5.7284541723666212E-2</v>
      </c>
      <c r="N11" s="8">
        <f t="shared" si="0"/>
        <v>9.193245778611632E-2</v>
      </c>
      <c r="O11" s="8">
        <f t="shared" si="0"/>
        <v>-1.1610598392378685E-2</v>
      </c>
      <c r="P11" s="8">
        <f t="shared" si="0"/>
        <v>1.0045518756867053E-2</v>
      </c>
      <c r="Q11" s="8">
        <f t="shared" si="1"/>
        <v>-3.4519956850053934E-2</v>
      </c>
      <c r="R11" s="8">
        <f t="shared" si="1"/>
        <v>-2.9385089787774352E-2</v>
      </c>
      <c r="S11" s="8">
        <f t="shared" si="1"/>
        <v>0.21632302405498283</v>
      </c>
      <c r="T11" s="8">
        <f t="shared" si="1"/>
        <v>8.1475903614457834E-2</v>
      </c>
      <c r="U11" s="8">
        <f t="shared" si="1"/>
        <v>0.11196581196581197</v>
      </c>
      <c r="V11" s="8">
        <f t="shared" si="1"/>
        <v>0.21159217877094971</v>
      </c>
      <c r="W11" s="8">
        <f t="shared" si="1"/>
        <v>0.70099046907120166</v>
      </c>
      <c r="X11" s="8">
        <f t="shared" si="1"/>
        <v>0.16329990111597684</v>
      </c>
      <c r="Y11" s="8">
        <f t="shared" si="1"/>
        <v>0.25121849324606599</v>
      </c>
      <c r="Z11" s="8">
        <f t="shared" si="1"/>
        <v>0.22947383131856613</v>
      </c>
      <c r="AA11" s="8">
        <f t="shared" si="2"/>
        <v>0.25095100864553316</v>
      </c>
      <c r="AB11" s="8">
        <f t="shared" si="2"/>
        <v>0.14645132937815863</v>
      </c>
      <c r="AC11" s="8">
        <f t="shared" si="2"/>
        <v>-0.10358227079538555</v>
      </c>
    </row>
    <row r="12" spans="1:29" s="6" customFormat="1" x14ac:dyDescent="0.2">
      <c r="A12" s="7" t="s">
        <v>121</v>
      </c>
      <c r="G12" s="8">
        <f t="shared" si="0"/>
        <v>5.9461413338152899E-2</v>
      </c>
      <c r="H12" s="8">
        <f t="shared" si="0"/>
        <v>5.7598354332733352E-2</v>
      </c>
      <c r="I12" s="8">
        <f t="shared" si="0"/>
        <v>-4.5884483799557257E-2</v>
      </c>
      <c r="J12" s="8">
        <f t="shared" si="0"/>
        <v>-1.3260366238686592E-2</v>
      </c>
      <c r="K12" s="8">
        <f t="shared" si="0"/>
        <v>-2.1693892414941213E-2</v>
      </c>
      <c r="L12" s="8">
        <f t="shared" si="0"/>
        <v>0.14790174002047082</v>
      </c>
      <c r="M12" s="8">
        <f t="shared" si="0"/>
        <v>0.18453683442742524</v>
      </c>
      <c r="N12" s="8">
        <f t="shared" si="0"/>
        <v>5.9481122126133726E-2</v>
      </c>
      <c r="O12" s="8">
        <f t="shared" si="0"/>
        <v>0.15593003412969283</v>
      </c>
      <c r="P12" s="8">
        <f t="shared" si="0"/>
        <v>0.13161393246477002</v>
      </c>
      <c r="Q12" s="8">
        <f t="shared" si="1"/>
        <v>-0.1117550899093476</v>
      </c>
      <c r="R12" s="8">
        <f t="shared" si="1"/>
        <v>-0.10344827586206896</v>
      </c>
      <c r="S12" s="8">
        <f t="shared" si="1"/>
        <v>0.31037228747760304</v>
      </c>
      <c r="T12" s="8">
        <f t="shared" si="1"/>
        <v>5.4438088208156488E-2</v>
      </c>
      <c r="U12" s="8">
        <f t="shared" si="1"/>
        <v>0.11484962406015038</v>
      </c>
      <c r="V12" s="8">
        <f t="shared" si="1"/>
        <v>0.41124309854442026</v>
      </c>
      <c r="W12" s="8">
        <f t="shared" si="1"/>
        <v>0.7873168498168498</v>
      </c>
      <c r="X12" s="8">
        <f t="shared" si="1"/>
        <v>0.11941659070191431</v>
      </c>
      <c r="Y12" s="8">
        <f t="shared" si="1"/>
        <v>0.4288881110722203</v>
      </c>
      <c r="Z12" s="8">
        <f t="shared" si="1"/>
        <v>0.34302815714044849</v>
      </c>
      <c r="AA12" s="8">
        <f t="shared" si="2"/>
        <v>-0.14072317723770006</v>
      </c>
      <c r="AB12" s="8">
        <f t="shared" si="2"/>
        <v>-2.0622518252850008E-2</v>
      </c>
      <c r="AC12" s="8">
        <f t="shared" si="2"/>
        <v>-1.9543973941368076E-2</v>
      </c>
    </row>
    <row r="13" spans="1:29" s="6" customFormat="1" x14ac:dyDescent="0.2">
      <c r="A13" s="7" t="s">
        <v>123</v>
      </c>
      <c r="G13" s="8">
        <f t="shared" si="0"/>
        <v>0.36406560636182905</v>
      </c>
      <c r="H13" s="8">
        <f t="shared" si="0"/>
        <v>0.37626174730247131</v>
      </c>
      <c r="I13" s="8">
        <f t="shared" si="0"/>
        <v>0.36745886654478976</v>
      </c>
      <c r="J13" s="8">
        <f t="shared" si="0"/>
        <v>0.35041469194312796</v>
      </c>
      <c r="K13" s="8">
        <f t="shared" si="0"/>
        <v>0.35403871569618284</v>
      </c>
      <c r="L13" s="8">
        <f t="shared" si="0"/>
        <v>0.3313900528329386</v>
      </c>
      <c r="M13" s="8">
        <f t="shared" si="0"/>
        <v>0.29716742539200808</v>
      </c>
      <c r="N13" s="8">
        <f t="shared" si="0"/>
        <v>0.47727272727272729</v>
      </c>
      <c r="O13" s="8">
        <f t="shared" si="0"/>
        <v>0.38604957227462161</v>
      </c>
      <c r="P13" s="8">
        <f t="shared" si="0"/>
        <v>0.40563816960440946</v>
      </c>
      <c r="Q13" s="8">
        <f t="shared" si="1"/>
        <v>0.36973180076628354</v>
      </c>
      <c r="R13" s="8">
        <f t="shared" si="1"/>
        <v>0.22519009553519204</v>
      </c>
      <c r="S13" s="8">
        <f t="shared" si="1"/>
        <v>0.167420814479638</v>
      </c>
      <c r="T13" s="8">
        <f t="shared" si="1"/>
        <v>0.2749907685815266</v>
      </c>
      <c r="U13" s="8">
        <f t="shared" si="1"/>
        <v>0.25071481088146391</v>
      </c>
      <c r="V13" s="8">
        <f t="shared" si="1"/>
        <v>0.29580419580419581</v>
      </c>
      <c r="W13" s="8">
        <f t="shared" si="1"/>
        <v>0.24697644812221514</v>
      </c>
      <c r="X13" s="8">
        <f t="shared" si="1"/>
        <v>0.36046511627906974</v>
      </c>
      <c r="Y13" s="8">
        <f t="shared" si="1"/>
        <v>0.22432767894083575</v>
      </c>
      <c r="Z13" s="8">
        <f t="shared" si="1"/>
        <v>0.25300457217504901</v>
      </c>
      <c r="AA13" s="8">
        <f t="shared" si="2"/>
        <v>0.13337445069771028</v>
      </c>
      <c r="AB13" s="8">
        <f t="shared" si="2"/>
        <v>0.12378764675855028</v>
      </c>
      <c r="AC13" s="8">
        <f t="shared" si="2"/>
        <v>-7.8746438746438746E-2</v>
      </c>
    </row>
    <row r="14" spans="1:29" s="6" customFormat="1" x14ac:dyDescent="0.2">
      <c r="A14" s="7" t="s">
        <v>75</v>
      </c>
      <c r="G14" s="8">
        <f t="shared" si="0"/>
        <v>0.18112102621305076</v>
      </c>
      <c r="H14" s="8">
        <f t="shared" si="0"/>
        <v>0.30521232779434737</v>
      </c>
      <c r="I14" s="8">
        <f t="shared" si="0"/>
        <v>0.31406551059730248</v>
      </c>
      <c r="J14" s="8">
        <f t="shared" si="0"/>
        <v>0.21695870388306771</v>
      </c>
      <c r="K14" s="8">
        <f t="shared" si="0"/>
        <v>0.24049366244162776</v>
      </c>
      <c r="L14" s="8">
        <f t="shared" si="0"/>
        <v>0.2837917601227718</v>
      </c>
      <c r="M14" s="8">
        <f t="shared" si="0"/>
        <v>0.24591947769314473</v>
      </c>
      <c r="N14" s="8">
        <f t="shared" si="0"/>
        <v>0.19972769166317553</v>
      </c>
      <c r="O14" s="8">
        <f t="shared" si="0"/>
        <v>0.26025613197308445</v>
      </c>
      <c r="P14" s="8">
        <f t="shared" si="0"/>
        <v>0.24471632159182577</v>
      </c>
      <c r="Q14" s="8">
        <f t="shared" si="1"/>
        <v>0.16919540229885058</v>
      </c>
      <c r="R14" s="8">
        <f t="shared" si="1"/>
        <v>0.165764192139738</v>
      </c>
      <c r="S14" s="8">
        <f t="shared" si="1"/>
        <v>0.14849410737669141</v>
      </c>
      <c r="T14" s="8">
        <f t="shared" si="1"/>
        <v>0.16580548857503732</v>
      </c>
      <c r="U14" s="8">
        <f t="shared" si="1"/>
        <v>0.16152167807997234</v>
      </c>
      <c r="V14" s="8">
        <f t="shared" si="1"/>
        <v>0.23955957530475816</v>
      </c>
      <c r="W14" s="8">
        <f t="shared" si="1"/>
        <v>0.26618219958046146</v>
      </c>
      <c r="X14" s="8">
        <f t="shared" si="1"/>
        <v>0.32912739434478566</v>
      </c>
      <c r="Y14" s="8">
        <f t="shared" si="1"/>
        <v>0.2542844479464198</v>
      </c>
      <c r="Z14" s="8">
        <f t="shared" si="1"/>
        <v>0.27259708376729652</v>
      </c>
      <c r="AA14" s="8">
        <f t="shared" si="2"/>
        <v>0.23824630416851722</v>
      </c>
      <c r="AB14" s="8">
        <f t="shared" si="2"/>
        <v>0.17277084196201409</v>
      </c>
      <c r="AC14" s="8">
        <f t="shared" si="2"/>
        <v>0.12112547180601624</v>
      </c>
    </row>
    <row r="15" spans="1:29" s="16" customFormat="1" x14ac:dyDescent="0.2">
      <c r="A15" s="15" t="s">
        <v>124</v>
      </c>
      <c r="G15" s="17">
        <f t="shared" si="0"/>
        <v>0.12689053107171575</v>
      </c>
      <c r="H15" s="17">
        <f t="shared" si="0"/>
        <v>0.15579627949183303</v>
      </c>
      <c r="I15" s="17">
        <f t="shared" si="0"/>
        <v>0.17303118393234673</v>
      </c>
      <c r="J15" s="17">
        <f t="shared" si="0"/>
        <v>0.15505967599795459</v>
      </c>
      <c r="K15" s="17">
        <f t="shared" si="0"/>
        <v>0.15861957650261305</v>
      </c>
      <c r="L15" s="17">
        <f t="shared" si="0"/>
        <v>-4.5111163965433271E-2</v>
      </c>
      <c r="M15" s="17">
        <f t="shared" si="0"/>
        <v>-5.106563946546281E-2</v>
      </c>
      <c r="N15" s="17">
        <f t="shared" si="0"/>
        <v>1.0213085515817141E-2</v>
      </c>
      <c r="O15" s="17">
        <f t="shared" si="0"/>
        <v>-2.8093062685442472E-2</v>
      </c>
      <c r="P15" s="17">
        <f t="shared" si="0"/>
        <v>-2.0410775805267418E-2</v>
      </c>
      <c r="Q15" s="17">
        <f t="shared" si="1"/>
        <v>8.9064167951607168E-2</v>
      </c>
      <c r="R15" s="17">
        <f t="shared" si="1"/>
        <v>5.1366026027751446E-3</v>
      </c>
      <c r="S15" s="17">
        <f t="shared" si="1"/>
        <v>0.10920106301919753</v>
      </c>
      <c r="T15" s="17">
        <f t="shared" si="1"/>
        <v>4.1019552734233036E-2</v>
      </c>
      <c r="U15" s="17">
        <f t="shared" si="1"/>
        <v>5.5120803769784836E-2</v>
      </c>
      <c r="V15" s="17">
        <f t="shared" si="1"/>
        <v>0.21368126422635839</v>
      </c>
      <c r="W15" s="17">
        <f t="shared" si="1"/>
        <v>0.53626121105070912</v>
      </c>
      <c r="X15" s="17">
        <f t="shared" si="1"/>
        <v>0.36439641450950827</v>
      </c>
      <c r="Y15" s="17">
        <f t="shared" si="1"/>
        <v>0.32375832053251408</v>
      </c>
      <c r="Z15" s="17">
        <f t="shared" si="1"/>
        <v>0.33259384733074693</v>
      </c>
      <c r="AA15" s="17">
        <f t="shared" si="2"/>
        <v>0.11222283042740872</v>
      </c>
      <c r="AB15" s="17">
        <f t="shared" si="2"/>
        <v>8.5885872477228078E-2</v>
      </c>
      <c r="AC15" s="17">
        <f t="shared" si="2"/>
        <v>1.8726821720657219E-2</v>
      </c>
    </row>
    <row r="16" spans="1:29" x14ac:dyDescent="0.2">
      <c r="F16" s="1"/>
    </row>
    <row r="17" spans="1:29" x14ac:dyDescent="0.2">
      <c r="A17" t="s">
        <v>91</v>
      </c>
      <c r="B17">
        <v>30176</v>
      </c>
      <c r="C17">
        <v>20591</v>
      </c>
      <c r="D17">
        <v>17488</v>
      </c>
      <c r="E17">
        <v>70698</v>
      </c>
      <c r="F17">
        <v>88186</v>
      </c>
      <c r="G17">
        <v>33912</v>
      </c>
      <c r="H17">
        <v>23422</v>
      </c>
      <c r="I17">
        <v>20421</v>
      </c>
      <c r="J17">
        <v>81418</v>
      </c>
      <c r="K17">
        <v>101839</v>
      </c>
      <c r="L17">
        <v>32031</v>
      </c>
      <c r="M17">
        <v>21821</v>
      </c>
      <c r="N17">
        <v>20227</v>
      </c>
      <c r="O17">
        <v>78165</v>
      </c>
      <c r="P17">
        <v>98392</v>
      </c>
      <c r="Q17">
        <v>35217</v>
      </c>
      <c r="R17">
        <v>22370</v>
      </c>
      <c r="S17">
        <v>22680</v>
      </c>
      <c r="T17">
        <v>82276</v>
      </c>
      <c r="U17">
        <v>104956</v>
      </c>
      <c r="V17">
        <v>44328</v>
      </c>
      <c r="W17">
        <v>38079</v>
      </c>
      <c r="X17">
        <v>35255</v>
      </c>
      <c r="Y17">
        <v>117581</v>
      </c>
      <c r="Z17">
        <v>152836</v>
      </c>
      <c r="AA17">
        <v>54243</v>
      </c>
      <c r="AB17">
        <v>42559</v>
      </c>
      <c r="AC17">
        <v>35885</v>
      </c>
    </row>
    <row r="18" spans="1:29" x14ac:dyDescent="0.2">
      <c r="A18" s="7" t="s">
        <v>126</v>
      </c>
      <c r="B18" s="6">
        <f t="shared" ref="B18:AC18" si="3">B17/B7</f>
        <v>0.38513867085295656</v>
      </c>
      <c r="C18" s="6">
        <f t="shared" si="3"/>
        <v>0.38927329098608593</v>
      </c>
      <c r="D18" s="6">
        <f t="shared" si="3"/>
        <v>0.38513037350246654</v>
      </c>
      <c r="E18" s="6">
        <f t="shared" si="3"/>
        <v>0.38459195108417743</v>
      </c>
      <c r="F18" s="6">
        <f t="shared" si="3"/>
        <v>0.38469860491899105</v>
      </c>
      <c r="G18" s="6">
        <f t="shared" si="3"/>
        <v>0.38408480853521798</v>
      </c>
      <c r="H18" s="6">
        <f t="shared" si="3"/>
        <v>0.38310679294044525</v>
      </c>
      <c r="I18" s="6">
        <f t="shared" si="3"/>
        <v>0.38338496198254013</v>
      </c>
      <c r="J18" s="6">
        <f t="shared" si="3"/>
        <v>0.38345028964347949</v>
      </c>
      <c r="K18" s="6">
        <f t="shared" si="3"/>
        <v>0.38343718820007905</v>
      </c>
      <c r="L18" s="6">
        <f t="shared" si="3"/>
        <v>0.37991934527339583</v>
      </c>
      <c r="M18" s="6">
        <f t="shared" si="3"/>
        <v>0.37612686374213566</v>
      </c>
      <c r="N18" s="6">
        <f t="shared" si="3"/>
        <v>0.37590365923916075</v>
      </c>
      <c r="O18" s="6">
        <f t="shared" si="3"/>
        <v>0.37877062486371238</v>
      </c>
      <c r="P18" s="6">
        <f t="shared" si="3"/>
        <v>0.37817768109034722</v>
      </c>
      <c r="Q18" s="6">
        <f t="shared" si="3"/>
        <v>0.38354806739345887</v>
      </c>
      <c r="R18" s="6">
        <f t="shared" si="3"/>
        <v>0.38361943305952362</v>
      </c>
      <c r="S18" s="6">
        <f t="shared" si="3"/>
        <v>0.37999497361146017</v>
      </c>
      <c r="T18" s="6">
        <f t="shared" si="3"/>
        <v>0.38298189265931204</v>
      </c>
      <c r="U18" s="6">
        <f t="shared" si="3"/>
        <v>0.38233247727810865</v>
      </c>
      <c r="V18" s="6">
        <f t="shared" si="3"/>
        <v>0.39777815665969724</v>
      </c>
      <c r="W18" s="6">
        <f t="shared" si="3"/>
        <v>0.42506474370423292</v>
      </c>
      <c r="X18" s="6">
        <f t="shared" si="3"/>
        <v>0.43292727853230839</v>
      </c>
      <c r="Y18" s="6">
        <f t="shared" si="3"/>
        <v>0.41346001694897372</v>
      </c>
      <c r="Z18" s="6">
        <f t="shared" si="3"/>
        <v>0.41779359625167778</v>
      </c>
      <c r="AA18" s="6">
        <f t="shared" si="3"/>
        <v>0.43763766186615033</v>
      </c>
      <c r="AB18" s="6">
        <f t="shared" si="3"/>
        <v>0.43749871502292398</v>
      </c>
      <c r="AC18" s="6">
        <f t="shared" si="3"/>
        <v>0.43256307332537758</v>
      </c>
    </row>
    <row r="19" spans="1:29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t="s">
        <v>113</v>
      </c>
      <c r="B20">
        <v>27167</v>
      </c>
      <c r="C20">
        <v>25340</v>
      </c>
      <c r="D20">
        <v>22394</v>
      </c>
      <c r="E20">
        <v>90541</v>
      </c>
      <c r="F20">
        <v>107616</v>
      </c>
      <c r="G20">
        <v>39561</v>
      </c>
      <c r="H20">
        <v>28485</v>
      </c>
      <c r="I20">
        <v>26237</v>
      </c>
      <c r="J20">
        <v>103129</v>
      </c>
      <c r="K20">
        <v>123882</v>
      </c>
      <c r="L20">
        <v>37881</v>
      </c>
      <c r="M20">
        <v>27565</v>
      </c>
      <c r="N20">
        <v>26344</v>
      </c>
      <c r="O20">
        <v>102205</v>
      </c>
      <c r="P20">
        <v>122114</v>
      </c>
      <c r="Q20">
        <v>42398</v>
      </c>
      <c r="R20">
        <v>29383</v>
      </c>
      <c r="S20">
        <v>29563</v>
      </c>
      <c r="T20">
        <v>109410</v>
      </c>
      <c r="U20">
        <v>133371</v>
      </c>
      <c r="V20">
        <v>52501</v>
      </c>
      <c r="W20">
        <v>46366</v>
      </c>
      <c r="X20">
        <v>43795</v>
      </c>
      <c r="Y20">
        <v>147365</v>
      </c>
      <c r="Z20">
        <v>185697</v>
      </c>
      <c r="AA20">
        <v>64054</v>
      </c>
      <c r="AB20">
        <v>52562</v>
      </c>
      <c r="AC20">
        <v>45879</v>
      </c>
    </row>
    <row r="21" spans="1:29" x14ac:dyDescent="0.2">
      <c r="A21" t="s">
        <v>127</v>
      </c>
      <c r="B21" s="18">
        <f t="shared" ref="B21:AC21" si="4">B20/B7</f>
        <v>0.34673456624676136</v>
      </c>
      <c r="C21" s="18">
        <f t="shared" si="4"/>
        <v>0.47905323653962495</v>
      </c>
      <c r="D21" s="18">
        <f t="shared" si="4"/>
        <v>0.49317300916138124</v>
      </c>
      <c r="E21" s="18">
        <f t="shared" si="4"/>
        <v>0.49253642031051104</v>
      </c>
      <c r="F21" s="18">
        <f t="shared" si="4"/>
        <v>0.46945915527365051</v>
      </c>
      <c r="G21" s="18">
        <f t="shared" si="4"/>
        <v>0.44806496551255481</v>
      </c>
      <c r="H21" s="18">
        <f t="shared" si="4"/>
        <v>0.46592080082437803</v>
      </c>
      <c r="I21" s="18">
        <f t="shared" si="4"/>
        <v>0.49257486154134983</v>
      </c>
      <c r="J21" s="18">
        <f t="shared" si="4"/>
        <v>0.48570150237837328</v>
      </c>
      <c r="K21" s="18">
        <f t="shared" si="4"/>
        <v>0.46643197349347693</v>
      </c>
      <c r="L21" s="18">
        <f t="shared" si="4"/>
        <v>0.44930613213141973</v>
      </c>
      <c r="M21" s="18">
        <f t="shared" si="4"/>
        <v>0.47513574075670084</v>
      </c>
      <c r="N21" s="18">
        <f t="shared" si="4"/>
        <v>0.48958352691928858</v>
      </c>
      <c r="O21" s="18">
        <f t="shared" si="4"/>
        <v>0.49526324715915976</v>
      </c>
      <c r="P21" s="18">
        <f t="shared" si="4"/>
        <v>0.46935512387863509</v>
      </c>
      <c r="Q21" s="18">
        <f t="shared" si="4"/>
        <v>0.4617562813796709</v>
      </c>
      <c r="R21" s="18">
        <f t="shared" si="4"/>
        <v>0.50388421106785797</v>
      </c>
      <c r="S21" s="18">
        <f t="shared" si="4"/>
        <v>0.49531708134372121</v>
      </c>
      <c r="T21" s="18">
        <f t="shared" si="4"/>
        <v>0.50928641251221896</v>
      </c>
      <c r="U21" s="18">
        <f t="shared" si="4"/>
        <v>0.48584230369925141</v>
      </c>
      <c r="V21" s="18">
        <f t="shared" si="4"/>
        <v>0.47111872863180754</v>
      </c>
      <c r="W21" s="18">
        <f t="shared" si="4"/>
        <v>0.51757010180389351</v>
      </c>
      <c r="X21" s="18">
        <f t="shared" si="4"/>
        <v>0.53779748016798878</v>
      </c>
      <c r="Y21" s="18">
        <f t="shared" si="4"/>
        <v>0.5181920156971408</v>
      </c>
      <c r="Z21" s="18">
        <f t="shared" si="4"/>
        <v>0.50762266379091181</v>
      </c>
      <c r="AA21" s="18">
        <f t="shared" si="4"/>
        <v>0.51679373915849769</v>
      </c>
      <c r="AB21" s="18">
        <f t="shared" si="4"/>
        <v>0.54032772055346534</v>
      </c>
      <c r="AC21" s="18">
        <f t="shared" si="4"/>
        <v>0.55303222073554403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28"/>
  <sheetViews>
    <sheetView topLeftCell="A3" workbookViewId="0">
      <pane xSplit="1" ySplit="1" topLeftCell="N16" activePane="bottomRight" state="frozen"/>
      <selection activeCell="A3" sqref="A3"/>
      <selection pane="topRight" activeCell="B3" sqref="B3"/>
      <selection pane="bottomLeft" activeCell="A4" sqref="A4"/>
      <selection pane="bottomRight" activeCell="Q35" sqref="Q35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83</v>
      </c>
      <c r="C3" s="4" t="s">
        <v>54</v>
      </c>
      <c r="D3" s="4" t="s">
        <v>55</v>
      </c>
      <c r="E3" s="4" t="s">
        <v>78</v>
      </c>
      <c r="F3" s="4" t="s">
        <v>56</v>
      </c>
      <c r="G3" s="4" t="s">
        <v>84</v>
      </c>
      <c r="H3" s="4" t="s">
        <v>57</v>
      </c>
      <c r="I3" s="4" t="s">
        <v>58</v>
      </c>
      <c r="J3" s="4" t="s">
        <v>79</v>
      </c>
      <c r="K3" s="4" t="s">
        <v>59</v>
      </c>
      <c r="L3" s="4" t="s">
        <v>85</v>
      </c>
      <c r="M3" s="4" t="s">
        <v>60</v>
      </c>
      <c r="N3" s="4" t="s">
        <v>61</v>
      </c>
      <c r="O3" s="4" t="s">
        <v>80</v>
      </c>
      <c r="P3" s="4" t="s">
        <v>62</v>
      </c>
      <c r="Q3" s="4" t="s">
        <v>86</v>
      </c>
      <c r="R3" s="4" t="s">
        <v>63</v>
      </c>
      <c r="S3" s="4" t="s">
        <v>64</v>
      </c>
      <c r="T3" s="4" t="s">
        <v>81</v>
      </c>
      <c r="U3" s="4" t="s">
        <v>65</v>
      </c>
      <c r="V3" s="4" t="s">
        <v>87</v>
      </c>
      <c r="W3" s="4" t="s">
        <v>66</v>
      </c>
      <c r="X3" s="4" t="s">
        <v>67</v>
      </c>
      <c r="Y3" s="4" t="s">
        <v>82</v>
      </c>
      <c r="Z3" s="4" t="s">
        <v>68</v>
      </c>
      <c r="AA3" s="4" t="s">
        <v>88</v>
      </c>
      <c r="AB3" s="4" t="s">
        <v>69</v>
      </c>
      <c r="AC3" s="4" t="s">
        <v>70</v>
      </c>
    </row>
    <row r="4" spans="1:40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104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35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37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39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38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51</v>
      </c>
      <c r="R11">
        <v>2556</v>
      </c>
      <c r="S11">
        <v>-2556</v>
      </c>
      <c r="AM11">
        <v>2556</v>
      </c>
    </row>
    <row r="12" spans="1:40" x14ac:dyDescent="0.2">
      <c r="A12" t="s">
        <v>52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105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53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111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x14ac:dyDescent="0.2">
      <c r="A19" t="s">
        <v>40</v>
      </c>
      <c r="C19">
        <v>10975</v>
      </c>
      <c r="D19">
        <v>10750</v>
      </c>
      <c r="E19">
        <v>6937</v>
      </c>
      <c r="F19">
        <v>28662</v>
      </c>
      <c r="G19">
        <v>6969</v>
      </c>
      <c r="K19">
        <v>6969</v>
      </c>
      <c r="O19">
        <v>6963</v>
      </c>
      <c r="P19">
        <v>6963</v>
      </c>
      <c r="Q19">
        <v>2210</v>
      </c>
      <c r="S19">
        <v>8425</v>
      </c>
      <c r="T19">
        <v>5456</v>
      </c>
      <c r="U19">
        <v>16091</v>
      </c>
      <c r="W19">
        <v>13923</v>
      </c>
      <c r="Y19">
        <v>6470</v>
      </c>
      <c r="Z19">
        <v>20393</v>
      </c>
    </row>
    <row r="20" spans="1:44" x14ac:dyDescent="0.2">
      <c r="A20" t="s">
        <v>41</v>
      </c>
      <c r="D20">
        <v>-3500</v>
      </c>
      <c r="F20">
        <v>-3500</v>
      </c>
      <c r="H20">
        <v>-500</v>
      </c>
      <c r="I20">
        <v>-6000</v>
      </c>
      <c r="K20">
        <v>-6500</v>
      </c>
      <c r="M20">
        <v>-2500</v>
      </c>
      <c r="N20">
        <v>-3000</v>
      </c>
      <c r="O20">
        <v>-3305</v>
      </c>
      <c r="P20">
        <v>-8805</v>
      </c>
      <c r="Q20">
        <v>-1000</v>
      </c>
      <c r="R20">
        <v>-4250</v>
      </c>
      <c r="S20">
        <v>-7379</v>
      </c>
      <c r="U20">
        <v>-12629</v>
      </c>
      <c r="V20">
        <v>-1000</v>
      </c>
      <c r="W20">
        <v>-3500</v>
      </c>
      <c r="X20">
        <v>-3000</v>
      </c>
      <c r="Y20">
        <v>-1250</v>
      </c>
      <c r="Z20">
        <v>-8750</v>
      </c>
      <c r="AB20">
        <v>-3750</v>
      </c>
      <c r="AC20">
        <v>-3000</v>
      </c>
    </row>
    <row r="21" spans="1:44" s="10" customFormat="1" x14ac:dyDescent="0.2">
      <c r="A21" s="10" t="s">
        <v>106</v>
      </c>
      <c r="B21" s="10">
        <f>SUM(B18:B20)</f>
        <v>2385</v>
      </c>
      <c r="C21" s="10">
        <f t="shared" ref="C21:AC21" si="14">SUM(C18:C20)</f>
        <v>10469</v>
      </c>
      <c r="D21" s="10">
        <f t="shared" si="14"/>
        <v>9237</v>
      </c>
      <c r="E21" s="10">
        <f t="shared" si="14"/>
        <v>6923</v>
      </c>
      <c r="F21" s="10">
        <f t="shared" si="14"/>
        <v>29014</v>
      </c>
      <c r="G21" s="10">
        <f t="shared" si="14"/>
        <v>6971</v>
      </c>
      <c r="H21" s="10">
        <f t="shared" si="14"/>
        <v>-501</v>
      </c>
      <c r="I21" s="10">
        <f t="shared" si="14"/>
        <v>-6011</v>
      </c>
      <c r="J21" s="10">
        <f t="shared" si="14"/>
        <v>-27</v>
      </c>
      <c r="K21" s="10">
        <f t="shared" si="14"/>
        <v>432</v>
      </c>
      <c r="L21" s="10">
        <f t="shared" si="14"/>
        <v>6</v>
      </c>
      <c r="M21" s="10">
        <f t="shared" si="14"/>
        <v>-2506</v>
      </c>
      <c r="N21" s="10">
        <f t="shared" si="14"/>
        <v>-5026</v>
      </c>
      <c r="O21" s="10">
        <f t="shared" si="14"/>
        <v>-293</v>
      </c>
      <c r="P21" s="10">
        <f t="shared" si="14"/>
        <v>-7819</v>
      </c>
      <c r="Q21" s="10">
        <f t="shared" si="14"/>
        <v>231</v>
      </c>
      <c r="R21" s="10">
        <f>SUM(R18:R20)</f>
        <v>-1753</v>
      </c>
      <c r="S21" s="10">
        <f t="shared" si="14"/>
        <v>-441</v>
      </c>
      <c r="T21" s="10">
        <f t="shared" si="14"/>
        <v>4462</v>
      </c>
      <c r="U21" s="10">
        <f t="shared" si="14"/>
        <v>2499</v>
      </c>
      <c r="V21" s="10">
        <f t="shared" si="14"/>
        <v>-978</v>
      </c>
      <c r="W21" s="10">
        <f t="shared" si="14"/>
        <v>10423</v>
      </c>
      <c r="X21" s="10">
        <f t="shared" si="14"/>
        <v>0</v>
      </c>
      <c r="Y21" s="10">
        <f t="shared" si="14"/>
        <v>3220</v>
      </c>
      <c r="Z21" s="10">
        <f>SUM(Z18:Z20)</f>
        <v>12665</v>
      </c>
      <c r="AA21" s="10">
        <f t="shared" si="14"/>
        <v>-1000</v>
      </c>
      <c r="AB21" s="10">
        <f t="shared" si="14"/>
        <v>-1751</v>
      </c>
      <c r="AC21" s="10">
        <f t="shared" si="14"/>
        <v>971</v>
      </c>
    </row>
    <row r="22" spans="1:44" s="9" customFormat="1" x14ac:dyDescent="0.2"/>
    <row r="23" spans="1:44" s="9" customFormat="1" x14ac:dyDescent="0.2">
      <c r="A23" s="9" t="s">
        <v>9</v>
      </c>
      <c r="M23" s="9">
        <v>-87</v>
      </c>
      <c r="N23" s="9">
        <v>4</v>
      </c>
      <c r="O23" s="9">
        <v>-22</v>
      </c>
      <c r="P23" s="9">
        <v>-105</v>
      </c>
      <c r="Q23" s="9">
        <v>-16</v>
      </c>
      <c r="R23" s="9">
        <v>-35</v>
      </c>
      <c r="S23" s="9">
        <v>-69</v>
      </c>
      <c r="T23" s="9">
        <v>-6</v>
      </c>
      <c r="U23" s="9">
        <v>-126</v>
      </c>
      <c r="V23" s="9">
        <v>-22</v>
      </c>
      <c r="W23" s="9">
        <v>-16</v>
      </c>
      <c r="X23" s="9">
        <v>-34</v>
      </c>
      <c r="Y23" s="9">
        <v>-57</v>
      </c>
      <c r="Z23" s="9">
        <v>-129</v>
      </c>
      <c r="AA23" s="9">
        <v>-61</v>
      </c>
      <c r="AB23" s="9">
        <v>-44</v>
      </c>
      <c r="AC23" s="9">
        <v>-43</v>
      </c>
      <c r="AK23" s="9">
        <v>-87</v>
      </c>
      <c r="AL23" s="9">
        <v>-83</v>
      </c>
      <c r="AM23" s="9">
        <v>-51</v>
      </c>
      <c r="AN23" s="9">
        <v>-120</v>
      </c>
      <c r="AO23" s="9">
        <v>-38</v>
      </c>
      <c r="AP23" s="9">
        <v>-72</v>
      </c>
      <c r="AQ23" s="9">
        <v>-105</v>
      </c>
      <c r="AR23" s="9">
        <v>-148</v>
      </c>
    </row>
    <row r="24" spans="1:44" s="10" customFormat="1" x14ac:dyDescent="0.2">
      <c r="A24" s="10" t="s">
        <v>130</v>
      </c>
      <c r="B24" s="10">
        <f>SUM(B23)</f>
        <v>0</v>
      </c>
      <c r="C24" s="10">
        <f t="shared" ref="C24:AC24" si="15">SUM(C23)</f>
        <v>0</v>
      </c>
      <c r="D24" s="10">
        <f t="shared" si="15"/>
        <v>0</v>
      </c>
      <c r="E24" s="10">
        <f t="shared" si="15"/>
        <v>0</v>
      </c>
      <c r="F24" s="10">
        <f t="shared" si="15"/>
        <v>0</v>
      </c>
      <c r="G24" s="10">
        <f t="shared" si="15"/>
        <v>0</v>
      </c>
      <c r="H24" s="10">
        <f t="shared" si="15"/>
        <v>0</v>
      </c>
      <c r="I24" s="10">
        <f t="shared" si="15"/>
        <v>0</v>
      </c>
      <c r="J24" s="10">
        <f t="shared" si="15"/>
        <v>0</v>
      </c>
      <c r="K24" s="10">
        <f t="shared" si="15"/>
        <v>0</v>
      </c>
      <c r="L24" s="10">
        <f t="shared" si="15"/>
        <v>0</v>
      </c>
      <c r="M24" s="10">
        <f t="shared" si="15"/>
        <v>-87</v>
      </c>
      <c r="N24" s="10">
        <f t="shared" si="15"/>
        <v>4</v>
      </c>
      <c r="O24" s="10">
        <f t="shared" si="15"/>
        <v>-22</v>
      </c>
      <c r="P24" s="10">
        <f t="shared" si="15"/>
        <v>-105</v>
      </c>
      <c r="Q24" s="10">
        <f t="shared" si="15"/>
        <v>-16</v>
      </c>
      <c r="R24" s="10">
        <f>SUM(R23)</f>
        <v>-35</v>
      </c>
      <c r="S24" s="10">
        <f t="shared" si="15"/>
        <v>-69</v>
      </c>
      <c r="T24" s="10">
        <f t="shared" si="15"/>
        <v>-6</v>
      </c>
      <c r="U24" s="10">
        <f t="shared" si="15"/>
        <v>-126</v>
      </c>
      <c r="V24" s="10">
        <f t="shared" si="15"/>
        <v>-22</v>
      </c>
      <c r="W24" s="10">
        <f t="shared" si="15"/>
        <v>-16</v>
      </c>
      <c r="X24" s="10">
        <f t="shared" si="15"/>
        <v>-34</v>
      </c>
      <c r="Y24" s="10">
        <f t="shared" si="15"/>
        <v>-57</v>
      </c>
      <c r="Z24" s="10">
        <f t="shared" si="15"/>
        <v>-129</v>
      </c>
      <c r="AA24" s="10">
        <f t="shared" si="15"/>
        <v>-61</v>
      </c>
      <c r="AB24" s="10">
        <f t="shared" si="15"/>
        <v>-44</v>
      </c>
      <c r="AC24" s="10">
        <f t="shared" si="15"/>
        <v>-43</v>
      </c>
    </row>
    <row r="26" spans="1:44" s="10" customFormat="1" x14ac:dyDescent="0.2">
      <c r="A26" s="10" t="s">
        <v>44</v>
      </c>
      <c r="B26" s="10">
        <v>-12047</v>
      </c>
      <c r="C26" s="10">
        <v>465</v>
      </c>
      <c r="D26" s="10">
        <v>-1769</v>
      </c>
      <c r="E26" s="10">
        <v>-3996</v>
      </c>
      <c r="F26" s="10">
        <v>-17347</v>
      </c>
      <c r="G26" s="10">
        <v>-7501</v>
      </c>
      <c r="H26" s="10">
        <v>-26272</v>
      </c>
      <c r="I26" s="10">
        <v>-31523</v>
      </c>
      <c r="J26" s="10">
        <v>-22580</v>
      </c>
      <c r="K26" s="10">
        <v>-87876</v>
      </c>
      <c r="L26" s="10">
        <v>-13676</v>
      </c>
      <c r="M26" s="10">
        <v>-29457</v>
      </c>
      <c r="N26" s="10">
        <v>-26804</v>
      </c>
      <c r="O26" s="10">
        <v>-21039</v>
      </c>
      <c r="P26" s="10">
        <v>-90976</v>
      </c>
      <c r="Q26" s="10">
        <v>-25407</v>
      </c>
      <c r="R26" s="10">
        <v>-20940</v>
      </c>
      <c r="S26" s="10">
        <v>-19116</v>
      </c>
      <c r="T26" s="10">
        <v>-21357</v>
      </c>
      <c r="U26" s="10">
        <v>-86820</v>
      </c>
      <c r="V26" s="10">
        <v>-32249</v>
      </c>
      <c r="W26" s="10">
        <v>-11326</v>
      </c>
      <c r="X26" s="10">
        <v>-29396</v>
      </c>
      <c r="Y26" s="10">
        <v>-20382</v>
      </c>
      <c r="Z26" s="10">
        <v>-93353</v>
      </c>
      <c r="AA26" s="10">
        <v>-28159</v>
      </c>
      <c r="AB26" s="10">
        <v>-28351</v>
      </c>
      <c r="AC26" s="10">
        <v>-27445</v>
      </c>
    </row>
    <row r="28" spans="1:44" ht="17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83</v>
      </c>
      <c r="C1" s="4" t="s">
        <v>54</v>
      </c>
      <c r="D1" s="4" t="s">
        <v>55</v>
      </c>
      <c r="E1" s="4" t="s">
        <v>78</v>
      </c>
      <c r="F1" s="4" t="s">
        <v>56</v>
      </c>
      <c r="G1" s="4" t="s">
        <v>84</v>
      </c>
      <c r="H1" s="4" t="s">
        <v>57</v>
      </c>
      <c r="I1" s="4" t="s">
        <v>58</v>
      </c>
      <c r="J1" s="4" t="s">
        <v>79</v>
      </c>
      <c r="K1" s="4" t="s">
        <v>59</v>
      </c>
      <c r="L1" s="4" t="s">
        <v>85</v>
      </c>
      <c r="M1" s="4" t="s">
        <v>60</v>
      </c>
      <c r="N1" s="4" t="s">
        <v>61</v>
      </c>
      <c r="O1" s="4" t="s">
        <v>80</v>
      </c>
      <c r="P1" s="4" t="s">
        <v>62</v>
      </c>
      <c r="Q1" s="4" t="s">
        <v>86</v>
      </c>
      <c r="R1" s="4" t="s">
        <v>63</v>
      </c>
      <c r="S1" s="4" t="s">
        <v>64</v>
      </c>
      <c r="T1" s="4" t="s">
        <v>81</v>
      </c>
      <c r="U1" s="4" t="s">
        <v>65</v>
      </c>
      <c r="V1" s="4" t="s">
        <v>87</v>
      </c>
      <c r="W1" s="4" t="s">
        <v>66</v>
      </c>
      <c r="X1" s="4" t="s">
        <v>67</v>
      </c>
      <c r="Y1" s="4" t="s">
        <v>82</v>
      </c>
      <c r="Z1" s="4" t="s">
        <v>68</v>
      </c>
      <c r="AA1" s="4" t="s">
        <v>88</v>
      </c>
      <c r="AB1" s="4" t="s">
        <v>69</v>
      </c>
      <c r="AC1" s="4" t="s">
        <v>70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100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25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25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s="10" customFormat="1" x14ac:dyDescent="0.2">
      <c r="A9" s="10" t="s">
        <v>116</v>
      </c>
      <c r="B9" s="10">
        <f>SUM(B7:B8)</f>
        <v>-17</v>
      </c>
      <c r="C9" s="10">
        <f t="shared" ref="C9:AC9" si="1">SUM(C7:C8)</f>
        <v>-50</v>
      </c>
      <c r="D9" s="10">
        <f t="shared" si="1"/>
        <v>-181</v>
      </c>
      <c r="E9" s="10">
        <f t="shared" si="1"/>
        <v>-81</v>
      </c>
      <c r="F9" s="10">
        <f t="shared" si="1"/>
        <v>-329</v>
      </c>
      <c r="G9" s="10">
        <f t="shared" si="1"/>
        <v>-173</v>
      </c>
      <c r="H9" s="10">
        <f t="shared" si="1"/>
        <v>-132</v>
      </c>
      <c r="I9" s="10">
        <f t="shared" si="1"/>
        <v>-126</v>
      </c>
      <c r="J9" s="10">
        <f t="shared" si="1"/>
        <v>-290</v>
      </c>
      <c r="K9" s="10">
        <f t="shared" si="1"/>
        <v>-721</v>
      </c>
      <c r="L9" s="10">
        <f t="shared" si="1"/>
        <v>-167</v>
      </c>
      <c r="M9" s="10">
        <f t="shared" si="1"/>
        <v>-124</v>
      </c>
      <c r="N9" s="10">
        <f t="shared" si="1"/>
        <v>-320</v>
      </c>
      <c r="O9" s="10">
        <f t="shared" si="1"/>
        <v>-13</v>
      </c>
      <c r="P9" s="10">
        <f t="shared" si="1"/>
        <v>-624</v>
      </c>
      <c r="Q9" s="10">
        <f t="shared" si="1"/>
        <v>-958</v>
      </c>
      <c r="R9" s="10">
        <f t="shared" si="1"/>
        <v>-176</v>
      </c>
      <c r="S9" s="10">
        <f t="shared" si="1"/>
        <v>-339</v>
      </c>
      <c r="T9" s="10">
        <f t="shared" si="1"/>
        <v>-51</v>
      </c>
      <c r="U9" s="10">
        <f t="shared" si="1"/>
        <v>-1524</v>
      </c>
      <c r="V9" s="10">
        <f t="shared" si="1"/>
        <v>-9</v>
      </c>
      <c r="W9" s="10">
        <f t="shared" si="1"/>
        <v>0</v>
      </c>
      <c r="X9" s="10">
        <f t="shared" si="1"/>
        <v>-4</v>
      </c>
      <c r="Y9" s="10">
        <f t="shared" si="1"/>
        <v>-20</v>
      </c>
      <c r="Z9" s="10">
        <f t="shared" si="1"/>
        <v>-33</v>
      </c>
      <c r="AA9" s="10">
        <f t="shared" si="1"/>
        <v>0</v>
      </c>
      <c r="AB9" s="10">
        <f t="shared" si="1"/>
        <v>-167</v>
      </c>
      <c r="AC9" s="10">
        <f t="shared" si="1"/>
        <v>-2</v>
      </c>
    </row>
    <row r="11" spans="1:44" x14ac:dyDescent="0.2">
      <c r="A11" t="s">
        <v>22</v>
      </c>
      <c r="B11">
        <v>-54272</v>
      </c>
      <c r="C11">
        <v>-45549</v>
      </c>
      <c r="D11">
        <v>-23960</v>
      </c>
      <c r="E11">
        <v>-35705</v>
      </c>
      <c r="F11">
        <v>-159486</v>
      </c>
      <c r="G11">
        <v>-41272</v>
      </c>
      <c r="H11">
        <v>-7177</v>
      </c>
      <c r="I11">
        <v>-7684</v>
      </c>
      <c r="J11">
        <v>-15223</v>
      </c>
      <c r="K11">
        <v>-71356</v>
      </c>
      <c r="L11">
        <v>-7077</v>
      </c>
      <c r="M11">
        <v>-6777</v>
      </c>
      <c r="N11">
        <v>-8048</v>
      </c>
      <c r="O11">
        <v>-17728</v>
      </c>
      <c r="P11">
        <v>-39630</v>
      </c>
      <c r="Q11">
        <v>-37416</v>
      </c>
      <c r="R11">
        <v>-29073</v>
      </c>
      <c r="S11">
        <v>-30117</v>
      </c>
      <c r="T11">
        <v>-18332</v>
      </c>
      <c r="U11">
        <v>-114938</v>
      </c>
      <c r="V11">
        <v>-39800</v>
      </c>
      <c r="W11">
        <v>-34624</v>
      </c>
      <c r="X11">
        <v>-19628</v>
      </c>
      <c r="Y11">
        <v>-15506</v>
      </c>
      <c r="Z11">
        <v>-109558</v>
      </c>
      <c r="AA11">
        <v>-34913</v>
      </c>
      <c r="AB11">
        <v>-27074</v>
      </c>
      <c r="AC11">
        <v>-8191</v>
      </c>
    </row>
    <row r="12" spans="1:44" x14ac:dyDescent="0.2">
      <c r="A12" t="s">
        <v>23</v>
      </c>
      <c r="B12">
        <v>6525</v>
      </c>
      <c r="C12">
        <v>5904</v>
      </c>
      <c r="D12">
        <v>6918</v>
      </c>
      <c r="E12">
        <v>12428</v>
      </c>
      <c r="F12">
        <v>31775</v>
      </c>
      <c r="G12">
        <v>14048</v>
      </c>
      <c r="H12">
        <v>17836</v>
      </c>
      <c r="I12">
        <v>14406</v>
      </c>
      <c r="J12">
        <v>9591</v>
      </c>
      <c r="K12">
        <v>55881</v>
      </c>
      <c r="L12">
        <v>7203</v>
      </c>
      <c r="M12">
        <v>9677</v>
      </c>
      <c r="N12">
        <v>9903</v>
      </c>
      <c r="O12">
        <v>13319</v>
      </c>
      <c r="P12">
        <v>40102</v>
      </c>
      <c r="Q12">
        <v>19740</v>
      </c>
      <c r="R12">
        <v>19998</v>
      </c>
      <c r="S12">
        <v>15127</v>
      </c>
      <c r="T12">
        <v>15053</v>
      </c>
      <c r="U12">
        <v>69918</v>
      </c>
      <c r="V12">
        <v>25177</v>
      </c>
      <c r="W12">
        <v>14428</v>
      </c>
      <c r="X12">
        <v>10275</v>
      </c>
      <c r="Y12">
        <v>9143</v>
      </c>
      <c r="Z12">
        <v>59023</v>
      </c>
      <c r="AA12">
        <v>11309</v>
      </c>
      <c r="AB12">
        <v>6691</v>
      </c>
      <c r="AC12">
        <v>6203</v>
      </c>
    </row>
    <row r="13" spans="1:44" x14ac:dyDescent="0.2">
      <c r="A13" t="s">
        <v>24</v>
      </c>
      <c r="B13">
        <v>32166</v>
      </c>
      <c r="C13">
        <v>28288</v>
      </c>
      <c r="D13">
        <v>16293</v>
      </c>
      <c r="E13">
        <v>17817</v>
      </c>
      <c r="F13">
        <v>94564</v>
      </c>
      <c r="G13">
        <v>16801</v>
      </c>
      <c r="H13">
        <v>22141</v>
      </c>
      <c r="I13">
        <v>2672</v>
      </c>
      <c r="J13">
        <v>6224</v>
      </c>
      <c r="K13">
        <v>47838</v>
      </c>
      <c r="L13">
        <v>9723</v>
      </c>
      <c r="M13">
        <v>12912</v>
      </c>
      <c r="N13">
        <v>26881</v>
      </c>
      <c r="O13">
        <v>7472</v>
      </c>
      <c r="P13">
        <v>56988</v>
      </c>
      <c r="Q13">
        <v>7280</v>
      </c>
      <c r="R13">
        <v>20482</v>
      </c>
      <c r="S13">
        <v>11998</v>
      </c>
      <c r="T13">
        <v>10713</v>
      </c>
      <c r="U13">
        <v>50473</v>
      </c>
      <c r="V13">
        <v>9344</v>
      </c>
      <c r="W13">
        <v>12301</v>
      </c>
      <c r="X13">
        <v>15100</v>
      </c>
      <c r="Y13">
        <v>10715</v>
      </c>
      <c r="Z13">
        <v>47460</v>
      </c>
      <c r="AA13">
        <v>10675</v>
      </c>
      <c r="AB13">
        <v>13993</v>
      </c>
      <c r="AC13">
        <v>8941</v>
      </c>
    </row>
    <row r="14" spans="1:44" s="10" customFormat="1" x14ac:dyDescent="0.2">
      <c r="A14" s="10" t="s">
        <v>110</v>
      </c>
      <c r="B14" s="10">
        <f>SUM(B11:B13)</f>
        <v>-15581</v>
      </c>
      <c r="C14" s="10">
        <f t="shared" ref="C14:AC14" si="2">SUM(C11:C13)</f>
        <v>-11357</v>
      </c>
      <c r="D14" s="10">
        <f t="shared" si="2"/>
        <v>-749</v>
      </c>
      <c r="E14" s="10">
        <f t="shared" si="2"/>
        <v>-5460</v>
      </c>
      <c r="F14" s="10">
        <f t="shared" si="2"/>
        <v>-33147</v>
      </c>
      <c r="G14" s="10">
        <f t="shared" si="2"/>
        <v>-10423</v>
      </c>
      <c r="H14" s="10">
        <f t="shared" si="2"/>
        <v>32800</v>
      </c>
      <c r="I14" s="10">
        <f t="shared" si="2"/>
        <v>9394</v>
      </c>
      <c r="J14" s="10">
        <f t="shared" si="2"/>
        <v>592</v>
      </c>
      <c r="K14" s="10">
        <f t="shared" si="2"/>
        <v>32363</v>
      </c>
      <c r="L14" s="10">
        <f t="shared" si="2"/>
        <v>9849</v>
      </c>
      <c r="M14" s="10">
        <f t="shared" si="2"/>
        <v>15812</v>
      </c>
      <c r="N14" s="10">
        <f t="shared" si="2"/>
        <v>28736</v>
      </c>
      <c r="O14" s="10">
        <f t="shared" si="2"/>
        <v>3063</v>
      </c>
      <c r="P14" s="10">
        <f t="shared" si="2"/>
        <v>57460</v>
      </c>
      <c r="Q14" s="10">
        <f t="shared" si="2"/>
        <v>-10396</v>
      </c>
      <c r="R14" s="10">
        <f t="shared" si="2"/>
        <v>11407</v>
      </c>
      <c r="S14" s="10">
        <f t="shared" si="2"/>
        <v>-2992</v>
      </c>
      <c r="T14" s="10">
        <f t="shared" si="2"/>
        <v>7434</v>
      </c>
      <c r="U14" s="10">
        <f t="shared" si="2"/>
        <v>5453</v>
      </c>
      <c r="V14" s="10">
        <f t="shared" si="2"/>
        <v>-5279</v>
      </c>
      <c r="W14" s="10">
        <f t="shared" si="2"/>
        <v>-7895</v>
      </c>
      <c r="X14" s="10">
        <f t="shared" si="2"/>
        <v>5747</v>
      </c>
      <c r="Y14" s="10">
        <f t="shared" si="2"/>
        <v>4352</v>
      </c>
      <c r="Z14" s="10">
        <f t="shared" si="2"/>
        <v>-3075</v>
      </c>
      <c r="AA14" s="10">
        <f t="shared" si="2"/>
        <v>-12929</v>
      </c>
      <c r="AB14" s="10">
        <f t="shared" si="2"/>
        <v>-6390</v>
      </c>
      <c r="AC14" s="10">
        <f t="shared" si="2"/>
        <v>6953</v>
      </c>
    </row>
    <row r="16" spans="1:44" x14ac:dyDescent="0.2">
      <c r="A16" t="s">
        <v>26</v>
      </c>
      <c r="I16">
        <v>-1788</v>
      </c>
      <c r="J16">
        <v>-83</v>
      </c>
      <c r="K16">
        <v>-1871</v>
      </c>
      <c r="L16">
        <v>-427</v>
      </c>
      <c r="M16">
        <v>-63</v>
      </c>
      <c r="N16">
        <v>-142</v>
      </c>
      <c r="O16">
        <v>-369</v>
      </c>
      <c r="P16">
        <v>-1001</v>
      </c>
      <c r="Q16">
        <v>-77</v>
      </c>
      <c r="R16">
        <v>-69</v>
      </c>
      <c r="S16">
        <v>-64</v>
      </c>
      <c r="U16">
        <v>-210</v>
      </c>
      <c r="Y16">
        <v>-131</v>
      </c>
      <c r="Z16">
        <v>-131</v>
      </c>
    </row>
    <row r="17" spans="1:29" x14ac:dyDescent="0.2">
      <c r="A17" t="s">
        <v>28</v>
      </c>
      <c r="I17">
        <v>310</v>
      </c>
      <c r="J17">
        <v>43</v>
      </c>
      <c r="K17">
        <v>353</v>
      </c>
      <c r="N17">
        <v>1526</v>
      </c>
      <c r="O17">
        <v>108</v>
      </c>
      <c r="P17">
        <v>1634</v>
      </c>
      <c r="S17">
        <v>58</v>
      </c>
      <c r="T17">
        <v>34</v>
      </c>
      <c r="U17">
        <v>92</v>
      </c>
      <c r="Y17">
        <v>387</v>
      </c>
      <c r="Z17">
        <v>387</v>
      </c>
    </row>
    <row r="18" spans="1:29" s="10" customFormat="1" x14ac:dyDescent="0.2">
      <c r="A18" s="10" t="s">
        <v>109</v>
      </c>
      <c r="B18" s="10">
        <f>SUM(B15:B17)</f>
        <v>0</v>
      </c>
      <c r="C18" s="10">
        <f t="shared" ref="C18:AC18" si="3">SUM(C15:C17)</f>
        <v>0</v>
      </c>
      <c r="D18" s="10">
        <f t="shared" si="3"/>
        <v>0</v>
      </c>
      <c r="E18" s="10">
        <f t="shared" si="3"/>
        <v>0</v>
      </c>
      <c r="F18" s="10">
        <f t="shared" si="3"/>
        <v>0</v>
      </c>
      <c r="G18" s="10">
        <f t="shared" si="3"/>
        <v>0</v>
      </c>
      <c r="H18" s="10">
        <f t="shared" si="3"/>
        <v>0</v>
      </c>
      <c r="I18" s="10">
        <f t="shared" si="3"/>
        <v>-1478</v>
      </c>
      <c r="J18" s="10">
        <f t="shared" si="3"/>
        <v>-40</v>
      </c>
      <c r="K18" s="10">
        <f t="shared" si="3"/>
        <v>-1518</v>
      </c>
      <c r="L18" s="10">
        <f t="shared" si="3"/>
        <v>-427</v>
      </c>
      <c r="M18" s="10">
        <f t="shared" si="3"/>
        <v>-63</v>
      </c>
      <c r="N18" s="10">
        <f t="shared" si="3"/>
        <v>1384</v>
      </c>
      <c r="O18" s="10">
        <f t="shared" si="3"/>
        <v>-261</v>
      </c>
      <c r="P18" s="10">
        <f t="shared" si="3"/>
        <v>633</v>
      </c>
      <c r="Q18" s="10">
        <f t="shared" si="3"/>
        <v>-77</v>
      </c>
      <c r="R18" s="10">
        <f t="shared" si="3"/>
        <v>-69</v>
      </c>
      <c r="S18" s="10">
        <f t="shared" si="3"/>
        <v>-6</v>
      </c>
      <c r="T18" s="10">
        <f t="shared" si="3"/>
        <v>34</v>
      </c>
      <c r="U18" s="10">
        <f t="shared" si="3"/>
        <v>-118</v>
      </c>
      <c r="V18" s="10">
        <f t="shared" si="3"/>
        <v>0</v>
      </c>
      <c r="W18" s="10">
        <f t="shared" si="3"/>
        <v>0</v>
      </c>
      <c r="X18" s="10">
        <f t="shared" si="3"/>
        <v>0</v>
      </c>
      <c r="Y18" s="10">
        <f t="shared" si="3"/>
        <v>256</v>
      </c>
      <c r="Z18" s="10">
        <f t="shared" si="3"/>
        <v>256</v>
      </c>
      <c r="AA18" s="10">
        <f t="shared" si="3"/>
        <v>0</v>
      </c>
      <c r="AB18" s="10">
        <f t="shared" si="3"/>
        <v>0</v>
      </c>
      <c r="AC18" s="10">
        <f t="shared" si="3"/>
        <v>0</v>
      </c>
    </row>
    <row r="19" spans="1:29" x14ac:dyDescent="0.2">
      <c r="A19" t="s">
        <v>27</v>
      </c>
      <c r="B19">
        <v>-86</v>
      </c>
      <c r="C19">
        <v>-40</v>
      </c>
      <c r="D19">
        <v>-83</v>
      </c>
      <c r="E19">
        <v>-135</v>
      </c>
      <c r="F19">
        <v>-344</v>
      </c>
      <c r="G19">
        <v>-154</v>
      </c>
      <c r="H19">
        <v>154</v>
      </c>
    </row>
    <row r="20" spans="1:29" x14ac:dyDescent="0.2">
      <c r="A20" t="s">
        <v>9</v>
      </c>
      <c r="B20">
        <v>-104</v>
      </c>
      <c r="C20">
        <v>220</v>
      </c>
      <c r="D20">
        <v>197</v>
      </c>
      <c r="E20">
        <v>-93</v>
      </c>
      <c r="F20">
        <v>220</v>
      </c>
      <c r="G20">
        <v>64</v>
      </c>
      <c r="H20">
        <v>-11</v>
      </c>
      <c r="I20">
        <v>-576</v>
      </c>
      <c r="J20">
        <v>-222</v>
      </c>
      <c r="K20">
        <v>-745</v>
      </c>
      <c r="L20">
        <v>-56</v>
      </c>
      <c r="M20">
        <v>86</v>
      </c>
      <c r="N20">
        <v>-298</v>
      </c>
      <c r="O20">
        <v>-810</v>
      </c>
      <c r="P20">
        <v>-1078</v>
      </c>
      <c r="Q20">
        <v>-130</v>
      </c>
      <c r="R20">
        <v>-296</v>
      </c>
      <c r="S20">
        <v>-263</v>
      </c>
      <c r="T20">
        <v>-102</v>
      </c>
      <c r="U20">
        <v>-791</v>
      </c>
      <c r="V20">
        <v>204</v>
      </c>
      <c r="W20">
        <v>-204</v>
      </c>
      <c r="X20">
        <v>-78</v>
      </c>
      <c r="Y20">
        <v>-530</v>
      </c>
      <c r="Z20">
        <v>-608</v>
      </c>
      <c r="AA20">
        <v>-374</v>
      </c>
      <c r="AB20">
        <v>-194</v>
      </c>
      <c r="AC20">
        <v>-615</v>
      </c>
    </row>
    <row r="21" spans="1:29" x14ac:dyDescent="0.2">
      <c r="A21" t="s">
        <v>29</v>
      </c>
      <c r="D21">
        <v>-87</v>
      </c>
      <c r="E21">
        <v>-308</v>
      </c>
      <c r="F21">
        <v>-395</v>
      </c>
      <c r="G21">
        <v>-94</v>
      </c>
      <c r="H21">
        <v>94</v>
      </c>
    </row>
    <row r="22" spans="1:29" x14ac:dyDescent="0.2">
      <c r="A22" t="s">
        <v>30</v>
      </c>
    </row>
    <row r="23" spans="1:29" s="10" customFormat="1" x14ac:dyDescent="0.2">
      <c r="A23" s="10" t="s">
        <v>117</v>
      </c>
      <c r="B23" s="10">
        <f>SUM(B18:B22)</f>
        <v>-190</v>
      </c>
      <c r="C23" s="10">
        <f t="shared" ref="C23:AC23" si="4">SUM(C18:C22)</f>
        <v>180</v>
      </c>
      <c r="D23" s="10">
        <f t="shared" si="4"/>
        <v>27</v>
      </c>
      <c r="E23" s="10">
        <f t="shared" si="4"/>
        <v>-536</v>
      </c>
      <c r="F23" s="10">
        <f t="shared" si="4"/>
        <v>-519</v>
      </c>
      <c r="G23" s="10">
        <f t="shared" si="4"/>
        <v>-184</v>
      </c>
      <c r="H23" s="10">
        <f t="shared" si="4"/>
        <v>237</v>
      </c>
      <c r="I23" s="10">
        <f t="shared" si="4"/>
        <v>-2054</v>
      </c>
      <c r="J23" s="10">
        <f t="shared" si="4"/>
        <v>-262</v>
      </c>
      <c r="K23" s="10">
        <f t="shared" si="4"/>
        <v>-2263</v>
      </c>
      <c r="L23" s="10">
        <f t="shared" si="4"/>
        <v>-483</v>
      </c>
      <c r="M23" s="10">
        <f t="shared" si="4"/>
        <v>23</v>
      </c>
      <c r="N23" s="10">
        <f t="shared" si="4"/>
        <v>1086</v>
      </c>
      <c r="O23" s="10">
        <f t="shared" si="4"/>
        <v>-1071</v>
      </c>
      <c r="P23" s="10">
        <f t="shared" si="4"/>
        <v>-445</v>
      </c>
      <c r="Q23" s="10">
        <f t="shared" si="4"/>
        <v>-207</v>
      </c>
      <c r="R23" s="10">
        <f t="shared" si="4"/>
        <v>-365</v>
      </c>
      <c r="S23" s="10">
        <f t="shared" si="4"/>
        <v>-269</v>
      </c>
      <c r="T23" s="10">
        <f t="shared" si="4"/>
        <v>-68</v>
      </c>
      <c r="U23" s="10">
        <f t="shared" si="4"/>
        <v>-909</v>
      </c>
      <c r="V23" s="10">
        <f t="shared" si="4"/>
        <v>204</v>
      </c>
      <c r="W23" s="10">
        <f t="shared" si="4"/>
        <v>-204</v>
      </c>
      <c r="X23" s="10">
        <f t="shared" si="4"/>
        <v>-78</v>
      </c>
      <c r="Y23" s="10">
        <f t="shared" si="4"/>
        <v>-274</v>
      </c>
      <c r="Z23" s="10">
        <f t="shared" si="4"/>
        <v>-352</v>
      </c>
      <c r="AA23" s="10">
        <f t="shared" si="4"/>
        <v>-374</v>
      </c>
      <c r="AB23" s="10">
        <f t="shared" si="4"/>
        <v>-194</v>
      </c>
      <c r="AC23" s="10">
        <f t="shared" si="4"/>
        <v>-615</v>
      </c>
    </row>
    <row r="26" spans="1:29" x14ac:dyDescent="0.2">
      <c r="A26" t="s">
        <v>31</v>
      </c>
      <c r="B26">
        <v>-19122</v>
      </c>
      <c r="C26">
        <v>-14202</v>
      </c>
      <c r="D26">
        <v>-3180</v>
      </c>
      <c r="E26">
        <v>-9942</v>
      </c>
      <c r="F26">
        <v>-46446</v>
      </c>
      <c r="G26">
        <v>-13590</v>
      </c>
      <c r="H26">
        <v>28710</v>
      </c>
      <c r="I26">
        <v>3947</v>
      </c>
      <c r="J26">
        <v>-3001</v>
      </c>
      <c r="K26">
        <v>16066</v>
      </c>
      <c r="L26">
        <v>5844</v>
      </c>
      <c r="M26">
        <v>13348</v>
      </c>
      <c r="N26">
        <v>27502</v>
      </c>
      <c r="O26">
        <v>-798</v>
      </c>
      <c r="P26">
        <v>45896</v>
      </c>
      <c r="Q26">
        <v>-13668</v>
      </c>
      <c r="R26">
        <v>9013</v>
      </c>
      <c r="S26">
        <v>-5165</v>
      </c>
      <c r="T26">
        <v>5531</v>
      </c>
      <c r="U26">
        <v>-4289</v>
      </c>
      <c r="V26">
        <v>-8584</v>
      </c>
      <c r="W26">
        <v>-10368</v>
      </c>
      <c r="X26">
        <v>3572</v>
      </c>
      <c r="Y26">
        <v>835</v>
      </c>
      <c r="Z26">
        <v>-14545</v>
      </c>
      <c r="AA26">
        <v>-16106</v>
      </c>
      <c r="AB26">
        <v>-9265</v>
      </c>
      <c r="AC26">
        <v>4234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34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27" sqref="A27:XFD27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77</v>
      </c>
      <c r="B1" s="3" t="s">
        <v>83</v>
      </c>
      <c r="C1" s="3" t="s">
        <v>54</v>
      </c>
      <c r="D1" s="3" t="s">
        <v>55</v>
      </c>
      <c r="E1" s="3" t="s">
        <v>78</v>
      </c>
      <c r="F1" s="3" t="s">
        <v>56</v>
      </c>
      <c r="G1" s="3" t="s">
        <v>84</v>
      </c>
      <c r="H1" s="3" t="s">
        <v>57</v>
      </c>
      <c r="I1" s="3" t="s">
        <v>58</v>
      </c>
      <c r="J1" s="3" t="s">
        <v>79</v>
      </c>
      <c r="K1" s="3" t="s">
        <v>59</v>
      </c>
      <c r="L1" s="3" t="s">
        <v>85</v>
      </c>
      <c r="M1" s="3" t="s">
        <v>60</v>
      </c>
      <c r="N1" s="3" t="s">
        <v>61</v>
      </c>
      <c r="O1" s="3" t="s">
        <v>80</v>
      </c>
      <c r="P1" s="3" t="s">
        <v>62</v>
      </c>
      <c r="Q1" s="3" t="s">
        <v>86</v>
      </c>
      <c r="R1" s="3" t="s">
        <v>63</v>
      </c>
      <c r="S1" s="3" t="s">
        <v>64</v>
      </c>
      <c r="T1" s="3" t="s">
        <v>81</v>
      </c>
      <c r="U1" s="3" t="s">
        <v>65</v>
      </c>
      <c r="V1" s="3" t="s">
        <v>87</v>
      </c>
      <c r="W1" s="3" t="s">
        <v>66</v>
      </c>
      <c r="X1" s="3" t="s">
        <v>67</v>
      </c>
      <c r="Y1" s="3" t="s">
        <v>82</v>
      </c>
      <c r="Z1" s="3" t="s">
        <v>68</v>
      </c>
      <c r="AA1" s="3" t="s">
        <v>88</v>
      </c>
      <c r="AB1" s="3" t="s">
        <v>69</v>
      </c>
      <c r="AC1" s="3" t="s">
        <v>70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s="10" customFormat="1" x14ac:dyDescent="0.2">
      <c r="A10" s="12" t="s">
        <v>99</v>
      </c>
      <c r="B10" s="12">
        <f t="shared" ref="B10:AC10" si="0">SUM(B5:B9)</f>
        <v>5148</v>
      </c>
      <c r="C10" s="12">
        <f t="shared" si="0"/>
        <v>-3777</v>
      </c>
      <c r="D10" s="12">
        <f t="shared" si="0"/>
        <v>-3380</v>
      </c>
      <c r="E10" s="12">
        <f t="shared" si="0"/>
        <v>2403</v>
      </c>
      <c r="F10" s="12">
        <f t="shared" si="0"/>
        <v>394</v>
      </c>
      <c r="G10" s="12">
        <f t="shared" si="0"/>
        <v>37341</v>
      </c>
      <c r="H10" s="12">
        <f t="shared" si="0"/>
        <v>-972</v>
      </c>
      <c r="I10" s="12">
        <f t="shared" si="0"/>
        <v>-2321</v>
      </c>
      <c r="J10" s="12">
        <f t="shared" si="0"/>
        <v>1113</v>
      </c>
      <c r="K10" s="12">
        <f t="shared" si="0"/>
        <v>35161</v>
      </c>
      <c r="L10" s="12">
        <f t="shared" si="0"/>
        <v>3028</v>
      </c>
      <c r="M10" s="12">
        <f t="shared" si="0"/>
        <v>-4621</v>
      </c>
      <c r="N10" s="12">
        <f t="shared" si="0"/>
        <v>-3972</v>
      </c>
      <c r="O10" s="12">
        <f t="shared" si="0"/>
        <v>1829</v>
      </c>
      <c r="P10" s="12">
        <f t="shared" si="0"/>
        <v>-3736</v>
      </c>
      <c r="Q10" s="12">
        <f t="shared" si="0"/>
        <v>10314</v>
      </c>
      <c r="R10" s="12">
        <f t="shared" si="0"/>
        <v>-428</v>
      </c>
      <c r="S10" s="12">
        <f t="shared" si="0"/>
        <v>-2962</v>
      </c>
      <c r="T10" s="12">
        <f t="shared" si="0"/>
        <v>6273</v>
      </c>
      <c r="U10" s="12">
        <f t="shared" si="0"/>
        <v>13197</v>
      </c>
      <c r="V10" s="12">
        <f t="shared" si="0"/>
        <v>7540</v>
      </c>
      <c r="W10" s="12">
        <f t="shared" si="0"/>
        <v>-3273</v>
      </c>
      <c r="X10" s="12">
        <f t="shared" si="0"/>
        <v>-3227</v>
      </c>
      <c r="Y10" s="12">
        <f t="shared" si="0"/>
        <v>415</v>
      </c>
      <c r="Z10" s="12">
        <f t="shared" si="0"/>
        <v>1455</v>
      </c>
      <c r="AA10" s="12">
        <f t="shared" si="0"/>
        <v>10984</v>
      </c>
      <c r="AB10" s="12">
        <f t="shared" si="0"/>
        <v>-3596</v>
      </c>
      <c r="AC10" s="12">
        <f t="shared" si="0"/>
        <v>-3111</v>
      </c>
    </row>
    <row r="11" spans="1:4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44" x14ac:dyDescent="0.2">
      <c r="A12" s="1" t="s">
        <v>7</v>
      </c>
      <c r="B12" s="1">
        <v>1452</v>
      </c>
      <c r="C12" s="1">
        <v>1370</v>
      </c>
      <c r="D12" s="1">
        <v>1942</v>
      </c>
      <c r="E12" s="1">
        <v>1202</v>
      </c>
      <c r="F12" s="1">
        <v>5966</v>
      </c>
      <c r="G12" s="1">
        <v>-33737</v>
      </c>
      <c r="H12" s="1">
        <v>-498</v>
      </c>
      <c r="I12" s="1">
        <v>1126</v>
      </c>
      <c r="J12" s="1">
        <v>519</v>
      </c>
      <c r="K12" s="1">
        <v>-32590</v>
      </c>
      <c r="L12" s="1">
        <v>53</v>
      </c>
      <c r="M12" s="1">
        <v>-53</v>
      </c>
      <c r="N12" s="1"/>
      <c r="O12" s="1">
        <v>-340</v>
      </c>
      <c r="P12" s="1">
        <v>-340</v>
      </c>
      <c r="Q12" s="1">
        <v>-349</v>
      </c>
      <c r="R12" s="1">
        <v>349</v>
      </c>
      <c r="S12" s="1">
        <v>182</v>
      </c>
      <c r="T12" s="1">
        <v>-182</v>
      </c>
      <c r="U12" s="1"/>
      <c r="V12" s="1"/>
      <c r="W12" s="1"/>
      <c r="X12" s="1">
        <v>-737</v>
      </c>
      <c r="Y12" s="1">
        <v>737</v>
      </c>
      <c r="Z12" s="1"/>
      <c r="AA12" s="1">
        <v>682</v>
      </c>
      <c r="AB12" s="1">
        <v>406</v>
      </c>
      <c r="AC12" s="1">
        <v>1668</v>
      </c>
    </row>
    <row r="13" spans="1:44" x14ac:dyDescent="0.2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-124</v>
      </c>
      <c r="N13" s="1">
        <v>86</v>
      </c>
      <c r="O13" s="1">
        <v>38</v>
      </c>
      <c r="P13" s="1"/>
      <c r="Q13" s="1"/>
      <c r="R13" s="1">
        <v>-651</v>
      </c>
      <c r="S13" s="1">
        <v>651</v>
      </c>
      <c r="T13" s="1">
        <v>-215</v>
      </c>
      <c r="U13" s="1">
        <v>-215</v>
      </c>
      <c r="V13" s="1">
        <v>-58</v>
      </c>
      <c r="W13" s="1">
        <v>-149</v>
      </c>
      <c r="X13" s="1">
        <v>207</v>
      </c>
      <c r="Y13" s="1">
        <v>-4774</v>
      </c>
      <c r="Z13" s="1">
        <v>-4774</v>
      </c>
      <c r="AA13" s="1"/>
      <c r="AB13" s="1"/>
      <c r="AC13" s="1"/>
    </row>
    <row r="14" spans="1:44" s="10" customFormat="1" x14ac:dyDescent="0.2">
      <c r="A14" s="12" t="s">
        <v>108</v>
      </c>
      <c r="B14" s="12">
        <f>SUM(B12:B13)</f>
        <v>1452</v>
      </c>
      <c r="C14" s="12">
        <f t="shared" ref="C14:AC14" si="1">SUM(C12:C13)</f>
        <v>1370</v>
      </c>
      <c r="D14" s="12">
        <f t="shared" si="1"/>
        <v>1942</v>
      </c>
      <c r="E14" s="12">
        <f t="shared" si="1"/>
        <v>1202</v>
      </c>
      <c r="F14" s="12">
        <f t="shared" si="1"/>
        <v>5966</v>
      </c>
      <c r="G14" s="12">
        <f t="shared" si="1"/>
        <v>-33737</v>
      </c>
      <c r="H14" s="12">
        <f t="shared" si="1"/>
        <v>-498</v>
      </c>
      <c r="I14" s="12">
        <f t="shared" si="1"/>
        <v>1126</v>
      </c>
      <c r="J14" s="12">
        <f t="shared" si="1"/>
        <v>519</v>
      </c>
      <c r="K14" s="12">
        <f t="shared" si="1"/>
        <v>-32590</v>
      </c>
      <c r="L14" s="12">
        <f t="shared" si="1"/>
        <v>53</v>
      </c>
      <c r="M14" s="12">
        <f t="shared" si="1"/>
        <v>-177</v>
      </c>
      <c r="N14" s="12">
        <f t="shared" si="1"/>
        <v>86</v>
      </c>
      <c r="O14" s="12">
        <f t="shared" si="1"/>
        <v>-302</v>
      </c>
      <c r="P14" s="12">
        <f t="shared" si="1"/>
        <v>-340</v>
      </c>
      <c r="Q14" s="12">
        <f t="shared" si="1"/>
        <v>-349</v>
      </c>
      <c r="R14" s="12">
        <f t="shared" si="1"/>
        <v>-302</v>
      </c>
      <c r="S14" s="12">
        <f t="shared" si="1"/>
        <v>833</v>
      </c>
      <c r="T14" s="12">
        <f t="shared" si="1"/>
        <v>-397</v>
      </c>
      <c r="U14" s="12">
        <f t="shared" si="1"/>
        <v>-215</v>
      </c>
      <c r="V14" s="12">
        <f t="shared" si="1"/>
        <v>-58</v>
      </c>
      <c r="W14" s="12">
        <f t="shared" si="1"/>
        <v>-149</v>
      </c>
      <c r="X14" s="12">
        <f t="shared" si="1"/>
        <v>-530</v>
      </c>
      <c r="Y14" s="12">
        <f t="shared" si="1"/>
        <v>-4037</v>
      </c>
      <c r="Z14" s="12">
        <f t="shared" si="1"/>
        <v>-4774</v>
      </c>
      <c r="AA14" s="12">
        <f t="shared" si="1"/>
        <v>682</v>
      </c>
      <c r="AB14" s="12">
        <f t="shared" si="1"/>
        <v>406</v>
      </c>
      <c r="AC14" s="12">
        <f t="shared" si="1"/>
        <v>1668</v>
      </c>
    </row>
    <row r="15" spans="1:4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44" x14ac:dyDescent="0.2">
      <c r="A16" s="1" t="s">
        <v>6</v>
      </c>
      <c r="B16" s="1">
        <v>1256</v>
      </c>
      <c r="C16" s="1">
        <v>1217</v>
      </c>
      <c r="D16" s="1">
        <v>1193</v>
      </c>
      <c r="E16" s="1">
        <v>1174</v>
      </c>
      <c r="F16" s="1">
        <v>4840</v>
      </c>
      <c r="G16" s="1">
        <v>1296</v>
      </c>
      <c r="H16" s="1">
        <v>1348</v>
      </c>
      <c r="I16" s="1">
        <v>1351</v>
      </c>
      <c r="J16" s="1">
        <v>1345</v>
      </c>
      <c r="K16" s="1">
        <v>5340</v>
      </c>
      <c r="L16" s="1">
        <v>1559</v>
      </c>
      <c r="M16" s="1">
        <v>1514</v>
      </c>
      <c r="N16" s="1">
        <v>1496</v>
      </c>
      <c r="O16" s="1">
        <v>1499</v>
      </c>
      <c r="P16" s="1">
        <v>6068</v>
      </c>
      <c r="Q16" s="1">
        <v>1710</v>
      </c>
      <c r="R16" s="1">
        <v>1697</v>
      </c>
      <c r="S16" s="1">
        <v>1698</v>
      </c>
      <c r="T16" s="1">
        <v>1724</v>
      </c>
      <c r="U16" s="1">
        <v>6829</v>
      </c>
      <c r="V16" s="1">
        <v>2020</v>
      </c>
      <c r="W16" s="1">
        <v>1981</v>
      </c>
      <c r="X16" s="1">
        <v>1960</v>
      </c>
      <c r="Y16" s="1">
        <v>1945</v>
      </c>
      <c r="Z16" s="1">
        <v>7906</v>
      </c>
      <c r="AA16" s="1">
        <v>2265</v>
      </c>
      <c r="AB16" s="1">
        <v>2252</v>
      </c>
      <c r="AC16" s="1">
        <v>2243</v>
      </c>
    </row>
    <row r="17" spans="1:29" x14ac:dyDescent="0.2">
      <c r="A17" s="1" t="s">
        <v>13</v>
      </c>
      <c r="B17" s="1">
        <v>-1446</v>
      </c>
      <c r="C17" s="1">
        <v>550</v>
      </c>
      <c r="D17" s="1">
        <v>-2333</v>
      </c>
      <c r="E17" s="1">
        <v>-2089</v>
      </c>
      <c r="F17" s="1">
        <v>-5318</v>
      </c>
      <c r="G17" s="1">
        <v>-197</v>
      </c>
      <c r="H17" s="1">
        <v>-856</v>
      </c>
      <c r="I17" s="1">
        <v>988</v>
      </c>
      <c r="J17" s="1">
        <v>-358</v>
      </c>
      <c r="K17" s="1">
        <v>-423</v>
      </c>
      <c r="L17" s="1">
        <v>-886</v>
      </c>
      <c r="M17" s="1">
        <v>169</v>
      </c>
      <c r="N17" s="1">
        <v>1410</v>
      </c>
      <c r="O17" s="1">
        <v>180</v>
      </c>
      <c r="P17" s="1">
        <v>873</v>
      </c>
      <c r="Q17" s="1">
        <v>-7054</v>
      </c>
      <c r="R17" s="1">
        <v>-1812</v>
      </c>
      <c r="S17" s="1">
        <v>2106</v>
      </c>
      <c r="T17" s="1">
        <v>-2828</v>
      </c>
      <c r="U17" s="1">
        <v>-9588</v>
      </c>
      <c r="V17" s="1">
        <v>-3526</v>
      </c>
      <c r="W17" s="1">
        <v>-807</v>
      </c>
      <c r="X17" s="1">
        <v>-1566</v>
      </c>
      <c r="Y17" s="1">
        <v>-2143</v>
      </c>
      <c r="Z17" s="1">
        <v>-8042</v>
      </c>
      <c r="AA17" s="1">
        <v>-4921</v>
      </c>
      <c r="AB17" s="1">
        <v>1379</v>
      </c>
      <c r="AC17" s="1">
        <v>253</v>
      </c>
    </row>
    <row r="18" spans="1:29" x14ac:dyDescent="0.2">
      <c r="A18" s="1" t="s">
        <v>15</v>
      </c>
      <c r="B18" s="1">
        <v>42</v>
      </c>
      <c r="C18" s="1">
        <v>-263</v>
      </c>
      <c r="D18" s="1">
        <v>-197</v>
      </c>
      <c r="E18" s="1">
        <v>-208</v>
      </c>
      <c r="F18" s="1">
        <v>-626</v>
      </c>
      <c r="G18" s="1">
        <v>791</v>
      </c>
      <c r="H18" s="1">
        <v>-313</v>
      </c>
      <c r="I18" s="1">
        <v>-581</v>
      </c>
      <c r="J18" s="1">
        <v>59</v>
      </c>
      <c r="K18" s="1">
        <v>-44</v>
      </c>
      <c r="L18" s="1">
        <v>-370</v>
      </c>
      <c r="M18" s="1">
        <v>-170</v>
      </c>
      <c r="N18" s="1">
        <v>-236</v>
      </c>
      <c r="O18" s="1">
        <v>151</v>
      </c>
      <c r="P18" s="1">
        <v>-625</v>
      </c>
      <c r="Q18" s="1">
        <v>985</v>
      </c>
      <c r="R18" s="1">
        <v>238</v>
      </c>
      <c r="S18" s="1">
        <v>426</v>
      </c>
      <c r="T18" s="1">
        <v>432</v>
      </c>
      <c r="U18" s="1">
        <v>2081</v>
      </c>
      <c r="V18" s="1">
        <v>1341</v>
      </c>
      <c r="W18" s="1">
        <v>301</v>
      </c>
      <c r="X18" s="1">
        <v>96</v>
      </c>
      <c r="Y18" s="1">
        <v>-62</v>
      </c>
      <c r="Z18" s="1">
        <v>1676</v>
      </c>
      <c r="AA18" s="1">
        <v>462</v>
      </c>
      <c r="AB18" s="1">
        <v>165</v>
      </c>
      <c r="AC18" s="1">
        <v>-367</v>
      </c>
    </row>
    <row r="19" spans="1:29" x14ac:dyDescent="0.2">
      <c r="A19" s="1" t="s">
        <v>9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115</v>
      </c>
      <c r="B20" s="12">
        <f>SUM(B16:B19)</f>
        <v>-422</v>
      </c>
      <c r="C20" s="12">
        <f t="shared" ref="C20:AC20" si="2">SUM(C16:C19)</f>
        <v>1569</v>
      </c>
      <c r="D20" s="12">
        <f t="shared" si="2"/>
        <v>-1270</v>
      </c>
      <c r="E20" s="12">
        <f t="shared" si="2"/>
        <v>-1147</v>
      </c>
      <c r="F20" s="12">
        <f t="shared" si="2"/>
        <v>-1270</v>
      </c>
      <c r="G20" s="12">
        <f t="shared" si="2"/>
        <v>1879</v>
      </c>
      <c r="H20" s="12">
        <f t="shared" si="2"/>
        <v>39</v>
      </c>
      <c r="I20" s="12">
        <f t="shared" si="2"/>
        <v>1499</v>
      </c>
      <c r="J20" s="12">
        <f t="shared" si="2"/>
        <v>1012</v>
      </c>
      <c r="K20" s="12">
        <f t="shared" si="2"/>
        <v>4429</v>
      </c>
      <c r="L20" s="12">
        <f t="shared" si="2"/>
        <v>249</v>
      </c>
      <c r="M20" s="12">
        <f t="shared" si="2"/>
        <v>1352</v>
      </c>
      <c r="N20" s="12">
        <f t="shared" si="2"/>
        <v>2545</v>
      </c>
      <c r="O20" s="12">
        <f t="shared" si="2"/>
        <v>1518</v>
      </c>
      <c r="P20" s="12">
        <f t="shared" si="2"/>
        <v>5664</v>
      </c>
      <c r="Q20" s="12">
        <f t="shared" si="2"/>
        <v>-4501</v>
      </c>
      <c r="R20" s="12">
        <f t="shared" si="2"/>
        <v>6</v>
      </c>
      <c r="S20" s="12">
        <f t="shared" si="2"/>
        <v>4395</v>
      </c>
      <c r="T20" s="12">
        <f t="shared" si="2"/>
        <v>-675</v>
      </c>
      <c r="U20" s="12">
        <f t="shared" si="2"/>
        <v>-775</v>
      </c>
      <c r="V20" s="12">
        <f t="shared" si="2"/>
        <v>-140</v>
      </c>
      <c r="W20" s="12">
        <f t="shared" si="2"/>
        <v>976</v>
      </c>
      <c r="X20" s="12">
        <f t="shared" si="2"/>
        <v>275</v>
      </c>
      <c r="Y20" s="12">
        <f t="shared" si="2"/>
        <v>282</v>
      </c>
      <c r="Z20" s="12">
        <f t="shared" si="2"/>
        <v>1393</v>
      </c>
      <c r="AA20" s="12">
        <f t="shared" si="2"/>
        <v>-2027</v>
      </c>
      <c r="AB20" s="12">
        <f t="shared" si="2"/>
        <v>3609</v>
      </c>
      <c r="AC20" s="12">
        <f t="shared" si="2"/>
        <v>2088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f>B10+B14+B20</f>
        <v>6178</v>
      </c>
      <c r="C22" s="1">
        <f t="shared" ref="C22:AC22" si="3">C10+C14+C20</f>
        <v>-838</v>
      </c>
      <c r="D22" s="1">
        <f t="shared" si="3"/>
        <v>-2708</v>
      </c>
      <c r="E22" s="1">
        <f t="shared" si="3"/>
        <v>2458</v>
      </c>
      <c r="F22" s="1">
        <f t="shared" si="3"/>
        <v>5090</v>
      </c>
      <c r="G22" s="1">
        <f t="shared" si="3"/>
        <v>5483</v>
      </c>
      <c r="H22" s="1">
        <f t="shared" si="3"/>
        <v>-1431</v>
      </c>
      <c r="I22" s="1">
        <f t="shared" si="3"/>
        <v>304</v>
      </c>
      <c r="J22" s="1">
        <f t="shared" si="3"/>
        <v>2644</v>
      </c>
      <c r="K22" s="1">
        <f t="shared" si="3"/>
        <v>7000</v>
      </c>
      <c r="L22" s="1">
        <f t="shared" si="3"/>
        <v>3330</v>
      </c>
      <c r="M22" s="1">
        <f t="shared" si="3"/>
        <v>-3446</v>
      </c>
      <c r="N22" s="1">
        <f t="shared" si="3"/>
        <v>-1341</v>
      </c>
      <c r="O22" s="1">
        <f t="shared" si="3"/>
        <v>3045</v>
      </c>
      <c r="P22" s="1">
        <f t="shared" si="3"/>
        <v>1588</v>
      </c>
      <c r="Q22" s="1">
        <f t="shared" si="3"/>
        <v>5464</v>
      </c>
      <c r="R22" s="1">
        <f t="shared" si="3"/>
        <v>-724</v>
      </c>
      <c r="S22" s="1">
        <f t="shared" si="3"/>
        <v>2266</v>
      </c>
      <c r="T22" s="1">
        <f t="shared" si="3"/>
        <v>5201</v>
      </c>
      <c r="U22" s="1">
        <f t="shared" si="3"/>
        <v>12207</v>
      </c>
      <c r="V22" s="1">
        <f t="shared" si="3"/>
        <v>7342</v>
      </c>
      <c r="W22" s="1">
        <f t="shared" si="3"/>
        <v>-2446</v>
      </c>
      <c r="X22" s="1">
        <f t="shared" si="3"/>
        <v>-3482</v>
      </c>
      <c r="Y22" s="1">
        <f t="shared" si="3"/>
        <v>-3340</v>
      </c>
      <c r="Z22" s="1">
        <f t="shared" si="3"/>
        <v>-1926</v>
      </c>
      <c r="AA22" s="1">
        <f>AA10+AA14+AA20</f>
        <v>9639</v>
      </c>
      <c r="AB22" s="1">
        <f t="shared" si="3"/>
        <v>419</v>
      </c>
      <c r="AC22" s="1">
        <f t="shared" si="3"/>
        <v>645</v>
      </c>
    </row>
    <row r="23" spans="1:2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5" spans="1:29" x14ac:dyDescent="0.2">
      <c r="A25" t="s">
        <v>165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108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102</v>
      </c>
      <c r="B27" s="10">
        <f>-B25+B26</f>
        <v>-4837</v>
      </c>
      <c r="C27" s="10">
        <f t="shared" ref="C27:AC27" si="4">-C25+C26</f>
        <v>-2285</v>
      </c>
      <c r="D27" s="10">
        <f t="shared" si="4"/>
        <v>-649</v>
      </c>
      <c r="E27" s="10">
        <f t="shared" si="4"/>
        <v>-2001</v>
      </c>
      <c r="F27" s="10">
        <f t="shared" si="4"/>
        <v>-9772</v>
      </c>
      <c r="G27" s="10">
        <f t="shared" si="4"/>
        <v>-40702</v>
      </c>
      <c r="H27" s="10">
        <f t="shared" si="4"/>
        <v>-2844</v>
      </c>
      <c r="I27" s="10">
        <f t="shared" si="4"/>
        <v>-639</v>
      </c>
      <c r="J27" s="10">
        <f t="shared" si="4"/>
        <v>-1777</v>
      </c>
      <c r="K27" s="10">
        <f t="shared" si="4"/>
        <v>-45962</v>
      </c>
      <c r="L27" s="10">
        <f t="shared" si="4"/>
        <v>-3888</v>
      </c>
      <c r="M27" s="10">
        <f t="shared" si="4"/>
        <v>-2409</v>
      </c>
      <c r="N27" s="10">
        <f t="shared" si="4"/>
        <v>-1781</v>
      </c>
      <c r="O27" s="10">
        <f t="shared" si="4"/>
        <v>-2743</v>
      </c>
      <c r="P27" s="10">
        <f t="shared" si="4"/>
        <v>-10821</v>
      </c>
      <c r="Q27" s="10">
        <f t="shared" si="4"/>
        <v>-4031</v>
      </c>
      <c r="R27" s="10">
        <f t="shared" si="4"/>
        <v>-2188</v>
      </c>
      <c r="S27" s="10">
        <f t="shared" si="4"/>
        <v>-1051</v>
      </c>
      <c r="T27" s="10">
        <f t="shared" si="4"/>
        <v>-2625</v>
      </c>
      <c r="U27" s="10">
        <f t="shared" si="4"/>
        <v>-9895</v>
      </c>
      <c r="V27" s="10">
        <f t="shared" si="4"/>
        <v>-4882</v>
      </c>
      <c r="W27" s="10">
        <f t="shared" si="4"/>
        <v>-4530</v>
      </c>
      <c r="X27" s="10">
        <f t="shared" si="4"/>
        <v>-3155</v>
      </c>
      <c r="Y27" s="10">
        <f t="shared" si="4"/>
        <v>-6734</v>
      </c>
      <c r="Z27" s="10">
        <f t="shared" si="4"/>
        <v>-19301</v>
      </c>
      <c r="AA27" s="10">
        <f t="shared" si="4"/>
        <v>-5929</v>
      </c>
      <c r="AB27" s="10">
        <f t="shared" si="4"/>
        <v>-4723</v>
      </c>
      <c r="AC27" s="10">
        <f t="shared" si="4"/>
        <v>-1956</v>
      </c>
    </row>
    <row r="29" spans="1:29" x14ac:dyDescent="0.2">
      <c r="A29" t="s">
        <v>2</v>
      </c>
      <c r="B29">
        <v>3510</v>
      </c>
      <c r="C29">
        <v>3368</v>
      </c>
      <c r="D29">
        <v>2874</v>
      </c>
      <c r="E29">
        <v>1839</v>
      </c>
      <c r="F29">
        <v>11591</v>
      </c>
      <c r="G29">
        <v>3551</v>
      </c>
      <c r="H29">
        <v>2789</v>
      </c>
      <c r="I29">
        <v>2479</v>
      </c>
      <c r="J29">
        <v>1598</v>
      </c>
      <c r="K29">
        <v>10417</v>
      </c>
      <c r="L29">
        <v>4916</v>
      </c>
      <c r="M29">
        <v>4581</v>
      </c>
      <c r="N29">
        <v>2298</v>
      </c>
      <c r="O29">
        <v>3468</v>
      </c>
      <c r="P29">
        <v>15263</v>
      </c>
      <c r="Q29">
        <v>4393</v>
      </c>
      <c r="R29">
        <v>3112</v>
      </c>
      <c r="S29">
        <v>905</v>
      </c>
      <c r="T29">
        <v>1091</v>
      </c>
      <c r="U29">
        <v>9501</v>
      </c>
      <c r="V29">
        <v>1787</v>
      </c>
      <c r="W29">
        <v>8489</v>
      </c>
      <c r="X29">
        <v>8260</v>
      </c>
      <c r="Y29">
        <v>6849</v>
      </c>
      <c r="Z29">
        <v>25385</v>
      </c>
      <c r="AA29">
        <v>5235</v>
      </c>
      <c r="AB29">
        <v>4066</v>
      </c>
      <c r="AC29">
        <v>2950</v>
      </c>
    </row>
    <row r="30" spans="1:29" x14ac:dyDescent="0.2">
      <c r="A30" t="s">
        <v>3</v>
      </c>
      <c r="B30">
        <v>497</v>
      </c>
      <c r="C30">
        <v>510</v>
      </c>
      <c r="D30">
        <v>449</v>
      </c>
      <c r="E30">
        <v>636</v>
      </c>
      <c r="F30">
        <v>2092</v>
      </c>
      <c r="G30">
        <v>623</v>
      </c>
      <c r="H30">
        <v>733</v>
      </c>
      <c r="I30">
        <v>764</v>
      </c>
      <c r="J30">
        <v>902</v>
      </c>
      <c r="K30">
        <v>3022</v>
      </c>
      <c r="L30">
        <v>836</v>
      </c>
      <c r="M30">
        <v>926</v>
      </c>
      <c r="N30">
        <v>801</v>
      </c>
      <c r="O30">
        <v>860</v>
      </c>
      <c r="P30">
        <v>3423</v>
      </c>
      <c r="Q30">
        <v>771</v>
      </c>
      <c r="R30">
        <v>918</v>
      </c>
      <c r="S30">
        <v>586</v>
      </c>
      <c r="T30">
        <v>727</v>
      </c>
      <c r="U30">
        <v>3002</v>
      </c>
      <c r="V30">
        <v>619</v>
      </c>
      <c r="W30">
        <v>708</v>
      </c>
      <c r="X30">
        <v>543</v>
      </c>
      <c r="Y30">
        <v>817</v>
      </c>
      <c r="Z30">
        <v>2687</v>
      </c>
      <c r="AA30">
        <v>531</v>
      </c>
      <c r="AB30">
        <v>875</v>
      </c>
      <c r="AC30">
        <v>504</v>
      </c>
    </row>
    <row r="34" spans="2:29" x14ac:dyDescent="0.2">
      <c r="B34">
        <f t="shared" ref="B34:AC34" si="5">B33-B14</f>
        <v>-1452</v>
      </c>
      <c r="C34">
        <f t="shared" si="5"/>
        <v>-1370</v>
      </c>
      <c r="D34">
        <f t="shared" si="5"/>
        <v>-1942</v>
      </c>
      <c r="E34">
        <f t="shared" si="5"/>
        <v>-1202</v>
      </c>
      <c r="F34">
        <f t="shared" si="5"/>
        <v>-5966</v>
      </c>
      <c r="G34">
        <f t="shared" si="5"/>
        <v>33737</v>
      </c>
      <c r="H34">
        <f t="shared" si="5"/>
        <v>498</v>
      </c>
      <c r="I34">
        <f t="shared" si="5"/>
        <v>-1126</v>
      </c>
      <c r="J34">
        <f t="shared" si="5"/>
        <v>-519</v>
      </c>
      <c r="K34">
        <f t="shared" si="5"/>
        <v>32590</v>
      </c>
      <c r="L34">
        <f t="shared" si="5"/>
        <v>-53</v>
      </c>
      <c r="M34">
        <f t="shared" si="5"/>
        <v>177</v>
      </c>
      <c r="N34">
        <f t="shared" si="5"/>
        <v>-86</v>
      </c>
      <c r="O34">
        <f t="shared" si="5"/>
        <v>302</v>
      </c>
      <c r="P34">
        <f t="shared" si="5"/>
        <v>340</v>
      </c>
      <c r="Q34">
        <f t="shared" si="5"/>
        <v>349</v>
      </c>
      <c r="R34">
        <f t="shared" si="5"/>
        <v>302</v>
      </c>
      <c r="S34">
        <f t="shared" si="5"/>
        <v>-833</v>
      </c>
      <c r="T34">
        <f t="shared" si="5"/>
        <v>397</v>
      </c>
      <c r="U34">
        <f t="shared" si="5"/>
        <v>215</v>
      </c>
      <c r="V34">
        <f t="shared" si="5"/>
        <v>58</v>
      </c>
      <c r="W34">
        <f t="shared" si="5"/>
        <v>149</v>
      </c>
      <c r="X34">
        <f t="shared" si="5"/>
        <v>530</v>
      </c>
      <c r="Y34">
        <f t="shared" si="5"/>
        <v>4037</v>
      </c>
      <c r="Z34">
        <f t="shared" si="5"/>
        <v>4774</v>
      </c>
      <c r="AA34">
        <f t="shared" si="5"/>
        <v>-682</v>
      </c>
      <c r="AB34">
        <f t="shared" si="5"/>
        <v>-406</v>
      </c>
      <c r="AC34">
        <f t="shared" si="5"/>
        <v>-1668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Sheet5</vt:lpstr>
      <vt:lpstr>analysis</vt:lpstr>
      <vt:lpstr>charts</vt:lpstr>
      <vt:lpstr>Debt 10K 2021</vt:lpstr>
      <vt:lpstr>CashOpx</vt:lpstr>
      <vt:lpstr>by segment</vt:lpstr>
      <vt:lpstr>financing</vt:lpstr>
      <vt:lpstr>investing</vt:lpstr>
      <vt:lpstr>cashflow from operating</vt:lpstr>
      <vt:lpstr>calculate up</vt:lpstr>
      <vt:lpstr>trial 1-ebitda to delta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2022-08-06T11:16:29Z</dcterms:modified>
</cp:coreProperties>
</file>