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A4CD6B1E-AF8F-A841-8AAB-F25ADD2E2763}" xr6:coauthVersionLast="47" xr6:coauthVersionMax="47" xr10:uidLastSave="{00000000-0000-0000-0000-000000000000}"/>
  <bookViews>
    <workbookView xWindow="1560" yWindow="500" windowWidth="26900" windowHeight="15800" activeTab="1" xr2:uid="{123E7126-618F-554B-9C59-0DEE9560D86E}"/>
  </bookViews>
  <sheets>
    <sheet name="Sheet5" sheetId="9" r:id="rId1"/>
    <sheet name="Sheet4" sheetId="21" r:id="rId2"/>
    <sheet name="analysis" sheetId="18" r:id="rId3"/>
    <sheet name="Debt 10K 2021" sheetId="15" r:id="rId4"/>
    <sheet name="CashOpx" sheetId="10" r:id="rId5"/>
    <sheet name="by segment" sheetId="7" r:id="rId6"/>
    <sheet name="financing" sheetId="6" r:id="rId7"/>
    <sheet name="investing" sheetId="4" r:id="rId8"/>
    <sheet name="cashflow from operating" sheetId="2" r:id="rId9"/>
    <sheet name="trial 1-ebitda to delta cash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21" l="1"/>
  <c r="P10" i="21"/>
  <c r="U10" i="21" s="1"/>
  <c r="Z10" i="21" s="1"/>
  <c r="U11" i="21"/>
  <c r="Z11" i="21" s="1"/>
  <c r="P12" i="21"/>
  <c r="U12" i="21" s="1"/>
  <c r="Z12" i="21" s="1"/>
  <c r="G16" i="9"/>
  <c r="G17" i="9"/>
  <c r="K18" i="9"/>
  <c r="J18" i="9"/>
  <c r="I18" i="9"/>
  <c r="H18" i="9"/>
  <c r="G18" i="9"/>
  <c r="K17" i="9"/>
  <c r="J17" i="9"/>
  <c r="I17" i="9"/>
  <c r="H17" i="9"/>
  <c r="K16" i="9"/>
  <c r="J16" i="9"/>
  <c r="I16" i="9"/>
  <c r="H16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B111" i="9"/>
  <c r="B11" i="9"/>
  <c r="C11" i="9"/>
  <c r="H5" i="9" s="1"/>
  <c r="D11" i="9"/>
  <c r="E11" i="9"/>
  <c r="F11" i="9"/>
  <c r="G11" i="9"/>
  <c r="H11" i="9"/>
  <c r="I11" i="9"/>
  <c r="J11" i="9"/>
  <c r="K11" i="9"/>
  <c r="B12" i="9"/>
  <c r="C12" i="9"/>
  <c r="D12" i="9"/>
  <c r="E12" i="9"/>
  <c r="F12" i="9"/>
  <c r="G12" i="9"/>
  <c r="H12" i="9"/>
  <c r="I12" i="9"/>
  <c r="J12" i="9"/>
  <c r="J6" i="9" s="1"/>
  <c r="K12" i="9"/>
  <c r="C10" i="9"/>
  <c r="D10" i="9"/>
  <c r="E10" i="9"/>
  <c r="F10" i="9"/>
  <c r="G10" i="9"/>
  <c r="G4" i="9" s="1"/>
  <c r="H10" i="9"/>
  <c r="I10" i="9"/>
  <c r="I4" i="9" s="1"/>
  <c r="J10" i="9"/>
  <c r="K10" i="9"/>
  <c r="B10" i="9"/>
  <c r="AE55" i="9"/>
  <c r="R43" i="9"/>
  <c r="S43" i="9"/>
  <c r="T43" i="9"/>
  <c r="U43" i="9"/>
  <c r="V43" i="9"/>
  <c r="W43" i="9"/>
  <c r="X43" i="9"/>
  <c r="Y43" i="9"/>
  <c r="Z43" i="9"/>
  <c r="AA43" i="9"/>
  <c r="AB43" i="9"/>
  <c r="AC43" i="9"/>
  <c r="R44" i="9"/>
  <c r="S44" i="9"/>
  <c r="T44" i="9"/>
  <c r="U44" i="9"/>
  <c r="V44" i="9"/>
  <c r="W44" i="9"/>
  <c r="X44" i="9"/>
  <c r="Y44" i="9"/>
  <c r="Z44" i="9"/>
  <c r="AA44" i="9"/>
  <c r="AB44" i="9"/>
  <c r="AC44" i="9"/>
  <c r="R45" i="9"/>
  <c r="S45" i="9"/>
  <c r="T45" i="9"/>
  <c r="U45" i="9"/>
  <c r="V45" i="9"/>
  <c r="W45" i="9"/>
  <c r="X45" i="9"/>
  <c r="Y45" i="9"/>
  <c r="Z45" i="9"/>
  <c r="AA45" i="9"/>
  <c r="AB45" i="9"/>
  <c r="AC45" i="9"/>
  <c r="R46" i="9"/>
  <c r="S46" i="9"/>
  <c r="T46" i="9"/>
  <c r="U46" i="9"/>
  <c r="V46" i="9"/>
  <c r="W46" i="9"/>
  <c r="X46" i="9"/>
  <c r="Y46" i="9"/>
  <c r="Z46" i="9"/>
  <c r="AA46" i="9"/>
  <c r="AB46" i="9"/>
  <c r="AC46" i="9"/>
  <c r="R47" i="9"/>
  <c r="S47" i="9"/>
  <c r="T47" i="9"/>
  <c r="U47" i="9"/>
  <c r="V47" i="9"/>
  <c r="W47" i="9"/>
  <c r="X47" i="9"/>
  <c r="Y47" i="9"/>
  <c r="Z47" i="9"/>
  <c r="AA47" i="9"/>
  <c r="AB47" i="9"/>
  <c r="AC47" i="9"/>
  <c r="R48" i="9"/>
  <c r="S48" i="9"/>
  <c r="T48" i="9"/>
  <c r="U48" i="9"/>
  <c r="V48" i="9"/>
  <c r="W48" i="9"/>
  <c r="X48" i="9"/>
  <c r="Y48" i="9"/>
  <c r="Z48" i="9"/>
  <c r="AA48" i="9"/>
  <c r="AB48" i="9"/>
  <c r="AC48" i="9"/>
  <c r="H43" i="9"/>
  <c r="I43" i="9"/>
  <c r="J43" i="9"/>
  <c r="K43" i="9"/>
  <c r="L43" i="9"/>
  <c r="M43" i="9"/>
  <c r="N43" i="9"/>
  <c r="O43" i="9"/>
  <c r="P43" i="9"/>
  <c r="Q43" i="9"/>
  <c r="H44" i="9"/>
  <c r="I44" i="9"/>
  <c r="J44" i="9"/>
  <c r="K44" i="9"/>
  <c r="L44" i="9"/>
  <c r="M44" i="9"/>
  <c r="N44" i="9"/>
  <c r="O44" i="9"/>
  <c r="P44" i="9"/>
  <c r="Q44" i="9"/>
  <c r="H45" i="9"/>
  <c r="I45" i="9"/>
  <c r="J45" i="9"/>
  <c r="K45" i="9"/>
  <c r="L45" i="9"/>
  <c r="M45" i="9"/>
  <c r="N45" i="9"/>
  <c r="O45" i="9"/>
  <c r="P45" i="9"/>
  <c r="Q45" i="9"/>
  <c r="H46" i="9"/>
  <c r="I46" i="9"/>
  <c r="J46" i="9"/>
  <c r="K46" i="9"/>
  <c r="L46" i="9"/>
  <c r="M46" i="9"/>
  <c r="N46" i="9"/>
  <c r="O46" i="9"/>
  <c r="P46" i="9"/>
  <c r="Q46" i="9"/>
  <c r="H47" i="9"/>
  <c r="I47" i="9"/>
  <c r="J47" i="9"/>
  <c r="K47" i="9"/>
  <c r="L47" i="9"/>
  <c r="M47" i="9"/>
  <c r="N47" i="9"/>
  <c r="O47" i="9"/>
  <c r="P47" i="9"/>
  <c r="Q47" i="9"/>
  <c r="H48" i="9"/>
  <c r="I48" i="9"/>
  <c r="J48" i="9"/>
  <c r="K48" i="9"/>
  <c r="L48" i="9"/>
  <c r="M48" i="9"/>
  <c r="N48" i="9"/>
  <c r="O48" i="9"/>
  <c r="P48" i="9"/>
  <c r="Q48" i="9"/>
  <c r="G48" i="9"/>
  <c r="G43" i="9"/>
  <c r="G44" i="9"/>
  <c r="G45" i="9"/>
  <c r="G46" i="9"/>
  <c r="G4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G28" i="9"/>
  <c r="G29" i="9"/>
  <c r="G30" i="9"/>
  <c r="G31" i="9"/>
  <c r="G32" i="9"/>
  <c r="G27" i="9"/>
  <c r="H4" i="9" l="1"/>
  <c r="I6" i="9"/>
  <c r="G5" i="9"/>
  <c r="G6" i="9"/>
  <c r="I5" i="9"/>
  <c r="K4" i="9"/>
  <c r="K5" i="9"/>
  <c r="J4" i="9"/>
  <c r="K6" i="9"/>
  <c r="H6" i="9"/>
  <c r="J5" i="9"/>
  <c r="AE40" i="9"/>
  <c r="AE51" i="9"/>
  <c r="AE52" i="9"/>
  <c r="AE53" i="9"/>
  <c r="AE54" i="9"/>
  <c r="AE56" i="9"/>
  <c r="AD40" i="9"/>
  <c r="AD51" i="9"/>
  <c r="AD52" i="9"/>
  <c r="AD53" i="9"/>
  <c r="AD54" i="9"/>
  <c r="AD55" i="9"/>
  <c r="AD47" i="9" s="1"/>
  <c r="AD56" i="9"/>
  <c r="C73" i="18"/>
  <c r="D73" i="18"/>
  <c r="E73" i="18"/>
  <c r="F73" i="18"/>
  <c r="G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B73" i="18"/>
  <c r="AD45" i="9" l="1"/>
  <c r="AD44" i="9"/>
  <c r="AD48" i="9"/>
  <c r="AD32" i="9"/>
  <c r="AD43" i="9"/>
  <c r="AD46" i="9"/>
  <c r="C62" i="18"/>
  <c r="AE36" i="9"/>
  <c r="AE37" i="9"/>
  <c r="AE38" i="9"/>
  <c r="AE39" i="9"/>
  <c r="AE35" i="9"/>
  <c r="AD59" i="9"/>
  <c r="B60" i="9"/>
  <c r="B62" i="9" s="1"/>
  <c r="C60" i="9"/>
  <c r="C62" i="9" s="1"/>
  <c r="D60" i="9"/>
  <c r="D62" i="9" s="1"/>
  <c r="E60" i="9"/>
  <c r="E62" i="9" s="1"/>
  <c r="F60" i="9"/>
  <c r="F62" i="9" s="1"/>
  <c r="G60" i="9"/>
  <c r="G62" i="9" s="1"/>
  <c r="H60" i="9"/>
  <c r="H62" i="9" s="1"/>
  <c r="I60" i="9"/>
  <c r="I62" i="9" s="1"/>
  <c r="J60" i="9"/>
  <c r="J62" i="9" s="1"/>
  <c r="K60" i="9"/>
  <c r="K62" i="9" s="1"/>
  <c r="L60" i="9"/>
  <c r="L62" i="9" s="1"/>
  <c r="M60" i="9"/>
  <c r="M62" i="9" s="1"/>
  <c r="N60" i="9"/>
  <c r="N62" i="9" s="1"/>
  <c r="O60" i="9"/>
  <c r="O62" i="9" s="1"/>
  <c r="P60" i="9"/>
  <c r="P62" i="9" s="1"/>
  <c r="Q60" i="9"/>
  <c r="Q62" i="9" s="1"/>
  <c r="R60" i="9"/>
  <c r="R62" i="9" s="1"/>
  <c r="S60" i="9"/>
  <c r="S62" i="9" s="1"/>
  <c r="T60" i="9"/>
  <c r="T62" i="9" s="1"/>
  <c r="U60" i="9"/>
  <c r="U62" i="9" s="1"/>
  <c r="V60" i="9"/>
  <c r="V62" i="9" s="1"/>
  <c r="W60" i="9"/>
  <c r="W62" i="9" s="1"/>
  <c r="X60" i="9"/>
  <c r="X62" i="9" s="1"/>
  <c r="Y60" i="9"/>
  <c r="Y62" i="9" s="1"/>
  <c r="Z60" i="9"/>
  <c r="Z62" i="9" s="1"/>
  <c r="AA60" i="9"/>
  <c r="AA62" i="9" s="1"/>
  <c r="AB60" i="9"/>
  <c r="AB62" i="9" s="1"/>
  <c r="AC60" i="9"/>
  <c r="AC62" i="9" s="1"/>
  <c r="AD61" i="9"/>
  <c r="G10" i="7"/>
  <c r="AD7" i="7"/>
  <c r="AD6" i="7"/>
  <c r="AD5" i="7"/>
  <c r="AD4" i="7"/>
  <c r="AD3" i="7"/>
  <c r="AD2" i="7"/>
  <c r="AD36" i="9"/>
  <c r="AD37" i="9"/>
  <c r="AD38" i="9"/>
  <c r="AD39" i="9"/>
  <c r="AD66" i="9"/>
  <c r="AD68" i="9"/>
  <c r="AD70" i="9"/>
  <c r="AD72" i="9"/>
  <c r="AD74" i="9"/>
  <c r="AD75" i="9"/>
  <c r="AD76" i="9"/>
  <c r="AD77" i="9"/>
  <c r="AD78" i="9"/>
  <c r="AD79" i="9"/>
  <c r="AD80" i="9"/>
  <c r="AD82" i="9"/>
  <c r="AD83" i="9"/>
  <c r="AD84" i="9"/>
  <c r="AD85" i="9"/>
  <c r="AD86" i="9"/>
  <c r="AD35" i="9"/>
  <c r="O81" i="9"/>
  <c r="O73" i="9" s="1"/>
  <c r="O71" i="9" s="1"/>
  <c r="O69" i="9" s="1"/>
  <c r="O67" i="9" s="1"/>
  <c r="O65" i="9" s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4" i="6"/>
  <c r="R81" i="9"/>
  <c r="R73" i="9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J81" i="9"/>
  <c r="J73" i="9" s="1"/>
  <c r="C81" i="9"/>
  <c r="C73" i="9" s="1"/>
  <c r="C71" i="9" s="1"/>
  <c r="C69" i="9" s="1"/>
  <c r="C67" i="9" s="1"/>
  <c r="C65" i="9" s="1"/>
  <c r="D81" i="9"/>
  <c r="D73" i="9" s="1"/>
  <c r="D71" i="9" s="1"/>
  <c r="D69" i="9" s="1"/>
  <c r="D67" i="9" s="1"/>
  <c r="D65" i="9" s="1"/>
  <c r="E81" i="9"/>
  <c r="E73" i="9" s="1"/>
  <c r="E71" i="9" s="1"/>
  <c r="E69" i="9" s="1"/>
  <c r="E67" i="9" s="1"/>
  <c r="E65" i="9" s="1"/>
  <c r="F81" i="9"/>
  <c r="F73" i="9" s="1"/>
  <c r="F71" i="9" s="1"/>
  <c r="F69" i="9" s="1"/>
  <c r="F67" i="9" s="1"/>
  <c r="F65" i="9" s="1"/>
  <c r="G81" i="9"/>
  <c r="G73" i="9" s="1"/>
  <c r="G71" i="9" s="1"/>
  <c r="G69" i="9" s="1"/>
  <c r="G67" i="9" s="1"/>
  <c r="G65" i="9" s="1"/>
  <c r="H81" i="9"/>
  <c r="H73" i="9" s="1"/>
  <c r="H71" i="9" s="1"/>
  <c r="H69" i="9" s="1"/>
  <c r="H67" i="9" s="1"/>
  <c r="H65" i="9" s="1"/>
  <c r="I81" i="9"/>
  <c r="I73" i="9" s="1"/>
  <c r="I71" i="9" s="1"/>
  <c r="I69" i="9" s="1"/>
  <c r="I67" i="9" s="1"/>
  <c r="I65" i="9" s="1"/>
  <c r="K81" i="9"/>
  <c r="K73" i="9" s="1"/>
  <c r="K71" i="9" s="1"/>
  <c r="K69" i="9" s="1"/>
  <c r="K67" i="9" s="1"/>
  <c r="K65" i="9" s="1"/>
  <c r="L81" i="9"/>
  <c r="L73" i="9" s="1"/>
  <c r="L71" i="9" s="1"/>
  <c r="L69" i="9" s="1"/>
  <c r="L67" i="9" s="1"/>
  <c r="L65" i="9" s="1"/>
  <c r="M81" i="9"/>
  <c r="M73" i="9" s="1"/>
  <c r="M71" i="9" s="1"/>
  <c r="M69" i="9" s="1"/>
  <c r="M67" i="9" s="1"/>
  <c r="M65" i="9" s="1"/>
  <c r="N81" i="9"/>
  <c r="N73" i="9" s="1"/>
  <c r="N71" i="9" s="1"/>
  <c r="N69" i="9" s="1"/>
  <c r="N67" i="9" s="1"/>
  <c r="N65" i="9" s="1"/>
  <c r="P81" i="9"/>
  <c r="P73" i="9" s="1"/>
  <c r="P71" i="9" s="1"/>
  <c r="P69" i="9" s="1"/>
  <c r="P67" i="9" s="1"/>
  <c r="P65" i="9" s="1"/>
  <c r="Q81" i="9"/>
  <c r="Q73" i="9" s="1"/>
  <c r="Q71" i="9" s="1"/>
  <c r="S81" i="9"/>
  <c r="S73" i="9" s="1"/>
  <c r="S71" i="9" s="1"/>
  <c r="S69" i="9" s="1"/>
  <c r="S67" i="9" s="1"/>
  <c r="S65" i="9" s="1"/>
  <c r="T81" i="9"/>
  <c r="T73" i="9" s="1"/>
  <c r="T71" i="9" s="1"/>
  <c r="T69" i="9" s="1"/>
  <c r="T67" i="9" s="1"/>
  <c r="T65" i="9" s="1"/>
  <c r="U81" i="9"/>
  <c r="U73" i="9" s="1"/>
  <c r="U71" i="9" s="1"/>
  <c r="U69" i="9" s="1"/>
  <c r="U67" i="9" s="1"/>
  <c r="U65" i="9" s="1"/>
  <c r="V81" i="9"/>
  <c r="V73" i="9" s="1"/>
  <c r="V71" i="9" s="1"/>
  <c r="V69" i="9" s="1"/>
  <c r="V67" i="9" s="1"/>
  <c r="V65" i="9" s="1"/>
  <c r="W81" i="9"/>
  <c r="W73" i="9" s="1"/>
  <c r="W71" i="9" s="1"/>
  <c r="W69" i="9" s="1"/>
  <c r="W67" i="9" s="1"/>
  <c r="W65" i="9" s="1"/>
  <c r="X81" i="9"/>
  <c r="X73" i="9" s="1"/>
  <c r="X71" i="9" s="1"/>
  <c r="X69" i="9" s="1"/>
  <c r="X67" i="9" s="1"/>
  <c r="X65" i="9" s="1"/>
  <c r="Y81" i="9"/>
  <c r="Y73" i="9" s="1"/>
  <c r="Y71" i="9" s="1"/>
  <c r="Y69" i="9" s="1"/>
  <c r="Y67" i="9" s="1"/>
  <c r="Y65" i="9" s="1"/>
  <c r="Z81" i="9"/>
  <c r="Z73" i="9" s="1"/>
  <c r="Z71" i="9" s="1"/>
  <c r="Z69" i="9" s="1"/>
  <c r="Z67" i="9" s="1"/>
  <c r="Z65" i="9" s="1"/>
  <c r="AA81" i="9"/>
  <c r="AA73" i="9" s="1"/>
  <c r="AA71" i="9" s="1"/>
  <c r="AA69" i="9" s="1"/>
  <c r="AA67" i="9" s="1"/>
  <c r="AA65" i="9" s="1"/>
  <c r="AB81" i="9"/>
  <c r="AB73" i="9" s="1"/>
  <c r="AB71" i="9" s="1"/>
  <c r="AB69" i="9" s="1"/>
  <c r="AB67" i="9" s="1"/>
  <c r="AB65" i="9" s="1"/>
  <c r="AC81" i="9"/>
  <c r="AC73" i="9" s="1"/>
  <c r="AC71" i="9" s="1"/>
  <c r="AC69" i="9" s="1"/>
  <c r="AC67" i="9" s="1"/>
  <c r="AC65" i="9" s="1"/>
  <c r="B81" i="9"/>
  <c r="B73" i="9" s="1"/>
  <c r="B27" i="2"/>
  <c r="E114" i="9"/>
  <c r="E115" i="9" s="1"/>
  <c r="E117" i="9" s="1"/>
  <c r="T114" i="9"/>
  <c r="T115" i="9" s="1"/>
  <c r="T117" i="9" s="1"/>
  <c r="O114" i="9"/>
  <c r="O115" i="9" s="1"/>
  <c r="O117" i="9" s="1"/>
  <c r="J114" i="9"/>
  <c r="J115" i="9" s="1"/>
  <c r="J117" i="9" s="1"/>
  <c r="AD28" i="9" l="1"/>
  <c r="AD29" i="9"/>
  <c r="AD30" i="9"/>
  <c r="AD27" i="9"/>
  <c r="AD31" i="9"/>
  <c r="AD62" i="9"/>
  <c r="AD71" i="9"/>
  <c r="AD69" i="9"/>
  <c r="AD65" i="9"/>
  <c r="AD60" i="9"/>
  <c r="AD81" i="9"/>
  <c r="AD73" i="9"/>
  <c r="AD67" i="9"/>
  <c r="R71" i="9"/>
  <c r="R69" i="9" s="1"/>
  <c r="R67" i="9" s="1"/>
  <c r="R65" i="9" s="1"/>
  <c r="Q69" i="9"/>
  <c r="Q67" i="9" s="1"/>
  <c r="Q65" i="9" s="1"/>
  <c r="J71" i="9"/>
  <c r="J69" i="9" s="1"/>
  <c r="J67" i="9" s="1"/>
  <c r="J65" i="9" s="1"/>
  <c r="AD114" i="9" l="1"/>
  <c r="AC114" i="9"/>
  <c r="AC115" i="9" s="1"/>
  <c r="AC117" i="9" s="1"/>
  <c r="AD109" i="9"/>
  <c r="AD110" i="9"/>
  <c r="C114" i="9"/>
  <c r="C115" i="9" s="1"/>
  <c r="C117" i="9" s="1"/>
  <c r="D114" i="9"/>
  <c r="D115" i="9" s="1"/>
  <c r="D117" i="9" s="1"/>
  <c r="F114" i="9"/>
  <c r="F115" i="9" s="1"/>
  <c r="F117" i="9" s="1"/>
  <c r="G114" i="9"/>
  <c r="G115" i="9" s="1"/>
  <c r="G117" i="9" s="1"/>
  <c r="H114" i="9"/>
  <c r="H115" i="9" s="1"/>
  <c r="H117" i="9" s="1"/>
  <c r="I114" i="9"/>
  <c r="I115" i="9" s="1"/>
  <c r="I117" i="9" s="1"/>
  <c r="K114" i="9"/>
  <c r="K115" i="9" s="1"/>
  <c r="K117" i="9" s="1"/>
  <c r="L114" i="9"/>
  <c r="L115" i="9" s="1"/>
  <c r="L117" i="9" s="1"/>
  <c r="M114" i="9"/>
  <c r="M115" i="9" s="1"/>
  <c r="M117" i="9" s="1"/>
  <c r="N114" i="9"/>
  <c r="N115" i="9" s="1"/>
  <c r="N117" i="9" s="1"/>
  <c r="P114" i="9"/>
  <c r="P115" i="9" s="1"/>
  <c r="P117" i="9" s="1"/>
  <c r="Q114" i="9"/>
  <c r="Q115" i="9" s="1"/>
  <c r="Q117" i="9" s="1"/>
  <c r="R114" i="9"/>
  <c r="R115" i="9" s="1"/>
  <c r="R117" i="9" s="1"/>
  <c r="S114" i="9"/>
  <c r="S115" i="9" s="1"/>
  <c r="S117" i="9" s="1"/>
  <c r="U114" i="9"/>
  <c r="U115" i="9" s="1"/>
  <c r="U117" i="9" s="1"/>
  <c r="V114" i="9"/>
  <c r="V115" i="9" s="1"/>
  <c r="V117" i="9" s="1"/>
  <c r="W114" i="9"/>
  <c r="W115" i="9" s="1"/>
  <c r="W117" i="9" s="1"/>
  <c r="X114" i="9"/>
  <c r="X115" i="9" s="1"/>
  <c r="X117" i="9" s="1"/>
  <c r="Y114" i="9"/>
  <c r="Y115" i="9" s="1"/>
  <c r="Y117" i="9" s="1"/>
  <c r="Z114" i="9"/>
  <c r="Z115" i="9" s="1"/>
  <c r="Z117" i="9" s="1"/>
  <c r="AA114" i="9"/>
  <c r="AA115" i="9" s="1"/>
  <c r="AA117" i="9" s="1"/>
  <c r="AB114" i="9"/>
  <c r="AB115" i="9" s="1"/>
  <c r="AB117" i="9" s="1"/>
  <c r="B114" i="9"/>
  <c r="B115" i="9" s="1"/>
  <c r="B117" i="9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AD111" i="9" l="1"/>
  <c r="AD115" i="9" s="1"/>
  <c r="AD117" i="9" s="1"/>
  <c r="C102" i="9"/>
  <c r="C12" i="15"/>
  <c r="B71" i="9"/>
  <c r="B69" i="9" l="1"/>
  <c r="B67" i="9" s="1"/>
  <c r="B65" i="9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W24" i="6"/>
  <c r="X24" i="6"/>
  <c r="Y24" i="6"/>
  <c r="Z24" i="6"/>
  <c r="AA24" i="6"/>
  <c r="AB24" i="6"/>
  <c r="AC24" i="6"/>
  <c r="B24" i="6"/>
  <c r="S18" i="6"/>
  <c r="T18" i="6"/>
  <c r="U18" i="6"/>
  <c r="V18" i="6"/>
  <c r="W18" i="6"/>
  <c r="X18" i="6"/>
  <c r="Y18" i="6"/>
  <c r="Z18" i="6"/>
  <c r="AA18" i="6"/>
  <c r="AB18" i="6"/>
  <c r="AC18" i="6"/>
  <c r="Z21" i="6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1" i="7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22" i="2" l="1"/>
  <c r="B34" i="2" s="1"/>
  <c r="B18" i="7" l="1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2" i="7"/>
  <c r="G11" i="7"/>
  <c r="G13" i="7"/>
  <c r="G14" i="7"/>
  <c r="G15" i="7"/>
  <c r="X10" i="7"/>
  <c r="Y10" i="7"/>
  <c r="Z10" i="7"/>
  <c r="AA10" i="7"/>
  <c r="AB10" i="7"/>
  <c r="AC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<sst xmlns="http://schemas.openxmlformats.org/spreadsheetml/2006/main" count="623" uniqueCount="187">
  <si>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</si>
  <si>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</si>
  <si>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</si>
  <si>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</si>
  <si>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</si>
  <si>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</si>
  <si>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</si>
  <si>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</si>
  <si>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</si>
  <si>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</si>
  <si>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</si>
  <si>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</si>
  <si>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</si>
  <si>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</si>
  <si>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</si>
  <si>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</si>
  <si>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</si>
  <si>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</si>
  <si>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</si>
  <si>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</si>
  <si>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</si>
  <si>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</si>
  <si>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</si>
  <si>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</si>
  <si>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</si>
  <si>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</si>
  <si>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</si>
  <si>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</si>
  <si>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</si>
  <si>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</si>
  <si>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</si>
  <si>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</si>
  <si>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</si>
  <si>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</si>
  <si>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</si>
  <si>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</si>
  <si>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</si>
  <si>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</si>
  <si>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</si>
  <si>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</si>
  <si>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</si>
  <si>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</si>
  <si>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</si>
  <si>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</si>
  <si>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</si>
  <si>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</si>
  <si>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</si>
  <si>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</si>
  <si>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</si>
  <si>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</si>
  <si>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</si>
  <si>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</si>
  <si>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</si>
  <si>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</si>
  <si>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</si>
  <si>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</si>
  <si>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</si>
  <si>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</si>
  <si>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</si>
  <si>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</si>
  <si>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</si>
  <si>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</si>
  <si>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</si>
  <si>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</si>
  <si>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</si>
  <si>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</si>
  <si>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</si>
  <si>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</si>
  <si>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</si>
  <si>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</si>
  <si>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</si>
  <si>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</si>
  <si>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</si>
  <si>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</si>
  <si>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</si>
  <si>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</si>
  <si>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</si>
  <si>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</si>
  <si>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</si>
  <si>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</si>
  <si>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</si>
  <si>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</si>
  <si>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</si>
  <si>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</si>
  <si>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</si>
  <si>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</si>
  <si>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</si>
  <si>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</si>
  <si>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</si>
  <si>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</si>
  <si>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</si>
  <si>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</si>
  <si>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</si>
  <si>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</si>
  <si>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</si>
  <si>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</si>
  <si>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</si>
  <si>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</si>
  <si>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</si>
  <si>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</si>
  <si>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</si>
  <si>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</si>
  <si>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</si>
  <si>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</si>
  <si>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</si>
  <si>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</si>
  <si>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</si>
  <si>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</si>
  <si>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</si>
  <si>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</si>
  <si>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</si>
  <si>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adj. EBITDA</t>
  </si>
  <si>
    <t>less Op Other</t>
  </si>
  <si>
    <t>less Acquisitions</t>
  </si>
  <si>
    <t>less Other Investing</t>
  </si>
  <si>
    <t>less Other Operating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</si>
  <si>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</si>
  <si>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</si>
  <si>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</si>
  <si>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</si>
  <si>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</si>
  <si>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</si>
  <si>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</si>
  <si>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</si>
  <si>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</si>
  <si>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</si>
  <si>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</si>
  <si>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</si>
  <si>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</si>
  <si>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</si>
  <si>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</si>
  <si>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</si>
  <si>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</si>
  <si>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</si>
  <si>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</si>
  <si>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</si>
  <si>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</si>
  <si>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</si>
  <si>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</si>
  <si>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</si>
  <si>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</si>
  <si>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</si>
  <si>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</si>
  <si>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</si>
  <si>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</si>
  <si>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</si>
  <si>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</si>
  <si>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</si>
  <si>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</si>
  <si>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</si>
  <si>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</si>
  <si>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</si>
  <si>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</si>
  <si>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</si>
  <si>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</si>
  <si>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</si>
  <si>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</si>
  <si>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</si>
  <si>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</si>
  <si>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</si>
  <si>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</si>
  <si>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</si>
  <si>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</si>
  <si>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</si>
  <si>
    <t>LTM (Year Before)</t>
  </si>
  <si>
    <t>Americas</t>
  </si>
  <si>
    <t>Europe</t>
  </si>
  <si>
    <t>Greater China</t>
  </si>
  <si>
    <t>Japan</t>
  </si>
  <si>
    <t>Rest of Asia Pacific</t>
  </si>
  <si>
    <t>Unit Sales by Product:</t>
  </si>
  <si>
    <t>Cost of Mac</t>
  </si>
  <si>
    <t>Cost of iPhone</t>
  </si>
  <si>
    <t>Cost of iPad</t>
  </si>
  <si>
    <t>YoY 𝚫 in Sales By Location</t>
  </si>
  <si>
    <t>YoY 𝚫 in Sales By Prdocut</t>
  </si>
  <si>
    <t>Americas, YoY</t>
  </si>
  <si>
    <t>Europe, YoY</t>
  </si>
  <si>
    <t>Greater China, YoY</t>
  </si>
  <si>
    <t>Japan, YoY</t>
  </si>
  <si>
    <t>Avg. Cost of Wearables</t>
  </si>
  <si>
    <t>Revenues By Product:</t>
  </si>
  <si>
    <t>Revenues By Location:</t>
  </si>
  <si>
    <t>Cash &amp; cash equivalents</t>
  </si>
  <si>
    <t>YoY 𝚫 in Cost of Prdocut</t>
  </si>
  <si>
    <t>Cost of Product:</t>
  </si>
  <si>
    <t>YoY 𝚫 in Unit Sales By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</si>
</sst>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0.000%"/>
    <numFmt numFmtId="177" formatCode="0.0000%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5" fillId="0" borderId="0" xfId="0" applyFont="1" applyBorder="1"/>
    <xf numFmtId="10" fontId="5" fillId="0" borderId="0" xfId="0" applyNumberFormat="1" applyFont="1" applyBorder="1"/>
    <xf numFmtId="10" fontId="0" fillId="0" borderId="0" xfId="0" applyNumberFormat="1" applyBorder="1"/>
    <xf numFmtId="10" fontId="1" fillId="0" borderId="0" xfId="0" applyNumberFormat="1" applyFont="1" applyBorder="1"/>
    <xf numFmtId="166" fontId="0" fillId="0" borderId="0" xfId="1" applyNumberFormat="1" applyFont="1"/>
    <xf numFmtId="0" fontId="0" fillId="0" borderId="0" xfId="0" applyFont="1"/>
    <xf numFmtId="1" fontId="5" fillId="0" borderId="0" xfId="0" applyNumberFormat="1" applyFont="1"/>
    <xf numFmtId="177" fontId="0" fillId="0" borderId="0" xfId="1" applyNumberFormat="1" applyFont="1"/>
    <xf numFmtId="10" fontId="5" fillId="0" borderId="0" xfId="1" applyNumberFormat="1" applyFont="1"/>
    <xf numFmtId="10" fontId="1" fillId="0" borderId="0" xfId="1" applyNumberFormat="1" applyFont="1"/>
    <xf numFmtId="10" fontId="9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analysis!$B$7:$G$7</c:f>
              <c:numCache>
                <c:formatCode>General</c:formatCode>
                <c:ptCount val="6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  <c:pt idx="5">
                  <c:v>387542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CC4C-99F7-A39177F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2703"/>
        <c:axId val="1608581343"/>
      </c:scatterChart>
      <c:valAx>
        <c:axId val="48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81343"/>
        <c:crosses val="autoZero"/>
        <c:crossBetween val="midCat"/>
      </c:valAx>
      <c:valAx>
        <c:axId val="160858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13</xdr:col>
      <xdr:colOff>101600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0D7-EA83-5C2B-6DCF-1117DA1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R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RowHeight="16" x14ac:dyDescent="0.2"/>
  <cols>
    <col min="1" max="1" width="31" customWidth="1"/>
    <col min="2" max="30" width="11.6640625" bestFit="1" customWidth="1"/>
  </cols>
  <sheetData>
    <row r="1" spans="1:31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160</v>
      </c>
      <c r="AE1" s="4" t="s">
        <v>164</v>
      </c>
    </row>
    <row r="2" spans="1:31" ht="1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s="6" customFormat="1" x14ac:dyDescent="0.2">
      <c r="A3" s="6" t="s">
        <v>184</v>
      </c>
    </row>
    <row r="4" spans="1:31" s="6" customFormat="1" x14ac:dyDescent="0.2">
      <c r="A4" s="7" t="s">
        <v>116</v>
      </c>
      <c r="B4" s="8"/>
      <c r="C4" s="8"/>
      <c r="D4" s="8"/>
      <c r="E4" s="8"/>
      <c r="F4" s="6">
        <v>1.0552954523428637E-2</v>
      </c>
      <c r="G4" s="8">
        <f>G10/B10-1</f>
        <v>0.14663490695039338</v>
      </c>
      <c r="H4" s="8">
        <f>H10/C10-1</f>
        <v>0.11200295093485035</v>
      </c>
      <c r="I4" s="8">
        <f>I10/D10-1</f>
        <v>0.19566900728341285</v>
      </c>
      <c r="J4" s="8">
        <f>J10/E10-1</f>
        <v>0.28325850562910371</v>
      </c>
      <c r="K4" s="8">
        <f>K10/F10-1</f>
        <v>0.17436000418462227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s="6" customFormat="1" x14ac:dyDescent="0.2">
      <c r="A5" s="7" t="s">
        <v>118</v>
      </c>
      <c r="F5" s="6">
        <v>0.17977005601111617</v>
      </c>
      <c r="G5" s="8">
        <f>G11/B11-1</f>
        <v>-5.4610010033177114E-2</v>
      </c>
      <c r="H5" s="8">
        <f>H11/C11-1</f>
        <v>-2.0288952465631671E-2</v>
      </c>
      <c r="I5" s="8">
        <f>I11/D11-1</f>
        <v>-5.7495424148977126E-2</v>
      </c>
      <c r="J5" s="8">
        <f>J11/E11-1</f>
        <v>0.10043100677678463</v>
      </c>
      <c r="K5" s="8">
        <f>K11/F11-1</f>
        <v>-9.2220408266628917E-3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s="6" customFormat="1" x14ac:dyDescent="0.2">
      <c r="A6" s="7" t="s">
        <v>117</v>
      </c>
      <c r="F6" s="6">
        <v>-0.10528624100748318</v>
      </c>
      <c r="G6" s="8">
        <f>G12/B12-1</f>
        <v>0.11376088327058564</v>
      </c>
      <c r="H6" s="8">
        <f>H12/C12-1</f>
        <v>8.8978786131227894E-2</v>
      </c>
      <c r="I6" s="8">
        <f>I12/D12-1</f>
        <v>0.10082360094954312</v>
      </c>
      <c r="J6" s="8">
        <f>J12/E12-1</f>
        <v>-0.13969488976509625</v>
      </c>
      <c r="K6" s="8">
        <f>K12/F12-1</f>
        <v>3.4289135983303076E-2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1" s="6" customFormat="1" x14ac:dyDescent="0.2">
      <c r="A7" s="7" t="s">
        <v>119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1" s="41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41" customFormat="1" ht="15" customHeight="1" x14ac:dyDescent="0.2">
      <c r="A9" s="5" t="s">
        <v>185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41" customFormat="1" ht="15" customHeight="1" x14ac:dyDescent="0.2">
      <c r="A10" s="5" t="s">
        <v>172</v>
      </c>
      <c r="B10" s="42">
        <f>B35/B22*1000</f>
        <v>694.57146506578101</v>
      </c>
      <c r="C10" s="42">
        <f t="shared" ref="C10:K10" si="0">C35/C22*1000</f>
        <v>654.98492996867799</v>
      </c>
      <c r="D10" s="42">
        <f t="shared" si="0"/>
        <v>605.61595086042996</v>
      </c>
      <c r="E10" s="42">
        <f t="shared" si="0"/>
        <v>617.99173040255369</v>
      </c>
      <c r="F10" s="42">
        <f t="shared" si="0"/>
        <v>651.97272509180823</v>
      </c>
      <c r="G10" s="42">
        <f t="shared" si="0"/>
        <v>796.41988721610016</v>
      </c>
      <c r="H10" s="42">
        <f t="shared" si="0"/>
        <v>728.34517494302622</v>
      </c>
      <c r="I10" s="42">
        <f t="shared" si="0"/>
        <v>724.1162227602905</v>
      </c>
      <c r="J10" s="42">
        <f t="shared" si="0"/>
        <v>793.04314444752504</v>
      </c>
      <c r="K10" s="42">
        <f t="shared" si="0"/>
        <v>765.65069216707548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41" customFormat="1" ht="15" customHeight="1" x14ac:dyDescent="0.2">
      <c r="A11" s="5" t="s">
        <v>173</v>
      </c>
      <c r="B11" s="42">
        <f t="shared" ref="B11:K11" si="1">B36/B23*1000</f>
        <v>553.78029202660355</v>
      </c>
      <c r="C11" s="42">
        <f t="shared" si="1"/>
        <v>655.01008742434431</v>
      </c>
      <c r="D11" s="42">
        <f t="shared" si="1"/>
        <v>489.49579831932772</v>
      </c>
      <c r="E11" s="42">
        <f t="shared" si="1"/>
        <v>694.36374201045908</v>
      </c>
      <c r="F11" s="42">
        <f t="shared" si="1"/>
        <v>590.81662971681931</v>
      </c>
      <c r="G11" s="42">
        <f t="shared" si="1"/>
        <v>523.53834472285496</v>
      </c>
      <c r="H11" s="42">
        <f t="shared" si="1"/>
        <v>641.72061889608256</v>
      </c>
      <c r="I11" s="42">
        <f t="shared" si="1"/>
        <v>461.35202977581582</v>
      </c>
      <c r="J11" s="42">
        <f t="shared" si="1"/>
        <v>764.099391689865</v>
      </c>
      <c r="K11" s="42">
        <f t="shared" si="1"/>
        <v>585.36809463649945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41" customFormat="1" ht="15" customHeight="1" x14ac:dyDescent="0.2">
      <c r="A12" s="5" t="s">
        <v>171</v>
      </c>
      <c r="B12" s="42">
        <f t="shared" ref="B12:K12" si="2">B37/B24*1000</f>
        <v>1029.5868998883514</v>
      </c>
      <c r="C12" s="42">
        <f t="shared" si="2"/>
        <v>926.17289830912125</v>
      </c>
      <c r="D12" s="42">
        <f t="shared" si="2"/>
        <v>1157.7353215284249</v>
      </c>
      <c r="E12" s="42">
        <f t="shared" si="2"/>
        <v>896.95506869662086</v>
      </c>
      <c r="F12" s="42">
        <f t="shared" si="2"/>
        <v>998.49358474884423</v>
      </c>
      <c r="G12" s="42">
        <f t="shared" si="2"/>
        <v>1146.7136150234742</v>
      </c>
      <c r="H12" s="42">
        <f t="shared" si="2"/>
        <v>1008.5826385483081</v>
      </c>
      <c r="I12" s="42">
        <f t="shared" si="2"/>
        <v>1274.4623655913979</v>
      </c>
      <c r="J12" s="42">
        <f t="shared" si="2"/>
        <v>771.65502925080204</v>
      </c>
      <c r="K12" s="42">
        <f t="shared" si="2"/>
        <v>1032.7310670547531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41" customFormat="1" ht="15" customHeight="1" x14ac:dyDescent="0.2">
      <c r="A13" s="5" t="s">
        <v>180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" customHeight="1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6" customFormat="1" x14ac:dyDescent="0.2">
      <c r="A15" s="6" t="s">
        <v>186</v>
      </c>
    </row>
    <row r="16" spans="1:31" s="18" customFormat="1" x14ac:dyDescent="0.2">
      <c r="A16" s="44" t="s">
        <v>116</v>
      </c>
      <c r="B16" s="45"/>
      <c r="C16" s="45"/>
      <c r="D16" s="45"/>
      <c r="E16" s="45"/>
      <c r="F16" s="18">
        <v>2.2993713541371585E-2</v>
      </c>
      <c r="G16" s="45">
        <f>G22/B22-1</f>
        <v>-1.2440924766892292E-2</v>
      </c>
      <c r="H16" s="45">
        <f t="shared" ref="H16:H18" si="3">H22/C22-1</f>
        <v>2.8642909205523814E-2</v>
      </c>
      <c r="I16" s="45">
        <f t="shared" ref="I16:I18" si="4">I22/D22-1</f>
        <v>6.6786915614487352E-3</v>
      </c>
      <c r="J16" s="45">
        <f t="shared" ref="J16:J18" si="5">J22/E22-1</f>
        <v>4.5418514471795568E-3</v>
      </c>
      <c r="K16" s="45">
        <f t="shared" ref="K16:K18" si="6">K22/F22-1</f>
        <v>4.4566240380889965E-3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s="18" customFormat="1" x14ac:dyDescent="0.2">
      <c r="A17" s="44" t="s">
        <v>118</v>
      </c>
      <c r="F17" s="18">
        <v>-4.0293924106163614E-2</v>
      </c>
      <c r="G17" s="45">
        <f>G23/B23-1</f>
        <v>6.803761180337986E-3</v>
      </c>
      <c r="H17" s="45">
        <f t="shared" si="3"/>
        <v>2.1407756108495768E-2</v>
      </c>
      <c r="I17" s="45">
        <f t="shared" si="4"/>
        <v>1.129201680672276E-2</v>
      </c>
      <c r="J17" s="45">
        <f t="shared" si="5"/>
        <v>-6.0720511330621729E-2</v>
      </c>
      <c r="K17" s="45">
        <f t="shared" si="6"/>
        <v>-4.98251548465245E-3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s="18" customFormat="1" x14ac:dyDescent="0.2">
      <c r="A18" s="44" t="s">
        <v>117</v>
      </c>
      <c r="F18" s="18">
        <v>4.1495347327418219E-2</v>
      </c>
      <c r="G18" s="45">
        <f>G24/B24-1</f>
        <v>-4.8753256419798996E-2</v>
      </c>
      <c r="H18" s="45">
        <f t="shared" si="3"/>
        <v>-2.8816384853536547E-2</v>
      </c>
      <c r="I18" s="45">
        <f t="shared" si="4"/>
        <v>-0.13327120223671951</v>
      </c>
      <c r="J18" s="45">
        <f t="shared" si="5"/>
        <v>-1.6152989231340564E-2</v>
      </c>
      <c r="K18" s="45">
        <f t="shared" si="6"/>
        <v>-5.4127058334631939E-2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s="18" customFormat="1" x14ac:dyDescent="0.2">
      <c r="A19" s="44" t="s">
        <v>119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s="6" customFormat="1" x14ac:dyDescent="0.2">
      <c r="A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A21" t="s">
        <v>170</v>
      </c>
    </row>
    <row r="22" spans="1:30" x14ac:dyDescent="0.2">
      <c r="A22" t="s">
        <v>71</v>
      </c>
      <c r="B22">
        <v>78290</v>
      </c>
      <c r="C22">
        <v>50763</v>
      </c>
      <c r="D22">
        <v>41026</v>
      </c>
      <c r="E22">
        <v>46677</v>
      </c>
      <c r="F22">
        <v>216756</v>
      </c>
      <c r="G22">
        <v>77316</v>
      </c>
      <c r="H22">
        <v>52217</v>
      </c>
      <c r="I22">
        <v>41300</v>
      </c>
      <c r="J22">
        <v>46889</v>
      </c>
      <c r="K22">
        <v>217722</v>
      </c>
    </row>
    <row r="23" spans="1:30" x14ac:dyDescent="0.2">
      <c r="A23" t="s">
        <v>73</v>
      </c>
      <c r="B23">
        <v>13081</v>
      </c>
      <c r="C23">
        <v>8922</v>
      </c>
      <c r="D23">
        <v>11424</v>
      </c>
      <c r="E23">
        <v>10326</v>
      </c>
      <c r="F23">
        <v>43753</v>
      </c>
      <c r="G23">
        <v>13170</v>
      </c>
      <c r="H23">
        <v>9113</v>
      </c>
      <c r="I23">
        <v>11553</v>
      </c>
      <c r="J23">
        <v>9699</v>
      </c>
      <c r="K23">
        <v>43535</v>
      </c>
    </row>
    <row r="24" spans="1:30" x14ac:dyDescent="0.2">
      <c r="A24" t="s">
        <v>72</v>
      </c>
      <c r="B24">
        <v>5374</v>
      </c>
      <c r="C24">
        <v>4199</v>
      </c>
      <c r="D24">
        <v>4292</v>
      </c>
      <c r="E24">
        <v>5386</v>
      </c>
      <c r="F24">
        <v>19251</v>
      </c>
      <c r="G24">
        <v>5112</v>
      </c>
      <c r="H24">
        <v>4078</v>
      </c>
      <c r="I24">
        <v>3720</v>
      </c>
      <c r="J24">
        <v>5299</v>
      </c>
      <c r="K24">
        <v>18209</v>
      </c>
    </row>
    <row r="26" spans="1:30" s="6" customFormat="1" x14ac:dyDescent="0.2">
      <c r="A26" s="6" t="s">
        <v>175</v>
      </c>
    </row>
    <row r="27" spans="1:30" s="6" customFormat="1" x14ac:dyDescent="0.2">
      <c r="A27" s="7" t="s">
        <v>116</v>
      </c>
      <c r="B27" s="8"/>
      <c r="C27" s="8"/>
      <c r="D27" s="8"/>
      <c r="E27" s="8"/>
      <c r="F27" s="6">
        <v>3.37893196781274E-2</v>
      </c>
      <c r="G27" s="8">
        <f>G35/B35-1</f>
        <v>0.13236970833793071</v>
      </c>
      <c r="H27" s="8">
        <f>H35/C35-1</f>
        <v>0.1438539504947518</v>
      </c>
      <c r="I27" s="8">
        <f>I35/D35-1</f>
        <v>0.20365451179264271</v>
      </c>
      <c r="J27" s="8">
        <f>J35/E35-1</f>
        <v>0.28908687513000064</v>
      </c>
      <c r="K27" s="8">
        <f>K35/F35-1</f>
        <v>0.1795936852086415</v>
      </c>
      <c r="L27" s="8">
        <f>L35/G35-1</f>
        <v>-0.15580745745095492</v>
      </c>
      <c r="M27" s="8">
        <f>M35/H35-1</f>
        <v>-0.18355595288178372</v>
      </c>
      <c r="N27" s="8">
        <f>N35/I35-1</f>
        <v>-0.13107737577743594</v>
      </c>
      <c r="O27" s="8">
        <f>O35/J35-1</f>
        <v>-0.10281027295952672</v>
      </c>
      <c r="P27" s="8">
        <f>P35/K35-1</f>
        <v>-0.14587969933832834</v>
      </c>
      <c r="Q27" s="8">
        <f>Q35/L35-1</f>
        <v>7.6468777653803333E-2</v>
      </c>
      <c r="R27" s="8">
        <f>R35/M35-1</f>
        <v>-6.727641621847924E-2</v>
      </c>
      <c r="S27" s="8">
        <f>S35/N35-1</f>
        <v>1.6624336181020549E-2</v>
      </c>
      <c r="T27" s="8">
        <f>T35/O35-1</f>
        <v>-0.20736166896469033</v>
      </c>
      <c r="U27" s="8">
        <f>U35/P35-1</f>
        <v>-3.2307681502447672E-2</v>
      </c>
      <c r="V27" s="8">
        <f>V35/Q35-1</f>
        <v>0.1722751398395197</v>
      </c>
      <c r="W27" s="8">
        <f>W35/R35-1</f>
        <v>0.65520336993301576</v>
      </c>
      <c r="X27" s="8">
        <f>X35/S35-1</f>
        <v>0.49784238019532134</v>
      </c>
      <c r="Y27" s="8">
        <f>Y35/T35-1</f>
        <v>0.46982302223566785</v>
      </c>
      <c r="Z27" s="8">
        <f>Z35/U35-1</f>
        <v>0.39331983364905176</v>
      </c>
      <c r="AA27" s="8">
        <f>AA35/V35-1</f>
        <v>9.1940180191167231E-2</v>
      </c>
      <c r="AB27" s="8">
        <f>AB35/W35-1</f>
        <v>5.4904251324627618E-2</v>
      </c>
      <c r="AC27" s="8">
        <f>AC35/X35-1</f>
        <v>2.7672479150871787E-2</v>
      </c>
      <c r="AD27" s="8">
        <f>AD35/AE35-1</f>
        <v>0.12354287687483634</v>
      </c>
    </row>
    <row r="28" spans="1:30" s="6" customFormat="1" x14ac:dyDescent="0.2">
      <c r="A28" s="7" t="s">
        <v>118</v>
      </c>
      <c r="F28" s="6">
        <v>0.13223249091148004</v>
      </c>
      <c r="G28" s="8">
        <f t="shared" ref="G28:G32" si="7">G36/B36-1</f>
        <v>-4.817780231916069E-2</v>
      </c>
      <c r="H28" s="8">
        <f>H36/C36-1</f>
        <v>6.8446269678301697E-4</v>
      </c>
      <c r="I28" s="8">
        <f>I36/D36-1</f>
        <v>-4.6852646638054329E-2</v>
      </c>
      <c r="J28" s="8">
        <f>J36/E36-1</f>
        <v>3.3612273361227407E-2</v>
      </c>
      <c r="K28" s="8">
        <f>K36/F36-1</f>
        <v>-1.4158607350096664E-2</v>
      </c>
      <c r="L28" s="8">
        <f>L36/G36-1</f>
        <v>7.5562001450326433E-2</v>
      </c>
      <c r="M28" s="8">
        <f>M36/H36-1</f>
        <v>-5.728454172366626E-2</v>
      </c>
      <c r="N28" s="8">
        <f>N36/I36-1</f>
        <v>9.1932457786116251E-2</v>
      </c>
      <c r="O28" s="8">
        <f>O36/J36-1</f>
        <v>-5.6672513830792082E-2</v>
      </c>
      <c r="P28" s="8">
        <f>P36/K36-1</f>
        <v>1.00455187568671E-2</v>
      </c>
      <c r="Q28" s="8">
        <f>Q36/L36-1</f>
        <v>-3.4519956850053934E-2</v>
      </c>
      <c r="R28" s="8">
        <f>R36/M36-1</f>
        <v>-2.9385089787774321E-2</v>
      </c>
      <c r="S28" s="8">
        <f>S36/N36-1</f>
        <v>0.21632302405498272</v>
      </c>
      <c r="T28" s="8">
        <f>T36/O36-1</f>
        <v>0.2919467887283651</v>
      </c>
      <c r="U28" s="8">
        <f>U36/P36-1</f>
        <v>0.11196581196581201</v>
      </c>
      <c r="V28" s="8">
        <f>V36/Q36-1</f>
        <v>0.21159217877094982</v>
      </c>
      <c r="W28" s="8">
        <f>W36/R36-1</f>
        <v>0.70099046907120166</v>
      </c>
      <c r="X28" s="8">
        <f>X36/S36-1</f>
        <v>0.16329990111597681</v>
      </c>
      <c r="Y28" s="8">
        <f>Y36/T36-1</f>
        <v>1.6164747564216153E-2</v>
      </c>
      <c r="Z28" s="8">
        <f>Z36/U36-1</f>
        <v>0.22947383131856625</v>
      </c>
      <c r="AA28" s="8">
        <f>AA36/V36-1</f>
        <v>0.2509510086455331</v>
      </c>
      <c r="AB28" s="8">
        <f>AB36/W36-1</f>
        <v>0.14645132937815863</v>
      </c>
      <c r="AC28" s="8">
        <f>AC36/X36-1</f>
        <v>-0.10358227079538551</v>
      </c>
      <c r="AD28" s="8">
        <f>AD36/AE36-1</f>
        <v>7.9985161511243019E-2</v>
      </c>
    </row>
    <row r="29" spans="1:30" s="6" customFormat="1" x14ac:dyDescent="0.2">
      <c r="A29" s="7" t="s">
        <v>117</v>
      </c>
      <c r="F29" s="6">
        <v>-6.8159782819468662E-2</v>
      </c>
      <c r="G29" s="8">
        <f t="shared" si="7"/>
        <v>5.9461413338152802E-2</v>
      </c>
      <c r="H29" s="8">
        <f>H37/C37-1</f>
        <v>5.7598354332733415E-2</v>
      </c>
      <c r="I29" s="8">
        <f>I37/D37-1</f>
        <v>-4.588448379955723E-2</v>
      </c>
      <c r="J29" s="8">
        <f>J37/E37-1</f>
        <v>-0.15359138894638791</v>
      </c>
      <c r="K29" s="8">
        <f>K37/F37-1</f>
        <v>-2.169389241494124E-2</v>
      </c>
      <c r="L29" s="8">
        <f>L37/G37-1</f>
        <v>0.14790174002047074</v>
      </c>
      <c r="M29" s="8">
        <f>M37/H37-1</f>
        <v>0.18453683442742519</v>
      </c>
      <c r="N29" s="8">
        <f>N37/I37-1</f>
        <v>5.9481122126133767E-2</v>
      </c>
      <c r="O29" s="8">
        <f>O37/J37-1</f>
        <v>0.13866471019809246</v>
      </c>
      <c r="P29" s="8">
        <f>P37/K37-1</f>
        <v>0.13161393246477004</v>
      </c>
      <c r="Q29" s="8">
        <f>Q37/L37-1</f>
        <v>-0.11175508990934757</v>
      </c>
      <c r="R29" s="8">
        <f>R37/M37-1</f>
        <v>-0.10344827586206895</v>
      </c>
      <c r="S29" s="8">
        <f>S37/N37-1</f>
        <v>0.31037228747760293</v>
      </c>
      <c r="T29" s="8">
        <f>T37/O37-1</f>
        <v>0.45983676975945009</v>
      </c>
      <c r="U29" s="8">
        <f>U37/P37-1</f>
        <v>0.11484962406015042</v>
      </c>
      <c r="V29" s="8">
        <f>V37/Q37-1</f>
        <v>0.4112430985444202</v>
      </c>
      <c r="W29" s="8">
        <f>W37/R37-1</f>
        <v>0.78731684981684991</v>
      </c>
      <c r="X29" s="8">
        <f>X37/S37-1</f>
        <v>0.11941659070191424</v>
      </c>
      <c r="Y29" s="8">
        <f>Y37/T37-1</f>
        <v>0.21406502868912747</v>
      </c>
      <c r="Z29" s="8">
        <f>Z37/U37-1</f>
        <v>0.34302815714044854</v>
      </c>
      <c r="AA29" s="8">
        <f>AA37/V37-1</f>
        <v>-0.14072317723770011</v>
      </c>
      <c r="AB29" s="8">
        <f>AB37/W37-1</f>
        <v>-2.0622518252849997E-2</v>
      </c>
      <c r="AC29" s="8">
        <f>AC37/X37-1</f>
        <v>-1.9543973941368087E-2</v>
      </c>
      <c r="AD29" s="8">
        <f>AD37/AE37-1</f>
        <v>-1.2168250731738883E-3</v>
      </c>
    </row>
    <row r="30" spans="1:30" s="6" customFormat="1" x14ac:dyDescent="0.2">
      <c r="A30" s="7" t="s">
        <v>119</v>
      </c>
      <c r="F30" s="6">
        <v>0.15549766439094492</v>
      </c>
      <c r="G30" s="8">
        <f t="shared" si="7"/>
        <v>0.36406560636182905</v>
      </c>
      <c r="H30" s="8">
        <f>H38/C38-1</f>
        <v>0.37626174730247119</v>
      </c>
      <c r="I30" s="8">
        <f>I38/D38-1</f>
        <v>0.36745886654478976</v>
      </c>
      <c r="J30" s="8">
        <f>J38/E38-1</f>
        <v>0.31043020736614046</v>
      </c>
      <c r="K30" s="8">
        <f>K38/F38-1</f>
        <v>0.35403871569618284</v>
      </c>
      <c r="L30" s="8">
        <f>L38/G38-1</f>
        <v>0.33139005283293854</v>
      </c>
      <c r="M30" s="8">
        <f>M38/H38-1</f>
        <v>0.29716742539200802</v>
      </c>
      <c r="N30" s="8">
        <f>N38/I38-1</f>
        <v>0.47727272727272729</v>
      </c>
      <c r="O30" s="8">
        <f>O38/J38-1</f>
        <v>0.53991497401983946</v>
      </c>
      <c r="P30" s="8">
        <f>P38/K38-1</f>
        <v>0.40563816960440957</v>
      </c>
      <c r="Q30" s="8">
        <f>Q38/L38-1</f>
        <v>0.36973180076628354</v>
      </c>
      <c r="R30" s="8">
        <f>R38/M38-1</f>
        <v>0.22519009553519198</v>
      </c>
      <c r="S30" s="8">
        <f>S38/N38-1</f>
        <v>0.16742081447963808</v>
      </c>
      <c r="T30" s="8">
        <f>T38/O38-1</f>
        <v>0.2079754601226993</v>
      </c>
      <c r="U30" s="8">
        <f>U38/P38-1</f>
        <v>0.25071481088146386</v>
      </c>
      <c r="V30" s="8">
        <f>V38/Q38-1</f>
        <v>0.2958041958041957</v>
      </c>
      <c r="W30" s="8">
        <f>W38/R38-1</f>
        <v>0.2469764481222152</v>
      </c>
      <c r="X30" s="8">
        <f>X38/S38-1</f>
        <v>0.36046511627906974</v>
      </c>
      <c r="Y30" s="8">
        <f>Y38/T38-1</f>
        <v>0.11541391569324522</v>
      </c>
      <c r="Z30" s="8">
        <f>Z38/U38-1</f>
        <v>0.2530045721750489</v>
      </c>
      <c r="AA30" s="8">
        <f>AA38/V38-1</f>
        <v>0.13337445069771037</v>
      </c>
      <c r="AB30" s="8">
        <f>AB38/W38-1</f>
        <v>0.12378764675855036</v>
      </c>
      <c r="AC30" s="8">
        <f>AC38/X38-1</f>
        <v>-7.8746438746438718E-2</v>
      </c>
      <c r="AD30" s="8">
        <f>AD38/AE38-1</f>
        <v>7.7900581985156814E-2</v>
      </c>
    </row>
    <row r="31" spans="1:30" s="6" customFormat="1" x14ac:dyDescent="0.2">
      <c r="A31" s="7" t="s">
        <v>75</v>
      </c>
      <c r="F31" s="6">
        <v>0.23131263348118947</v>
      </c>
      <c r="G31" s="8">
        <f t="shared" si="7"/>
        <v>0.18112102621305071</v>
      </c>
      <c r="H31" s="8">
        <f>H39/C39-1</f>
        <v>0.30521232779434748</v>
      </c>
      <c r="I31" s="8">
        <f>I39/D39-1</f>
        <v>0.31406551059730248</v>
      </c>
      <c r="J31" s="8">
        <f>J39/E39-1</f>
        <v>0.1740971650394072</v>
      </c>
      <c r="K31" s="8">
        <f>K39/F39-1</f>
        <v>0.24049366244162784</v>
      </c>
      <c r="L31" s="8">
        <f>L39/G39-1</f>
        <v>0.28379176012277174</v>
      </c>
      <c r="M31" s="8">
        <f>M39/H39-1</f>
        <v>0.24591947769314482</v>
      </c>
      <c r="N31" s="8">
        <f>N39/I39-1</f>
        <v>0.19972769166317561</v>
      </c>
      <c r="O31" s="8">
        <f>O39/J39-1</f>
        <v>0.25348161506863032</v>
      </c>
      <c r="P31" s="8">
        <f>P39/K39-1</f>
        <v>0.24471632159182577</v>
      </c>
      <c r="Q31" s="8">
        <f>Q39/L39-1</f>
        <v>0.16919540229885066</v>
      </c>
      <c r="R31" s="8">
        <f>R39/M39-1</f>
        <v>0.16576419213973792</v>
      </c>
      <c r="S31" s="8">
        <f>S39/N39-1</f>
        <v>0.14849410737669144</v>
      </c>
      <c r="T31" s="8">
        <f>T39/O39-1</f>
        <v>0.16289665094716654</v>
      </c>
      <c r="U31" s="8">
        <f>U39/P39-1</f>
        <v>0.16152167807997242</v>
      </c>
      <c r="V31" s="8">
        <f>V39/Q39-1</f>
        <v>0.23955957530475813</v>
      </c>
      <c r="W31" s="8">
        <f>W39/R39-1</f>
        <v>0.26618219958046141</v>
      </c>
      <c r="X31" s="8">
        <f>X39/S39-1</f>
        <v>0.32912739434478566</v>
      </c>
      <c r="Y31" s="8">
        <f>Y39/T39-1</f>
        <v>0.25623754209911342</v>
      </c>
      <c r="Z31" s="8">
        <f>Z39/U39-1</f>
        <v>0.27259708376729663</v>
      </c>
      <c r="AA31" s="8">
        <f>AA39/V39-1</f>
        <v>0.23824630416851722</v>
      </c>
      <c r="AB31" s="8">
        <f>AB39/W39-1</f>
        <v>0.17277084196201398</v>
      </c>
      <c r="AC31" s="8">
        <f>AC39/X39-1</f>
        <v>0.12112547180601618</v>
      </c>
      <c r="AD31" s="8">
        <f>AD39/AE39-1</f>
        <v>0.19353293042954078</v>
      </c>
    </row>
    <row r="32" spans="1:30" s="16" customFormat="1" ht="15" customHeight="1" x14ac:dyDescent="0.2">
      <c r="A32" s="15" t="s">
        <v>120</v>
      </c>
      <c r="F32" s="16">
        <v>6.304518199398057E-2</v>
      </c>
      <c r="G32" s="17">
        <f t="shared" si="7"/>
        <v>0.12689053107171566</v>
      </c>
      <c r="H32" s="17">
        <f>H40/C40-1</f>
        <v>0.15579627949183306</v>
      </c>
      <c r="I32" s="17">
        <f>I40/D40-1</f>
        <v>0.17303118393234662</v>
      </c>
      <c r="J32" s="17">
        <f>J40/E40-1</f>
        <v>0.19629509880370488</v>
      </c>
      <c r="K32" s="17">
        <f>K40/F40-1</f>
        <v>0.15861957650261305</v>
      </c>
      <c r="L32" s="17">
        <f>L40/G40-1</f>
        <v>-4.5111163965433243E-2</v>
      </c>
      <c r="M32" s="17">
        <f>M40/H40-1</f>
        <v>-5.1065639465462831E-2</v>
      </c>
      <c r="N32" s="17">
        <f>N40/I40-1</f>
        <v>1.0213085515817122E-2</v>
      </c>
      <c r="O32" s="17">
        <f>O40/J40-1</f>
        <v>1.8124006359300449E-2</v>
      </c>
      <c r="P32" s="17">
        <f>P40/K40-1</f>
        <v>-2.04107758052674E-2</v>
      </c>
      <c r="Q32" s="17">
        <f>Q40/L40-1</f>
        <v>8.9064167951607098E-2</v>
      </c>
      <c r="R32" s="17">
        <f>R40/M40-1</f>
        <v>5.1366026027750422E-3</v>
      </c>
      <c r="S32" s="17">
        <f>S40/N40-1</f>
        <v>0.10920106301919752</v>
      </c>
      <c r="T32" s="17">
        <f>T40/O40-1</f>
        <v>1.0274828232354816E-2</v>
      </c>
      <c r="U32" s="17">
        <f>U40/P40-1</f>
        <v>5.5120803769784787E-2</v>
      </c>
      <c r="V32" s="17">
        <f>V40/Q40-1</f>
        <v>0.21368126422635836</v>
      </c>
      <c r="W32" s="17">
        <f>W40/R40-1</f>
        <v>0.53626121105070901</v>
      </c>
      <c r="X32" s="17">
        <f>X40/S40-1</f>
        <v>0.36439641450950822</v>
      </c>
      <c r="Y32" s="17">
        <f>Y40/T40-1</f>
        <v>0.28844786546724777</v>
      </c>
      <c r="Z32" s="17">
        <f>Z40/U40-1</f>
        <v>0.33259384733074704</v>
      </c>
      <c r="AA32" s="17">
        <f>AA40/V40-1</f>
        <v>0.11222283042740866</v>
      </c>
      <c r="AB32" s="17">
        <f>AB40/W40-1</f>
        <v>8.5885872477228009E-2</v>
      </c>
      <c r="AC32" s="17">
        <f>AC40/X40-1</f>
        <v>1.8726821720657316E-2</v>
      </c>
      <c r="AD32" s="17">
        <f>AD40/AE40-1</f>
        <v>0.1163370828592416</v>
      </c>
    </row>
    <row r="33" spans="1:31" s="38" customFormat="1" x14ac:dyDescent="0.2">
      <c r="A33" s="3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31" s="38" customFormat="1" x14ac:dyDescent="0.2">
      <c r="A34" s="37" t="s">
        <v>181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1" x14ac:dyDescent="0.2">
      <c r="A35" s="5" t="s">
        <v>71</v>
      </c>
      <c r="B35" s="5">
        <v>54378</v>
      </c>
      <c r="C35" s="5">
        <v>33249</v>
      </c>
      <c r="D35" s="5">
        <v>24846</v>
      </c>
      <c r="E35" s="5">
        <v>28846</v>
      </c>
      <c r="F35" s="5">
        <v>141319</v>
      </c>
      <c r="G35" s="5">
        <v>61576</v>
      </c>
      <c r="H35" s="5">
        <v>38032</v>
      </c>
      <c r="I35" s="5">
        <v>29906</v>
      </c>
      <c r="J35" s="5">
        <v>37185</v>
      </c>
      <c r="K35" s="5">
        <v>166699</v>
      </c>
      <c r="L35" s="5">
        <v>51982</v>
      </c>
      <c r="M35" s="5">
        <v>31051</v>
      </c>
      <c r="N35" s="5">
        <v>25986</v>
      </c>
      <c r="O35" s="5">
        <v>33362</v>
      </c>
      <c r="P35" s="5">
        <v>142381</v>
      </c>
      <c r="Q35" s="5">
        <v>55957</v>
      </c>
      <c r="R35" s="5">
        <v>28962</v>
      </c>
      <c r="S35" s="5">
        <v>26418</v>
      </c>
      <c r="T35" s="5">
        <v>26444</v>
      </c>
      <c r="U35" s="5">
        <v>137781</v>
      </c>
      <c r="V35" s="5">
        <v>65597</v>
      </c>
      <c r="W35" s="5">
        <v>47938</v>
      </c>
      <c r="X35" s="5">
        <v>39570</v>
      </c>
      <c r="Y35" s="5">
        <v>38868</v>
      </c>
      <c r="Z35" s="5">
        <v>191973</v>
      </c>
      <c r="AA35" s="5">
        <v>71628</v>
      </c>
      <c r="AB35" s="5">
        <v>50570</v>
      </c>
      <c r="AC35" s="5">
        <v>40665</v>
      </c>
      <c r="AD35">
        <f>AC35+AB35+AA35+Y35</f>
        <v>201731</v>
      </c>
      <c r="AE35">
        <f>X35+W35+V35+T35</f>
        <v>179549</v>
      </c>
    </row>
    <row r="36" spans="1:31" x14ac:dyDescent="0.2">
      <c r="A36" s="5" t="s">
        <v>72</v>
      </c>
      <c r="B36" s="5">
        <v>7244</v>
      </c>
      <c r="C36" s="5">
        <v>5844</v>
      </c>
      <c r="D36" s="5">
        <v>5592</v>
      </c>
      <c r="E36" s="5">
        <v>7170</v>
      </c>
      <c r="F36" s="5">
        <v>25850</v>
      </c>
      <c r="G36" s="5">
        <v>6895</v>
      </c>
      <c r="H36" s="5">
        <v>5848</v>
      </c>
      <c r="I36" s="5">
        <v>5330</v>
      </c>
      <c r="J36" s="5">
        <v>7411</v>
      </c>
      <c r="K36" s="5">
        <v>25484</v>
      </c>
      <c r="L36" s="5">
        <v>7416</v>
      </c>
      <c r="M36" s="5">
        <v>5513</v>
      </c>
      <c r="N36" s="5">
        <v>5820</v>
      </c>
      <c r="O36" s="5">
        <v>6991</v>
      </c>
      <c r="P36" s="5">
        <v>25740</v>
      </c>
      <c r="Q36" s="5">
        <v>7160</v>
      </c>
      <c r="R36" s="5">
        <v>5351</v>
      </c>
      <c r="S36" s="5">
        <v>7079</v>
      </c>
      <c r="T36" s="5">
        <v>9032</v>
      </c>
      <c r="U36" s="5">
        <v>28622</v>
      </c>
      <c r="V36" s="5">
        <v>8675</v>
      </c>
      <c r="W36" s="5">
        <v>9102</v>
      </c>
      <c r="X36" s="5">
        <v>8235</v>
      </c>
      <c r="Y36" s="5">
        <v>9178</v>
      </c>
      <c r="Z36" s="5">
        <v>35190</v>
      </c>
      <c r="AA36" s="5">
        <v>10852</v>
      </c>
      <c r="AB36" s="5">
        <v>10435</v>
      </c>
      <c r="AC36" s="5">
        <v>7382</v>
      </c>
      <c r="AD36">
        <f t="shared" ref="AD36:AD86" si="8">AC36+AB36+AA36+Y36</f>
        <v>37847</v>
      </c>
      <c r="AE36">
        <f t="shared" ref="AE36:AE56" si="9">X36+W36+V36+T36</f>
        <v>35044</v>
      </c>
    </row>
    <row r="37" spans="1:31" x14ac:dyDescent="0.2">
      <c r="A37" s="5" t="s">
        <v>73</v>
      </c>
      <c r="B37" s="5">
        <v>5533</v>
      </c>
      <c r="C37" s="5">
        <v>3889</v>
      </c>
      <c r="D37" s="5">
        <v>4969</v>
      </c>
      <c r="E37" s="5">
        <v>4831</v>
      </c>
      <c r="F37" s="5">
        <v>19222</v>
      </c>
      <c r="G37" s="5">
        <v>5862</v>
      </c>
      <c r="H37" s="5">
        <v>4113</v>
      </c>
      <c r="I37" s="5">
        <v>4741</v>
      </c>
      <c r="J37" s="5">
        <v>4089</v>
      </c>
      <c r="K37" s="5">
        <v>18805</v>
      </c>
      <c r="L37" s="5">
        <v>6729</v>
      </c>
      <c r="M37" s="5">
        <v>4872</v>
      </c>
      <c r="N37" s="5">
        <v>5023</v>
      </c>
      <c r="O37" s="5">
        <v>4656</v>
      </c>
      <c r="P37" s="5">
        <v>21280</v>
      </c>
      <c r="Q37" s="5">
        <v>5977</v>
      </c>
      <c r="R37" s="5">
        <v>4368</v>
      </c>
      <c r="S37" s="5">
        <v>6582</v>
      </c>
      <c r="T37" s="5">
        <v>6797</v>
      </c>
      <c r="U37" s="5">
        <v>23724</v>
      </c>
      <c r="V37" s="5">
        <v>8435</v>
      </c>
      <c r="W37" s="5">
        <v>7807</v>
      </c>
      <c r="X37" s="5">
        <v>7368</v>
      </c>
      <c r="Y37" s="5">
        <v>8252</v>
      </c>
      <c r="Z37" s="5">
        <v>31862</v>
      </c>
      <c r="AA37" s="5">
        <v>7248</v>
      </c>
      <c r="AB37" s="5">
        <v>7646</v>
      </c>
      <c r="AC37" s="5">
        <v>7224</v>
      </c>
      <c r="AD37">
        <f t="shared" si="8"/>
        <v>30370</v>
      </c>
      <c r="AE37">
        <f t="shared" si="9"/>
        <v>30407</v>
      </c>
    </row>
    <row r="38" spans="1:31" x14ac:dyDescent="0.2">
      <c r="A38" s="5" t="s">
        <v>74</v>
      </c>
      <c r="B38" s="5">
        <v>4024</v>
      </c>
      <c r="C38" s="5">
        <v>2873</v>
      </c>
      <c r="D38" s="5">
        <v>2735</v>
      </c>
      <c r="E38" s="5">
        <v>3231</v>
      </c>
      <c r="F38" s="5">
        <v>12863</v>
      </c>
      <c r="G38" s="5">
        <v>5489</v>
      </c>
      <c r="H38" s="5">
        <v>3954</v>
      </c>
      <c r="I38" s="5">
        <v>3740</v>
      </c>
      <c r="J38" s="5">
        <v>4234</v>
      </c>
      <c r="K38" s="5">
        <v>17417</v>
      </c>
      <c r="L38" s="5">
        <v>7308</v>
      </c>
      <c r="M38" s="5">
        <v>5129</v>
      </c>
      <c r="N38" s="5">
        <v>5525</v>
      </c>
      <c r="O38" s="5">
        <v>6520</v>
      </c>
      <c r="P38" s="5">
        <v>24482</v>
      </c>
      <c r="Q38" s="5">
        <v>10010</v>
      </c>
      <c r="R38" s="5">
        <v>6284</v>
      </c>
      <c r="S38" s="5">
        <v>6450</v>
      </c>
      <c r="T38" s="5">
        <v>7876</v>
      </c>
      <c r="U38" s="5">
        <v>30620</v>
      </c>
      <c r="V38" s="5">
        <v>12971</v>
      </c>
      <c r="W38" s="5">
        <v>7836</v>
      </c>
      <c r="X38" s="5">
        <v>8775</v>
      </c>
      <c r="Y38" s="5">
        <v>8785</v>
      </c>
      <c r="Z38" s="5">
        <v>38367</v>
      </c>
      <c r="AA38" s="5">
        <v>14701</v>
      </c>
      <c r="AB38" s="5">
        <v>8806</v>
      </c>
      <c r="AC38" s="5">
        <v>8084</v>
      </c>
      <c r="AD38">
        <f t="shared" si="8"/>
        <v>40376</v>
      </c>
      <c r="AE38">
        <f t="shared" si="9"/>
        <v>37458</v>
      </c>
    </row>
    <row r="39" spans="1:31" x14ac:dyDescent="0.2">
      <c r="A39" s="5" t="s">
        <v>75</v>
      </c>
      <c r="B39" s="5">
        <v>7172</v>
      </c>
      <c r="C39" s="5">
        <v>7041</v>
      </c>
      <c r="D39" s="5">
        <v>7266</v>
      </c>
      <c r="E39" s="5">
        <v>8501</v>
      </c>
      <c r="F39" s="5">
        <v>29980</v>
      </c>
      <c r="G39" s="5">
        <v>8471</v>
      </c>
      <c r="H39" s="5">
        <v>9190</v>
      </c>
      <c r="I39" s="5">
        <v>9548</v>
      </c>
      <c r="J39" s="5">
        <v>9981</v>
      </c>
      <c r="K39" s="5">
        <v>37190</v>
      </c>
      <c r="L39" s="5">
        <v>10875</v>
      </c>
      <c r="M39" s="5">
        <v>11450</v>
      </c>
      <c r="N39" s="5">
        <v>11455</v>
      </c>
      <c r="O39" s="5">
        <v>12511</v>
      </c>
      <c r="P39" s="5">
        <v>46291</v>
      </c>
      <c r="Q39" s="5">
        <v>12715</v>
      </c>
      <c r="R39" s="5">
        <v>13348</v>
      </c>
      <c r="S39" s="5">
        <v>13156</v>
      </c>
      <c r="T39" s="5">
        <v>14549</v>
      </c>
      <c r="U39" s="5">
        <v>53768</v>
      </c>
      <c r="V39" s="5">
        <v>15761</v>
      </c>
      <c r="W39" s="5">
        <v>16901</v>
      </c>
      <c r="X39" s="5">
        <v>17486</v>
      </c>
      <c r="Y39" s="5">
        <v>18277</v>
      </c>
      <c r="Z39" s="5">
        <v>68425</v>
      </c>
      <c r="AA39" s="5">
        <v>19516</v>
      </c>
      <c r="AB39" s="5">
        <v>19821</v>
      </c>
      <c r="AC39" s="5">
        <v>19604</v>
      </c>
      <c r="AD39">
        <f t="shared" si="8"/>
        <v>77218</v>
      </c>
      <c r="AE39">
        <f t="shared" si="9"/>
        <v>64697</v>
      </c>
    </row>
    <row r="40" spans="1:31" s="10" customFormat="1" x14ac:dyDescent="0.2">
      <c r="A40" s="14" t="s">
        <v>76</v>
      </c>
      <c r="B40" s="14">
        <v>78351</v>
      </c>
      <c r="C40" s="14">
        <v>52896</v>
      </c>
      <c r="D40" s="14">
        <v>45408</v>
      </c>
      <c r="E40" s="14">
        <v>52579</v>
      </c>
      <c r="F40" s="14">
        <v>229234</v>
      </c>
      <c r="G40" s="14">
        <v>88293</v>
      </c>
      <c r="H40" s="14">
        <v>61137</v>
      </c>
      <c r="I40" s="14">
        <v>53265</v>
      </c>
      <c r="J40" s="14">
        <v>62900</v>
      </c>
      <c r="K40" s="14">
        <v>265595</v>
      </c>
      <c r="L40" s="14">
        <v>84310</v>
      </c>
      <c r="M40" s="14">
        <v>58015</v>
      </c>
      <c r="N40" s="14">
        <v>53809</v>
      </c>
      <c r="O40" s="14">
        <v>64040</v>
      </c>
      <c r="P40" s="14">
        <v>260174</v>
      </c>
      <c r="Q40" s="14">
        <v>91819</v>
      </c>
      <c r="R40" s="14">
        <v>58313</v>
      </c>
      <c r="S40" s="14">
        <v>59685</v>
      </c>
      <c r="T40" s="14">
        <v>64698</v>
      </c>
      <c r="U40" s="14">
        <v>274515</v>
      </c>
      <c r="V40" s="14">
        <v>111439</v>
      </c>
      <c r="W40" s="14">
        <v>89584</v>
      </c>
      <c r="X40" s="14">
        <v>81434</v>
      </c>
      <c r="Y40" s="14">
        <v>83360</v>
      </c>
      <c r="Z40" s="14">
        <v>365817</v>
      </c>
      <c r="AA40" s="14">
        <v>123945</v>
      </c>
      <c r="AB40" s="14">
        <v>97278</v>
      </c>
      <c r="AC40" s="14">
        <v>82959</v>
      </c>
      <c r="AD40" s="10">
        <f t="shared" si="8"/>
        <v>387542</v>
      </c>
      <c r="AE40" s="10">
        <f t="shared" si="9"/>
        <v>347155</v>
      </c>
    </row>
    <row r="41" spans="1:31" s="9" customForma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31" s="6" customFormat="1" x14ac:dyDescent="0.2">
      <c r="A42" s="6" t="s">
        <v>174</v>
      </c>
    </row>
    <row r="43" spans="1:31" s="6" customFormat="1" x14ac:dyDescent="0.2">
      <c r="A43" s="7" t="s">
        <v>176</v>
      </c>
      <c r="B43" s="8"/>
      <c r="C43" s="8"/>
      <c r="D43" s="8"/>
      <c r="E43" s="8"/>
      <c r="F43" s="6">
        <v>0.11530601641785876</v>
      </c>
      <c r="G43" s="8">
        <f>G51/B51-1</f>
        <v>0.10088213213213204</v>
      </c>
      <c r="H43" s="8">
        <f t="shared" ref="H43:Q47" si="10">H51/C51-1</f>
        <v>0.17412676655480452</v>
      </c>
      <c r="I43" s="8">
        <f t="shared" si="10"/>
        <v>0.2044562230074598</v>
      </c>
      <c r="J43" s="8">
        <f t="shared" si="10"/>
        <v>0.19126369106887742</v>
      </c>
      <c r="K43" s="8">
        <f t="shared" si="10"/>
        <v>0.16038302277432703</v>
      </c>
      <c r="L43" s="8">
        <f t="shared" si="10"/>
        <v>4.9640553519165742E-2</v>
      </c>
      <c r="M43" s="8">
        <f t="shared" si="10"/>
        <v>3.0393301396884231E-2</v>
      </c>
      <c r="N43" s="8">
        <f t="shared" si="10"/>
        <v>2.0943688370955948E-2</v>
      </c>
      <c r="O43" s="8">
        <f t="shared" si="10"/>
        <v>6.5595813497110855E-2</v>
      </c>
      <c r="P43" s="8">
        <f t="shared" si="10"/>
        <v>4.3008930084840191E-2</v>
      </c>
      <c r="Q43" s="8">
        <f t="shared" si="10"/>
        <v>0.11984298863021126</v>
      </c>
      <c r="R43" s="8">
        <f t="shared" ref="R43:R48" si="11">R51/M51-1</f>
        <v>-4.8054383497421194E-3</v>
      </c>
      <c r="S43" s="8">
        <f t="shared" ref="S43:S48" si="12">S51/N51-1</f>
        <v>7.8304597701149392E-2</v>
      </c>
      <c r="T43" s="8">
        <f t="shared" ref="T43:T48" si="13">T51/O51-1</f>
        <v>4.6927221881181369E-2</v>
      </c>
      <c r="U43" s="8">
        <f t="shared" ref="U43:U48" si="14">U51/P51-1</f>
        <v>6.5364284858956179E-2</v>
      </c>
      <c r="V43" s="8">
        <f t="shared" ref="V43:V48" si="15">V51/Q51-1</f>
        <v>0.11949138201948406</v>
      </c>
      <c r="W43" s="8">
        <f t="shared" ref="W43:W48" si="16">W51/R51-1</f>
        <v>0.34675931378322145</v>
      </c>
      <c r="X43" s="8">
        <f t="shared" ref="X43:X48" si="17">X51/S51-1</f>
        <v>0.32763342956547481</v>
      </c>
      <c r="Y43" s="8">
        <f t="shared" ref="Y43:Y48" si="18">Y51/T51-1</f>
        <v>0.19942667274741033</v>
      </c>
      <c r="Z43" s="8">
        <f t="shared" ref="Z43:Z48" si="19">Z51/U51-1</f>
        <v>0.23081987218600464</v>
      </c>
      <c r="AA43" s="8">
        <f t="shared" ref="AA43:AA48" si="20">AA51/V51-1</f>
        <v>0.11198445260202972</v>
      </c>
      <c r="AB43" s="8">
        <f t="shared" ref="AB43:AC48" si="21">AB51/W51-1</f>
        <v>0.19168658543694983</v>
      </c>
      <c r="AC43" s="8">
        <f t="shared" si="21"/>
        <v>4.4661276833008134E-2</v>
      </c>
      <c r="AD43" s="6">
        <f>AD51/AE51-1</f>
        <v>0.13239210783780853</v>
      </c>
    </row>
    <row r="44" spans="1:31" s="6" customFormat="1" x14ac:dyDescent="0.2">
      <c r="A44" s="7" t="s">
        <v>177</v>
      </c>
      <c r="F44" s="6">
        <v>9.9815823190262609E-2</v>
      </c>
      <c r="G44" s="8">
        <f>G52/B52-1</f>
        <v>0.13676367366772846</v>
      </c>
      <c r="H44" s="8">
        <f t="shared" si="10"/>
        <v>8.7410665200659654E-2</v>
      </c>
      <c r="I44" s="8">
        <f t="shared" si="10"/>
        <v>0.13704918032786884</v>
      </c>
      <c r="J44" s="8">
        <f t="shared" si="10"/>
        <v>0.18241217618571759</v>
      </c>
      <c r="K44" s="8">
        <f t="shared" si="10"/>
        <v>0.13618988678146282</v>
      </c>
      <c r="L44" s="8">
        <f t="shared" si="10"/>
        <v>-3.2820366676166057E-2</v>
      </c>
      <c r="M44" s="8">
        <f t="shared" si="10"/>
        <v>-5.7200635562617341E-2</v>
      </c>
      <c r="N44" s="8">
        <f t="shared" si="10"/>
        <v>-1.7548195748887774E-2</v>
      </c>
      <c r="O44" s="8">
        <f t="shared" si="10"/>
        <v>-2.8344818619165268E-2</v>
      </c>
      <c r="P44" s="8">
        <f t="shared" si="10"/>
        <v>-3.4155719320730582E-2</v>
      </c>
      <c r="Q44" s="8">
        <f t="shared" si="10"/>
        <v>0.1429062515346462</v>
      </c>
      <c r="R44" s="8">
        <f t="shared" si="11"/>
        <v>9.4990041366630917E-2</v>
      </c>
      <c r="S44" s="8">
        <f t="shared" si="12"/>
        <v>0.18851153039832291</v>
      </c>
      <c r="T44" s="8">
        <f t="shared" si="13"/>
        <v>0.13073732102234703</v>
      </c>
      <c r="U44" s="8">
        <f t="shared" si="14"/>
        <v>0.13853503184713367</v>
      </c>
      <c r="V44" s="8">
        <f t="shared" si="15"/>
        <v>0.17329093799682038</v>
      </c>
      <c r="W44" s="8">
        <f t="shared" si="16"/>
        <v>0.55757660556877009</v>
      </c>
      <c r="X44" s="8">
        <f t="shared" si="17"/>
        <v>0.33655542228180346</v>
      </c>
      <c r="Y44" s="8">
        <f t="shared" si="18"/>
        <v>0.23041420118343203</v>
      </c>
      <c r="Z44" s="8">
        <f t="shared" si="19"/>
        <v>0.30109265734265733</v>
      </c>
      <c r="AA44" s="8">
        <f t="shared" si="20"/>
        <v>8.9467516296784622E-2</v>
      </c>
      <c r="AB44" s="8">
        <f t="shared" si="21"/>
        <v>4.5948616600790526E-2</v>
      </c>
      <c r="AC44" s="8">
        <f t="shared" si="21"/>
        <v>1.8159742385049915E-2</v>
      </c>
      <c r="AD44" s="6">
        <f t="shared" ref="AD44:AD47" si="22">AD52/AE52-1</f>
        <v>9.0197042604755806E-2</v>
      </c>
    </row>
    <row r="45" spans="1:31" s="6" customFormat="1" x14ac:dyDescent="0.2">
      <c r="A45" s="7" t="s">
        <v>178</v>
      </c>
      <c r="F45" s="6">
        <v>-7.6878660397591392E-2</v>
      </c>
      <c r="G45" s="8">
        <f>G53/B53-1</f>
        <v>0.10614180989342703</v>
      </c>
      <c r="H45" s="8">
        <f t="shared" si="10"/>
        <v>0.21424575797128464</v>
      </c>
      <c r="I45" s="8">
        <f t="shared" si="10"/>
        <v>0.19327836081959027</v>
      </c>
      <c r="J45" s="8">
        <f t="shared" si="10"/>
        <v>0.16426895214774007</v>
      </c>
      <c r="K45" s="8">
        <f t="shared" si="10"/>
        <v>0.16035206862657492</v>
      </c>
      <c r="L45" s="8">
        <f t="shared" si="10"/>
        <v>-0.26659612385832032</v>
      </c>
      <c r="M45" s="8">
        <f t="shared" si="10"/>
        <v>-0.21544840294840295</v>
      </c>
      <c r="N45" s="8">
        <f t="shared" si="10"/>
        <v>-4.1252224897916467E-2</v>
      </c>
      <c r="O45" s="8">
        <f t="shared" si="10"/>
        <v>-2.4274822539654739E-2</v>
      </c>
      <c r="P45" s="8">
        <f t="shared" si="10"/>
        <v>-0.15910053521235223</v>
      </c>
      <c r="Q45" s="8">
        <f t="shared" si="10"/>
        <v>3.1057787227579903E-2</v>
      </c>
      <c r="R45" s="8">
        <f t="shared" si="11"/>
        <v>-7.4672147191231164E-2</v>
      </c>
      <c r="S45" s="8">
        <f t="shared" si="12"/>
        <v>1.8783444359506296E-2</v>
      </c>
      <c r="T45" s="8">
        <f t="shared" si="13"/>
        <v>-0.28633015987066646</v>
      </c>
      <c r="U45" s="8">
        <f t="shared" si="14"/>
        <v>-7.7155547415174719E-2</v>
      </c>
      <c r="V45" s="8">
        <f t="shared" si="15"/>
        <v>0.56967152747090877</v>
      </c>
      <c r="W45" s="8">
        <f t="shared" si="16"/>
        <v>0.87498677948175563</v>
      </c>
      <c r="X45" s="8">
        <f t="shared" si="17"/>
        <v>0.58237753242576917</v>
      </c>
      <c r="Y45" s="8">
        <f t="shared" si="18"/>
        <v>0.8327460357412535</v>
      </c>
      <c r="Z45" s="8">
        <f t="shared" si="19"/>
        <v>0.69609010618239564</v>
      </c>
      <c r="AA45" s="8">
        <f t="shared" si="20"/>
        <v>0.20973115000234599</v>
      </c>
      <c r="AB45" s="8">
        <f t="shared" si="21"/>
        <v>3.4690884476534345E-2</v>
      </c>
      <c r="AC45" s="8">
        <f t="shared" si="21"/>
        <v>-1.0703156753827381E-2</v>
      </c>
      <c r="AD45" s="6">
        <f t="shared" si="22"/>
        <v>0.18695039595782936</v>
      </c>
    </row>
    <row r="46" spans="1:31" s="6" customFormat="1" x14ac:dyDescent="0.2">
      <c r="A46" s="7" t="s">
        <v>179</v>
      </c>
      <c r="F46" s="6">
        <v>4.7554347826086918E-2</v>
      </c>
      <c r="G46" s="8">
        <f>G54/B54-1</f>
        <v>0.25511619840443989</v>
      </c>
      <c r="H46" s="8">
        <f t="shared" si="10"/>
        <v>0.21917502787068011</v>
      </c>
      <c r="I46" s="8">
        <f t="shared" si="10"/>
        <v>6.7052980132450424E-2</v>
      </c>
      <c r="J46" s="8">
        <f t="shared" si="10"/>
        <v>0.33773976153447371</v>
      </c>
      <c r="K46" s="8">
        <f t="shared" si="10"/>
        <v>0.22556814977725148</v>
      </c>
      <c r="L46" s="8">
        <f t="shared" si="10"/>
        <v>-4.5184468702501035E-2</v>
      </c>
      <c r="M46" s="8">
        <f t="shared" si="10"/>
        <v>1.1704462326261877E-2</v>
      </c>
      <c r="N46" s="8">
        <f t="shared" si="10"/>
        <v>5.5598655288337184E-2</v>
      </c>
      <c r="O46" s="8">
        <f t="shared" si="10"/>
        <v>-3.4683200930052283E-2</v>
      </c>
      <c r="P46" s="8">
        <f t="shared" si="10"/>
        <v>-1.0444945474623824E-2</v>
      </c>
      <c r="Q46" s="8">
        <f t="shared" si="10"/>
        <v>-9.942112879884224E-2</v>
      </c>
      <c r="R46" s="8">
        <f t="shared" si="11"/>
        <v>-5.8929862617498219E-2</v>
      </c>
      <c r="S46" s="8">
        <f t="shared" si="12"/>
        <v>0.21656050955414008</v>
      </c>
      <c r="T46" s="8">
        <f t="shared" si="13"/>
        <v>8.2296266559613862E-3</v>
      </c>
      <c r="U46" s="8">
        <f t="shared" si="14"/>
        <v>-4.0918813354412498E-3</v>
      </c>
      <c r="V46" s="8">
        <f t="shared" si="15"/>
        <v>0.33135143821308044</v>
      </c>
      <c r="W46" s="8">
        <f t="shared" si="16"/>
        <v>0.48713023434498659</v>
      </c>
      <c r="X46" s="8">
        <f t="shared" si="17"/>
        <v>0.30165122835279901</v>
      </c>
      <c r="Y46" s="8">
        <f t="shared" si="18"/>
        <v>0.19271351781803703</v>
      </c>
      <c r="Z46" s="8">
        <f t="shared" si="19"/>
        <v>0.32981604258100661</v>
      </c>
      <c r="AA46" s="8">
        <f t="shared" si="20"/>
        <v>-0.14218467109233557</v>
      </c>
      <c r="AB46" s="8">
        <f t="shared" si="21"/>
        <v>-2.3249806251615102E-3</v>
      </c>
      <c r="AC46" s="8">
        <f t="shared" si="21"/>
        <v>-0.15748762376237624</v>
      </c>
      <c r="AD46" s="6">
        <f t="shared" si="22"/>
        <v>-4.5286036199752799E-2</v>
      </c>
    </row>
    <row r="47" spans="1:31" s="6" customFormat="1" x14ac:dyDescent="0.2">
      <c r="A47" s="7" t="s">
        <v>169</v>
      </c>
      <c r="F47" s="6">
        <v>0.11315365460670868</v>
      </c>
      <c r="G47" s="8">
        <f>G55/B55-1</f>
        <v>0.16885553470919334</v>
      </c>
      <c r="H47" s="8">
        <f t="shared" si="10"/>
        <v>4.2951251646903721E-2</v>
      </c>
      <c r="I47" s="8">
        <f t="shared" si="10"/>
        <v>0.16049835104433852</v>
      </c>
      <c r="J47" s="8">
        <f t="shared" si="10"/>
        <v>0.21941678520625896</v>
      </c>
      <c r="K47" s="8">
        <f t="shared" si="10"/>
        <v>0.14527271531021779</v>
      </c>
      <c r="L47" s="8">
        <f t="shared" si="10"/>
        <v>1.0944112067707623E-2</v>
      </c>
      <c r="M47" s="8">
        <f t="shared" si="10"/>
        <v>-8.6659929257200563E-2</v>
      </c>
      <c r="N47" s="8">
        <f t="shared" si="10"/>
        <v>0.13324913167035057</v>
      </c>
      <c r="O47" s="8">
        <f t="shared" si="10"/>
        <v>6.6200058326042477E-2</v>
      </c>
      <c r="P47" s="8">
        <f t="shared" si="10"/>
        <v>2.188774630895618E-2</v>
      </c>
      <c r="Q47" s="8">
        <f t="shared" si="10"/>
        <v>6.495381062355654E-2</v>
      </c>
      <c r="R47" s="8">
        <f t="shared" si="11"/>
        <v>7.4688796680497882E-2</v>
      </c>
      <c r="S47" s="8">
        <f t="shared" si="12"/>
        <v>0.1699637782112009</v>
      </c>
      <c r="T47" s="8">
        <f t="shared" si="13"/>
        <v>0.12992341356673953</v>
      </c>
      <c r="U47" s="8">
        <f t="shared" si="14"/>
        <v>0.10147290308072865</v>
      </c>
      <c r="V47" s="8">
        <f t="shared" si="15"/>
        <v>0.11480075901328268</v>
      </c>
      <c r="W47" s="8">
        <f t="shared" si="16"/>
        <v>0.94182754182754191</v>
      </c>
      <c r="X47" s="8">
        <f t="shared" si="17"/>
        <v>0.28482972136222906</v>
      </c>
      <c r="Y47" s="8">
        <f t="shared" si="18"/>
        <v>0.25683853788428945</v>
      </c>
      <c r="Z47" s="8">
        <f t="shared" si="19"/>
        <v>0.34517429694278579</v>
      </c>
      <c r="AA47" s="8">
        <f t="shared" si="20"/>
        <v>0.19270516717325226</v>
      </c>
      <c r="AB47" s="8">
        <f t="shared" si="21"/>
        <v>-6.6542948038176064E-2</v>
      </c>
      <c r="AC47" s="8">
        <f t="shared" si="21"/>
        <v>0.13994439295644123</v>
      </c>
      <c r="AD47" s="6">
        <f t="shared" si="22"/>
        <v>0.11460762996639651</v>
      </c>
    </row>
    <row r="48" spans="1:31" s="16" customFormat="1" x14ac:dyDescent="0.2">
      <c r="A48" s="15" t="s">
        <v>120</v>
      </c>
      <c r="F48" s="16">
        <v>6.304518199398057E-2</v>
      </c>
      <c r="G48" s="8">
        <f>G56/B56-1</f>
        <v>0.12689053107171566</v>
      </c>
      <c r="H48" s="8">
        <f t="shared" ref="H48:Q48" si="23">H56/C56-1</f>
        <v>0.15579627949183306</v>
      </c>
      <c r="I48" s="8">
        <f t="shared" si="23"/>
        <v>0.17303118393234662</v>
      </c>
      <c r="J48" s="8">
        <f t="shared" si="23"/>
        <v>0.19629509880370488</v>
      </c>
      <c r="K48" s="8">
        <f t="shared" si="23"/>
        <v>0.15861957650261305</v>
      </c>
      <c r="L48" s="8">
        <f t="shared" si="23"/>
        <v>-4.5111163965433243E-2</v>
      </c>
      <c r="M48" s="8">
        <f t="shared" si="23"/>
        <v>-5.1065639465462831E-2</v>
      </c>
      <c r="N48" s="8">
        <f t="shared" si="23"/>
        <v>1.0213085515817122E-2</v>
      </c>
      <c r="O48" s="8">
        <f t="shared" si="23"/>
        <v>1.8124006359300449E-2</v>
      </c>
      <c r="P48" s="8">
        <f t="shared" si="23"/>
        <v>-2.04107758052674E-2</v>
      </c>
      <c r="Q48" s="8">
        <f t="shared" si="23"/>
        <v>8.9064167951607098E-2</v>
      </c>
      <c r="R48" s="8">
        <f t="shared" si="11"/>
        <v>5.1366026027750422E-3</v>
      </c>
      <c r="S48" s="8">
        <f t="shared" si="12"/>
        <v>0.10920106301919752</v>
      </c>
      <c r="T48" s="8">
        <f t="shared" si="13"/>
        <v>1.0274828232354816E-2</v>
      </c>
      <c r="U48" s="8">
        <f t="shared" si="14"/>
        <v>5.5120803769784787E-2</v>
      </c>
      <c r="V48" s="8">
        <f t="shared" si="15"/>
        <v>0.21368126422635836</v>
      </c>
      <c r="W48" s="8">
        <f t="shared" si="16"/>
        <v>0.53626121105070901</v>
      </c>
      <c r="X48" s="8">
        <f t="shared" si="17"/>
        <v>0.36439641450950822</v>
      </c>
      <c r="Y48" s="8">
        <f t="shared" si="18"/>
        <v>0.28844786546724777</v>
      </c>
      <c r="Z48" s="8">
        <f t="shared" si="19"/>
        <v>0.33259384733074704</v>
      </c>
      <c r="AA48" s="8">
        <f t="shared" si="20"/>
        <v>0.11222283042740866</v>
      </c>
      <c r="AB48" s="8">
        <f t="shared" si="21"/>
        <v>8.5885872477228009E-2</v>
      </c>
      <c r="AC48" s="8">
        <f t="shared" ref="AC48" si="24">AC56/X56-1</f>
        <v>1.8726821720657316E-2</v>
      </c>
      <c r="AD48" s="6">
        <f>AD56/AE56-1</f>
        <v>0.1163370828592416</v>
      </c>
    </row>
    <row r="49" spans="1:31" s="9" customForma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/>
      <c r="AE49"/>
    </row>
    <row r="50" spans="1:31" s="9" customFormat="1" x14ac:dyDescent="0.2">
      <c r="A50" s="36" t="s">
        <v>182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/>
      <c r="AE50"/>
    </row>
    <row r="51" spans="1:31" x14ac:dyDescent="0.2">
      <c r="A51" t="s">
        <v>165</v>
      </c>
      <c r="B51">
        <v>31968</v>
      </c>
      <c r="C51">
        <v>21157</v>
      </c>
      <c r="D51">
        <v>20376</v>
      </c>
      <c r="E51">
        <v>23099</v>
      </c>
      <c r="F51">
        <v>96600</v>
      </c>
      <c r="G51">
        <v>35193</v>
      </c>
      <c r="H51">
        <v>24841</v>
      </c>
      <c r="I51">
        <v>24542</v>
      </c>
      <c r="J51">
        <v>27517</v>
      </c>
      <c r="K51">
        <v>112093</v>
      </c>
      <c r="L51">
        <v>36940</v>
      </c>
      <c r="M51">
        <v>25596</v>
      </c>
      <c r="N51">
        <v>25056</v>
      </c>
      <c r="O51">
        <v>29322</v>
      </c>
      <c r="P51">
        <v>116914</v>
      </c>
      <c r="Q51">
        <v>41367</v>
      </c>
      <c r="R51">
        <v>25473</v>
      </c>
      <c r="S51">
        <v>27018</v>
      </c>
      <c r="T51">
        <v>30698</v>
      </c>
      <c r="U51">
        <v>124556</v>
      </c>
      <c r="V51">
        <v>46310</v>
      </c>
      <c r="W51">
        <v>34306</v>
      </c>
      <c r="X51">
        <v>35870</v>
      </c>
      <c r="Y51">
        <v>36820</v>
      </c>
      <c r="Z51">
        <v>153306</v>
      </c>
      <c r="AA51">
        <v>51496</v>
      </c>
      <c r="AB51">
        <v>40882</v>
      </c>
      <c r="AC51">
        <v>37472</v>
      </c>
      <c r="AD51">
        <f t="shared" si="8"/>
        <v>166670</v>
      </c>
      <c r="AE51">
        <f t="shared" si="9"/>
        <v>147184</v>
      </c>
    </row>
    <row r="52" spans="1:31" x14ac:dyDescent="0.2">
      <c r="A52" t="s">
        <v>166</v>
      </c>
      <c r="B52">
        <v>18521</v>
      </c>
      <c r="C52">
        <v>12733</v>
      </c>
      <c r="D52">
        <v>10675</v>
      </c>
      <c r="E52">
        <v>13009</v>
      </c>
      <c r="F52">
        <v>54938</v>
      </c>
      <c r="G52">
        <v>21054</v>
      </c>
      <c r="H52">
        <v>13846</v>
      </c>
      <c r="I52">
        <v>12138</v>
      </c>
      <c r="J52">
        <v>15382</v>
      </c>
      <c r="K52">
        <v>62420</v>
      </c>
      <c r="L52">
        <v>20363</v>
      </c>
      <c r="M52">
        <v>13054</v>
      </c>
      <c r="N52">
        <v>11925</v>
      </c>
      <c r="O52">
        <v>14946</v>
      </c>
      <c r="P52">
        <v>60288</v>
      </c>
      <c r="Q52">
        <v>23273</v>
      </c>
      <c r="R52">
        <v>14294</v>
      </c>
      <c r="S52">
        <v>14173</v>
      </c>
      <c r="T52">
        <v>16900</v>
      </c>
      <c r="U52">
        <v>68640</v>
      </c>
      <c r="V52">
        <v>27306</v>
      </c>
      <c r="W52">
        <v>22264</v>
      </c>
      <c r="X52">
        <v>18943</v>
      </c>
      <c r="Y52">
        <v>20794</v>
      </c>
      <c r="Z52">
        <v>89307</v>
      </c>
      <c r="AA52">
        <v>29749</v>
      </c>
      <c r="AB52">
        <v>23287</v>
      </c>
      <c r="AC52">
        <v>19287</v>
      </c>
      <c r="AD52">
        <f t="shared" si="8"/>
        <v>93117</v>
      </c>
      <c r="AE52">
        <f t="shared" si="9"/>
        <v>85413</v>
      </c>
    </row>
    <row r="53" spans="1:31" x14ac:dyDescent="0.2">
      <c r="A53" t="s">
        <v>167</v>
      </c>
      <c r="B53">
        <v>16233</v>
      </c>
      <c r="C53">
        <v>10726</v>
      </c>
      <c r="D53">
        <v>8004</v>
      </c>
      <c r="E53">
        <v>9801</v>
      </c>
      <c r="F53">
        <v>44764</v>
      </c>
      <c r="G53">
        <v>17956</v>
      </c>
      <c r="H53">
        <v>13024</v>
      </c>
      <c r="I53">
        <v>9551</v>
      </c>
      <c r="J53">
        <v>11411</v>
      </c>
      <c r="K53">
        <v>51942</v>
      </c>
      <c r="L53">
        <v>13169</v>
      </c>
      <c r="M53">
        <v>10218</v>
      </c>
      <c r="N53">
        <v>9157</v>
      </c>
      <c r="O53">
        <v>11134</v>
      </c>
      <c r="P53">
        <v>43678</v>
      </c>
      <c r="Q53">
        <v>13578</v>
      </c>
      <c r="R53">
        <v>9455</v>
      </c>
      <c r="S53">
        <v>9329</v>
      </c>
      <c r="T53">
        <v>7946</v>
      </c>
      <c r="U53">
        <v>40308</v>
      </c>
      <c r="V53">
        <v>21313</v>
      </c>
      <c r="W53">
        <v>17728</v>
      </c>
      <c r="X53">
        <v>14762</v>
      </c>
      <c r="Y53">
        <v>14563</v>
      </c>
      <c r="Z53">
        <v>68366</v>
      </c>
      <c r="AA53">
        <v>25783</v>
      </c>
      <c r="AB53">
        <v>18343</v>
      </c>
      <c r="AC53">
        <v>14604</v>
      </c>
      <c r="AD53">
        <f t="shared" si="8"/>
        <v>73293</v>
      </c>
      <c r="AE53">
        <f t="shared" si="9"/>
        <v>61749</v>
      </c>
    </row>
    <row r="54" spans="1:31" x14ac:dyDescent="0.2">
      <c r="A54" t="s">
        <v>168</v>
      </c>
      <c r="B54">
        <v>5766</v>
      </c>
      <c r="C54">
        <v>4485</v>
      </c>
      <c r="D54">
        <v>3624</v>
      </c>
      <c r="E54">
        <v>3858</v>
      </c>
      <c r="F54">
        <v>17733</v>
      </c>
      <c r="G54">
        <v>7237</v>
      </c>
      <c r="H54">
        <v>5468</v>
      </c>
      <c r="I54">
        <v>3867</v>
      </c>
      <c r="J54">
        <v>5161</v>
      </c>
      <c r="K54">
        <v>21733</v>
      </c>
      <c r="L54">
        <v>6910</v>
      </c>
      <c r="M54">
        <v>5532</v>
      </c>
      <c r="N54">
        <v>4082</v>
      </c>
      <c r="O54">
        <v>4982</v>
      </c>
      <c r="P54">
        <v>21506</v>
      </c>
      <c r="Q54">
        <v>6223</v>
      </c>
      <c r="R54">
        <v>5206</v>
      </c>
      <c r="S54">
        <v>4966</v>
      </c>
      <c r="T54">
        <v>5023</v>
      </c>
      <c r="U54">
        <v>21418</v>
      </c>
      <c r="V54">
        <v>8285</v>
      </c>
      <c r="W54">
        <v>7742</v>
      </c>
      <c r="X54">
        <v>6464</v>
      </c>
      <c r="Y54">
        <v>5991</v>
      </c>
      <c r="Z54">
        <v>28482</v>
      </c>
      <c r="AA54">
        <v>7107</v>
      </c>
      <c r="AB54">
        <v>7724</v>
      </c>
      <c r="AC54">
        <v>5446</v>
      </c>
      <c r="AD54">
        <f t="shared" si="8"/>
        <v>26268</v>
      </c>
      <c r="AE54">
        <f t="shared" si="9"/>
        <v>27514</v>
      </c>
    </row>
    <row r="55" spans="1:31" x14ac:dyDescent="0.2">
      <c r="A55" t="s">
        <v>169</v>
      </c>
      <c r="B55">
        <v>5863</v>
      </c>
      <c r="C55">
        <v>3795</v>
      </c>
      <c r="D55">
        <v>2729</v>
      </c>
      <c r="E55">
        <v>2812</v>
      </c>
      <c r="F55">
        <v>15199</v>
      </c>
      <c r="G55">
        <v>6853</v>
      </c>
      <c r="H55">
        <v>3958</v>
      </c>
      <c r="I55">
        <v>3167</v>
      </c>
      <c r="J55">
        <v>3429</v>
      </c>
      <c r="K55">
        <v>17407</v>
      </c>
      <c r="L55">
        <v>6928</v>
      </c>
      <c r="M55">
        <v>3615</v>
      </c>
      <c r="N55">
        <v>3589</v>
      </c>
      <c r="O55">
        <v>3656</v>
      </c>
      <c r="P55">
        <v>17788</v>
      </c>
      <c r="Q55">
        <v>7378</v>
      </c>
      <c r="R55">
        <v>3885</v>
      </c>
      <c r="S55">
        <v>4199</v>
      </c>
      <c r="T55">
        <v>4131</v>
      </c>
      <c r="U55">
        <v>19593</v>
      </c>
      <c r="V55">
        <v>8225</v>
      </c>
      <c r="W55">
        <v>7544</v>
      </c>
      <c r="X55">
        <v>5395</v>
      </c>
      <c r="Y55">
        <v>5192</v>
      </c>
      <c r="Z55">
        <v>26356</v>
      </c>
      <c r="AA55">
        <v>9810</v>
      </c>
      <c r="AB55">
        <v>7042</v>
      </c>
      <c r="AC55">
        <v>6150</v>
      </c>
      <c r="AD55">
        <f t="shared" si="8"/>
        <v>28194</v>
      </c>
      <c r="AE55">
        <f>X55+W55+V55+T55</f>
        <v>25295</v>
      </c>
    </row>
    <row r="56" spans="1:31" s="10" customFormat="1" x14ac:dyDescent="0.2">
      <c r="A56" s="10" t="s">
        <v>76</v>
      </c>
      <c r="B56" s="10">
        <v>78351</v>
      </c>
      <c r="C56" s="10">
        <v>52896</v>
      </c>
      <c r="D56" s="10">
        <v>45408</v>
      </c>
      <c r="E56" s="10">
        <v>52579</v>
      </c>
      <c r="F56" s="10">
        <v>229234</v>
      </c>
      <c r="G56" s="10">
        <v>88293</v>
      </c>
      <c r="H56" s="10">
        <v>61137</v>
      </c>
      <c r="I56" s="10">
        <v>53265</v>
      </c>
      <c r="J56" s="10">
        <v>62900</v>
      </c>
      <c r="K56" s="10">
        <v>265595</v>
      </c>
      <c r="L56" s="10">
        <v>84310</v>
      </c>
      <c r="M56" s="10">
        <v>58015</v>
      </c>
      <c r="N56" s="10">
        <v>53809</v>
      </c>
      <c r="O56" s="10">
        <v>64040</v>
      </c>
      <c r="P56" s="10">
        <v>260174</v>
      </c>
      <c r="Q56" s="10">
        <v>91819</v>
      </c>
      <c r="R56" s="10">
        <v>58313</v>
      </c>
      <c r="S56" s="10">
        <v>59685</v>
      </c>
      <c r="T56" s="10">
        <v>64698</v>
      </c>
      <c r="U56" s="10">
        <v>274515</v>
      </c>
      <c r="V56" s="10">
        <v>111439</v>
      </c>
      <c r="W56" s="10">
        <v>89584</v>
      </c>
      <c r="X56" s="10">
        <v>81434</v>
      </c>
      <c r="Y56" s="10">
        <v>83360</v>
      </c>
      <c r="Z56" s="10">
        <v>365817</v>
      </c>
      <c r="AA56" s="10">
        <v>123945</v>
      </c>
      <c r="AB56" s="10">
        <v>97278</v>
      </c>
      <c r="AC56" s="10">
        <v>82959</v>
      </c>
      <c r="AD56" s="10">
        <f t="shared" si="8"/>
        <v>387542</v>
      </c>
      <c r="AE56" s="10">
        <f t="shared" si="9"/>
        <v>347155</v>
      </c>
    </row>
    <row r="58" spans="1:31" s="38" customFormat="1" x14ac:dyDescent="0.2">
      <c r="A58" s="37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31" x14ac:dyDescent="0.2">
      <c r="A59" s="5" t="s">
        <v>89</v>
      </c>
      <c r="B59">
        <v>48175</v>
      </c>
      <c r="C59">
        <v>32305</v>
      </c>
      <c r="D59">
        <v>27920</v>
      </c>
      <c r="E59">
        <v>32648</v>
      </c>
      <c r="F59">
        <v>141048</v>
      </c>
      <c r="G59">
        <v>54381</v>
      </c>
      <c r="H59">
        <v>37715</v>
      </c>
      <c r="I59">
        <v>32844</v>
      </c>
      <c r="J59">
        <v>38816</v>
      </c>
      <c r="K59">
        <v>163756</v>
      </c>
      <c r="L59">
        <v>52279</v>
      </c>
      <c r="M59">
        <v>36194</v>
      </c>
      <c r="N59">
        <v>33582</v>
      </c>
      <c r="O59">
        <v>39727</v>
      </c>
      <c r="P59">
        <v>161782</v>
      </c>
      <c r="Q59">
        <v>56602</v>
      </c>
      <c r="R59">
        <v>35943</v>
      </c>
      <c r="S59">
        <v>37005</v>
      </c>
      <c r="T59">
        <v>40009</v>
      </c>
      <c r="U59">
        <v>169559</v>
      </c>
      <c r="V59">
        <v>67111</v>
      </c>
      <c r="W59">
        <v>51505</v>
      </c>
      <c r="X59">
        <v>46179</v>
      </c>
      <c r="Y59">
        <v>48186</v>
      </c>
      <c r="Z59">
        <v>212981</v>
      </c>
      <c r="AA59">
        <v>69702</v>
      </c>
      <c r="AB59">
        <v>54719</v>
      </c>
      <c r="AC59">
        <v>47074</v>
      </c>
      <c r="AD59">
        <f t="shared" si="8"/>
        <v>219681</v>
      </c>
    </row>
    <row r="60" spans="1:31" s="10" customFormat="1" x14ac:dyDescent="0.2">
      <c r="A60" s="10" t="s">
        <v>90</v>
      </c>
      <c r="B60" s="10">
        <f>B40-B59</f>
        <v>30176</v>
      </c>
      <c r="C60" s="10">
        <f>C40-C59</f>
        <v>20591</v>
      </c>
      <c r="D60" s="10">
        <f>D40-D59</f>
        <v>17488</v>
      </c>
      <c r="E60" s="10">
        <f>E40-E59</f>
        <v>19931</v>
      </c>
      <c r="F60" s="10">
        <f>F40-F59</f>
        <v>88186</v>
      </c>
      <c r="G60" s="10">
        <f>G40-G59</f>
        <v>33912</v>
      </c>
      <c r="H60" s="10">
        <f>H40-H59</f>
        <v>23422</v>
      </c>
      <c r="I60" s="10">
        <f>I40-I59</f>
        <v>20421</v>
      </c>
      <c r="J60" s="10">
        <f>J40-J59</f>
        <v>24084</v>
      </c>
      <c r="K60" s="10">
        <f>K40-K59</f>
        <v>101839</v>
      </c>
      <c r="L60" s="10">
        <f>L40-L59</f>
        <v>32031</v>
      </c>
      <c r="M60" s="10">
        <f>M40-M59</f>
        <v>21821</v>
      </c>
      <c r="N60" s="10">
        <f>N40-N59</f>
        <v>20227</v>
      </c>
      <c r="O60" s="10">
        <f>O40-O59</f>
        <v>24313</v>
      </c>
      <c r="P60" s="10">
        <f>P40-P59</f>
        <v>98392</v>
      </c>
      <c r="Q60" s="10">
        <f>Q40-Q59</f>
        <v>35217</v>
      </c>
      <c r="R60" s="10">
        <f>R40-R59</f>
        <v>22370</v>
      </c>
      <c r="S60" s="10">
        <f>S40-S59</f>
        <v>22680</v>
      </c>
      <c r="T60" s="10">
        <f>T40-T59</f>
        <v>24689</v>
      </c>
      <c r="U60" s="10">
        <f>U40-U59</f>
        <v>104956</v>
      </c>
      <c r="V60" s="10">
        <f>V40-V59</f>
        <v>44328</v>
      </c>
      <c r="W60" s="10">
        <f>W40-W59</f>
        <v>38079</v>
      </c>
      <c r="X60" s="10">
        <f>X40-X59</f>
        <v>35255</v>
      </c>
      <c r="Y60" s="10">
        <f>Y40-Y59</f>
        <v>35174</v>
      </c>
      <c r="Z60" s="10">
        <f>Z40-Z59</f>
        <v>152836</v>
      </c>
      <c r="AA60" s="10">
        <f>AA40-AA59</f>
        <v>54243</v>
      </c>
      <c r="AB60" s="10">
        <f>AB40-AB59</f>
        <v>42559</v>
      </c>
      <c r="AC60" s="10">
        <f>AC40-AC59</f>
        <v>35885</v>
      </c>
      <c r="AD60" s="10">
        <f t="shared" si="8"/>
        <v>167861</v>
      </c>
    </row>
    <row r="61" spans="1:31" x14ac:dyDescent="0.2">
      <c r="A61" t="s">
        <v>94</v>
      </c>
      <c r="B61">
        <v>-3009</v>
      </c>
      <c r="C61">
        <v>-3575</v>
      </c>
      <c r="D61">
        <v>-3826</v>
      </c>
      <c r="E61">
        <v>-3530</v>
      </c>
      <c r="F61">
        <v>-13940</v>
      </c>
      <c r="G61">
        <v>-4137</v>
      </c>
      <c r="H61">
        <v>-4515</v>
      </c>
      <c r="I61">
        <v>-4472</v>
      </c>
      <c r="J61">
        <v>-4909</v>
      </c>
      <c r="K61">
        <v>-18033</v>
      </c>
      <c r="L61">
        <v>-4730</v>
      </c>
      <c r="M61">
        <v>-4988</v>
      </c>
      <c r="N61">
        <v>-5383</v>
      </c>
      <c r="O61">
        <v>-5007</v>
      </c>
      <c r="P61">
        <v>-20108</v>
      </c>
      <c r="Q61">
        <v>-6483</v>
      </c>
      <c r="R61">
        <v>-6449</v>
      </c>
      <c r="S61">
        <v>-6791</v>
      </c>
      <c r="T61">
        <v>-7086</v>
      </c>
      <c r="U61">
        <v>-26809</v>
      </c>
      <c r="V61">
        <v>-8083</v>
      </c>
      <c r="W61">
        <v>-7271</v>
      </c>
      <c r="X61">
        <v>-8054</v>
      </c>
      <c r="Y61">
        <v>-8937</v>
      </c>
      <c r="Z61">
        <v>-32345</v>
      </c>
      <c r="AA61">
        <v>-10305</v>
      </c>
      <c r="AB61">
        <v>-9683</v>
      </c>
      <c r="AC61">
        <v>-10014</v>
      </c>
      <c r="AD61">
        <f>AC61+AB61+AA61+Y61</f>
        <v>-38939</v>
      </c>
    </row>
    <row r="62" spans="1:31" s="10" customFormat="1" x14ac:dyDescent="0.2">
      <c r="A62" s="10" t="s">
        <v>111</v>
      </c>
      <c r="B62" s="10">
        <f>B60+B61</f>
        <v>27167</v>
      </c>
      <c r="C62" s="10">
        <f>C60+C61</f>
        <v>17016</v>
      </c>
      <c r="D62" s="10">
        <f t="shared" ref="D62:AC62" si="25">D60+D61</f>
        <v>13662</v>
      </c>
      <c r="E62" s="10">
        <f t="shared" si="25"/>
        <v>16401</v>
      </c>
      <c r="F62" s="10">
        <f t="shared" si="25"/>
        <v>74246</v>
      </c>
      <c r="G62" s="10">
        <f t="shared" si="25"/>
        <v>29775</v>
      </c>
      <c r="H62" s="10">
        <f t="shared" si="25"/>
        <v>18907</v>
      </c>
      <c r="I62" s="10">
        <f t="shared" si="25"/>
        <v>15949</v>
      </c>
      <c r="J62" s="10">
        <f>J60+J61</f>
        <v>19175</v>
      </c>
      <c r="K62" s="10">
        <f t="shared" si="25"/>
        <v>83806</v>
      </c>
      <c r="L62" s="10">
        <f t="shared" si="25"/>
        <v>27301</v>
      </c>
      <c r="M62" s="10">
        <f t="shared" si="25"/>
        <v>16833</v>
      </c>
      <c r="N62" s="10">
        <f t="shared" si="25"/>
        <v>14844</v>
      </c>
      <c r="O62" s="10">
        <f t="shared" si="25"/>
        <v>19306</v>
      </c>
      <c r="P62" s="10">
        <f t="shared" si="25"/>
        <v>78284</v>
      </c>
      <c r="Q62" s="10">
        <f t="shared" si="25"/>
        <v>28734</v>
      </c>
      <c r="R62" s="10">
        <f t="shared" si="25"/>
        <v>15921</v>
      </c>
      <c r="S62" s="10">
        <f t="shared" si="25"/>
        <v>15889</v>
      </c>
      <c r="T62" s="10">
        <f t="shared" si="25"/>
        <v>17603</v>
      </c>
      <c r="U62" s="10">
        <f t="shared" si="25"/>
        <v>78147</v>
      </c>
      <c r="V62" s="10">
        <f t="shared" si="25"/>
        <v>36245</v>
      </c>
      <c r="W62" s="10">
        <f t="shared" si="25"/>
        <v>30808</v>
      </c>
      <c r="X62" s="10">
        <f t="shared" si="25"/>
        <v>27201</v>
      </c>
      <c r="Y62" s="10">
        <f t="shared" si="25"/>
        <v>26237</v>
      </c>
      <c r="Z62" s="10">
        <f t="shared" si="25"/>
        <v>120491</v>
      </c>
      <c r="AA62" s="10">
        <f t="shared" si="25"/>
        <v>43938</v>
      </c>
      <c r="AB62" s="10">
        <f t="shared" si="25"/>
        <v>32876</v>
      </c>
      <c r="AC62" s="10">
        <f t="shared" si="25"/>
        <v>25871</v>
      </c>
      <c r="AD62" s="10">
        <f t="shared" si="8"/>
        <v>128922</v>
      </c>
    </row>
    <row r="65" spans="1:30" x14ac:dyDescent="0.2">
      <c r="A65" t="s">
        <v>92</v>
      </c>
      <c r="B65">
        <f>B67+B66</f>
        <v>78351</v>
      </c>
      <c r="C65">
        <f t="shared" ref="C65:AC65" si="26">C67+C66</f>
        <v>52896</v>
      </c>
      <c r="D65">
        <f t="shared" si="26"/>
        <v>45408</v>
      </c>
      <c r="E65">
        <f t="shared" si="26"/>
        <v>52579</v>
      </c>
      <c r="F65">
        <f t="shared" si="26"/>
        <v>229234</v>
      </c>
      <c r="G65">
        <f t="shared" si="26"/>
        <v>88293</v>
      </c>
      <c r="H65">
        <f t="shared" si="26"/>
        <v>61137</v>
      </c>
      <c r="I65">
        <f t="shared" si="26"/>
        <v>53265</v>
      </c>
      <c r="J65">
        <f>J67+J66</f>
        <v>62900</v>
      </c>
      <c r="K65">
        <f t="shared" si="26"/>
        <v>265595</v>
      </c>
      <c r="L65">
        <f t="shared" si="26"/>
        <v>84310</v>
      </c>
      <c r="M65">
        <f t="shared" si="26"/>
        <v>58015</v>
      </c>
      <c r="N65">
        <f t="shared" si="26"/>
        <v>53809</v>
      </c>
      <c r="O65">
        <f t="shared" si="26"/>
        <v>64040</v>
      </c>
      <c r="P65">
        <f t="shared" si="26"/>
        <v>260174</v>
      </c>
      <c r="Q65">
        <f t="shared" si="26"/>
        <v>91819</v>
      </c>
      <c r="R65">
        <f>R67+R66</f>
        <v>58313</v>
      </c>
      <c r="S65">
        <f>S67+S66</f>
        <v>59685</v>
      </c>
      <c r="T65">
        <f t="shared" si="26"/>
        <v>64698</v>
      </c>
      <c r="U65">
        <f t="shared" si="26"/>
        <v>274515</v>
      </c>
      <c r="V65">
        <f t="shared" si="26"/>
        <v>111439</v>
      </c>
      <c r="W65">
        <f t="shared" si="26"/>
        <v>89584</v>
      </c>
      <c r="X65">
        <f t="shared" si="26"/>
        <v>81434</v>
      </c>
      <c r="Y65">
        <f t="shared" si="26"/>
        <v>83360</v>
      </c>
      <c r="Z65">
        <f t="shared" si="26"/>
        <v>365817</v>
      </c>
      <c r="AA65">
        <f t="shared" si="26"/>
        <v>123945</v>
      </c>
      <c r="AB65">
        <f t="shared" si="26"/>
        <v>97278</v>
      </c>
      <c r="AC65">
        <f t="shared" si="26"/>
        <v>82959</v>
      </c>
      <c r="AD65">
        <f t="shared" si="8"/>
        <v>387542</v>
      </c>
    </row>
    <row r="66" spans="1:30" x14ac:dyDescent="0.2">
      <c r="A66" t="s">
        <v>89</v>
      </c>
      <c r="B66">
        <v>48175</v>
      </c>
      <c r="C66">
        <v>32305</v>
      </c>
      <c r="D66">
        <v>27920</v>
      </c>
      <c r="E66">
        <v>32648</v>
      </c>
      <c r="F66">
        <v>141048</v>
      </c>
      <c r="G66">
        <v>54381</v>
      </c>
      <c r="H66">
        <v>37715</v>
      </c>
      <c r="I66">
        <v>32844</v>
      </c>
      <c r="J66">
        <v>38816</v>
      </c>
      <c r="K66">
        <v>163756</v>
      </c>
      <c r="L66">
        <v>52279</v>
      </c>
      <c r="M66">
        <v>36194</v>
      </c>
      <c r="N66">
        <v>33582</v>
      </c>
      <c r="O66">
        <v>39727</v>
      </c>
      <c r="P66">
        <v>161782</v>
      </c>
      <c r="Q66">
        <v>56602</v>
      </c>
      <c r="R66">
        <v>35943</v>
      </c>
      <c r="S66">
        <v>37005</v>
      </c>
      <c r="T66">
        <v>40009</v>
      </c>
      <c r="U66">
        <v>169559</v>
      </c>
      <c r="V66">
        <v>67111</v>
      </c>
      <c r="W66">
        <v>51505</v>
      </c>
      <c r="X66">
        <v>46179</v>
      </c>
      <c r="Y66">
        <v>48186</v>
      </c>
      <c r="Z66">
        <v>212981</v>
      </c>
      <c r="AA66">
        <v>69702</v>
      </c>
      <c r="AB66">
        <v>54719</v>
      </c>
      <c r="AC66">
        <v>47074</v>
      </c>
      <c r="AD66">
        <f t="shared" si="8"/>
        <v>219681</v>
      </c>
    </row>
    <row r="67" spans="1:30" s="10" customFormat="1" x14ac:dyDescent="0.2">
      <c r="A67" s="10" t="s">
        <v>90</v>
      </c>
      <c r="B67" s="10">
        <f>B69+B68</f>
        <v>30176</v>
      </c>
      <c r="C67" s="10">
        <f t="shared" ref="C67:Q67" si="27">C69+C68</f>
        <v>20591</v>
      </c>
      <c r="D67" s="10">
        <f t="shared" si="27"/>
        <v>17488</v>
      </c>
      <c r="E67" s="10">
        <f t="shared" si="27"/>
        <v>19931</v>
      </c>
      <c r="F67" s="10">
        <f t="shared" si="27"/>
        <v>88186</v>
      </c>
      <c r="G67" s="10">
        <f t="shared" si="27"/>
        <v>33912</v>
      </c>
      <c r="H67" s="10">
        <f t="shared" si="27"/>
        <v>23422</v>
      </c>
      <c r="I67" s="10">
        <f t="shared" si="27"/>
        <v>20421</v>
      </c>
      <c r="J67" s="10">
        <f t="shared" si="27"/>
        <v>24084</v>
      </c>
      <c r="K67" s="10">
        <f t="shared" si="27"/>
        <v>101839</v>
      </c>
      <c r="L67" s="10">
        <f t="shared" si="27"/>
        <v>32031</v>
      </c>
      <c r="M67" s="10">
        <f t="shared" si="27"/>
        <v>21821</v>
      </c>
      <c r="N67" s="10">
        <f t="shared" si="27"/>
        <v>20227</v>
      </c>
      <c r="O67" s="10">
        <f t="shared" si="27"/>
        <v>24313</v>
      </c>
      <c r="P67" s="10">
        <f t="shared" si="27"/>
        <v>98392</v>
      </c>
      <c r="Q67" s="10">
        <f t="shared" si="27"/>
        <v>35217</v>
      </c>
      <c r="R67" s="10">
        <f>R69+R68</f>
        <v>22370</v>
      </c>
      <c r="S67" s="10">
        <f t="shared" ref="S67" si="28">S69+S68</f>
        <v>22680</v>
      </c>
      <c r="T67" s="10">
        <f t="shared" ref="T67" si="29">T69+T68</f>
        <v>24689</v>
      </c>
      <c r="U67" s="10">
        <f t="shared" ref="U67" si="30">U69+U68</f>
        <v>104956</v>
      </c>
      <c r="V67" s="10">
        <f t="shared" ref="V67" si="31">V69+V68</f>
        <v>44328</v>
      </c>
      <c r="W67" s="10">
        <f t="shared" ref="W67" si="32">W69+W68</f>
        <v>38079</v>
      </c>
      <c r="X67" s="10">
        <f t="shared" ref="X67" si="33">X69+X68</f>
        <v>35255</v>
      </c>
      <c r="Y67" s="10">
        <f t="shared" ref="Y67" si="34">Y69+Y68</f>
        <v>35174</v>
      </c>
      <c r="Z67" s="10">
        <f t="shared" ref="Z67" si="35">Z69+Z68</f>
        <v>152836</v>
      </c>
      <c r="AA67" s="10">
        <f t="shared" ref="AA67" si="36">AA69+AA68</f>
        <v>54243</v>
      </c>
      <c r="AB67" s="10">
        <f t="shared" ref="AB67" si="37">AB69+AB68</f>
        <v>42559</v>
      </c>
      <c r="AC67" s="10">
        <f t="shared" ref="AC67" si="38">AC69+AC68</f>
        <v>35885</v>
      </c>
      <c r="AD67" s="10">
        <f>AC67+AB67+AA67+Y67</f>
        <v>167861</v>
      </c>
    </row>
    <row r="68" spans="1:30" x14ac:dyDescent="0.2">
      <c r="A68" s="11" t="s">
        <v>93</v>
      </c>
      <c r="B68">
        <v>6817</v>
      </c>
      <c r="C68">
        <v>6494</v>
      </c>
      <c r="D68">
        <v>6720</v>
      </c>
      <c r="E68">
        <v>6811</v>
      </c>
      <c r="F68">
        <v>26842</v>
      </c>
      <c r="G68">
        <v>7638</v>
      </c>
      <c r="H68">
        <v>7528</v>
      </c>
      <c r="I68">
        <v>7809</v>
      </c>
      <c r="J68">
        <v>7966</v>
      </c>
      <c r="K68">
        <v>30941</v>
      </c>
      <c r="L68">
        <v>8685</v>
      </c>
      <c r="M68">
        <v>8406</v>
      </c>
      <c r="N68">
        <v>8683</v>
      </c>
      <c r="O68">
        <v>8688</v>
      </c>
      <c r="P68">
        <v>34462</v>
      </c>
      <c r="Q68">
        <v>9648</v>
      </c>
      <c r="R68">
        <v>9517</v>
      </c>
      <c r="S68">
        <v>9589</v>
      </c>
      <c r="T68">
        <v>9914</v>
      </c>
      <c r="U68">
        <v>38668</v>
      </c>
      <c r="V68">
        <v>10794</v>
      </c>
      <c r="W68">
        <v>10576</v>
      </c>
      <c r="X68">
        <v>11129</v>
      </c>
      <c r="Y68">
        <v>11388</v>
      </c>
      <c r="Z68">
        <v>43887</v>
      </c>
      <c r="AA68">
        <v>12755</v>
      </c>
      <c r="AB68">
        <v>12580</v>
      </c>
      <c r="AC68">
        <v>12809</v>
      </c>
      <c r="AD68">
        <f t="shared" si="8"/>
        <v>49532</v>
      </c>
    </row>
    <row r="69" spans="1:30" s="10" customFormat="1" x14ac:dyDescent="0.2">
      <c r="A69" s="10" t="s">
        <v>96</v>
      </c>
      <c r="B69" s="10">
        <f>B71-B70</f>
        <v>23359</v>
      </c>
      <c r="C69" s="10">
        <f t="shared" ref="C69:AC69" si="39">C71-C70</f>
        <v>14097</v>
      </c>
      <c r="D69" s="10">
        <f t="shared" si="39"/>
        <v>10768</v>
      </c>
      <c r="E69" s="10">
        <f t="shared" si="39"/>
        <v>13120</v>
      </c>
      <c r="F69" s="10">
        <f t="shared" si="39"/>
        <v>61344</v>
      </c>
      <c r="G69" s="10">
        <f t="shared" si="39"/>
        <v>26274</v>
      </c>
      <c r="H69" s="10">
        <f t="shared" si="39"/>
        <v>15894</v>
      </c>
      <c r="I69" s="10">
        <f t="shared" si="39"/>
        <v>12612</v>
      </c>
      <c r="J69" s="10">
        <f t="shared" si="39"/>
        <v>16118</v>
      </c>
      <c r="K69" s="10">
        <f t="shared" si="39"/>
        <v>70898</v>
      </c>
      <c r="L69" s="10">
        <f t="shared" si="39"/>
        <v>23346</v>
      </c>
      <c r="M69" s="10">
        <f t="shared" si="39"/>
        <v>13415</v>
      </c>
      <c r="N69" s="10">
        <f t="shared" si="39"/>
        <v>11544</v>
      </c>
      <c r="O69" s="10">
        <f t="shared" si="39"/>
        <v>15625</v>
      </c>
      <c r="P69" s="10">
        <f t="shared" si="39"/>
        <v>63930</v>
      </c>
      <c r="Q69" s="10">
        <f t="shared" si="39"/>
        <v>25569</v>
      </c>
      <c r="R69" s="10">
        <f>R71-R70</f>
        <v>12853</v>
      </c>
      <c r="S69" s="10">
        <f t="shared" si="39"/>
        <v>13091</v>
      </c>
      <c r="T69" s="10">
        <f t="shared" si="39"/>
        <v>14775</v>
      </c>
      <c r="U69" s="10">
        <f t="shared" si="39"/>
        <v>66288</v>
      </c>
      <c r="V69" s="10">
        <f t="shared" si="39"/>
        <v>33534</v>
      </c>
      <c r="W69" s="10">
        <f t="shared" si="39"/>
        <v>27503</v>
      </c>
      <c r="X69" s="10">
        <f t="shared" si="39"/>
        <v>24126</v>
      </c>
      <c r="Y69" s="10">
        <f t="shared" si="39"/>
        <v>23786</v>
      </c>
      <c r="Z69" s="10">
        <f t="shared" si="39"/>
        <v>108949</v>
      </c>
      <c r="AA69" s="10">
        <f t="shared" si="39"/>
        <v>41488</v>
      </c>
      <c r="AB69" s="10">
        <f t="shared" si="39"/>
        <v>29979</v>
      </c>
      <c r="AC69" s="10">
        <f t="shared" si="39"/>
        <v>23076</v>
      </c>
      <c r="AD69">
        <f t="shared" si="8"/>
        <v>118329</v>
      </c>
    </row>
    <row r="70" spans="1:30" x14ac:dyDescent="0.2">
      <c r="A70" t="s">
        <v>97</v>
      </c>
      <c r="B70">
        <v>2987</v>
      </c>
      <c r="C70">
        <v>2332</v>
      </c>
      <c r="D70">
        <v>2354</v>
      </c>
      <c r="E70">
        <v>2484</v>
      </c>
      <c r="F70">
        <v>10157</v>
      </c>
      <c r="G70">
        <v>2745</v>
      </c>
      <c r="H70">
        <v>2739</v>
      </c>
      <c r="I70">
        <v>2665</v>
      </c>
      <c r="J70">
        <v>2754</v>
      </c>
      <c r="K70">
        <v>10903</v>
      </c>
      <c r="L70">
        <v>3395</v>
      </c>
      <c r="M70">
        <v>3040</v>
      </c>
      <c r="N70">
        <v>2933</v>
      </c>
      <c r="O70">
        <v>3179</v>
      </c>
      <c r="P70">
        <v>12547</v>
      </c>
      <c r="Q70">
        <v>2816</v>
      </c>
      <c r="R70">
        <v>2786</v>
      </c>
      <c r="S70">
        <v>2752</v>
      </c>
      <c r="T70">
        <v>2702</v>
      </c>
      <c r="U70">
        <v>11056</v>
      </c>
      <c r="V70">
        <v>2666</v>
      </c>
      <c r="W70">
        <v>2797</v>
      </c>
      <c r="X70">
        <v>2832</v>
      </c>
      <c r="Y70">
        <v>2989</v>
      </c>
      <c r="Z70">
        <v>11284</v>
      </c>
      <c r="AA70">
        <v>2697</v>
      </c>
      <c r="AB70">
        <v>2737</v>
      </c>
      <c r="AC70">
        <v>2805</v>
      </c>
      <c r="AD70">
        <f t="shared" si="8"/>
        <v>11228</v>
      </c>
    </row>
    <row r="71" spans="1:30" s="10" customFormat="1" x14ac:dyDescent="0.2">
      <c r="A71" s="10" t="s">
        <v>91</v>
      </c>
      <c r="B71" s="10">
        <f>B73-B72</f>
        <v>26346</v>
      </c>
      <c r="C71" s="10">
        <f t="shared" ref="C71:AB71" si="40">C73-C72</f>
        <v>16429</v>
      </c>
      <c r="D71" s="10">
        <f t="shared" si="40"/>
        <v>13122</v>
      </c>
      <c r="E71" s="10">
        <f t="shared" si="40"/>
        <v>15604</v>
      </c>
      <c r="F71" s="10">
        <f t="shared" si="40"/>
        <v>71501</v>
      </c>
      <c r="G71" s="10">
        <f t="shared" si="40"/>
        <v>29019</v>
      </c>
      <c r="H71" s="10">
        <f t="shared" si="40"/>
        <v>18633</v>
      </c>
      <c r="I71" s="10">
        <f t="shared" si="40"/>
        <v>15277</v>
      </c>
      <c r="J71" s="10">
        <f t="shared" si="40"/>
        <v>18872</v>
      </c>
      <c r="K71" s="10">
        <f t="shared" si="40"/>
        <v>81801</v>
      </c>
      <c r="L71" s="10">
        <f t="shared" si="40"/>
        <v>26741</v>
      </c>
      <c r="M71" s="10">
        <f t="shared" si="40"/>
        <v>16455</v>
      </c>
      <c r="N71" s="10">
        <f t="shared" si="40"/>
        <v>14477</v>
      </c>
      <c r="O71" s="10">
        <f t="shared" si="40"/>
        <v>18804</v>
      </c>
      <c r="P71" s="10">
        <f t="shared" si="40"/>
        <v>76477</v>
      </c>
      <c r="Q71" s="10">
        <f>Q73-Q72</f>
        <v>28385</v>
      </c>
      <c r="R71" s="10">
        <f>R73-R72</f>
        <v>15639</v>
      </c>
      <c r="S71" s="10">
        <f t="shared" si="40"/>
        <v>15843</v>
      </c>
      <c r="T71" s="10">
        <f t="shared" si="40"/>
        <v>17477</v>
      </c>
      <c r="U71" s="10">
        <f t="shared" si="40"/>
        <v>77344</v>
      </c>
      <c r="V71" s="10">
        <f t="shared" si="40"/>
        <v>36200</v>
      </c>
      <c r="W71" s="10">
        <f t="shared" si="40"/>
        <v>30300</v>
      </c>
      <c r="X71" s="10">
        <f t="shared" si="40"/>
        <v>26958</v>
      </c>
      <c r="Y71" s="10">
        <f t="shared" si="40"/>
        <v>26775</v>
      </c>
      <c r="Z71" s="10">
        <f t="shared" si="40"/>
        <v>120233</v>
      </c>
      <c r="AA71" s="10">
        <f t="shared" si="40"/>
        <v>44185</v>
      </c>
      <c r="AB71" s="10">
        <f t="shared" si="40"/>
        <v>32716</v>
      </c>
      <c r="AC71" s="10">
        <f>AC73-AC72</f>
        <v>25881</v>
      </c>
      <c r="AD71" s="10">
        <f t="shared" si="8"/>
        <v>129557</v>
      </c>
    </row>
    <row r="72" spans="1:30" x14ac:dyDescent="0.2">
      <c r="A72" t="s">
        <v>162</v>
      </c>
      <c r="B72">
        <v>821</v>
      </c>
      <c r="C72">
        <v>587</v>
      </c>
      <c r="D72">
        <v>540</v>
      </c>
      <c r="E72">
        <v>797</v>
      </c>
      <c r="F72">
        <v>2745</v>
      </c>
      <c r="G72">
        <v>756</v>
      </c>
      <c r="H72">
        <v>274</v>
      </c>
      <c r="I72">
        <v>672</v>
      </c>
      <c r="J72">
        <v>303</v>
      </c>
      <c r="K72">
        <v>2005</v>
      </c>
      <c r="L72">
        <v>560</v>
      </c>
      <c r="M72">
        <v>378</v>
      </c>
      <c r="N72">
        <v>367</v>
      </c>
      <c r="O72">
        <v>502</v>
      </c>
      <c r="P72">
        <v>1807</v>
      </c>
      <c r="Q72">
        <v>349</v>
      </c>
      <c r="R72">
        <v>282</v>
      </c>
      <c r="S72">
        <v>46</v>
      </c>
      <c r="T72">
        <v>126</v>
      </c>
      <c r="U72">
        <v>803</v>
      </c>
      <c r="V72">
        <v>45</v>
      </c>
      <c r="W72">
        <v>508</v>
      </c>
      <c r="X72">
        <v>243</v>
      </c>
      <c r="Y72">
        <v>-538</v>
      </c>
      <c r="Z72">
        <v>258</v>
      </c>
      <c r="AA72">
        <v>-247</v>
      </c>
      <c r="AB72">
        <v>160</v>
      </c>
      <c r="AC72">
        <v>-10</v>
      </c>
      <c r="AD72">
        <f t="shared" si="8"/>
        <v>-635</v>
      </c>
    </row>
    <row r="73" spans="1:30" s="10" customFormat="1" x14ac:dyDescent="0.2">
      <c r="A73" s="10" t="s">
        <v>111</v>
      </c>
      <c r="B73" s="10">
        <f>B81-SUM(B74:B80)</f>
        <v>27167</v>
      </c>
      <c r="C73" s="10">
        <f t="shared" ref="C73:P73" si="41">C81-SUM(C74:C80)</f>
        <v>17016</v>
      </c>
      <c r="D73" s="10">
        <f t="shared" si="41"/>
        <v>13662</v>
      </c>
      <c r="E73" s="10">
        <f t="shared" si="41"/>
        <v>16401</v>
      </c>
      <c r="F73" s="10">
        <f t="shared" si="41"/>
        <v>74246</v>
      </c>
      <c r="G73" s="10">
        <f t="shared" si="41"/>
        <v>29775</v>
      </c>
      <c r="H73" s="10">
        <f t="shared" si="41"/>
        <v>18907</v>
      </c>
      <c r="I73" s="10">
        <f t="shared" si="41"/>
        <v>15949</v>
      </c>
      <c r="J73" s="10">
        <f>J81-SUM(J74:J80)</f>
        <v>19175</v>
      </c>
      <c r="K73" s="10">
        <f t="shared" si="41"/>
        <v>83806</v>
      </c>
      <c r="L73" s="10">
        <f t="shared" si="41"/>
        <v>27301</v>
      </c>
      <c r="M73" s="10">
        <f t="shared" si="41"/>
        <v>16833</v>
      </c>
      <c r="N73" s="10">
        <f t="shared" si="41"/>
        <v>14844</v>
      </c>
      <c r="O73" s="10">
        <f t="shared" si="41"/>
        <v>19306</v>
      </c>
      <c r="P73" s="10">
        <f t="shared" si="41"/>
        <v>78284</v>
      </c>
      <c r="Q73" s="10">
        <f>Q81-SUM(Q74:Q80)</f>
        <v>28734</v>
      </c>
      <c r="R73" s="10">
        <f>R81-SUM(R74:R80)</f>
        <v>15921</v>
      </c>
      <c r="S73" s="10">
        <f>S81-SUM(S74:S80)</f>
        <v>15889</v>
      </c>
      <c r="T73" s="10">
        <f t="shared" ref="T73" si="42">T81-SUM(T74:T80)</f>
        <v>17603</v>
      </c>
      <c r="U73" s="10">
        <f t="shared" ref="U73" si="43">U81-SUM(U74:U80)</f>
        <v>78147</v>
      </c>
      <c r="V73" s="10">
        <f t="shared" ref="V73" si="44">V81-SUM(V74:V80)</f>
        <v>36245</v>
      </c>
      <c r="W73" s="10">
        <f t="shared" ref="W73" si="45">W81-SUM(W74:W80)</f>
        <v>30808</v>
      </c>
      <c r="X73" s="10">
        <f t="shared" ref="X73" si="46">X81-SUM(X74:X80)</f>
        <v>27201</v>
      </c>
      <c r="Y73" s="10">
        <f t="shared" ref="Y73" si="47">Y81-SUM(Y74:Y80)</f>
        <v>26237</v>
      </c>
      <c r="Z73" s="10">
        <f t="shared" ref="Z73" si="48">Z81-SUM(Z74:Z80)</f>
        <v>120491</v>
      </c>
      <c r="AA73" s="10">
        <f t="shared" ref="AA73" si="49">AA81-SUM(AA74:AA80)</f>
        <v>43938</v>
      </c>
      <c r="AB73" s="10">
        <f t="shared" ref="AB73" si="50">AB81-SUM(AB74:AB80)</f>
        <v>32876</v>
      </c>
      <c r="AC73" s="10">
        <f t="shared" ref="AC73" si="51">AC81-SUM(AC74:AC80)</f>
        <v>25871</v>
      </c>
      <c r="AD73" s="10">
        <f t="shared" si="8"/>
        <v>128922</v>
      </c>
    </row>
    <row r="74" spans="1:30" x14ac:dyDescent="0.2">
      <c r="A74" s="11" t="s">
        <v>98</v>
      </c>
      <c r="B74">
        <v>5148</v>
      </c>
      <c r="C74">
        <v>-3777</v>
      </c>
      <c r="D74">
        <v>-3380</v>
      </c>
      <c r="E74">
        <v>2403</v>
      </c>
      <c r="F74">
        <v>394</v>
      </c>
      <c r="G74">
        <v>37341</v>
      </c>
      <c r="H74">
        <v>-972</v>
      </c>
      <c r="I74">
        <v>-2321</v>
      </c>
      <c r="J74">
        <v>1113</v>
      </c>
      <c r="K74">
        <v>35161</v>
      </c>
      <c r="L74">
        <v>3028</v>
      </c>
      <c r="M74">
        <v>-4621</v>
      </c>
      <c r="N74">
        <v>-3972</v>
      </c>
      <c r="O74">
        <v>1829</v>
      </c>
      <c r="P74">
        <v>-3736</v>
      </c>
      <c r="Q74">
        <v>10314</v>
      </c>
      <c r="R74">
        <v>-428</v>
      </c>
      <c r="S74">
        <v>-2962</v>
      </c>
      <c r="T74">
        <v>6273</v>
      </c>
      <c r="U74">
        <v>13197</v>
      </c>
      <c r="V74">
        <v>7540</v>
      </c>
      <c r="W74">
        <v>-3273</v>
      </c>
      <c r="X74">
        <v>-3227</v>
      </c>
      <c r="Y74">
        <v>415</v>
      </c>
      <c r="Z74">
        <v>1455</v>
      </c>
      <c r="AA74">
        <v>10984</v>
      </c>
      <c r="AB74">
        <v>-3596</v>
      </c>
      <c r="AC74">
        <v>-3111</v>
      </c>
      <c r="AD74">
        <f t="shared" si="8"/>
        <v>4692</v>
      </c>
    </row>
    <row r="75" spans="1:30" s="9" customFormat="1" x14ac:dyDescent="0.2">
      <c r="A75" s="13" t="s">
        <v>115</v>
      </c>
      <c r="B75" s="13">
        <v>-422</v>
      </c>
      <c r="C75" s="13">
        <v>1569</v>
      </c>
      <c r="D75" s="13">
        <v>-1270</v>
      </c>
      <c r="E75" s="13">
        <v>-1147</v>
      </c>
      <c r="F75" s="13">
        <v>-1270</v>
      </c>
      <c r="G75" s="13">
        <v>1879</v>
      </c>
      <c r="H75" s="13">
        <v>39</v>
      </c>
      <c r="I75" s="13">
        <v>1499</v>
      </c>
      <c r="J75" s="13">
        <v>1012</v>
      </c>
      <c r="K75" s="13">
        <v>4429</v>
      </c>
      <c r="L75" s="13">
        <v>249</v>
      </c>
      <c r="M75" s="13">
        <v>1352</v>
      </c>
      <c r="N75" s="13">
        <v>2545</v>
      </c>
      <c r="O75" s="13">
        <v>1518</v>
      </c>
      <c r="P75" s="13">
        <v>5664</v>
      </c>
      <c r="Q75" s="13">
        <v>-4501</v>
      </c>
      <c r="R75" s="13">
        <v>6</v>
      </c>
      <c r="S75" s="13">
        <v>4395</v>
      </c>
      <c r="T75" s="13">
        <v>-675</v>
      </c>
      <c r="U75" s="13">
        <v>-775</v>
      </c>
      <c r="V75" s="13">
        <v>-140</v>
      </c>
      <c r="W75" s="13">
        <v>976</v>
      </c>
      <c r="X75" s="13">
        <v>275</v>
      </c>
      <c r="Y75" s="13">
        <v>282</v>
      </c>
      <c r="Z75" s="13">
        <v>1393</v>
      </c>
      <c r="AA75" s="13">
        <v>-2027</v>
      </c>
      <c r="AB75" s="13">
        <v>3609</v>
      </c>
      <c r="AC75" s="13">
        <v>2088</v>
      </c>
      <c r="AD75">
        <f t="shared" si="8"/>
        <v>3952</v>
      </c>
    </row>
    <row r="76" spans="1:30" s="9" customFormat="1" x14ac:dyDescent="0.2">
      <c r="A76" s="9" t="s">
        <v>99</v>
      </c>
      <c r="B76" s="9">
        <v>-3334</v>
      </c>
      <c r="C76" s="9">
        <v>-2975</v>
      </c>
      <c r="D76" s="9">
        <v>-2277</v>
      </c>
      <c r="E76" s="9">
        <v>-3865</v>
      </c>
      <c r="F76" s="9">
        <v>-12451</v>
      </c>
      <c r="G76" s="9">
        <v>-2810</v>
      </c>
      <c r="H76" s="9">
        <v>-4195</v>
      </c>
      <c r="I76" s="9">
        <v>-3267</v>
      </c>
      <c r="J76" s="9">
        <v>-3041</v>
      </c>
      <c r="K76" s="9">
        <v>-13313</v>
      </c>
      <c r="L76" s="9">
        <v>-3355</v>
      </c>
      <c r="M76" s="9">
        <v>-2363</v>
      </c>
      <c r="N76" s="9">
        <v>-2000</v>
      </c>
      <c r="O76" s="9">
        <v>-2777</v>
      </c>
      <c r="P76" s="9">
        <v>-10495</v>
      </c>
      <c r="Q76" s="9">
        <v>-2107</v>
      </c>
      <c r="R76" s="9">
        <v>-1853</v>
      </c>
      <c r="S76" s="9">
        <v>-1565</v>
      </c>
      <c r="T76" s="9">
        <v>-1784</v>
      </c>
      <c r="U76" s="9">
        <v>-7309</v>
      </c>
      <c r="V76" s="9">
        <v>-3500</v>
      </c>
      <c r="W76" s="9">
        <v>-2269</v>
      </c>
      <c r="X76" s="9">
        <v>-2093</v>
      </c>
      <c r="Y76" s="9">
        <v>-3223</v>
      </c>
      <c r="Z76" s="9">
        <v>-11085</v>
      </c>
      <c r="AA76" s="9">
        <v>-2803</v>
      </c>
      <c r="AB76" s="9">
        <v>-2514</v>
      </c>
      <c r="AC76" s="9">
        <v>-2102</v>
      </c>
      <c r="AD76">
        <f t="shared" si="8"/>
        <v>-10642</v>
      </c>
    </row>
    <row r="77" spans="1:30" x14ac:dyDescent="0.2">
      <c r="A77" t="s">
        <v>113</v>
      </c>
      <c r="B77">
        <v>-17</v>
      </c>
      <c r="C77">
        <v>-50</v>
      </c>
      <c r="D77">
        <v>-181</v>
      </c>
      <c r="E77">
        <v>-81</v>
      </c>
      <c r="F77">
        <v>-329</v>
      </c>
      <c r="G77">
        <v>-173</v>
      </c>
      <c r="H77">
        <v>-132</v>
      </c>
      <c r="I77">
        <v>-126</v>
      </c>
      <c r="J77">
        <v>-290</v>
      </c>
      <c r="K77">
        <v>-721</v>
      </c>
      <c r="L77">
        <v>-167</v>
      </c>
      <c r="M77">
        <v>-124</v>
      </c>
      <c r="N77">
        <v>-320</v>
      </c>
      <c r="O77">
        <v>-13</v>
      </c>
      <c r="P77">
        <v>-624</v>
      </c>
      <c r="Q77">
        <v>-958</v>
      </c>
      <c r="R77">
        <v>-176</v>
      </c>
      <c r="S77">
        <v>-339</v>
      </c>
      <c r="T77">
        <v>-51</v>
      </c>
      <c r="U77">
        <v>-1524</v>
      </c>
      <c r="V77">
        <v>-9</v>
      </c>
      <c r="W77">
        <v>0</v>
      </c>
      <c r="X77">
        <v>-4</v>
      </c>
      <c r="Y77">
        <v>-20</v>
      </c>
      <c r="Z77">
        <v>-33</v>
      </c>
      <c r="AA77">
        <v>0</v>
      </c>
      <c r="AB77">
        <v>-167</v>
      </c>
      <c r="AC77">
        <v>-2</v>
      </c>
      <c r="AD77">
        <f t="shared" si="8"/>
        <v>-189</v>
      </c>
    </row>
    <row r="78" spans="1:30" x14ac:dyDescent="0.2">
      <c r="A78" t="s">
        <v>108</v>
      </c>
      <c r="B78">
        <v>-15581</v>
      </c>
      <c r="C78">
        <v>-11357</v>
      </c>
      <c r="D78">
        <v>-749</v>
      </c>
      <c r="E78">
        <v>-5460</v>
      </c>
      <c r="F78">
        <v>-33147</v>
      </c>
      <c r="G78">
        <v>-10423</v>
      </c>
      <c r="H78">
        <v>32800</v>
      </c>
      <c r="I78">
        <v>9394</v>
      </c>
      <c r="J78">
        <v>592</v>
      </c>
      <c r="K78">
        <v>32363</v>
      </c>
      <c r="L78">
        <v>9849</v>
      </c>
      <c r="M78">
        <v>15812</v>
      </c>
      <c r="N78">
        <v>28736</v>
      </c>
      <c r="O78">
        <v>3063</v>
      </c>
      <c r="P78">
        <v>57460</v>
      </c>
      <c r="Q78">
        <v>-10396</v>
      </c>
      <c r="R78">
        <v>11407</v>
      </c>
      <c r="S78">
        <v>-2992</v>
      </c>
      <c r="T78">
        <v>7434</v>
      </c>
      <c r="U78">
        <v>5453</v>
      </c>
      <c r="V78">
        <v>-5279</v>
      </c>
      <c r="W78">
        <v>-7895</v>
      </c>
      <c r="X78">
        <v>5747</v>
      </c>
      <c r="Y78">
        <v>4352</v>
      </c>
      <c r="Z78">
        <v>-3075</v>
      </c>
      <c r="AA78">
        <v>-12929</v>
      </c>
      <c r="AB78">
        <v>-6390</v>
      </c>
      <c r="AC78">
        <v>6953</v>
      </c>
      <c r="AD78">
        <f t="shared" si="8"/>
        <v>-8014</v>
      </c>
    </row>
    <row r="79" spans="1:30" s="9" customFormat="1" x14ac:dyDescent="0.2">
      <c r="A79" s="9" t="s">
        <v>114</v>
      </c>
      <c r="B79" s="9">
        <v>-190</v>
      </c>
      <c r="C79" s="9">
        <v>180</v>
      </c>
      <c r="D79" s="9">
        <v>27</v>
      </c>
      <c r="E79" s="9">
        <v>-536</v>
      </c>
      <c r="F79" s="9">
        <v>-519</v>
      </c>
      <c r="G79" s="9">
        <v>-184</v>
      </c>
      <c r="H79" s="9">
        <v>237</v>
      </c>
      <c r="I79" s="9">
        <v>-2054</v>
      </c>
      <c r="J79" s="9">
        <v>-262</v>
      </c>
      <c r="K79" s="9">
        <v>-2263</v>
      </c>
      <c r="L79" s="9">
        <v>-483</v>
      </c>
      <c r="M79" s="9">
        <v>23</v>
      </c>
      <c r="N79" s="9">
        <v>1086</v>
      </c>
      <c r="O79" s="9">
        <v>-1071</v>
      </c>
      <c r="P79" s="9">
        <v>-445</v>
      </c>
      <c r="Q79" s="9">
        <v>-207</v>
      </c>
      <c r="R79" s="9">
        <v>-365</v>
      </c>
      <c r="S79" s="9">
        <v>-269</v>
      </c>
      <c r="T79" s="9">
        <v>-68</v>
      </c>
      <c r="U79" s="9">
        <v>-909</v>
      </c>
      <c r="V79" s="9">
        <v>204</v>
      </c>
      <c r="W79" s="9">
        <v>-204</v>
      </c>
      <c r="X79" s="9">
        <v>-78</v>
      </c>
      <c r="Y79" s="9">
        <v>-274</v>
      </c>
      <c r="Z79" s="9">
        <v>-352</v>
      </c>
      <c r="AA79" s="9">
        <v>-374</v>
      </c>
      <c r="AB79" s="9">
        <v>-194</v>
      </c>
      <c r="AC79" s="9">
        <v>-615</v>
      </c>
      <c r="AD79">
        <f t="shared" si="8"/>
        <v>-1457</v>
      </c>
    </row>
    <row r="80" spans="1:30" x14ac:dyDescent="0.2">
      <c r="A80" s="11" t="s">
        <v>100</v>
      </c>
      <c r="B80">
        <v>-4837</v>
      </c>
      <c r="C80">
        <v>-2285</v>
      </c>
      <c r="D80">
        <v>-649</v>
      </c>
      <c r="E80">
        <v>-2001</v>
      </c>
      <c r="F80">
        <v>-9772</v>
      </c>
      <c r="G80">
        <v>-40702</v>
      </c>
      <c r="H80">
        <v>-2844</v>
      </c>
      <c r="I80">
        <v>-639</v>
      </c>
      <c r="J80">
        <v>-1777</v>
      </c>
      <c r="K80">
        <v>-45962</v>
      </c>
      <c r="L80">
        <v>-3888</v>
      </c>
      <c r="M80">
        <v>-2409</v>
      </c>
      <c r="N80">
        <v>-1781</v>
      </c>
      <c r="O80">
        <v>-2743</v>
      </c>
      <c r="P80">
        <v>-10821</v>
      </c>
      <c r="Q80">
        <v>-4031</v>
      </c>
      <c r="R80">
        <v>-2188</v>
      </c>
      <c r="S80">
        <v>-1051</v>
      </c>
      <c r="T80">
        <v>-2625</v>
      </c>
      <c r="U80">
        <v>-9895</v>
      </c>
      <c r="V80">
        <v>-4882</v>
      </c>
      <c r="W80">
        <v>-4530</v>
      </c>
      <c r="X80">
        <v>-3155</v>
      </c>
      <c r="Y80">
        <v>-6734</v>
      </c>
      <c r="Z80">
        <v>-19301</v>
      </c>
      <c r="AA80">
        <v>-5929</v>
      </c>
      <c r="AB80">
        <v>-4723</v>
      </c>
      <c r="AC80">
        <v>-1956</v>
      </c>
      <c r="AD80">
        <f t="shared" si="8"/>
        <v>-19342</v>
      </c>
    </row>
    <row r="81" spans="1:44" s="10" customFormat="1" x14ac:dyDescent="0.2">
      <c r="A81" s="10" t="s">
        <v>101</v>
      </c>
      <c r="B81" s="10">
        <f>B86-SUM(B82:B85)</f>
        <v>7934</v>
      </c>
      <c r="C81" s="10">
        <f t="shared" ref="C81:AC81" si="52">C86-SUM(C82:C85)</f>
        <v>-1679</v>
      </c>
      <c r="D81" s="10">
        <f t="shared" si="52"/>
        <v>5183</v>
      </c>
      <c r="E81" s="10">
        <f t="shared" si="52"/>
        <v>5714</v>
      </c>
      <c r="F81" s="10">
        <f t="shared" si="52"/>
        <v>17152</v>
      </c>
      <c r="G81" s="10">
        <f t="shared" si="52"/>
        <v>14703</v>
      </c>
      <c r="H81" s="10">
        <f t="shared" si="52"/>
        <v>43840</v>
      </c>
      <c r="I81" s="10">
        <f t="shared" si="52"/>
        <v>18435</v>
      </c>
      <c r="J81" s="10">
        <f>J86-SUM(J82:J85)</f>
        <v>16522</v>
      </c>
      <c r="K81" s="10">
        <f t="shared" si="52"/>
        <v>93500</v>
      </c>
      <c r="L81" s="10">
        <f t="shared" si="52"/>
        <v>32534</v>
      </c>
      <c r="M81" s="10">
        <f t="shared" si="52"/>
        <v>24503</v>
      </c>
      <c r="N81" s="10">
        <f t="shared" si="52"/>
        <v>39138</v>
      </c>
      <c r="O81" s="10">
        <f>O86-SUM(O82:O85)</f>
        <v>19112</v>
      </c>
      <c r="P81" s="10">
        <f t="shared" si="52"/>
        <v>115287</v>
      </c>
      <c r="Q81" s="10">
        <f t="shared" si="52"/>
        <v>16848</v>
      </c>
      <c r="R81" s="10">
        <f>R86-SUM(R82:R85)</f>
        <v>22324</v>
      </c>
      <c r="S81" s="10">
        <f t="shared" si="52"/>
        <v>11106</v>
      </c>
      <c r="T81" s="10">
        <f t="shared" si="52"/>
        <v>26107</v>
      </c>
      <c r="U81" s="10">
        <f t="shared" si="52"/>
        <v>76385</v>
      </c>
      <c r="V81" s="10">
        <f t="shared" si="52"/>
        <v>30179</v>
      </c>
      <c r="W81" s="10">
        <f t="shared" si="52"/>
        <v>13613</v>
      </c>
      <c r="X81" s="10">
        <f t="shared" si="52"/>
        <v>24666</v>
      </c>
      <c r="Y81" s="10">
        <f t="shared" si="52"/>
        <v>21035</v>
      </c>
      <c r="Z81" s="10">
        <f t="shared" si="52"/>
        <v>89493</v>
      </c>
      <c r="AA81" s="10">
        <f t="shared" si="52"/>
        <v>30860</v>
      </c>
      <c r="AB81" s="10">
        <f t="shared" si="52"/>
        <v>18901</v>
      </c>
      <c r="AC81" s="10">
        <f t="shared" si="52"/>
        <v>27126</v>
      </c>
      <c r="AD81" s="10">
        <f t="shared" si="8"/>
        <v>97922</v>
      </c>
    </row>
    <row r="82" spans="1:44" x14ac:dyDescent="0.2">
      <c r="A82" t="s">
        <v>102</v>
      </c>
      <c r="B82">
        <v>-3130</v>
      </c>
      <c r="C82">
        <v>-3004</v>
      </c>
      <c r="D82">
        <v>-3365</v>
      </c>
      <c r="E82">
        <v>-3270</v>
      </c>
      <c r="F82">
        <v>-12769</v>
      </c>
      <c r="G82">
        <v>-3339</v>
      </c>
      <c r="H82">
        <v>-3190</v>
      </c>
      <c r="I82">
        <v>-3653</v>
      </c>
      <c r="J82">
        <v>-3530</v>
      </c>
      <c r="K82">
        <v>-13712</v>
      </c>
      <c r="L82">
        <v>-3568</v>
      </c>
      <c r="M82">
        <v>-3443</v>
      </c>
      <c r="N82">
        <v>-3629</v>
      </c>
      <c r="O82">
        <v>-3479</v>
      </c>
      <c r="P82">
        <v>-14119</v>
      </c>
      <c r="Q82">
        <v>-3539</v>
      </c>
      <c r="R82">
        <v>-3375</v>
      </c>
      <c r="S82">
        <v>-3656</v>
      </c>
      <c r="T82">
        <v>-3511</v>
      </c>
      <c r="U82">
        <v>-14081</v>
      </c>
      <c r="V82">
        <v>-3613</v>
      </c>
      <c r="W82">
        <v>-3447</v>
      </c>
      <c r="X82">
        <v>-3767</v>
      </c>
      <c r="Y82">
        <v>-3640</v>
      </c>
      <c r="Z82">
        <v>-14467</v>
      </c>
      <c r="AA82">
        <v>-3732</v>
      </c>
      <c r="AB82">
        <v>-3595</v>
      </c>
      <c r="AC82">
        <v>-3811</v>
      </c>
      <c r="AD82">
        <f t="shared" si="8"/>
        <v>-14778</v>
      </c>
    </row>
    <row r="83" spans="1:44" x14ac:dyDescent="0.2">
      <c r="A83" t="s">
        <v>103</v>
      </c>
      <c r="B83">
        <v>-11302</v>
      </c>
      <c r="C83">
        <v>-7000</v>
      </c>
      <c r="D83">
        <v>-7641</v>
      </c>
      <c r="E83">
        <v>-7649</v>
      </c>
      <c r="F83">
        <v>-33592</v>
      </c>
      <c r="G83">
        <v>-11133</v>
      </c>
      <c r="H83">
        <v>-22581</v>
      </c>
      <c r="I83">
        <v>-21859</v>
      </c>
      <c r="J83">
        <v>-19023</v>
      </c>
      <c r="K83">
        <v>-74596</v>
      </c>
      <c r="L83">
        <v>-10114</v>
      </c>
      <c r="M83">
        <v>-23421</v>
      </c>
      <c r="N83">
        <v>-18153</v>
      </c>
      <c r="O83">
        <v>-17245</v>
      </c>
      <c r="P83">
        <v>-68933</v>
      </c>
      <c r="Q83">
        <v>-22083</v>
      </c>
      <c r="R83">
        <v>-15777</v>
      </c>
      <c r="S83">
        <v>-14950</v>
      </c>
      <c r="T83">
        <v>-22302</v>
      </c>
      <c r="U83">
        <v>-75112</v>
      </c>
      <c r="V83">
        <v>-27636</v>
      </c>
      <c r="W83">
        <v>-18286</v>
      </c>
      <c r="X83">
        <v>-25595</v>
      </c>
      <c r="Y83">
        <v>-19905</v>
      </c>
      <c r="Z83">
        <v>-91422</v>
      </c>
      <c r="AA83">
        <v>-23366</v>
      </c>
      <c r="AB83">
        <v>-22961</v>
      </c>
      <c r="AC83">
        <v>-24562</v>
      </c>
      <c r="AD83">
        <f t="shared" si="8"/>
        <v>-90794</v>
      </c>
    </row>
    <row r="84" spans="1:44" x14ac:dyDescent="0.2">
      <c r="A84" t="s">
        <v>104</v>
      </c>
      <c r="B84">
        <v>2385</v>
      </c>
      <c r="C84">
        <v>10469</v>
      </c>
      <c r="D84">
        <v>9237</v>
      </c>
      <c r="E84">
        <v>6923</v>
      </c>
      <c r="F84">
        <v>29014</v>
      </c>
      <c r="G84">
        <v>6971</v>
      </c>
      <c r="H84">
        <v>-501</v>
      </c>
      <c r="I84">
        <v>-6011</v>
      </c>
      <c r="J84">
        <v>-27</v>
      </c>
      <c r="K84">
        <v>432</v>
      </c>
      <c r="L84">
        <v>6</v>
      </c>
      <c r="M84">
        <v>-2506</v>
      </c>
      <c r="N84">
        <v>-5026</v>
      </c>
      <c r="O84">
        <v>-293</v>
      </c>
      <c r="P84">
        <v>-7819</v>
      </c>
      <c r="Q84">
        <v>231</v>
      </c>
      <c r="R84">
        <v>-1753</v>
      </c>
      <c r="S84">
        <v>-441</v>
      </c>
      <c r="T84">
        <v>4462</v>
      </c>
      <c r="U84">
        <v>2499</v>
      </c>
      <c r="V84">
        <v>-978</v>
      </c>
      <c r="W84">
        <v>10423</v>
      </c>
      <c r="X84">
        <v>0</v>
      </c>
      <c r="Y84">
        <v>3220</v>
      </c>
      <c r="Z84">
        <v>12665</v>
      </c>
      <c r="AA84">
        <v>-1000</v>
      </c>
      <c r="AB84">
        <v>-1751</v>
      </c>
      <c r="AC84">
        <v>971</v>
      </c>
      <c r="AD84">
        <f t="shared" si="8"/>
        <v>1440</v>
      </c>
    </row>
    <row r="85" spans="1:44" s="9" customFormat="1" x14ac:dyDescent="0.2">
      <c r="A85" s="9" t="s">
        <v>126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-87</v>
      </c>
      <c r="N85" s="9">
        <v>4</v>
      </c>
      <c r="O85" s="9">
        <v>-22</v>
      </c>
      <c r="P85" s="9">
        <v>-105</v>
      </c>
      <c r="Q85" s="9">
        <v>-16</v>
      </c>
      <c r="R85" s="9">
        <v>-35</v>
      </c>
      <c r="S85" s="9">
        <v>-69</v>
      </c>
      <c r="T85" s="9">
        <v>-6</v>
      </c>
      <c r="U85" s="9">
        <v>-126</v>
      </c>
      <c r="V85" s="9">
        <v>-22</v>
      </c>
      <c r="W85" s="9">
        <v>-16</v>
      </c>
      <c r="X85" s="9">
        <v>-34</v>
      </c>
      <c r="Y85" s="9">
        <v>-57</v>
      </c>
      <c r="Z85" s="9">
        <v>-129</v>
      </c>
      <c r="AA85" s="9">
        <v>-61</v>
      </c>
      <c r="AB85" s="9">
        <v>-44</v>
      </c>
      <c r="AC85" s="9">
        <v>-43</v>
      </c>
      <c r="AD85">
        <f t="shared" si="8"/>
        <v>-205</v>
      </c>
    </row>
    <row r="86" spans="1:44" s="10" customFormat="1" x14ac:dyDescent="0.2">
      <c r="A86" s="10" t="s">
        <v>163</v>
      </c>
      <c r="B86" s="10">
        <v>-4113</v>
      </c>
      <c r="C86" s="10">
        <v>-1214</v>
      </c>
      <c r="D86" s="10">
        <v>3414</v>
      </c>
      <c r="E86" s="10">
        <v>1718</v>
      </c>
      <c r="F86" s="10">
        <v>-195</v>
      </c>
      <c r="G86" s="10">
        <v>7202</v>
      </c>
      <c r="H86" s="10">
        <v>17568</v>
      </c>
      <c r="I86" s="10">
        <v>-13088</v>
      </c>
      <c r="J86" s="10">
        <v>-6058</v>
      </c>
      <c r="K86" s="10">
        <v>5624</v>
      </c>
      <c r="L86" s="10">
        <v>18858</v>
      </c>
      <c r="M86" s="10">
        <v>-4954</v>
      </c>
      <c r="N86" s="10">
        <v>12334</v>
      </c>
      <c r="O86" s="10">
        <v>-1927</v>
      </c>
      <c r="P86" s="10">
        <v>24311</v>
      </c>
      <c r="Q86" s="10">
        <v>-8559</v>
      </c>
      <c r="R86" s="10">
        <v>1384</v>
      </c>
      <c r="S86" s="10">
        <v>-8010</v>
      </c>
      <c r="T86" s="10">
        <v>4750</v>
      </c>
      <c r="U86" s="10">
        <v>-10435</v>
      </c>
      <c r="V86" s="10">
        <v>-2070</v>
      </c>
      <c r="W86" s="10">
        <v>2287</v>
      </c>
      <c r="X86" s="10">
        <v>-4730</v>
      </c>
      <c r="Y86" s="10">
        <v>653</v>
      </c>
      <c r="Z86" s="10">
        <v>-3860</v>
      </c>
      <c r="AA86" s="10">
        <v>2701</v>
      </c>
      <c r="AB86" s="10">
        <v>-9450</v>
      </c>
      <c r="AC86" s="10">
        <v>-319</v>
      </c>
      <c r="AD86" s="10">
        <f t="shared" si="8"/>
        <v>-6415</v>
      </c>
      <c r="AG86" s="10">
        <v>-5327</v>
      </c>
      <c r="AH86" s="10">
        <v>-1913</v>
      </c>
      <c r="AI86" s="10">
        <v>24770</v>
      </c>
      <c r="AJ86" s="10">
        <v>11682</v>
      </c>
      <c r="AK86" s="10">
        <v>13904</v>
      </c>
      <c r="AL86" s="10">
        <v>26238</v>
      </c>
      <c r="AM86" s="10">
        <v>-7175</v>
      </c>
      <c r="AN86" s="10">
        <v>-15185</v>
      </c>
      <c r="AO86" s="10">
        <v>217</v>
      </c>
      <c r="AP86" s="10">
        <v>-4513</v>
      </c>
      <c r="AQ86" s="10">
        <v>-6749</v>
      </c>
      <c r="AR86" s="10">
        <v>-7068</v>
      </c>
    </row>
    <row r="93" spans="1:44" s="20" customFormat="1" x14ac:dyDescent="0.2">
      <c r="A93" s="19" t="s">
        <v>127</v>
      </c>
      <c r="B93" s="19" t="s">
        <v>148</v>
      </c>
      <c r="C93" s="19" t="s">
        <v>149</v>
      </c>
      <c r="D93" s="19" t="s">
        <v>150</v>
      </c>
      <c r="E93" s="19"/>
      <c r="F93" s="19"/>
      <c r="G93" s="19"/>
      <c r="H93" s="23"/>
      <c r="I93" s="23"/>
      <c r="AD93"/>
    </row>
    <row r="94" spans="1:44" s="20" customFormat="1" x14ac:dyDescent="0.2">
      <c r="A94" s="19" t="s">
        <v>128</v>
      </c>
      <c r="B94" s="28" t="s">
        <v>129</v>
      </c>
      <c r="C94" s="29">
        <v>1750</v>
      </c>
      <c r="D94" s="28" t="s">
        <v>130</v>
      </c>
      <c r="E94" s="19"/>
      <c r="F94" s="19"/>
      <c r="H94" s="23"/>
      <c r="I94" s="23"/>
      <c r="J94" s="19"/>
      <c r="K94" s="19"/>
      <c r="L94" s="19"/>
      <c r="M94" s="19"/>
      <c r="AD94"/>
    </row>
    <row r="95" spans="1:44" s="20" customFormat="1" x14ac:dyDescent="0.2">
      <c r="A95" s="19" t="s">
        <v>131</v>
      </c>
      <c r="B95" s="28" t="s">
        <v>132</v>
      </c>
      <c r="C95" s="29">
        <v>95813</v>
      </c>
      <c r="D95" s="28" t="s">
        <v>133</v>
      </c>
      <c r="E95" s="19"/>
      <c r="F95" s="19"/>
      <c r="G95" s="19"/>
      <c r="H95" s="23"/>
      <c r="I95" s="23"/>
      <c r="J95" s="19"/>
      <c r="K95" s="19"/>
      <c r="AD95"/>
    </row>
    <row r="96" spans="1:44" s="20" customFormat="1" x14ac:dyDescent="0.2">
      <c r="A96" s="19"/>
      <c r="B96" s="28"/>
      <c r="C96" s="30"/>
      <c r="D96" s="28"/>
      <c r="E96" s="19"/>
      <c r="F96" s="19"/>
      <c r="G96" s="19"/>
      <c r="H96" s="23"/>
      <c r="I96" s="23"/>
      <c r="AD96"/>
    </row>
    <row r="97" spans="1:30" s="20" customFormat="1" x14ac:dyDescent="0.2">
      <c r="A97" s="19" t="s">
        <v>134</v>
      </c>
      <c r="B97" s="28"/>
      <c r="C97" s="30"/>
      <c r="D97" s="28"/>
      <c r="E97" s="19"/>
      <c r="F97" s="19"/>
      <c r="G97" s="19"/>
      <c r="H97" s="23"/>
      <c r="I97" s="23"/>
      <c r="AD97"/>
    </row>
    <row r="98" spans="1:30" s="20" customFormat="1" x14ac:dyDescent="0.2">
      <c r="A98" s="19" t="s">
        <v>135</v>
      </c>
      <c r="B98" s="28" t="s">
        <v>136</v>
      </c>
      <c r="C98" s="30">
        <v>14000</v>
      </c>
      <c r="D98" s="28" t="s">
        <v>137</v>
      </c>
      <c r="E98" s="19"/>
      <c r="F98" s="19"/>
      <c r="G98" s="19"/>
      <c r="H98" s="23"/>
      <c r="I98" s="23"/>
      <c r="J98" s="19"/>
      <c r="K98" s="19"/>
      <c r="L98" s="19"/>
      <c r="AD98"/>
    </row>
    <row r="99" spans="1:30" s="20" customFormat="1" x14ac:dyDescent="0.2">
      <c r="A99" s="19"/>
      <c r="B99" s="28"/>
      <c r="C99" s="30"/>
      <c r="D99" s="28"/>
      <c r="E99" s="19"/>
      <c r="F99" s="19"/>
      <c r="G99" s="23"/>
      <c r="H99" s="23"/>
      <c r="I99" s="23"/>
      <c r="AD99"/>
    </row>
    <row r="100" spans="1:30" s="20" customFormat="1" x14ac:dyDescent="0.2">
      <c r="A100" s="19" t="s">
        <v>138</v>
      </c>
      <c r="B100" s="28"/>
      <c r="C100" s="30"/>
      <c r="D100" s="28"/>
      <c r="E100" s="19"/>
      <c r="F100" s="19"/>
      <c r="G100" s="19"/>
      <c r="H100" s="24"/>
      <c r="I100" s="19"/>
      <c r="AD100"/>
    </row>
    <row r="101" spans="1:30" s="20" customFormat="1" x14ac:dyDescent="0.2">
      <c r="A101" s="19" t="s">
        <v>139</v>
      </c>
      <c r="B101" s="28" t="s">
        <v>140</v>
      </c>
      <c r="C101" s="30">
        <v>6500</v>
      </c>
      <c r="D101" s="28" t="s">
        <v>141</v>
      </c>
      <c r="E101" s="19"/>
      <c r="F101" s="19"/>
      <c r="G101" s="19"/>
      <c r="H101" s="24"/>
      <c r="I101" s="19"/>
      <c r="J101" s="19"/>
      <c r="K101" s="19"/>
      <c r="L101" s="19"/>
      <c r="AD101"/>
    </row>
    <row r="102" spans="1:30" s="20" customFormat="1" x14ac:dyDescent="0.2">
      <c r="A102" s="19" t="s">
        <v>142</v>
      </c>
      <c r="B102" s="28"/>
      <c r="C102" s="29">
        <f>SUM(C94:C101)</f>
        <v>118063</v>
      </c>
      <c r="D102" s="28"/>
      <c r="E102" s="19"/>
      <c r="F102" s="19"/>
      <c r="G102" s="19"/>
      <c r="H102" s="24"/>
      <c r="I102" s="19"/>
      <c r="J102" s="19"/>
      <c r="K102" s="19"/>
      <c r="AD102"/>
    </row>
    <row r="103" spans="1:30" s="20" customFormat="1" x14ac:dyDescent="0.2">
      <c r="A103" s="19"/>
      <c r="B103" s="28"/>
      <c r="C103" s="29"/>
      <c r="D103" s="28"/>
      <c r="E103" s="19"/>
      <c r="F103" s="19"/>
      <c r="G103" s="19"/>
      <c r="H103" s="24"/>
      <c r="I103" s="19"/>
      <c r="J103" s="19"/>
      <c r="K103" s="19"/>
      <c r="AD103"/>
    </row>
    <row r="104" spans="1:30" s="20" customFormat="1" x14ac:dyDescent="0.2">
      <c r="A104" s="19"/>
      <c r="B104" s="28"/>
      <c r="C104" s="29"/>
      <c r="D104" s="28"/>
      <c r="E104" s="19"/>
      <c r="F104" s="19"/>
      <c r="G104" s="19"/>
      <c r="H104" s="24"/>
      <c r="I104" s="19"/>
      <c r="J104" s="19"/>
      <c r="K104" s="19"/>
      <c r="AD104"/>
    </row>
    <row r="106" spans="1:30" x14ac:dyDescent="0.2">
      <c r="A106" t="s">
        <v>156</v>
      </c>
      <c r="B106">
        <v>5327995</v>
      </c>
      <c r="C106">
        <v>5261688</v>
      </c>
      <c r="D106">
        <v>5233499</v>
      </c>
      <c r="E106">
        <v>5251692</v>
      </c>
      <c r="F106">
        <v>5251692</v>
      </c>
      <c r="G106">
        <v>5157787</v>
      </c>
      <c r="H106">
        <v>5068493</v>
      </c>
      <c r="I106">
        <v>4926609</v>
      </c>
      <c r="J106">
        <v>5000109</v>
      </c>
      <c r="K106">
        <v>5000109</v>
      </c>
      <c r="L106">
        <v>4773252</v>
      </c>
      <c r="M106">
        <v>4700646</v>
      </c>
      <c r="N106">
        <v>4601380</v>
      </c>
      <c r="O106">
        <v>4648913</v>
      </c>
      <c r="P106">
        <v>4648913</v>
      </c>
      <c r="Q106">
        <v>4454604</v>
      </c>
      <c r="R106">
        <v>4404691</v>
      </c>
      <c r="S106">
        <v>4354788</v>
      </c>
      <c r="T106">
        <v>17528214</v>
      </c>
      <c r="U106">
        <v>17528214</v>
      </c>
      <c r="V106">
        <v>17113688</v>
      </c>
      <c r="W106">
        <v>16929157</v>
      </c>
      <c r="X106">
        <v>16781735</v>
      </c>
      <c r="Y106">
        <v>16864919</v>
      </c>
      <c r="Z106">
        <v>16864919</v>
      </c>
      <c r="AA106">
        <v>16519291</v>
      </c>
      <c r="AB106">
        <v>16403316</v>
      </c>
      <c r="AC106">
        <v>16262203</v>
      </c>
      <c r="AD106">
        <v>16262203</v>
      </c>
    </row>
    <row r="107" spans="1:30" s="35" customFormat="1" x14ac:dyDescent="0.2">
      <c r="A107" s="35" t="s">
        <v>157</v>
      </c>
      <c r="B107" s="35">
        <v>28.219999313354489</v>
      </c>
      <c r="C107" s="35">
        <v>42.642501831054688</v>
      </c>
      <c r="D107" s="35">
        <v>35.220001220703118</v>
      </c>
      <c r="E107" s="35">
        <v>36.455001831054688</v>
      </c>
      <c r="F107" s="35">
        <v>37.637500762939453</v>
      </c>
      <c r="G107" s="35">
        <v>37.637500762939453</v>
      </c>
      <c r="H107" s="35">
        <v>39.292499542236328</v>
      </c>
      <c r="I107" s="35">
        <v>43.192501068115227</v>
      </c>
      <c r="J107" s="35">
        <v>45.542499542236328</v>
      </c>
      <c r="K107" s="35">
        <v>55.197498321533203</v>
      </c>
      <c r="L107" s="35">
        <v>55.197498321533203</v>
      </c>
      <c r="M107" s="35">
        <v>72.477500915527344</v>
      </c>
      <c r="N107" s="35">
        <v>47.185001373291023</v>
      </c>
      <c r="O107" s="35">
        <v>49.645000457763672</v>
      </c>
      <c r="P107" s="35">
        <v>54.419998168945312</v>
      </c>
      <c r="Q107" s="35">
        <v>54.419998168945312</v>
      </c>
      <c r="R107" s="35">
        <v>136.69000244140619</v>
      </c>
      <c r="S107" s="35">
        <v>61.380001068115227</v>
      </c>
      <c r="T107" s="35">
        <v>90.014999389648438</v>
      </c>
      <c r="U107" s="35">
        <v>108.2200012207031</v>
      </c>
      <c r="V107" s="35">
        <v>108.2200012207031</v>
      </c>
      <c r="W107" s="35">
        <v>180.33000183105469</v>
      </c>
      <c r="X107" s="35">
        <v>120.5899963378906</v>
      </c>
      <c r="Y107" s="35">
        <v>133.4100036621094</v>
      </c>
      <c r="Z107" s="35">
        <v>146.91999816894531</v>
      </c>
      <c r="AA107" s="35">
        <v>146.91999816894531</v>
      </c>
      <c r="AB107" s="35">
        <v>174.7200012207031</v>
      </c>
      <c r="AC107" s="35">
        <v>141.6600036621094</v>
      </c>
      <c r="AD107" s="35">
        <v>141.6600036621094</v>
      </c>
    </row>
    <row r="109" spans="1:30" x14ac:dyDescent="0.2">
      <c r="A109" t="s">
        <v>124</v>
      </c>
      <c r="B109">
        <v>16371</v>
      </c>
      <c r="C109">
        <v>15157</v>
      </c>
      <c r="D109">
        <v>18571</v>
      </c>
      <c r="E109">
        <v>20289</v>
      </c>
      <c r="F109">
        <v>20289</v>
      </c>
      <c r="G109">
        <v>27491</v>
      </c>
      <c r="H109">
        <v>45059</v>
      </c>
      <c r="I109">
        <v>31971</v>
      </c>
      <c r="J109">
        <v>25913</v>
      </c>
      <c r="K109">
        <v>25913</v>
      </c>
      <c r="L109">
        <v>44771</v>
      </c>
      <c r="M109">
        <v>37988</v>
      </c>
      <c r="N109">
        <v>50530</v>
      </c>
      <c r="O109">
        <v>48844</v>
      </c>
      <c r="P109">
        <v>48844</v>
      </c>
      <c r="Q109">
        <v>39771</v>
      </c>
      <c r="R109">
        <v>40174</v>
      </c>
      <c r="S109">
        <v>33383</v>
      </c>
      <c r="T109">
        <v>38016</v>
      </c>
      <c r="U109">
        <v>38016</v>
      </c>
      <c r="V109">
        <v>36010</v>
      </c>
      <c r="W109">
        <v>38466</v>
      </c>
      <c r="X109">
        <v>34050</v>
      </c>
      <c r="Y109">
        <v>34940</v>
      </c>
      <c r="Z109">
        <v>34940</v>
      </c>
      <c r="AA109">
        <v>37119</v>
      </c>
      <c r="AB109">
        <v>28098</v>
      </c>
      <c r="AC109">
        <v>27502</v>
      </c>
      <c r="AD109">
        <f t="shared" ref="AD109:AD110" si="53">AC109+AB109+AA109+Y109</f>
        <v>127659</v>
      </c>
    </row>
    <row r="110" spans="1:30" x14ac:dyDescent="0.2">
      <c r="A110" t="s">
        <v>125</v>
      </c>
      <c r="B110">
        <v>229719</v>
      </c>
      <c r="C110">
        <v>241684</v>
      </c>
      <c r="D110">
        <v>242945</v>
      </c>
      <c r="E110">
        <v>248606</v>
      </c>
      <c r="F110">
        <v>248606</v>
      </c>
      <c r="G110">
        <v>257606</v>
      </c>
      <c r="H110">
        <v>222167</v>
      </c>
      <c r="I110">
        <v>211772</v>
      </c>
      <c r="J110">
        <v>211187</v>
      </c>
      <c r="K110">
        <v>211187</v>
      </c>
      <c r="L110">
        <v>200264</v>
      </c>
      <c r="M110">
        <v>187423</v>
      </c>
      <c r="N110">
        <v>160080</v>
      </c>
      <c r="O110">
        <v>157054</v>
      </c>
      <c r="P110">
        <v>157054</v>
      </c>
      <c r="Q110">
        <v>167290</v>
      </c>
      <c r="R110">
        <v>152670</v>
      </c>
      <c r="S110">
        <v>160234</v>
      </c>
      <c r="T110">
        <v>153814</v>
      </c>
      <c r="U110">
        <v>153814</v>
      </c>
      <c r="V110">
        <v>159561</v>
      </c>
      <c r="W110">
        <v>165907</v>
      </c>
      <c r="X110">
        <v>159594</v>
      </c>
      <c r="Y110">
        <v>155576</v>
      </c>
      <c r="Z110">
        <v>155576</v>
      </c>
      <c r="AA110">
        <v>165477</v>
      </c>
      <c r="AB110">
        <v>164632</v>
      </c>
      <c r="AC110">
        <v>151806</v>
      </c>
      <c r="AD110">
        <f t="shared" si="53"/>
        <v>637491</v>
      </c>
    </row>
    <row r="111" spans="1:30" x14ac:dyDescent="0.2">
      <c r="A111" t="s">
        <v>183</v>
      </c>
      <c r="B111">
        <f>SUM(B109:B110)</f>
        <v>246090</v>
      </c>
      <c r="C111">
        <f t="shared" ref="C111:AD111" si="54">SUM(C109:C110)</f>
        <v>256841</v>
      </c>
      <c r="D111">
        <f t="shared" si="54"/>
        <v>261516</v>
      </c>
      <c r="E111">
        <f t="shared" si="54"/>
        <v>268895</v>
      </c>
      <c r="F111">
        <f t="shared" si="54"/>
        <v>268895</v>
      </c>
      <c r="G111">
        <f t="shared" si="54"/>
        <v>285097</v>
      </c>
      <c r="H111">
        <f t="shared" si="54"/>
        <v>267226</v>
      </c>
      <c r="I111">
        <f t="shared" si="54"/>
        <v>243743</v>
      </c>
      <c r="J111">
        <f t="shared" si="54"/>
        <v>237100</v>
      </c>
      <c r="K111">
        <f t="shared" si="54"/>
        <v>237100</v>
      </c>
      <c r="L111">
        <f t="shared" si="54"/>
        <v>245035</v>
      </c>
      <c r="M111">
        <f t="shared" si="54"/>
        <v>225411</v>
      </c>
      <c r="N111">
        <f t="shared" si="54"/>
        <v>210610</v>
      </c>
      <c r="O111">
        <f t="shared" si="54"/>
        <v>205898</v>
      </c>
      <c r="P111">
        <f t="shared" si="54"/>
        <v>205898</v>
      </c>
      <c r="Q111">
        <f t="shared" si="54"/>
        <v>207061</v>
      </c>
      <c r="R111">
        <f t="shared" si="54"/>
        <v>192844</v>
      </c>
      <c r="S111">
        <f t="shared" si="54"/>
        <v>193617</v>
      </c>
      <c r="T111">
        <f t="shared" si="54"/>
        <v>191830</v>
      </c>
      <c r="U111">
        <f t="shared" si="54"/>
        <v>191830</v>
      </c>
      <c r="V111">
        <f t="shared" si="54"/>
        <v>195571</v>
      </c>
      <c r="W111">
        <f t="shared" si="54"/>
        <v>204373</v>
      </c>
      <c r="X111">
        <f t="shared" si="54"/>
        <v>193644</v>
      </c>
      <c r="Y111">
        <f t="shared" si="54"/>
        <v>190516</v>
      </c>
      <c r="Z111">
        <f t="shared" si="54"/>
        <v>190516</v>
      </c>
      <c r="AA111">
        <f t="shared" si="54"/>
        <v>202596</v>
      </c>
      <c r="AB111">
        <f t="shared" si="54"/>
        <v>192730</v>
      </c>
      <c r="AC111">
        <f t="shared" si="54"/>
        <v>179308</v>
      </c>
      <c r="AD111">
        <f t="shared" si="54"/>
        <v>765150</v>
      </c>
    </row>
    <row r="113" spans="1:30" s="32" customFormat="1" x14ac:dyDescent="0.2">
      <c r="A113" s="32" t="s">
        <v>154</v>
      </c>
      <c r="B113" s="32">
        <v>60685</v>
      </c>
      <c r="C113" s="32">
        <v>73373</v>
      </c>
      <c r="D113" s="32">
        <v>77788</v>
      </c>
      <c r="E113" s="32">
        <v>83414</v>
      </c>
      <c r="F113" s="32">
        <v>83414</v>
      </c>
      <c r="G113" s="32">
        <v>82929</v>
      </c>
      <c r="H113" s="32">
        <v>64801</v>
      </c>
      <c r="I113" s="32">
        <v>70655</v>
      </c>
      <c r="J113" s="32">
        <v>76606</v>
      </c>
      <c r="K113" s="32">
        <v>76606</v>
      </c>
      <c r="L113" s="32">
        <v>57990</v>
      </c>
      <c r="M113" s="32">
        <v>62718</v>
      </c>
      <c r="N113" s="32">
        <v>47935</v>
      </c>
      <c r="O113" s="32">
        <v>53223</v>
      </c>
      <c r="P113" s="32">
        <v>53223</v>
      </c>
      <c r="Q113" s="32">
        <v>63531</v>
      </c>
      <c r="R113" s="32">
        <v>59304</v>
      </c>
      <c r="S113" s="32">
        <v>68174</v>
      </c>
      <c r="T113" s="32">
        <v>69424</v>
      </c>
      <c r="U113" s="32">
        <v>69424</v>
      </c>
      <c r="V113" s="32">
        <v>71033</v>
      </c>
      <c r="W113" s="32">
        <v>78179</v>
      </c>
      <c r="X113" s="32">
        <v>79741</v>
      </c>
      <c r="Y113" s="32">
        <v>83779</v>
      </c>
      <c r="Z113" s="32">
        <v>83779</v>
      </c>
      <c r="AA113" s="32">
        <v>80679</v>
      </c>
      <c r="AB113" s="32">
        <v>84884</v>
      </c>
      <c r="AC113" s="32">
        <v>81207</v>
      </c>
      <c r="AD113" s="32">
        <v>81207</v>
      </c>
    </row>
    <row r="114" spans="1:30" x14ac:dyDescent="0.2">
      <c r="A114" s="34" t="s">
        <v>158</v>
      </c>
      <c r="B114">
        <f>B106*B107</f>
        <v>150356015.24155614</v>
      </c>
      <c r="C114">
        <f t="shared" ref="C114:AB114" si="55">C106*C107</f>
        <v>224371540.17443848</v>
      </c>
      <c r="D114">
        <f t="shared" si="55"/>
        <v>184323841.16854855</v>
      </c>
      <c r="E114">
        <f t="shared" si="55"/>
        <v>191450441.47613525</v>
      </c>
      <c r="F114">
        <f t="shared" si="55"/>
        <v>197660561.65672302</v>
      </c>
      <c r="G114">
        <f t="shared" si="55"/>
        <v>194126212.14757919</v>
      </c>
      <c r="H114">
        <f t="shared" si="55"/>
        <v>199153758.88232803</v>
      </c>
      <c r="I114">
        <f t="shared" si="55"/>
        <v>212792564.4946861</v>
      </c>
      <c r="J114">
        <f t="shared" si="55"/>
        <v>227717461.84363174</v>
      </c>
      <c r="K114">
        <f t="shared" si="55"/>
        <v>275993508.13498306</v>
      </c>
      <c r="L114">
        <f t="shared" si="55"/>
        <v>263471569.258255</v>
      </c>
      <c r="M114">
        <f t="shared" si="55"/>
        <v>340691074.76856995</v>
      </c>
      <c r="N114">
        <f t="shared" si="55"/>
        <v>217116121.61903384</v>
      </c>
      <c r="O114">
        <f t="shared" si="55"/>
        <v>230795288.01310349</v>
      </c>
      <c r="P114">
        <f t="shared" si="55"/>
        <v>252993836.94758606</v>
      </c>
      <c r="Q114">
        <f t="shared" si="55"/>
        <v>242419541.52337646</v>
      </c>
      <c r="R114">
        <f t="shared" si="55"/>
        <v>602077223.5436399</v>
      </c>
      <c r="S114">
        <f t="shared" si="55"/>
        <v>267296892.09141538</v>
      </c>
      <c r="T114">
        <f t="shared" si="55"/>
        <v>1577802172.5116272</v>
      </c>
      <c r="U114">
        <f t="shared" si="55"/>
        <v>1896903340.4767451</v>
      </c>
      <c r="V114">
        <f t="shared" si="55"/>
        <v>1852043336.2507319</v>
      </c>
      <c r="W114">
        <f t="shared" si="55"/>
        <v>3052834912.8082123</v>
      </c>
      <c r="X114">
        <f t="shared" si="55"/>
        <v>2023709362.1934505</v>
      </c>
      <c r="Y114">
        <f t="shared" si="55"/>
        <v>2249948905.5511785</v>
      </c>
      <c r="Z114">
        <f t="shared" si="55"/>
        <v>2477793868.599411</v>
      </c>
      <c r="AA114">
        <f t="shared" si="55"/>
        <v>2427014203.4722748</v>
      </c>
      <c r="AB114">
        <f t="shared" si="55"/>
        <v>2865987391.5435786</v>
      </c>
      <c r="AC114">
        <f>AC106*AC107</f>
        <v>2303703736.5339665</v>
      </c>
      <c r="AD114">
        <f>AD106*AD107</f>
        <v>2303703736.5339665</v>
      </c>
    </row>
    <row r="115" spans="1:30" x14ac:dyDescent="0.2">
      <c r="A115" t="s">
        <v>155</v>
      </c>
      <c r="B115">
        <f>B113+B114-B111</f>
        <v>150170610.24155614</v>
      </c>
      <c r="C115">
        <f t="shared" ref="C115:AD115" si="56">C113+C114-C111</f>
        <v>224188072.17443848</v>
      </c>
      <c r="D115">
        <f t="shared" si="56"/>
        <v>184140113.16854855</v>
      </c>
      <c r="E115">
        <f t="shared" si="56"/>
        <v>191264960.47613525</v>
      </c>
      <c r="F115">
        <f t="shared" si="56"/>
        <v>197475080.65672302</v>
      </c>
      <c r="G115">
        <f t="shared" si="56"/>
        <v>193924044.14757919</v>
      </c>
      <c r="H115">
        <f t="shared" si="56"/>
        <v>198951333.88232803</v>
      </c>
      <c r="I115">
        <f t="shared" si="56"/>
        <v>212619476.4946861</v>
      </c>
      <c r="J115">
        <f t="shared" si="56"/>
        <v>227556967.84363174</v>
      </c>
      <c r="K115">
        <f t="shared" si="56"/>
        <v>275833014.13498306</v>
      </c>
      <c r="L115">
        <f t="shared" si="56"/>
        <v>263284524.258255</v>
      </c>
      <c r="M115">
        <f t="shared" si="56"/>
        <v>340528381.76856995</v>
      </c>
      <c r="N115">
        <f t="shared" si="56"/>
        <v>216953446.61903384</v>
      </c>
      <c r="O115">
        <f t="shared" si="56"/>
        <v>230642613.01310349</v>
      </c>
      <c r="P115">
        <f t="shared" si="56"/>
        <v>252841161.94758606</v>
      </c>
      <c r="Q115">
        <f t="shared" si="56"/>
        <v>242276011.52337646</v>
      </c>
      <c r="R115">
        <f t="shared" si="56"/>
        <v>601943683.5436399</v>
      </c>
      <c r="S115">
        <f t="shared" si="56"/>
        <v>267171449.09141538</v>
      </c>
      <c r="T115">
        <f t="shared" si="56"/>
        <v>1577679766.5116272</v>
      </c>
      <c r="U115">
        <f t="shared" si="56"/>
        <v>1896780934.4767451</v>
      </c>
      <c r="V115">
        <f t="shared" si="56"/>
        <v>1851918798.2507319</v>
      </c>
      <c r="W115">
        <f t="shared" si="56"/>
        <v>3052708718.8082123</v>
      </c>
      <c r="X115">
        <f t="shared" si="56"/>
        <v>2023595459.1934505</v>
      </c>
      <c r="Y115">
        <f t="shared" si="56"/>
        <v>2249842168.5511785</v>
      </c>
      <c r="Z115">
        <f t="shared" si="56"/>
        <v>2477687131.599411</v>
      </c>
      <c r="AA115">
        <f t="shared" si="56"/>
        <v>2426892286.4722748</v>
      </c>
      <c r="AB115">
        <f t="shared" si="56"/>
        <v>2865879545.5435786</v>
      </c>
      <c r="AC115">
        <f t="shared" si="56"/>
        <v>2303605635.5339665</v>
      </c>
      <c r="AD115">
        <f t="shared" si="56"/>
        <v>2303019793.5339665</v>
      </c>
    </row>
    <row r="117" spans="1:30" x14ac:dyDescent="0.2">
      <c r="A117" t="s">
        <v>159</v>
      </c>
      <c r="B117" s="43">
        <f>B113/B115</f>
        <v>4.0410703467466414E-4</v>
      </c>
      <c r="C117" s="43">
        <f t="shared" ref="C117:AD117" si="57">C113/C115</f>
        <v>3.2728324610824613E-4</v>
      </c>
      <c r="D117" s="43">
        <f t="shared" si="57"/>
        <v>4.2243918862371114E-4</v>
      </c>
      <c r="E117" s="43">
        <f t="shared" si="57"/>
        <v>4.3611751881969952E-4</v>
      </c>
      <c r="F117" s="43">
        <f t="shared" si="57"/>
        <v>4.2240266327578369E-4</v>
      </c>
      <c r="G117" s="43">
        <f t="shared" si="57"/>
        <v>4.276365025519463E-4</v>
      </c>
      <c r="H117" s="43">
        <f t="shared" si="57"/>
        <v>3.2571281999208544E-4</v>
      </c>
      <c r="I117" s="43">
        <f t="shared" si="57"/>
        <v>3.3230728042812132E-4</v>
      </c>
      <c r="J117" s="43">
        <f t="shared" si="57"/>
        <v>3.3664537160048931E-4</v>
      </c>
      <c r="K117" s="43">
        <f t="shared" si="57"/>
        <v>2.777260011468812E-4</v>
      </c>
      <c r="L117" s="43">
        <f t="shared" si="57"/>
        <v>2.2025601452790966E-4</v>
      </c>
      <c r="M117" s="43">
        <f t="shared" si="57"/>
        <v>1.841784807312315E-4</v>
      </c>
      <c r="N117" s="43">
        <f t="shared" si="57"/>
        <v>2.2094601743835373E-4</v>
      </c>
      <c r="O117" s="43">
        <f t="shared" si="57"/>
        <v>2.3075961247879308E-4</v>
      </c>
      <c r="P117" s="43">
        <f t="shared" si="57"/>
        <v>2.1049974454330787E-4</v>
      </c>
      <c r="Q117" s="43">
        <f>Q113/Q115</f>
        <v>2.6222571355922331E-4</v>
      </c>
      <c r="R117" s="43">
        <f t="shared" si="57"/>
        <v>9.8520844426637391E-5</v>
      </c>
      <c r="S117" s="43">
        <f t="shared" si="57"/>
        <v>2.5516948098998999E-4</v>
      </c>
      <c r="T117" s="43">
        <f t="shared" si="57"/>
        <v>4.4003860272292054E-5</v>
      </c>
      <c r="U117" s="43">
        <f t="shared" si="57"/>
        <v>3.6600958359564926E-5</v>
      </c>
      <c r="V117" s="43">
        <f t="shared" si="57"/>
        <v>3.8356433374452315E-5</v>
      </c>
      <c r="W117" s="43">
        <f t="shared" si="57"/>
        <v>2.5609714912637111E-5</v>
      </c>
      <c r="X117" s="43">
        <f t="shared" si="57"/>
        <v>3.9405603347114924E-5</v>
      </c>
      <c r="Y117" s="43">
        <f t="shared" si="57"/>
        <v>3.7237723237248603E-5</v>
      </c>
      <c r="Z117" s="43">
        <f t="shared" si="57"/>
        <v>3.3813389483892786E-5</v>
      </c>
      <c r="AA117" s="43">
        <f t="shared" si="57"/>
        <v>3.3243749815231735E-5</v>
      </c>
      <c r="AB117" s="43">
        <f t="shared" si="57"/>
        <v>2.9618830328020587E-5</v>
      </c>
      <c r="AC117" s="43">
        <f t="shared" si="57"/>
        <v>3.5252127685117661E-5</v>
      </c>
      <c r="AD117" s="43">
        <f t="shared" si="57"/>
        <v>3.5261095118678274E-5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110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0C-BA64-5441-B3A6-DBC2F18B80C8}">
  <dimension ref="A1:AR117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A17" sqref="AA17"/>
    </sheetView>
  </sheetViews>
  <sheetFormatPr baseColWidth="10" defaultRowHeight="16" x14ac:dyDescent="0.2"/>
  <cols>
    <col min="1" max="1" width="31" customWidth="1"/>
    <col min="2" max="30" width="11.6640625" bestFit="1" customWidth="1"/>
  </cols>
  <sheetData>
    <row r="1" spans="1:31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160</v>
      </c>
      <c r="AE1" s="4"/>
    </row>
    <row r="2" spans="1:31" ht="1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s="6" customFormat="1" x14ac:dyDescent="0.2">
      <c r="A3" s="6" t="s">
        <v>184</v>
      </c>
    </row>
    <row r="4" spans="1:31" s="6" customFormat="1" x14ac:dyDescent="0.2">
      <c r="A4" s="7" t="s">
        <v>116</v>
      </c>
      <c r="B4" s="8"/>
      <c r="C4" s="8"/>
      <c r="D4" s="8"/>
      <c r="E4" s="8"/>
      <c r="F4" s="6">
        <v>1.0552954523428637E-2</v>
      </c>
      <c r="G4" s="8">
        <v>0.14663490695039338</v>
      </c>
      <c r="H4" s="8">
        <v>0.11200295093485035</v>
      </c>
      <c r="I4" s="8">
        <v>0.19566900728341285</v>
      </c>
      <c r="J4" s="8">
        <v>0.28325850562910371</v>
      </c>
      <c r="K4" s="8">
        <v>0.17436000418462227</v>
      </c>
      <c r="L4" s="46">
        <v>0.174360004184622</v>
      </c>
      <c r="M4" s="46">
        <v>0.17436000418462227</v>
      </c>
      <c r="N4" s="46">
        <v>0.17436000418462227</v>
      </c>
      <c r="O4" s="46">
        <v>0.17436000418462227</v>
      </c>
      <c r="P4" s="46">
        <v>0.17436000418462227</v>
      </c>
      <c r="Q4" s="46">
        <v>0.17436000418462227</v>
      </c>
      <c r="R4" s="46">
        <v>0.17436000418462227</v>
      </c>
      <c r="S4" s="46">
        <v>0.17436000418462227</v>
      </c>
      <c r="T4" s="46">
        <v>0.17436000418462227</v>
      </c>
      <c r="U4" s="46">
        <v>0.17436000418462227</v>
      </c>
      <c r="V4" s="46">
        <v>0.17436000418462227</v>
      </c>
      <c r="W4" s="46">
        <v>0.17436000418462227</v>
      </c>
      <c r="X4" s="46">
        <v>0.17436000418462227</v>
      </c>
      <c r="Y4" s="46">
        <v>0.17436000418462227</v>
      </c>
      <c r="Z4" s="46">
        <v>0.17436000418462227</v>
      </c>
      <c r="AA4" s="46">
        <v>0.17436000418462227</v>
      </c>
      <c r="AB4" s="46">
        <v>0.17436000418462227</v>
      </c>
      <c r="AC4" s="46">
        <v>0.17436000418462227</v>
      </c>
      <c r="AD4" s="8"/>
    </row>
    <row r="5" spans="1:31" s="6" customFormat="1" x14ac:dyDescent="0.2">
      <c r="A5" s="7" t="s">
        <v>118</v>
      </c>
      <c r="F5" s="6">
        <v>0.17977005601111617</v>
      </c>
      <c r="G5" s="8">
        <v>-5.4610010033177114E-2</v>
      </c>
      <c r="H5" s="8">
        <v>-2.0288952465631671E-2</v>
      </c>
      <c r="I5" s="8">
        <v>-5.7495424148977126E-2</v>
      </c>
      <c r="J5" s="8">
        <v>0.10043100677678463</v>
      </c>
      <c r="K5" s="8">
        <v>-9.2220408266628917E-3</v>
      </c>
      <c r="L5" s="46">
        <v>-9.22204082666289E-3</v>
      </c>
      <c r="M5" s="46">
        <v>-9.2220408266628917E-3</v>
      </c>
      <c r="N5" s="46">
        <v>-9.2220408266628917E-3</v>
      </c>
      <c r="O5" s="46">
        <v>-9.2220408266628917E-3</v>
      </c>
      <c r="P5" s="46">
        <v>-9.2220408266628917E-3</v>
      </c>
      <c r="Q5" s="46">
        <v>-9.2220408266628917E-3</v>
      </c>
      <c r="R5" s="46">
        <v>-9.2220408266628917E-3</v>
      </c>
      <c r="S5" s="46">
        <v>-9.2220408266628917E-3</v>
      </c>
      <c r="T5" s="46">
        <v>-9.2220408266628917E-3</v>
      </c>
      <c r="U5" s="46">
        <v>-9.2220408266628917E-3</v>
      </c>
      <c r="V5" s="46">
        <v>-9.2220408266628917E-3</v>
      </c>
      <c r="W5" s="46">
        <v>-9.2220408266628917E-3</v>
      </c>
      <c r="X5" s="46">
        <v>-9.2220408266628917E-3</v>
      </c>
      <c r="Y5" s="46">
        <v>-9.2220408266628917E-3</v>
      </c>
      <c r="Z5" s="46">
        <v>-9.2220408266628917E-3</v>
      </c>
      <c r="AA5" s="46">
        <v>-9.2220408266629195E-3</v>
      </c>
      <c r="AB5" s="46">
        <v>-9.2220408266629195E-3</v>
      </c>
      <c r="AC5" s="46">
        <v>-9.2220408266629195E-3</v>
      </c>
      <c r="AD5" s="8"/>
    </row>
    <row r="6" spans="1:31" s="6" customFormat="1" x14ac:dyDescent="0.2">
      <c r="A6" s="7" t="s">
        <v>117</v>
      </c>
      <c r="F6" s="6">
        <v>-0.10528624100748318</v>
      </c>
      <c r="G6" s="8">
        <v>0.11376088327058564</v>
      </c>
      <c r="H6" s="8">
        <v>8.8978786131227894E-2</v>
      </c>
      <c r="I6" s="8">
        <v>0.10082360094954312</v>
      </c>
      <c r="J6" s="8">
        <v>-0.13969488976509625</v>
      </c>
      <c r="K6" s="8">
        <v>3.4289135983303076E-2</v>
      </c>
      <c r="L6" s="46">
        <v>3.4289135983303076E-2</v>
      </c>
      <c r="M6" s="46">
        <v>3.4289135983303076E-2</v>
      </c>
      <c r="N6" s="46">
        <v>3.4289135983303076E-2</v>
      </c>
      <c r="O6" s="46">
        <v>3.4289135983303076E-2</v>
      </c>
      <c r="P6" s="46">
        <v>3.4289135983303076E-2</v>
      </c>
      <c r="Q6" s="46">
        <v>3.4289135983303076E-2</v>
      </c>
      <c r="R6" s="46">
        <v>3.4289135983303076E-2</v>
      </c>
      <c r="S6" s="46">
        <v>3.4289135983303076E-2</v>
      </c>
      <c r="T6" s="46">
        <v>3.4289135983303076E-2</v>
      </c>
      <c r="U6" s="46">
        <v>3.4289135983303076E-2</v>
      </c>
      <c r="V6" s="46">
        <v>3.4289135983303076E-2</v>
      </c>
      <c r="W6" s="46">
        <v>3.4289135983303076E-2</v>
      </c>
      <c r="X6" s="46">
        <v>3.4289135983303076E-2</v>
      </c>
      <c r="Y6" s="46">
        <v>3.4289135983303076E-2</v>
      </c>
      <c r="Z6" s="46">
        <v>3.4289135983303076E-2</v>
      </c>
      <c r="AA6" s="46">
        <v>3.4289135983303097E-2</v>
      </c>
      <c r="AB6" s="46">
        <v>3.4289135983303097E-2</v>
      </c>
      <c r="AC6" s="46">
        <v>3.4289135983303097E-2</v>
      </c>
      <c r="AD6" s="8"/>
    </row>
    <row r="7" spans="1:31" s="6" customFormat="1" x14ac:dyDescent="0.2">
      <c r="A7" s="7" t="s">
        <v>119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1" s="41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41" customFormat="1" ht="15" customHeight="1" x14ac:dyDescent="0.2">
      <c r="A9" s="5" t="s">
        <v>185</v>
      </c>
      <c r="B9" s="5"/>
      <c r="C9" s="5"/>
      <c r="D9" s="5"/>
      <c r="E9" s="5"/>
      <c r="F9" s="5"/>
      <c r="G9" s="5"/>
      <c r="H9" s="5"/>
      <c r="I9" s="5"/>
      <c r="J9" s="5"/>
      <c r="K9" s="5"/>
      <c r="L9" s="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41" customFormat="1" ht="15" customHeight="1" x14ac:dyDescent="0.2">
      <c r="A10" s="5" t="s">
        <v>172</v>
      </c>
      <c r="B10" s="42">
        <v>694.57146506578101</v>
      </c>
      <c r="C10" s="42">
        <v>654.98492996867799</v>
      </c>
      <c r="D10" s="42">
        <v>605.61595086042996</v>
      </c>
      <c r="E10" s="42">
        <v>617.99173040255369</v>
      </c>
      <c r="F10" s="42">
        <v>651.97272509180823</v>
      </c>
      <c r="G10" s="42">
        <v>796.41988721610016</v>
      </c>
      <c r="H10" s="42">
        <v>728.34517494302622</v>
      </c>
      <c r="I10" s="42">
        <v>724.1162227602905</v>
      </c>
      <c r="J10" s="42">
        <v>793.04314444752504</v>
      </c>
      <c r="K10" s="42">
        <v>765.65069216707548</v>
      </c>
      <c r="L10" s="42"/>
      <c r="M10" s="42"/>
      <c r="N10" s="42"/>
      <c r="O10" s="42"/>
      <c r="P10" s="42">
        <f t="shared" ref="M10:AC12" si="0">K10*(P4+1)</f>
        <v>899.14955005728575</v>
      </c>
      <c r="Q10" s="42"/>
      <c r="R10" s="42"/>
      <c r="S10" s="42"/>
      <c r="T10" s="42"/>
      <c r="U10" s="42">
        <f t="shared" si="0"/>
        <v>1055.9252693678752</v>
      </c>
      <c r="V10" s="42"/>
      <c r="W10" s="42"/>
      <c r="X10" s="42"/>
      <c r="Y10" s="42"/>
      <c r="Z10" s="42">
        <f t="shared" si="0"/>
        <v>1240.0364037535064</v>
      </c>
      <c r="AA10" s="42"/>
      <c r="AB10" s="42"/>
      <c r="AC10" s="42"/>
      <c r="AD10" s="5"/>
      <c r="AE10" s="5"/>
    </row>
    <row r="11" spans="1:31" s="41" customFormat="1" ht="15" customHeight="1" x14ac:dyDescent="0.2">
      <c r="A11" s="5" t="s">
        <v>173</v>
      </c>
      <c r="B11" s="42">
        <v>553.78029202660355</v>
      </c>
      <c r="C11" s="42">
        <v>655.01008742434431</v>
      </c>
      <c r="D11" s="42">
        <v>489.49579831932772</v>
      </c>
      <c r="E11" s="42">
        <v>694.36374201045908</v>
      </c>
      <c r="F11" s="42">
        <v>590.81662971681931</v>
      </c>
      <c r="G11" s="42">
        <v>523.53834472285496</v>
      </c>
      <c r="H11" s="42">
        <v>641.72061889608256</v>
      </c>
      <c r="I11" s="42">
        <v>461.35202977581582</v>
      </c>
      <c r="J11" s="42">
        <v>764.099391689865</v>
      </c>
      <c r="K11" s="42">
        <v>585.36809463649945</v>
      </c>
      <c r="L11" s="42"/>
      <c r="M11" s="42"/>
      <c r="N11" s="42"/>
      <c r="O11" s="42"/>
      <c r="P11" s="42">
        <f>K11*(P5+1)</f>
        <v>579.96980616913584</v>
      </c>
      <c r="Q11" s="42"/>
      <c r="R11" s="42"/>
      <c r="S11" s="42"/>
      <c r="T11" s="42"/>
      <c r="U11" s="42">
        <f t="shared" si="0"/>
        <v>574.62130093841233</v>
      </c>
      <c r="V11" s="42"/>
      <c r="W11" s="42"/>
      <c r="X11" s="42"/>
      <c r="Y11" s="42"/>
      <c r="Z11" s="42">
        <f t="shared" si="0"/>
        <v>569.3221198412881</v>
      </c>
      <c r="AA11" s="42"/>
      <c r="AB11" s="42"/>
      <c r="AC11" s="42"/>
      <c r="AD11" s="5"/>
      <c r="AE11" s="5"/>
    </row>
    <row r="12" spans="1:31" s="41" customFormat="1" ht="15" customHeight="1" x14ac:dyDescent="0.2">
      <c r="A12" s="5" t="s">
        <v>171</v>
      </c>
      <c r="B12" s="42">
        <v>1029.5868998883514</v>
      </c>
      <c r="C12" s="42">
        <v>926.17289830912125</v>
      </c>
      <c r="D12" s="42">
        <v>1157.7353215284249</v>
      </c>
      <c r="E12" s="42">
        <v>896.95506869662086</v>
      </c>
      <c r="F12" s="42">
        <v>998.49358474884423</v>
      </c>
      <c r="G12" s="42">
        <v>1146.7136150234742</v>
      </c>
      <c r="H12" s="42">
        <v>1008.5826385483081</v>
      </c>
      <c r="I12" s="42">
        <v>1274.4623655913979</v>
      </c>
      <c r="J12" s="42">
        <v>771.65502925080204</v>
      </c>
      <c r="K12" s="42">
        <v>1032.7310670547531</v>
      </c>
      <c r="L12" s="42"/>
      <c r="M12" s="42"/>
      <c r="N12" s="42"/>
      <c r="O12" s="42"/>
      <c r="P12" s="42">
        <f t="shared" si="0"/>
        <v>1068.1425230471752</v>
      </c>
      <c r="Q12" s="42"/>
      <c r="R12" s="42"/>
      <c r="S12" s="42"/>
      <c r="T12" s="42"/>
      <c r="U12" s="42">
        <f t="shared" si="0"/>
        <v>1104.7682072694884</v>
      </c>
      <c r="V12" s="42"/>
      <c r="W12" s="42"/>
      <c r="X12" s="42"/>
      <c r="Y12" s="42"/>
      <c r="Z12" s="42">
        <f t="shared" si="0"/>
        <v>1142.6497545585819</v>
      </c>
      <c r="AA12" s="42"/>
      <c r="AB12" s="42"/>
      <c r="AC12" s="42"/>
      <c r="AD12" s="5"/>
      <c r="AE12" s="5"/>
    </row>
    <row r="13" spans="1:31" s="41" customFormat="1" ht="15" customHeight="1" x14ac:dyDescent="0.2">
      <c r="A13" s="5" t="s">
        <v>180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" customHeight="1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6" customFormat="1" x14ac:dyDescent="0.2">
      <c r="A15" s="6" t="s">
        <v>186</v>
      </c>
    </row>
    <row r="16" spans="1:31" s="18" customFormat="1" x14ac:dyDescent="0.2">
      <c r="A16" s="44" t="s">
        <v>116</v>
      </c>
      <c r="B16" s="45"/>
      <c r="C16" s="45"/>
      <c r="D16" s="45"/>
      <c r="E16" s="45"/>
      <c r="F16" s="18">
        <v>2.2993713541371585E-2</v>
      </c>
      <c r="G16" s="45">
        <v>-1.2440924766892292E-2</v>
      </c>
      <c r="H16" s="45">
        <v>2.8642909205523814E-2</v>
      </c>
      <c r="I16" s="45">
        <v>6.6786915614487352E-3</v>
      </c>
      <c r="J16" s="45">
        <v>4.5418514471795568E-3</v>
      </c>
      <c r="K16" s="45">
        <v>4.4566240380889965E-3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s="18" customFormat="1" x14ac:dyDescent="0.2">
      <c r="A17" s="44" t="s">
        <v>118</v>
      </c>
      <c r="F17" s="18">
        <v>-4.0293924106163614E-2</v>
      </c>
      <c r="G17" s="45">
        <v>6.803761180337986E-3</v>
      </c>
      <c r="H17" s="45">
        <v>2.1407756108495768E-2</v>
      </c>
      <c r="I17" s="45">
        <v>1.129201680672276E-2</v>
      </c>
      <c r="J17" s="45">
        <v>-6.0720511330621729E-2</v>
      </c>
      <c r="K17" s="45">
        <v>-4.98251548465245E-3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s="18" customFormat="1" x14ac:dyDescent="0.2">
      <c r="A18" s="44" t="s">
        <v>117</v>
      </c>
      <c r="F18" s="18">
        <v>4.1495347327418219E-2</v>
      </c>
      <c r="G18" s="45">
        <v>-4.8753256419798996E-2</v>
      </c>
      <c r="H18" s="45">
        <v>-2.8816384853536547E-2</v>
      </c>
      <c r="I18" s="45">
        <v>-0.13327120223671951</v>
      </c>
      <c r="J18" s="45">
        <v>-1.6152989231340564E-2</v>
      </c>
      <c r="K18" s="45">
        <v>-5.4127058334631939E-2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s="18" customFormat="1" x14ac:dyDescent="0.2">
      <c r="A19" s="44" t="s">
        <v>119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s="6" customFormat="1" x14ac:dyDescent="0.2">
      <c r="A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A21" t="s">
        <v>170</v>
      </c>
    </row>
    <row r="22" spans="1:30" x14ac:dyDescent="0.2">
      <c r="A22" t="s">
        <v>71</v>
      </c>
      <c r="B22">
        <v>78290</v>
      </c>
      <c r="C22">
        <v>50763</v>
      </c>
      <c r="D22">
        <v>41026</v>
      </c>
      <c r="E22">
        <v>46677</v>
      </c>
      <c r="F22">
        <v>216756</v>
      </c>
      <c r="G22">
        <v>77316</v>
      </c>
      <c r="H22">
        <v>52217</v>
      </c>
      <c r="I22">
        <v>41300</v>
      </c>
      <c r="J22">
        <v>46889</v>
      </c>
      <c r="K22">
        <v>217722</v>
      </c>
    </row>
    <row r="23" spans="1:30" x14ac:dyDescent="0.2">
      <c r="A23" t="s">
        <v>73</v>
      </c>
      <c r="B23">
        <v>13081</v>
      </c>
      <c r="C23">
        <v>8922</v>
      </c>
      <c r="D23">
        <v>11424</v>
      </c>
      <c r="E23">
        <v>10326</v>
      </c>
      <c r="F23">
        <v>43753</v>
      </c>
      <c r="G23">
        <v>13170</v>
      </c>
      <c r="H23">
        <v>9113</v>
      </c>
      <c r="I23">
        <v>11553</v>
      </c>
      <c r="J23">
        <v>9699</v>
      </c>
      <c r="K23">
        <v>43535</v>
      </c>
    </row>
    <row r="24" spans="1:30" x14ac:dyDescent="0.2">
      <c r="A24" t="s">
        <v>72</v>
      </c>
      <c r="B24">
        <v>5374</v>
      </c>
      <c r="C24">
        <v>4199</v>
      </c>
      <c r="D24">
        <v>4292</v>
      </c>
      <c r="E24">
        <v>5386</v>
      </c>
      <c r="F24">
        <v>19251</v>
      </c>
      <c r="G24">
        <v>5112</v>
      </c>
      <c r="H24">
        <v>4078</v>
      </c>
      <c r="I24">
        <v>3720</v>
      </c>
      <c r="J24">
        <v>5299</v>
      </c>
      <c r="K24">
        <v>18209</v>
      </c>
    </row>
    <row r="26" spans="1:30" s="6" customFormat="1" x14ac:dyDescent="0.2">
      <c r="A26" s="6" t="s">
        <v>175</v>
      </c>
    </row>
    <row r="27" spans="1:30" s="6" customFormat="1" x14ac:dyDescent="0.2">
      <c r="A27" s="7" t="s">
        <v>116</v>
      </c>
      <c r="B27" s="8"/>
      <c r="C27" s="8"/>
      <c r="D27" s="8"/>
      <c r="E27" s="8"/>
      <c r="F27" s="6">
        <v>3.37893196781274E-2</v>
      </c>
      <c r="G27" s="8">
        <v>0.13236970833793071</v>
      </c>
      <c r="H27" s="8">
        <v>0.1438539504947518</v>
      </c>
      <c r="I27" s="8">
        <v>0.20365451179264271</v>
      </c>
      <c r="J27" s="8">
        <v>0.28908687513000064</v>
      </c>
      <c r="K27" s="8">
        <v>0.1795936852086415</v>
      </c>
      <c r="L27" s="8">
        <v>-0.15580745745095492</v>
      </c>
      <c r="M27" s="8">
        <v>-0.18355595288178372</v>
      </c>
      <c r="N27" s="8">
        <v>-0.13107737577743594</v>
      </c>
      <c r="O27" s="8">
        <v>-0.10281027295952672</v>
      </c>
      <c r="P27" s="8">
        <v>-0.14587969933832834</v>
      </c>
      <c r="Q27" s="8">
        <v>7.6468777653803333E-2</v>
      </c>
      <c r="R27" s="8">
        <v>-6.727641621847924E-2</v>
      </c>
      <c r="S27" s="8">
        <v>1.6624336181020549E-2</v>
      </c>
      <c r="T27" s="8">
        <v>-0.20736166896469033</v>
      </c>
      <c r="U27" s="8">
        <v>-3.2307681502447672E-2</v>
      </c>
      <c r="V27" s="8">
        <v>0.1722751398395197</v>
      </c>
      <c r="W27" s="8">
        <v>0.65520336993301576</v>
      </c>
      <c r="X27" s="8">
        <v>0.49784238019532134</v>
      </c>
      <c r="Y27" s="8">
        <v>0.46982302223566785</v>
      </c>
      <c r="Z27" s="8">
        <v>0.39331983364905176</v>
      </c>
      <c r="AA27" s="8">
        <v>9.1940180191167231E-2</v>
      </c>
      <c r="AB27" s="8">
        <v>5.4904251324627618E-2</v>
      </c>
      <c r="AC27" s="8">
        <v>2.7672479150871787E-2</v>
      </c>
      <c r="AD27" s="8">
        <v>0.12354287687483634</v>
      </c>
    </row>
    <row r="28" spans="1:30" s="6" customFormat="1" x14ac:dyDescent="0.2">
      <c r="A28" s="7" t="s">
        <v>118</v>
      </c>
      <c r="F28" s="6">
        <v>0.13223249091148004</v>
      </c>
      <c r="G28" s="8">
        <v>-4.817780231916069E-2</v>
      </c>
      <c r="H28" s="8">
        <v>6.8446269678301697E-4</v>
      </c>
      <c r="I28" s="8">
        <v>-4.6852646638054329E-2</v>
      </c>
      <c r="J28" s="8">
        <v>3.3612273361227407E-2</v>
      </c>
      <c r="K28" s="8">
        <v>-1.4158607350096664E-2</v>
      </c>
      <c r="L28" s="8">
        <v>7.5562001450326433E-2</v>
      </c>
      <c r="M28" s="8">
        <v>-5.728454172366626E-2</v>
      </c>
      <c r="N28" s="8">
        <v>9.1932457786116251E-2</v>
      </c>
      <c r="O28" s="8">
        <v>-5.6672513830792082E-2</v>
      </c>
      <c r="P28" s="8">
        <v>1.00455187568671E-2</v>
      </c>
      <c r="Q28" s="8">
        <v>-3.4519956850053934E-2</v>
      </c>
      <c r="R28" s="8">
        <v>-2.9385089787774321E-2</v>
      </c>
      <c r="S28" s="8">
        <v>0.21632302405498272</v>
      </c>
      <c r="T28" s="8">
        <v>0.2919467887283651</v>
      </c>
      <c r="U28" s="8">
        <v>0.11196581196581201</v>
      </c>
      <c r="V28" s="8">
        <v>0.21159217877094982</v>
      </c>
      <c r="W28" s="8">
        <v>0.70099046907120166</v>
      </c>
      <c r="X28" s="8">
        <v>0.16329990111597681</v>
      </c>
      <c r="Y28" s="8">
        <v>1.6164747564216153E-2</v>
      </c>
      <c r="Z28" s="8">
        <v>0.22947383131856625</v>
      </c>
      <c r="AA28" s="8">
        <v>0.2509510086455331</v>
      </c>
      <c r="AB28" s="8">
        <v>0.14645132937815863</v>
      </c>
      <c r="AC28" s="8">
        <v>-0.10358227079538551</v>
      </c>
      <c r="AD28" s="8">
        <v>7.9985161511243019E-2</v>
      </c>
    </row>
    <row r="29" spans="1:30" s="6" customFormat="1" x14ac:dyDescent="0.2">
      <c r="A29" s="7" t="s">
        <v>117</v>
      </c>
      <c r="F29" s="6">
        <v>-6.8159782819468662E-2</v>
      </c>
      <c r="G29" s="8">
        <v>5.9461413338152802E-2</v>
      </c>
      <c r="H29" s="8">
        <v>5.7598354332733415E-2</v>
      </c>
      <c r="I29" s="8">
        <v>-4.588448379955723E-2</v>
      </c>
      <c r="J29" s="8">
        <v>-0.15359138894638791</v>
      </c>
      <c r="K29" s="8">
        <v>-2.169389241494124E-2</v>
      </c>
      <c r="L29" s="8">
        <v>0.14790174002047074</v>
      </c>
      <c r="M29" s="8">
        <v>0.18453683442742519</v>
      </c>
      <c r="N29" s="8">
        <v>5.9481122126133767E-2</v>
      </c>
      <c r="O29" s="8">
        <v>0.13866471019809246</v>
      </c>
      <c r="P29" s="8">
        <v>0.13161393246477004</v>
      </c>
      <c r="Q29" s="8">
        <v>-0.11175508990934757</v>
      </c>
      <c r="R29" s="8">
        <v>-0.10344827586206895</v>
      </c>
      <c r="S29" s="8">
        <v>0.31037228747760293</v>
      </c>
      <c r="T29" s="8">
        <v>0.45983676975945009</v>
      </c>
      <c r="U29" s="8">
        <v>0.11484962406015042</v>
      </c>
      <c r="V29" s="8">
        <v>0.4112430985444202</v>
      </c>
      <c r="W29" s="8">
        <v>0.78731684981684991</v>
      </c>
      <c r="X29" s="8">
        <v>0.11941659070191424</v>
      </c>
      <c r="Y29" s="8">
        <v>0.21406502868912747</v>
      </c>
      <c r="Z29" s="8">
        <v>0.34302815714044854</v>
      </c>
      <c r="AA29" s="8">
        <v>-0.14072317723770011</v>
      </c>
      <c r="AB29" s="8">
        <v>-2.0622518252849997E-2</v>
      </c>
      <c r="AC29" s="8">
        <v>-1.9543973941368087E-2</v>
      </c>
      <c r="AD29" s="8">
        <v>-1.2168250731738883E-3</v>
      </c>
    </row>
    <row r="30" spans="1:30" s="6" customFormat="1" x14ac:dyDescent="0.2">
      <c r="A30" s="7" t="s">
        <v>119</v>
      </c>
      <c r="F30" s="6">
        <v>0.15549766439094492</v>
      </c>
      <c r="G30" s="8">
        <v>0.36406560636182905</v>
      </c>
      <c r="H30" s="8">
        <v>0.37626174730247119</v>
      </c>
      <c r="I30" s="8">
        <v>0.36745886654478976</v>
      </c>
      <c r="J30" s="8">
        <v>0.31043020736614046</v>
      </c>
      <c r="K30" s="8">
        <v>0.35403871569618284</v>
      </c>
      <c r="L30" s="8">
        <v>0.33139005283293854</v>
      </c>
      <c r="M30" s="8">
        <v>0.29716742539200802</v>
      </c>
      <c r="N30" s="8">
        <v>0.47727272727272729</v>
      </c>
      <c r="O30" s="8">
        <v>0.53991497401983946</v>
      </c>
      <c r="P30" s="8">
        <v>0.40563816960440957</v>
      </c>
      <c r="Q30" s="8">
        <v>0.36973180076628354</v>
      </c>
      <c r="R30" s="8">
        <v>0.22519009553519198</v>
      </c>
      <c r="S30" s="8">
        <v>0.16742081447963808</v>
      </c>
      <c r="T30" s="8">
        <v>0.2079754601226993</v>
      </c>
      <c r="U30" s="8">
        <v>0.25071481088146386</v>
      </c>
      <c r="V30" s="8">
        <v>0.2958041958041957</v>
      </c>
      <c r="W30" s="8">
        <v>0.2469764481222152</v>
      </c>
      <c r="X30" s="8">
        <v>0.36046511627906974</v>
      </c>
      <c r="Y30" s="8">
        <v>0.11541391569324522</v>
      </c>
      <c r="Z30" s="8">
        <v>0.2530045721750489</v>
      </c>
      <c r="AA30" s="8">
        <v>0.13337445069771037</v>
      </c>
      <c r="AB30" s="8">
        <v>0.12378764675855036</v>
      </c>
      <c r="AC30" s="8">
        <v>-7.8746438746438718E-2</v>
      </c>
      <c r="AD30" s="8">
        <v>7.7900581985156814E-2</v>
      </c>
    </row>
    <row r="31" spans="1:30" s="6" customFormat="1" x14ac:dyDescent="0.2">
      <c r="A31" s="7" t="s">
        <v>75</v>
      </c>
      <c r="F31" s="6">
        <v>0.23131263348118947</v>
      </c>
      <c r="G31" s="8">
        <v>0.18112102621305071</v>
      </c>
      <c r="H31" s="8">
        <v>0.30521232779434748</v>
      </c>
      <c r="I31" s="8">
        <v>0.31406551059730248</v>
      </c>
      <c r="J31" s="8">
        <v>0.1740971650394072</v>
      </c>
      <c r="K31" s="8">
        <v>0.24049366244162784</v>
      </c>
      <c r="L31" s="8">
        <v>0.28379176012277174</v>
      </c>
      <c r="M31" s="8">
        <v>0.24591947769314482</v>
      </c>
      <c r="N31" s="8">
        <v>0.19972769166317561</v>
      </c>
      <c r="O31" s="8">
        <v>0.25348161506863032</v>
      </c>
      <c r="P31" s="8">
        <v>0.24471632159182577</v>
      </c>
      <c r="Q31" s="8">
        <v>0.16919540229885066</v>
      </c>
      <c r="R31" s="8">
        <v>0.16576419213973792</v>
      </c>
      <c r="S31" s="8">
        <v>0.14849410737669144</v>
      </c>
      <c r="T31" s="8">
        <v>0.16289665094716654</v>
      </c>
      <c r="U31" s="8">
        <v>0.16152167807997242</v>
      </c>
      <c r="V31" s="8">
        <v>0.23955957530475813</v>
      </c>
      <c r="W31" s="8">
        <v>0.26618219958046141</v>
      </c>
      <c r="X31" s="8">
        <v>0.32912739434478566</v>
      </c>
      <c r="Y31" s="8">
        <v>0.25623754209911342</v>
      </c>
      <c r="Z31" s="8">
        <v>0.27259708376729663</v>
      </c>
      <c r="AA31" s="8">
        <v>0.23824630416851722</v>
      </c>
      <c r="AB31" s="8">
        <v>0.17277084196201398</v>
      </c>
      <c r="AC31" s="8">
        <v>0.12112547180601618</v>
      </c>
      <c r="AD31" s="8">
        <v>0.19353293042954078</v>
      </c>
    </row>
    <row r="32" spans="1:30" s="16" customFormat="1" ht="15" customHeight="1" x14ac:dyDescent="0.2">
      <c r="A32" s="15" t="s">
        <v>120</v>
      </c>
      <c r="F32" s="16">
        <v>6.304518199398057E-2</v>
      </c>
      <c r="G32" s="17">
        <v>0.12689053107171566</v>
      </c>
      <c r="H32" s="17">
        <v>0.15579627949183306</v>
      </c>
      <c r="I32" s="17">
        <v>0.17303118393234662</v>
      </c>
      <c r="J32" s="17">
        <v>0.19629509880370488</v>
      </c>
      <c r="K32" s="17">
        <v>0.15861957650261305</v>
      </c>
      <c r="L32" s="17">
        <v>-4.5111163965433243E-2</v>
      </c>
      <c r="M32" s="17">
        <v>-5.1065639465462831E-2</v>
      </c>
      <c r="N32" s="17">
        <v>1.0213085515817122E-2</v>
      </c>
      <c r="O32" s="17">
        <v>1.8124006359300449E-2</v>
      </c>
      <c r="P32" s="17">
        <v>-2.04107758052674E-2</v>
      </c>
      <c r="Q32" s="17">
        <v>8.9064167951607098E-2</v>
      </c>
      <c r="R32" s="17">
        <v>5.1366026027750422E-3</v>
      </c>
      <c r="S32" s="17">
        <v>0.10920106301919752</v>
      </c>
      <c r="T32" s="17">
        <v>1.0274828232354816E-2</v>
      </c>
      <c r="U32" s="17">
        <v>5.5120803769784787E-2</v>
      </c>
      <c r="V32" s="17">
        <v>0.21368126422635836</v>
      </c>
      <c r="W32" s="17">
        <v>0.53626121105070901</v>
      </c>
      <c r="X32" s="17">
        <v>0.36439641450950822</v>
      </c>
      <c r="Y32" s="17">
        <v>0.28844786546724777</v>
      </c>
      <c r="Z32" s="17">
        <v>0.33259384733074704</v>
      </c>
      <c r="AA32" s="17">
        <v>0.11222283042740866</v>
      </c>
      <c r="AB32" s="17">
        <v>8.5885872477228009E-2</v>
      </c>
      <c r="AC32" s="17">
        <v>1.8726821720657316E-2</v>
      </c>
      <c r="AD32" s="17">
        <v>0.1163370828592416</v>
      </c>
    </row>
    <row r="33" spans="1:30" s="38" customFormat="1" x14ac:dyDescent="0.2">
      <c r="A33" s="3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30" s="38" customFormat="1" x14ac:dyDescent="0.2">
      <c r="A34" s="37" t="s">
        <v>181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0" x14ac:dyDescent="0.2">
      <c r="A35" s="5" t="s">
        <v>71</v>
      </c>
      <c r="B35" s="5">
        <v>54378</v>
      </c>
      <c r="C35" s="5">
        <v>33249</v>
      </c>
      <c r="D35" s="5">
        <v>24846</v>
      </c>
      <c r="E35" s="5">
        <v>28846</v>
      </c>
      <c r="F35" s="5">
        <v>141319</v>
      </c>
      <c r="G35" s="5">
        <v>61576</v>
      </c>
      <c r="H35" s="5">
        <v>38032</v>
      </c>
      <c r="I35" s="5">
        <v>29906</v>
      </c>
      <c r="J35" s="5">
        <v>37185</v>
      </c>
      <c r="K35" s="5">
        <v>166699</v>
      </c>
      <c r="L35" s="5">
        <v>51982</v>
      </c>
      <c r="M35" s="5">
        <v>31051</v>
      </c>
      <c r="N35" s="5">
        <v>25986</v>
      </c>
      <c r="O35" s="5">
        <v>33362</v>
      </c>
      <c r="P35" s="5">
        <v>142381</v>
      </c>
      <c r="Q35" s="5">
        <v>55957</v>
      </c>
      <c r="R35" s="5">
        <v>28962</v>
      </c>
      <c r="S35" s="5">
        <v>26418</v>
      </c>
      <c r="T35" s="5">
        <v>26444</v>
      </c>
      <c r="U35" s="5">
        <v>137781</v>
      </c>
      <c r="V35" s="5">
        <v>65597</v>
      </c>
      <c r="W35" s="5">
        <v>47938</v>
      </c>
      <c r="X35" s="5">
        <v>39570</v>
      </c>
      <c r="Y35" s="5">
        <v>38868</v>
      </c>
      <c r="Z35" s="5">
        <v>191973</v>
      </c>
      <c r="AA35" s="5">
        <v>71628</v>
      </c>
      <c r="AB35" s="5">
        <v>50570</v>
      </c>
      <c r="AC35" s="5">
        <v>40665</v>
      </c>
      <c r="AD35">
        <v>201731</v>
      </c>
    </row>
    <row r="36" spans="1:30" x14ac:dyDescent="0.2">
      <c r="A36" s="5" t="s">
        <v>72</v>
      </c>
      <c r="B36" s="5">
        <v>7244</v>
      </c>
      <c r="C36" s="5">
        <v>5844</v>
      </c>
      <c r="D36" s="5">
        <v>5592</v>
      </c>
      <c r="E36" s="5">
        <v>7170</v>
      </c>
      <c r="F36" s="5">
        <v>25850</v>
      </c>
      <c r="G36" s="5">
        <v>6895</v>
      </c>
      <c r="H36" s="5">
        <v>5848</v>
      </c>
      <c r="I36" s="5">
        <v>5330</v>
      </c>
      <c r="J36" s="5">
        <v>7411</v>
      </c>
      <c r="K36" s="5">
        <v>25484</v>
      </c>
      <c r="L36" s="5">
        <v>7416</v>
      </c>
      <c r="M36" s="5">
        <v>5513</v>
      </c>
      <c r="N36" s="5">
        <v>5820</v>
      </c>
      <c r="O36" s="5">
        <v>6991</v>
      </c>
      <c r="P36" s="5">
        <v>25740</v>
      </c>
      <c r="Q36" s="5">
        <v>7160</v>
      </c>
      <c r="R36" s="5">
        <v>5351</v>
      </c>
      <c r="S36" s="5">
        <v>7079</v>
      </c>
      <c r="T36" s="5">
        <v>9032</v>
      </c>
      <c r="U36" s="5">
        <v>28622</v>
      </c>
      <c r="V36" s="5">
        <v>8675</v>
      </c>
      <c r="W36" s="5">
        <v>9102</v>
      </c>
      <c r="X36" s="5">
        <v>8235</v>
      </c>
      <c r="Y36" s="5">
        <v>9178</v>
      </c>
      <c r="Z36" s="5">
        <v>35190</v>
      </c>
      <c r="AA36" s="5">
        <v>10852</v>
      </c>
      <c r="AB36" s="5">
        <v>10435</v>
      </c>
      <c r="AC36" s="5">
        <v>7382</v>
      </c>
      <c r="AD36">
        <v>37847</v>
      </c>
    </row>
    <row r="37" spans="1:30" x14ac:dyDescent="0.2">
      <c r="A37" s="5" t="s">
        <v>73</v>
      </c>
      <c r="B37" s="5">
        <v>5533</v>
      </c>
      <c r="C37" s="5">
        <v>3889</v>
      </c>
      <c r="D37" s="5">
        <v>4969</v>
      </c>
      <c r="E37" s="5">
        <v>4831</v>
      </c>
      <c r="F37" s="5">
        <v>19222</v>
      </c>
      <c r="G37" s="5">
        <v>5862</v>
      </c>
      <c r="H37" s="5">
        <v>4113</v>
      </c>
      <c r="I37" s="5">
        <v>4741</v>
      </c>
      <c r="J37" s="5">
        <v>4089</v>
      </c>
      <c r="K37" s="5">
        <v>18805</v>
      </c>
      <c r="L37" s="5">
        <v>6729</v>
      </c>
      <c r="M37" s="5">
        <v>4872</v>
      </c>
      <c r="N37" s="5">
        <v>5023</v>
      </c>
      <c r="O37" s="5">
        <v>4656</v>
      </c>
      <c r="P37" s="5">
        <v>21280</v>
      </c>
      <c r="Q37" s="5">
        <v>5977</v>
      </c>
      <c r="R37" s="5">
        <v>4368</v>
      </c>
      <c r="S37" s="5">
        <v>6582</v>
      </c>
      <c r="T37" s="5">
        <v>6797</v>
      </c>
      <c r="U37" s="5">
        <v>23724</v>
      </c>
      <c r="V37" s="5">
        <v>8435</v>
      </c>
      <c r="W37" s="5">
        <v>7807</v>
      </c>
      <c r="X37" s="5">
        <v>7368</v>
      </c>
      <c r="Y37" s="5">
        <v>8252</v>
      </c>
      <c r="Z37" s="5">
        <v>31862</v>
      </c>
      <c r="AA37" s="5">
        <v>7248</v>
      </c>
      <c r="AB37" s="5">
        <v>7646</v>
      </c>
      <c r="AC37" s="5">
        <v>7224</v>
      </c>
      <c r="AD37">
        <v>30370</v>
      </c>
    </row>
    <row r="38" spans="1:30" x14ac:dyDescent="0.2">
      <c r="A38" s="5" t="s">
        <v>74</v>
      </c>
      <c r="B38" s="5">
        <v>4024</v>
      </c>
      <c r="C38" s="5">
        <v>2873</v>
      </c>
      <c r="D38" s="5">
        <v>2735</v>
      </c>
      <c r="E38" s="5">
        <v>3231</v>
      </c>
      <c r="F38" s="5">
        <v>12863</v>
      </c>
      <c r="G38" s="5">
        <v>5489</v>
      </c>
      <c r="H38" s="5">
        <v>3954</v>
      </c>
      <c r="I38" s="5">
        <v>3740</v>
      </c>
      <c r="J38" s="5">
        <v>4234</v>
      </c>
      <c r="K38" s="5">
        <v>17417</v>
      </c>
      <c r="L38" s="5">
        <v>7308</v>
      </c>
      <c r="M38" s="5">
        <v>5129</v>
      </c>
      <c r="N38" s="5">
        <v>5525</v>
      </c>
      <c r="O38" s="5">
        <v>6520</v>
      </c>
      <c r="P38" s="5">
        <v>24482</v>
      </c>
      <c r="Q38" s="5">
        <v>10010</v>
      </c>
      <c r="R38" s="5">
        <v>6284</v>
      </c>
      <c r="S38" s="5">
        <v>6450</v>
      </c>
      <c r="T38" s="5">
        <v>7876</v>
      </c>
      <c r="U38" s="5">
        <v>30620</v>
      </c>
      <c r="V38" s="5">
        <v>12971</v>
      </c>
      <c r="W38" s="5">
        <v>7836</v>
      </c>
      <c r="X38" s="5">
        <v>8775</v>
      </c>
      <c r="Y38" s="5">
        <v>8785</v>
      </c>
      <c r="Z38" s="5">
        <v>38367</v>
      </c>
      <c r="AA38" s="5">
        <v>14701</v>
      </c>
      <c r="AB38" s="5">
        <v>8806</v>
      </c>
      <c r="AC38" s="5">
        <v>8084</v>
      </c>
      <c r="AD38">
        <v>40376</v>
      </c>
    </row>
    <row r="39" spans="1:30" x14ac:dyDescent="0.2">
      <c r="A39" s="5" t="s">
        <v>75</v>
      </c>
      <c r="B39" s="5">
        <v>7172</v>
      </c>
      <c r="C39" s="5">
        <v>7041</v>
      </c>
      <c r="D39" s="5">
        <v>7266</v>
      </c>
      <c r="E39" s="5">
        <v>8501</v>
      </c>
      <c r="F39" s="5">
        <v>29980</v>
      </c>
      <c r="G39" s="5">
        <v>8471</v>
      </c>
      <c r="H39" s="5">
        <v>9190</v>
      </c>
      <c r="I39" s="5">
        <v>9548</v>
      </c>
      <c r="J39" s="5">
        <v>9981</v>
      </c>
      <c r="K39" s="5">
        <v>37190</v>
      </c>
      <c r="L39" s="5">
        <v>10875</v>
      </c>
      <c r="M39" s="5">
        <v>11450</v>
      </c>
      <c r="N39" s="5">
        <v>11455</v>
      </c>
      <c r="O39" s="5">
        <v>12511</v>
      </c>
      <c r="P39" s="5">
        <v>46291</v>
      </c>
      <c r="Q39" s="5">
        <v>12715</v>
      </c>
      <c r="R39" s="5">
        <v>13348</v>
      </c>
      <c r="S39" s="5">
        <v>13156</v>
      </c>
      <c r="T39" s="5">
        <v>14549</v>
      </c>
      <c r="U39" s="5">
        <v>53768</v>
      </c>
      <c r="V39" s="5">
        <v>15761</v>
      </c>
      <c r="W39" s="5">
        <v>16901</v>
      </c>
      <c r="X39" s="5">
        <v>17486</v>
      </c>
      <c r="Y39" s="5">
        <v>18277</v>
      </c>
      <c r="Z39" s="5">
        <v>68425</v>
      </c>
      <c r="AA39" s="5">
        <v>19516</v>
      </c>
      <c r="AB39" s="5">
        <v>19821</v>
      </c>
      <c r="AC39" s="5">
        <v>19604</v>
      </c>
      <c r="AD39">
        <v>77218</v>
      </c>
    </row>
    <row r="40" spans="1:30" s="10" customFormat="1" x14ac:dyDescent="0.2">
      <c r="A40" s="14" t="s">
        <v>76</v>
      </c>
      <c r="B40" s="14">
        <v>78351</v>
      </c>
      <c r="C40" s="14">
        <v>52896</v>
      </c>
      <c r="D40" s="14">
        <v>45408</v>
      </c>
      <c r="E40" s="14">
        <v>52579</v>
      </c>
      <c r="F40" s="14">
        <v>229234</v>
      </c>
      <c r="G40" s="14">
        <v>88293</v>
      </c>
      <c r="H40" s="14">
        <v>61137</v>
      </c>
      <c r="I40" s="14">
        <v>53265</v>
      </c>
      <c r="J40" s="14">
        <v>62900</v>
      </c>
      <c r="K40" s="14">
        <v>265595</v>
      </c>
      <c r="L40" s="14">
        <v>84310</v>
      </c>
      <c r="M40" s="14">
        <v>58015</v>
      </c>
      <c r="N40" s="14">
        <v>53809</v>
      </c>
      <c r="O40" s="14">
        <v>64040</v>
      </c>
      <c r="P40" s="14">
        <v>260174</v>
      </c>
      <c r="Q40" s="14">
        <v>91819</v>
      </c>
      <c r="R40" s="14">
        <v>58313</v>
      </c>
      <c r="S40" s="14">
        <v>59685</v>
      </c>
      <c r="T40" s="14">
        <v>64698</v>
      </c>
      <c r="U40" s="14">
        <v>274515</v>
      </c>
      <c r="V40" s="14">
        <v>111439</v>
      </c>
      <c r="W40" s="14">
        <v>89584</v>
      </c>
      <c r="X40" s="14">
        <v>81434</v>
      </c>
      <c r="Y40" s="14">
        <v>83360</v>
      </c>
      <c r="Z40" s="14">
        <v>365817</v>
      </c>
      <c r="AA40" s="14">
        <v>123945</v>
      </c>
      <c r="AB40" s="14">
        <v>97278</v>
      </c>
      <c r="AC40" s="14">
        <v>82959</v>
      </c>
      <c r="AD40" s="10">
        <v>387542</v>
      </c>
    </row>
    <row r="41" spans="1:30" s="9" customForma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30" s="6" customFormat="1" x14ac:dyDescent="0.2">
      <c r="A42" s="6" t="s">
        <v>174</v>
      </c>
    </row>
    <row r="43" spans="1:30" s="6" customFormat="1" x14ac:dyDescent="0.2">
      <c r="A43" s="7" t="s">
        <v>176</v>
      </c>
      <c r="B43" s="8"/>
      <c r="C43" s="8"/>
      <c r="D43" s="8"/>
      <c r="E43" s="8"/>
      <c r="F43" s="6">
        <v>0.11530601641785876</v>
      </c>
      <c r="G43" s="8">
        <v>0.10088213213213204</v>
      </c>
      <c r="H43" s="8">
        <v>0.17412676655480452</v>
      </c>
      <c r="I43" s="8">
        <v>0.2044562230074598</v>
      </c>
      <c r="J43" s="8">
        <v>0.19126369106887742</v>
      </c>
      <c r="K43" s="8">
        <v>0.16038302277432703</v>
      </c>
      <c r="L43" s="8">
        <v>4.9640553519165742E-2</v>
      </c>
      <c r="M43" s="8">
        <v>3.0393301396884231E-2</v>
      </c>
      <c r="N43" s="8">
        <v>2.0943688370955948E-2</v>
      </c>
      <c r="O43" s="8">
        <v>6.5595813497110855E-2</v>
      </c>
      <c r="P43" s="8">
        <v>4.3008930084840191E-2</v>
      </c>
      <c r="Q43" s="8">
        <v>0.11984298863021126</v>
      </c>
      <c r="R43" s="8">
        <v>-4.8054383497421194E-3</v>
      </c>
      <c r="S43" s="8">
        <v>7.8304597701149392E-2</v>
      </c>
      <c r="T43" s="8">
        <v>4.6927221881181369E-2</v>
      </c>
      <c r="U43" s="8">
        <v>6.5364284858956179E-2</v>
      </c>
      <c r="V43" s="8">
        <v>0.11949138201948406</v>
      </c>
      <c r="W43" s="8">
        <v>0.34675931378322145</v>
      </c>
      <c r="X43" s="8">
        <v>0.32763342956547481</v>
      </c>
      <c r="Y43" s="8">
        <v>0.19942667274741033</v>
      </c>
      <c r="Z43" s="8">
        <v>0.23081987218600464</v>
      </c>
      <c r="AA43" s="8">
        <v>0.11198445260202972</v>
      </c>
      <c r="AB43" s="8">
        <v>0.19168658543694983</v>
      </c>
      <c r="AC43" s="8">
        <v>4.4661276833008134E-2</v>
      </c>
      <c r="AD43" s="6">
        <v>0.13239210783780853</v>
      </c>
    </row>
    <row r="44" spans="1:30" s="6" customFormat="1" x14ac:dyDescent="0.2">
      <c r="A44" s="7" t="s">
        <v>177</v>
      </c>
      <c r="F44" s="6">
        <v>9.9815823190262609E-2</v>
      </c>
      <c r="G44" s="8">
        <v>0.13676367366772846</v>
      </c>
      <c r="H44" s="8">
        <v>8.7410665200659654E-2</v>
      </c>
      <c r="I44" s="8">
        <v>0.13704918032786884</v>
      </c>
      <c r="J44" s="8">
        <v>0.18241217618571759</v>
      </c>
      <c r="K44" s="8">
        <v>0.13618988678146282</v>
      </c>
      <c r="L44" s="8">
        <v>-3.2820366676166057E-2</v>
      </c>
      <c r="M44" s="8">
        <v>-5.7200635562617341E-2</v>
      </c>
      <c r="N44" s="8">
        <v>-1.7548195748887774E-2</v>
      </c>
      <c r="O44" s="8">
        <v>-2.8344818619165268E-2</v>
      </c>
      <c r="P44" s="8">
        <v>-3.4155719320730582E-2</v>
      </c>
      <c r="Q44" s="8">
        <v>0.1429062515346462</v>
      </c>
      <c r="R44" s="8">
        <v>9.4990041366630917E-2</v>
      </c>
      <c r="S44" s="8">
        <v>0.18851153039832291</v>
      </c>
      <c r="T44" s="8">
        <v>0.13073732102234703</v>
      </c>
      <c r="U44" s="8">
        <v>0.13853503184713367</v>
      </c>
      <c r="V44" s="8">
        <v>0.17329093799682038</v>
      </c>
      <c r="W44" s="8">
        <v>0.55757660556877009</v>
      </c>
      <c r="X44" s="8">
        <v>0.33655542228180346</v>
      </c>
      <c r="Y44" s="8">
        <v>0.23041420118343203</v>
      </c>
      <c r="Z44" s="8">
        <v>0.30109265734265733</v>
      </c>
      <c r="AA44" s="8">
        <v>8.9467516296784622E-2</v>
      </c>
      <c r="AB44" s="8">
        <v>4.5948616600790526E-2</v>
      </c>
      <c r="AC44" s="8">
        <v>1.8159742385049915E-2</v>
      </c>
      <c r="AD44" s="6">
        <v>9.0197042604755806E-2</v>
      </c>
    </row>
    <row r="45" spans="1:30" s="6" customFormat="1" x14ac:dyDescent="0.2">
      <c r="A45" s="7" t="s">
        <v>178</v>
      </c>
      <c r="F45" s="6">
        <v>-7.6878660397591392E-2</v>
      </c>
      <c r="G45" s="8">
        <v>0.10614180989342703</v>
      </c>
      <c r="H45" s="8">
        <v>0.21424575797128464</v>
      </c>
      <c r="I45" s="8">
        <v>0.19327836081959027</v>
      </c>
      <c r="J45" s="8">
        <v>0.16426895214774007</v>
      </c>
      <c r="K45" s="8">
        <v>0.16035206862657492</v>
      </c>
      <c r="L45" s="8">
        <v>-0.26659612385832032</v>
      </c>
      <c r="M45" s="8">
        <v>-0.21544840294840295</v>
      </c>
      <c r="N45" s="8">
        <v>-4.1252224897916467E-2</v>
      </c>
      <c r="O45" s="8">
        <v>-2.4274822539654739E-2</v>
      </c>
      <c r="P45" s="8">
        <v>-0.15910053521235223</v>
      </c>
      <c r="Q45" s="8">
        <v>3.1057787227579903E-2</v>
      </c>
      <c r="R45" s="8">
        <v>-7.4672147191231164E-2</v>
      </c>
      <c r="S45" s="8">
        <v>1.8783444359506296E-2</v>
      </c>
      <c r="T45" s="8">
        <v>-0.28633015987066646</v>
      </c>
      <c r="U45" s="8">
        <v>-7.7155547415174719E-2</v>
      </c>
      <c r="V45" s="8">
        <v>0.56967152747090877</v>
      </c>
      <c r="W45" s="8">
        <v>0.87498677948175563</v>
      </c>
      <c r="X45" s="8">
        <v>0.58237753242576917</v>
      </c>
      <c r="Y45" s="8">
        <v>0.8327460357412535</v>
      </c>
      <c r="Z45" s="8">
        <v>0.69609010618239564</v>
      </c>
      <c r="AA45" s="8">
        <v>0.20973115000234599</v>
      </c>
      <c r="AB45" s="8">
        <v>3.4690884476534345E-2</v>
      </c>
      <c r="AC45" s="8">
        <v>-1.0703156753827381E-2</v>
      </c>
      <c r="AD45" s="6">
        <v>0.18695039595782936</v>
      </c>
    </row>
    <row r="46" spans="1:30" s="6" customFormat="1" x14ac:dyDescent="0.2">
      <c r="A46" s="7" t="s">
        <v>179</v>
      </c>
      <c r="F46" s="6">
        <v>4.7554347826086918E-2</v>
      </c>
      <c r="G46" s="8">
        <v>0.25511619840443989</v>
      </c>
      <c r="H46" s="8">
        <v>0.21917502787068011</v>
      </c>
      <c r="I46" s="8">
        <v>6.7052980132450424E-2</v>
      </c>
      <c r="J46" s="8">
        <v>0.33773976153447371</v>
      </c>
      <c r="K46" s="8">
        <v>0.22556814977725148</v>
      </c>
      <c r="L46" s="8">
        <v>-4.5184468702501035E-2</v>
      </c>
      <c r="M46" s="8">
        <v>1.1704462326261877E-2</v>
      </c>
      <c r="N46" s="8">
        <v>5.5598655288337184E-2</v>
      </c>
      <c r="O46" s="8">
        <v>-3.4683200930052283E-2</v>
      </c>
      <c r="P46" s="8">
        <v>-1.0444945474623824E-2</v>
      </c>
      <c r="Q46" s="8">
        <v>-9.942112879884224E-2</v>
      </c>
      <c r="R46" s="8">
        <v>-5.8929862617498219E-2</v>
      </c>
      <c r="S46" s="8">
        <v>0.21656050955414008</v>
      </c>
      <c r="T46" s="8">
        <v>8.2296266559613862E-3</v>
      </c>
      <c r="U46" s="8">
        <v>-4.0918813354412498E-3</v>
      </c>
      <c r="V46" s="8">
        <v>0.33135143821308044</v>
      </c>
      <c r="W46" s="8">
        <v>0.48713023434498659</v>
      </c>
      <c r="X46" s="8">
        <v>0.30165122835279901</v>
      </c>
      <c r="Y46" s="8">
        <v>0.19271351781803703</v>
      </c>
      <c r="Z46" s="8">
        <v>0.32981604258100661</v>
      </c>
      <c r="AA46" s="8">
        <v>-0.14218467109233557</v>
      </c>
      <c r="AB46" s="8">
        <v>-2.3249806251615102E-3</v>
      </c>
      <c r="AC46" s="8">
        <v>-0.15748762376237624</v>
      </c>
      <c r="AD46" s="6">
        <v>-4.5286036199752799E-2</v>
      </c>
    </row>
    <row r="47" spans="1:30" s="6" customFormat="1" x14ac:dyDescent="0.2">
      <c r="A47" s="7" t="s">
        <v>169</v>
      </c>
      <c r="F47" s="6">
        <v>0.11315365460670868</v>
      </c>
      <c r="G47" s="8">
        <v>0.16885553470919334</v>
      </c>
      <c r="H47" s="8">
        <v>4.2951251646903721E-2</v>
      </c>
      <c r="I47" s="8">
        <v>0.16049835104433852</v>
      </c>
      <c r="J47" s="8">
        <v>0.21941678520625896</v>
      </c>
      <c r="K47" s="8">
        <v>0.14527271531021779</v>
      </c>
      <c r="L47" s="8">
        <v>1.0944112067707623E-2</v>
      </c>
      <c r="M47" s="8">
        <v>-8.6659929257200563E-2</v>
      </c>
      <c r="N47" s="8">
        <v>0.13324913167035057</v>
      </c>
      <c r="O47" s="8">
        <v>6.6200058326042477E-2</v>
      </c>
      <c r="P47" s="8">
        <v>2.188774630895618E-2</v>
      </c>
      <c r="Q47" s="8">
        <v>6.495381062355654E-2</v>
      </c>
      <c r="R47" s="8">
        <v>7.4688796680497882E-2</v>
      </c>
      <c r="S47" s="8">
        <v>0.1699637782112009</v>
      </c>
      <c r="T47" s="8">
        <v>0.12992341356673953</v>
      </c>
      <c r="U47" s="8">
        <v>0.10147290308072865</v>
      </c>
      <c r="V47" s="8">
        <v>0.11480075901328268</v>
      </c>
      <c r="W47" s="8">
        <v>0.94182754182754191</v>
      </c>
      <c r="X47" s="8">
        <v>0.28482972136222906</v>
      </c>
      <c r="Y47" s="8">
        <v>0.25683853788428945</v>
      </c>
      <c r="Z47" s="8">
        <v>0.34517429694278579</v>
      </c>
      <c r="AA47" s="8">
        <v>0.19270516717325226</v>
      </c>
      <c r="AB47" s="8">
        <v>-6.6542948038176064E-2</v>
      </c>
      <c r="AC47" s="8">
        <v>0.13994439295644123</v>
      </c>
      <c r="AD47" s="6">
        <v>0.11460762996639651</v>
      </c>
    </row>
    <row r="48" spans="1:30" s="16" customFormat="1" x14ac:dyDescent="0.2">
      <c r="A48" s="15" t="s">
        <v>120</v>
      </c>
      <c r="F48" s="16">
        <v>6.304518199398057E-2</v>
      </c>
      <c r="G48" s="8">
        <v>0.12689053107171566</v>
      </c>
      <c r="H48" s="8">
        <v>0.15579627949183306</v>
      </c>
      <c r="I48" s="8">
        <v>0.17303118393234662</v>
      </c>
      <c r="J48" s="8">
        <v>0.19629509880370488</v>
      </c>
      <c r="K48" s="8">
        <v>0.15861957650261305</v>
      </c>
      <c r="L48" s="8">
        <v>-4.5111163965433243E-2</v>
      </c>
      <c r="M48" s="8">
        <v>-5.1065639465462831E-2</v>
      </c>
      <c r="N48" s="8">
        <v>1.0213085515817122E-2</v>
      </c>
      <c r="O48" s="8">
        <v>1.8124006359300449E-2</v>
      </c>
      <c r="P48" s="8">
        <v>-2.04107758052674E-2</v>
      </c>
      <c r="Q48" s="8">
        <v>8.9064167951607098E-2</v>
      </c>
      <c r="R48" s="8">
        <v>5.1366026027750422E-3</v>
      </c>
      <c r="S48" s="8">
        <v>0.10920106301919752</v>
      </c>
      <c r="T48" s="8">
        <v>1.0274828232354816E-2</v>
      </c>
      <c r="U48" s="8">
        <v>5.5120803769784787E-2</v>
      </c>
      <c r="V48" s="8">
        <v>0.21368126422635836</v>
      </c>
      <c r="W48" s="8">
        <v>0.53626121105070901</v>
      </c>
      <c r="X48" s="8">
        <v>0.36439641450950822</v>
      </c>
      <c r="Y48" s="8">
        <v>0.28844786546724777</v>
      </c>
      <c r="Z48" s="8">
        <v>0.33259384733074704</v>
      </c>
      <c r="AA48" s="8">
        <v>0.11222283042740866</v>
      </c>
      <c r="AB48" s="8">
        <v>8.5885872477228009E-2</v>
      </c>
      <c r="AC48" s="8">
        <v>1.8726821720657316E-2</v>
      </c>
      <c r="AD48" s="6">
        <v>0.1163370828592416</v>
      </c>
    </row>
    <row r="49" spans="1:31" s="9" customForma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/>
      <c r="AE49"/>
    </row>
    <row r="50" spans="1:31" s="9" customFormat="1" x14ac:dyDescent="0.2">
      <c r="A50" s="36" t="s">
        <v>182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/>
      <c r="AE50"/>
    </row>
    <row r="51" spans="1:31" x14ac:dyDescent="0.2">
      <c r="A51" t="s">
        <v>165</v>
      </c>
      <c r="B51">
        <v>31968</v>
      </c>
      <c r="C51">
        <v>21157</v>
      </c>
      <c r="D51">
        <v>20376</v>
      </c>
      <c r="E51">
        <v>23099</v>
      </c>
      <c r="F51">
        <v>96600</v>
      </c>
      <c r="G51">
        <v>35193</v>
      </c>
      <c r="H51">
        <v>24841</v>
      </c>
      <c r="I51">
        <v>24542</v>
      </c>
      <c r="J51">
        <v>27517</v>
      </c>
      <c r="K51">
        <v>112093</v>
      </c>
      <c r="L51">
        <v>36940</v>
      </c>
      <c r="M51">
        <v>25596</v>
      </c>
      <c r="N51">
        <v>25056</v>
      </c>
      <c r="O51">
        <v>29322</v>
      </c>
      <c r="P51">
        <v>116914</v>
      </c>
      <c r="Q51">
        <v>41367</v>
      </c>
      <c r="R51">
        <v>25473</v>
      </c>
      <c r="S51">
        <v>27018</v>
      </c>
      <c r="T51">
        <v>30698</v>
      </c>
      <c r="U51">
        <v>124556</v>
      </c>
      <c r="V51">
        <v>46310</v>
      </c>
      <c r="W51">
        <v>34306</v>
      </c>
      <c r="X51">
        <v>35870</v>
      </c>
      <c r="Y51">
        <v>36820</v>
      </c>
      <c r="Z51">
        <v>153306</v>
      </c>
      <c r="AA51">
        <v>51496</v>
      </c>
      <c r="AB51">
        <v>40882</v>
      </c>
      <c r="AC51">
        <v>37472</v>
      </c>
      <c r="AD51">
        <v>166670</v>
      </c>
    </row>
    <row r="52" spans="1:31" x14ac:dyDescent="0.2">
      <c r="A52" t="s">
        <v>166</v>
      </c>
      <c r="B52">
        <v>18521</v>
      </c>
      <c r="C52">
        <v>12733</v>
      </c>
      <c r="D52">
        <v>10675</v>
      </c>
      <c r="E52">
        <v>13009</v>
      </c>
      <c r="F52">
        <v>54938</v>
      </c>
      <c r="G52">
        <v>21054</v>
      </c>
      <c r="H52">
        <v>13846</v>
      </c>
      <c r="I52">
        <v>12138</v>
      </c>
      <c r="J52">
        <v>15382</v>
      </c>
      <c r="K52">
        <v>62420</v>
      </c>
      <c r="L52">
        <v>20363</v>
      </c>
      <c r="M52">
        <v>13054</v>
      </c>
      <c r="N52">
        <v>11925</v>
      </c>
      <c r="O52">
        <v>14946</v>
      </c>
      <c r="P52">
        <v>60288</v>
      </c>
      <c r="Q52">
        <v>23273</v>
      </c>
      <c r="R52">
        <v>14294</v>
      </c>
      <c r="S52">
        <v>14173</v>
      </c>
      <c r="T52">
        <v>16900</v>
      </c>
      <c r="U52">
        <v>68640</v>
      </c>
      <c r="V52">
        <v>27306</v>
      </c>
      <c r="W52">
        <v>22264</v>
      </c>
      <c r="X52">
        <v>18943</v>
      </c>
      <c r="Y52">
        <v>20794</v>
      </c>
      <c r="Z52">
        <v>89307</v>
      </c>
      <c r="AA52">
        <v>29749</v>
      </c>
      <c r="AB52">
        <v>23287</v>
      </c>
      <c r="AC52">
        <v>19287</v>
      </c>
      <c r="AD52">
        <v>93117</v>
      </c>
    </row>
    <row r="53" spans="1:31" x14ac:dyDescent="0.2">
      <c r="A53" t="s">
        <v>167</v>
      </c>
      <c r="B53">
        <v>16233</v>
      </c>
      <c r="C53">
        <v>10726</v>
      </c>
      <c r="D53">
        <v>8004</v>
      </c>
      <c r="E53">
        <v>9801</v>
      </c>
      <c r="F53">
        <v>44764</v>
      </c>
      <c r="G53">
        <v>17956</v>
      </c>
      <c r="H53">
        <v>13024</v>
      </c>
      <c r="I53">
        <v>9551</v>
      </c>
      <c r="J53">
        <v>11411</v>
      </c>
      <c r="K53">
        <v>51942</v>
      </c>
      <c r="L53">
        <v>13169</v>
      </c>
      <c r="M53">
        <v>10218</v>
      </c>
      <c r="N53">
        <v>9157</v>
      </c>
      <c r="O53">
        <v>11134</v>
      </c>
      <c r="P53">
        <v>43678</v>
      </c>
      <c r="Q53">
        <v>13578</v>
      </c>
      <c r="R53">
        <v>9455</v>
      </c>
      <c r="S53">
        <v>9329</v>
      </c>
      <c r="T53">
        <v>7946</v>
      </c>
      <c r="U53">
        <v>40308</v>
      </c>
      <c r="V53">
        <v>21313</v>
      </c>
      <c r="W53">
        <v>17728</v>
      </c>
      <c r="X53">
        <v>14762</v>
      </c>
      <c r="Y53">
        <v>14563</v>
      </c>
      <c r="Z53">
        <v>68366</v>
      </c>
      <c r="AA53">
        <v>25783</v>
      </c>
      <c r="AB53">
        <v>18343</v>
      </c>
      <c r="AC53">
        <v>14604</v>
      </c>
      <c r="AD53">
        <v>73293</v>
      </c>
    </row>
    <row r="54" spans="1:31" x14ac:dyDescent="0.2">
      <c r="A54" t="s">
        <v>168</v>
      </c>
      <c r="B54">
        <v>5766</v>
      </c>
      <c r="C54">
        <v>4485</v>
      </c>
      <c r="D54">
        <v>3624</v>
      </c>
      <c r="E54">
        <v>3858</v>
      </c>
      <c r="F54">
        <v>17733</v>
      </c>
      <c r="G54">
        <v>7237</v>
      </c>
      <c r="H54">
        <v>5468</v>
      </c>
      <c r="I54">
        <v>3867</v>
      </c>
      <c r="J54">
        <v>5161</v>
      </c>
      <c r="K54">
        <v>21733</v>
      </c>
      <c r="L54">
        <v>6910</v>
      </c>
      <c r="M54">
        <v>5532</v>
      </c>
      <c r="N54">
        <v>4082</v>
      </c>
      <c r="O54">
        <v>4982</v>
      </c>
      <c r="P54">
        <v>21506</v>
      </c>
      <c r="Q54">
        <v>6223</v>
      </c>
      <c r="R54">
        <v>5206</v>
      </c>
      <c r="S54">
        <v>4966</v>
      </c>
      <c r="T54">
        <v>5023</v>
      </c>
      <c r="U54">
        <v>21418</v>
      </c>
      <c r="V54">
        <v>8285</v>
      </c>
      <c r="W54">
        <v>7742</v>
      </c>
      <c r="X54">
        <v>6464</v>
      </c>
      <c r="Y54">
        <v>5991</v>
      </c>
      <c r="Z54">
        <v>28482</v>
      </c>
      <c r="AA54">
        <v>7107</v>
      </c>
      <c r="AB54">
        <v>7724</v>
      </c>
      <c r="AC54">
        <v>5446</v>
      </c>
      <c r="AD54">
        <v>26268</v>
      </c>
    </row>
    <row r="55" spans="1:31" x14ac:dyDescent="0.2">
      <c r="A55" t="s">
        <v>169</v>
      </c>
      <c r="B55">
        <v>5863</v>
      </c>
      <c r="C55">
        <v>3795</v>
      </c>
      <c r="D55">
        <v>2729</v>
      </c>
      <c r="E55">
        <v>2812</v>
      </c>
      <c r="F55">
        <v>15199</v>
      </c>
      <c r="G55">
        <v>6853</v>
      </c>
      <c r="H55">
        <v>3958</v>
      </c>
      <c r="I55">
        <v>3167</v>
      </c>
      <c r="J55">
        <v>3429</v>
      </c>
      <c r="K55">
        <v>17407</v>
      </c>
      <c r="L55">
        <v>6928</v>
      </c>
      <c r="M55">
        <v>3615</v>
      </c>
      <c r="N55">
        <v>3589</v>
      </c>
      <c r="O55">
        <v>3656</v>
      </c>
      <c r="P55">
        <v>17788</v>
      </c>
      <c r="Q55">
        <v>7378</v>
      </c>
      <c r="R55">
        <v>3885</v>
      </c>
      <c r="S55">
        <v>4199</v>
      </c>
      <c r="T55">
        <v>4131</v>
      </c>
      <c r="U55">
        <v>19593</v>
      </c>
      <c r="V55">
        <v>8225</v>
      </c>
      <c r="W55">
        <v>7544</v>
      </c>
      <c r="X55">
        <v>5395</v>
      </c>
      <c r="Y55">
        <v>5192</v>
      </c>
      <c r="Z55">
        <v>26356</v>
      </c>
      <c r="AA55">
        <v>9810</v>
      </c>
      <c r="AB55">
        <v>7042</v>
      </c>
      <c r="AC55">
        <v>6150</v>
      </c>
      <c r="AD55">
        <v>28194</v>
      </c>
    </row>
    <row r="56" spans="1:31" s="10" customFormat="1" x14ac:dyDescent="0.2">
      <c r="A56" s="10" t="s">
        <v>76</v>
      </c>
      <c r="B56" s="10">
        <v>78351</v>
      </c>
      <c r="C56" s="10">
        <v>52896</v>
      </c>
      <c r="D56" s="10">
        <v>45408</v>
      </c>
      <c r="E56" s="10">
        <v>52579</v>
      </c>
      <c r="F56" s="10">
        <v>229234</v>
      </c>
      <c r="G56" s="10">
        <v>88293</v>
      </c>
      <c r="H56" s="10">
        <v>61137</v>
      </c>
      <c r="I56" s="10">
        <v>53265</v>
      </c>
      <c r="J56" s="10">
        <v>62900</v>
      </c>
      <c r="K56" s="10">
        <v>265595</v>
      </c>
      <c r="L56" s="10">
        <v>84310</v>
      </c>
      <c r="M56" s="10">
        <v>58015</v>
      </c>
      <c r="N56" s="10">
        <v>53809</v>
      </c>
      <c r="O56" s="10">
        <v>64040</v>
      </c>
      <c r="P56" s="10">
        <v>260174</v>
      </c>
      <c r="Q56" s="10">
        <v>91819</v>
      </c>
      <c r="R56" s="10">
        <v>58313</v>
      </c>
      <c r="S56" s="10">
        <v>59685</v>
      </c>
      <c r="T56" s="10">
        <v>64698</v>
      </c>
      <c r="U56" s="10">
        <v>274515</v>
      </c>
      <c r="V56" s="10">
        <v>111439</v>
      </c>
      <c r="W56" s="10">
        <v>89584</v>
      </c>
      <c r="X56" s="10">
        <v>81434</v>
      </c>
      <c r="Y56" s="10">
        <v>83360</v>
      </c>
      <c r="Z56" s="10">
        <v>365817</v>
      </c>
      <c r="AA56" s="10">
        <v>123945</v>
      </c>
      <c r="AB56" s="10">
        <v>97278</v>
      </c>
      <c r="AC56" s="10">
        <v>82959</v>
      </c>
      <c r="AD56" s="10">
        <v>387542</v>
      </c>
    </row>
    <row r="58" spans="1:31" s="38" customFormat="1" x14ac:dyDescent="0.2">
      <c r="A58" s="37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31" x14ac:dyDescent="0.2">
      <c r="A59" s="5" t="s">
        <v>89</v>
      </c>
      <c r="B59">
        <v>48175</v>
      </c>
      <c r="C59">
        <v>32305</v>
      </c>
      <c r="D59">
        <v>27920</v>
      </c>
      <c r="E59">
        <v>32648</v>
      </c>
      <c r="F59">
        <v>141048</v>
      </c>
      <c r="G59">
        <v>54381</v>
      </c>
      <c r="H59">
        <v>37715</v>
      </c>
      <c r="I59">
        <v>32844</v>
      </c>
      <c r="J59">
        <v>38816</v>
      </c>
      <c r="K59">
        <v>163756</v>
      </c>
      <c r="L59">
        <v>52279</v>
      </c>
      <c r="M59">
        <v>36194</v>
      </c>
      <c r="N59">
        <v>33582</v>
      </c>
      <c r="O59">
        <v>39727</v>
      </c>
      <c r="P59">
        <v>161782</v>
      </c>
      <c r="Q59">
        <v>56602</v>
      </c>
      <c r="R59">
        <v>35943</v>
      </c>
      <c r="S59">
        <v>37005</v>
      </c>
      <c r="T59">
        <v>40009</v>
      </c>
      <c r="U59">
        <v>169559</v>
      </c>
      <c r="V59">
        <v>67111</v>
      </c>
      <c r="W59">
        <v>51505</v>
      </c>
      <c r="X59">
        <v>46179</v>
      </c>
      <c r="Y59">
        <v>48186</v>
      </c>
      <c r="Z59">
        <v>212981</v>
      </c>
      <c r="AA59">
        <v>69702</v>
      </c>
      <c r="AB59">
        <v>54719</v>
      </c>
      <c r="AC59">
        <v>47074</v>
      </c>
      <c r="AD59">
        <v>219681</v>
      </c>
    </row>
    <row r="60" spans="1:31" s="10" customFormat="1" x14ac:dyDescent="0.2">
      <c r="A60" s="10" t="s">
        <v>90</v>
      </c>
      <c r="B60" s="10">
        <v>30176</v>
      </c>
      <c r="C60" s="10">
        <v>20591</v>
      </c>
      <c r="D60" s="10">
        <v>17488</v>
      </c>
      <c r="E60" s="10">
        <v>19931</v>
      </c>
      <c r="F60" s="10">
        <v>88186</v>
      </c>
      <c r="G60" s="10">
        <v>33912</v>
      </c>
      <c r="H60" s="10">
        <v>23422</v>
      </c>
      <c r="I60" s="10">
        <v>20421</v>
      </c>
      <c r="J60" s="10">
        <v>24084</v>
      </c>
      <c r="K60" s="10">
        <v>101839</v>
      </c>
      <c r="L60" s="10">
        <v>32031</v>
      </c>
      <c r="M60" s="10">
        <v>21821</v>
      </c>
      <c r="N60" s="10">
        <v>20227</v>
      </c>
      <c r="O60" s="10">
        <v>24313</v>
      </c>
      <c r="P60" s="10">
        <v>98392</v>
      </c>
      <c r="Q60" s="10">
        <v>35217</v>
      </c>
      <c r="R60" s="10">
        <v>22370</v>
      </c>
      <c r="S60" s="10">
        <v>22680</v>
      </c>
      <c r="T60" s="10">
        <v>24689</v>
      </c>
      <c r="U60" s="10">
        <v>104956</v>
      </c>
      <c r="V60" s="10">
        <v>44328</v>
      </c>
      <c r="W60" s="10">
        <v>38079</v>
      </c>
      <c r="X60" s="10">
        <v>35255</v>
      </c>
      <c r="Y60" s="10">
        <v>35174</v>
      </c>
      <c r="Z60" s="10">
        <v>152836</v>
      </c>
      <c r="AA60" s="10">
        <v>54243</v>
      </c>
      <c r="AB60" s="10">
        <v>42559</v>
      </c>
      <c r="AC60" s="10">
        <v>35885</v>
      </c>
      <c r="AD60" s="10">
        <v>167861</v>
      </c>
    </row>
    <row r="61" spans="1:31" x14ac:dyDescent="0.2">
      <c r="A61" t="s">
        <v>94</v>
      </c>
      <c r="B61">
        <v>-3009</v>
      </c>
      <c r="C61">
        <v>-3575</v>
      </c>
      <c r="D61">
        <v>-3826</v>
      </c>
      <c r="E61">
        <v>-3530</v>
      </c>
      <c r="F61">
        <v>-13940</v>
      </c>
      <c r="G61">
        <v>-4137</v>
      </c>
      <c r="H61">
        <v>-4515</v>
      </c>
      <c r="I61">
        <v>-4472</v>
      </c>
      <c r="J61">
        <v>-4909</v>
      </c>
      <c r="K61">
        <v>-18033</v>
      </c>
      <c r="L61">
        <v>-4730</v>
      </c>
      <c r="M61">
        <v>-4988</v>
      </c>
      <c r="N61">
        <v>-5383</v>
      </c>
      <c r="O61">
        <v>-5007</v>
      </c>
      <c r="P61">
        <v>-20108</v>
      </c>
      <c r="Q61">
        <v>-6483</v>
      </c>
      <c r="R61">
        <v>-6449</v>
      </c>
      <c r="S61">
        <v>-6791</v>
      </c>
      <c r="T61">
        <v>-7086</v>
      </c>
      <c r="U61">
        <v>-26809</v>
      </c>
      <c r="V61">
        <v>-8083</v>
      </c>
      <c r="W61">
        <v>-7271</v>
      </c>
      <c r="X61">
        <v>-8054</v>
      </c>
      <c r="Y61">
        <v>-8937</v>
      </c>
      <c r="Z61">
        <v>-32345</v>
      </c>
      <c r="AA61">
        <v>-10305</v>
      </c>
      <c r="AB61">
        <v>-9683</v>
      </c>
      <c r="AC61">
        <v>-10014</v>
      </c>
      <c r="AD61">
        <v>-38939</v>
      </c>
    </row>
    <row r="62" spans="1:31" s="10" customFormat="1" x14ac:dyDescent="0.2">
      <c r="A62" s="10" t="s">
        <v>111</v>
      </c>
      <c r="B62" s="10">
        <v>27167</v>
      </c>
      <c r="C62" s="10">
        <v>17016</v>
      </c>
      <c r="D62" s="10">
        <v>13662</v>
      </c>
      <c r="E62" s="10">
        <v>16401</v>
      </c>
      <c r="F62" s="10">
        <v>74246</v>
      </c>
      <c r="G62" s="10">
        <v>29775</v>
      </c>
      <c r="H62" s="10">
        <v>18907</v>
      </c>
      <c r="I62" s="10">
        <v>15949</v>
      </c>
      <c r="J62" s="10">
        <v>19175</v>
      </c>
      <c r="K62" s="10">
        <v>83806</v>
      </c>
      <c r="L62" s="10">
        <v>27301</v>
      </c>
      <c r="M62" s="10">
        <v>16833</v>
      </c>
      <c r="N62" s="10">
        <v>14844</v>
      </c>
      <c r="O62" s="10">
        <v>19306</v>
      </c>
      <c r="P62" s="10">
        <v>78284</v>
      </c>
      <c r="Q62" s="10">
        <v>28734</v>
      </c>
      <c r="R62" s="10">
        <v>15921</v>
      </c>
      <c r="S62" s="10">
        <v>15889</v>
      </c>
      <c r="T62" s="10">
        <v>17603</v>
      </c>
      <c r="U62" s="10">
        <v>78147</v>
      </c>
      <c r="V62" s="10">
        <v>36245</v>
      </c>
      <c r="W62" s="10">
        <v>30808</v>
      </c>
      <c r="X62" s="10">
        <v>27201</v>
      </c>
      <c r="Y62" s="10">
        <v>26237</v>
      </c>
      <c r="Z62" s="10">
        <v>120491</v>
      </c>
      <c r="AA62" s="10">
        <v>43938</v>
      </c>
      <c r="AB62" s="10">
        <v>32876</v>
      </c>
      <c r="AC62" s="10">
        <v>25871</v>
      </c>
      <c r="AD62" s="10">
        <v>128922</v>
      </c>
    </row>
    <row r="65" spans="1:30" x14ac:dyDescent="0.2">
      <c r="A65" t="s">
        <v>92</v>
      </c>
      <c r="B65">
        <v>78351</v>
      </c>
      <c r="C65">
        <v>52896</v>
      </c>
      <c r="D65">
        <v>45408</v>
      </c>
      <c r="E65">
        <v>52579</v>
      </c>
      <c r="F65">
        <v>229234</v>
      </c>
      <c r="G65">
        <v>88293</v>
      </c>
      <c r="H65">
        <v>61137</v>
      </c>
      <c r="I65">
        <v>53265</v>
      </c>
      <c r="J65">
        <v>62900</v>
      </c>
      <c r="K65">
        <v>265595</v>
      </c>
      <c r="L65">
        <v>84310</v>
      </c>
      <c r="M65">
        <v>58015</v>
      </c>
      <c r="N65">
        <v>53809</v>
      </c>
      <c r="O65">
        <v>64040</v>
      </c>
      <c r="P65">
        <v>260174</v>
      </c>
      <c r="Q65">
        <v>91819</v>
      </c>
      <c r="R65">
        <v>58313</v>
      </c>
      <c r="S65">
        <v>59685</v>
      </c>
      <c r="T65">
        <v>64698</v>
      </c>
      <c r="U65">
        <v>274515</v>
      </c>
      <c r="V65">
        <v>111439</v>
      </c>
      <c r="W65">
        <v>89584</v>
      </c>
      <c r="X65">
        <v>81434</v>
      </c>
      <c r="Y65">
        <v>83360</v>
      </c>
      <c r="Z65">
        <v>365817</v>
      </c>
      <c r="AA65">
        <v>123945</v>
      </c>
      <c r="AB65">
        <v>97278</v>
      </c>
      <c r="AC65">
        <v>82959</v>
      </c>
      <c r="AD65">
        <v>387542</v>
      </c>
    </row>
    <row r="66" spans="1:30" x14ac:dyDescent="0.2">
      <c r="A66" t="s">
        <v>89</v>
      </c>
      <c r="B66">
        <v>48175</v>
      </c>
      <c r="C66">
        <v>32305</v>
      </c>
      <c r="D66">
        <v>27920</v>
      </c>
      <c r="E66">
        <v>32648</v>
      </c>
      <c r="F66">
        <v>141048</v>
      </c>
      <c r="G66">
        <v>54381</v>
      </c>
      <c r="H66">
        <v>37715</v>
      </c>
      <c r="I66">
        <v>32844</v>
      </c>
      <c r="J66">
        <v>38816</v>
      </c>
      <c r="K66">
        <v>163756</v>
      </c>
      <c r="L66">
        <v>52279</v>
      </c>
      <c r="M66">
        <v>36194</v>
      </c>
      <c r="N66">
        <v>33582</v>
      </c>
      <c r="O66">
        <v>39727</v>
      </c>
      <c r="P66">
        <v>161782</v>
      </c>
      <c r="Q66">
        <v>56602</v>
      </c>
      <c r="R66">
        <v>35943</v>
      </c>
      <c r="S66">
        <v>37005</v>
      </c>
      <c r="T66">
        <v>40009</v>
      </c>
      <c r="U66">
        <v>169559</v>
      </c>
      <c r="V66">
        <v>67111</v>
      </c>
      <c r="W66">
        <v>51505</v>
      </c>
      <c r="X66">
        <v>46179</v>
      </c>
      <c r="Y66">
        <v>48186</v>
      </c>
      <c r="Z66">
        <v>212981</v>
      </c>
      <c r="AA66">
        <v>69702</v>
      </c>
      <c r="AB66">
        <v>54719</v>
      </c>
      <c r="AC66">
        <v>47074</v>
      </c>
      <c r="AD66">
        <v>219681</v>
      </c>
    </row>
    <row r="67" spans="1:30" s="10" customFormat="1" x14ac:dyDescent="0.2">
      <c r="A67" s="10" t="s">
        <v>90</v>
      </c>
      <c r="B67" s="10">
        <v>30176</v>
      </c>
      <c r="C67" s="10">
        <v>20591</v>
      </c>
      <c r="D67" s="10">
        <v>17488</v>
      </c>
      <c r="E67" s="10">
        <v>19931</v>
      </c>
      <c r="F67" s="10">
        <v>88186</v>
      </c>
      <c r="G67" s="10">
        <v>33912</v>
      </c>
      <c r="H67" s="10">
        <v>23422</v>
      </c>
      <c r="I67" s="10">
        <v>20421</v>
      </c>
      <c r="J67" s="10">
        <v>24084</v>
      </c>
      <c r="K67" s="10">
        <v>101839</v>
      </c>
      <c r="L67" s="10">
        <v>32031</v>
      </c>
      <c r="M67" s="10">
        <v>21821</v>
      </c>
      <c r="N67" s="10">
        <v>20227</v>
      </c>
      <c r="O67" s="10">
        <v>24313</v>
      </c>
      <c r="P67" s="10">
        <v>98392</v>
      </c>
      <c r="Q67" s="10">
        <v>35217</v>
      </c>
      <c r="R67" s="10">
        <v>22370</v>
      </c>
      <c r="S67" s="10">
        <v>22680</v>
      </c>
      <c r="T67" s="10">
        <v>24689</v>
      </c>
      <c r="U67" s="10">
        <v>104956</v>
      </c>
      <c r="V67" s="10">
        <v>44328</v>
      </c>
      <c r="W67" s="10">
        <v>38079</v>
      </c>
      <c r="X67" s="10">
        <v>35255</v>
      </c>
      <c r="Y67" s="10">
        <v>35174</v>
      </c>
      <c r="Z67" s="10">
        <v>152836</v>
      </c>
      <c r="AA67" s="10">
        <v>54243</v>
      </c>
      <c r="AB67" s="10">
        <v>42559</v>
      </c>
      <c r="AC67" s="10">
        <v>35885</v>
      </c>
      <c r="AD67" s="10">
        <v>167861</v>
      </c>
    </row>
    <row r="68" spans="1:30" x14ac:dyDescent="0.2">
      <c r="A68" s="11" t="s">
        <v>93</v>
      </c>
      <c r="B68">
        <v>6817</v>
      </c>
      <c r="C68">
        <v>6494</v>
      </c>
      <c r="D68">
        <v>6720</v>
      </c>
      <c r="E68">
        <v>6811</v>
      </c>
      <c r="F68">
        <v>26842</v>
      </c>
      <c r="G68">
        <v>7638</v>
      </c>
      <c r="H68">
        <v>7528</v>
      </c>
      <c r="I68">
        <v>7809</v>
      </c>
      <c r="J68">
        <v>7966</v>
      </c>
      <c r="K68">
        <v>30941</v>
      </c>
      <c r="L68">
        <v>8685</v>
      </c>
      <c r="M68">
        <v>8406</v>
      </c>
      <c r="N68">
        <v>8683</v>
      </c>
      <c r="O68">
        <v>8688</v>
      </c>
      <c r="P68">
        <v>34462</v>
      </c>
      <c r="Q68">
        <v>9648</v>
      </c>
      <c r="R68">
        <v>9517</v>
      </c>
      <c r="S68">
        <v>9589</v>
      </c>
      <c r="T68">
        <v>9914</v>
      </c>
      <c r="U68">
        <v>38668</v>
      </c>
      <c r="V68">
        <v>10794</v>
      </c>
      <c r="W68">
        <v>10576</v>
      </c>
      <c r="X68">
        <v>11129</v>
      </c>
      <c r="Y68">
        <v>11388</v>
      </c>
      <c r="Z68">
        <v>43887</v>
      </c>
      <c r="AA68">
        <v>12755</v>
      </c>
      <c r="AB68">
        <v>12580</v>
      </c>
      <c r="AC68">
        <v>12809</v>
      </c>
      <c r="AD68">
        <v>49532</v>
      </c>
    </row>
    <row r="69" spans="1:30" s="10" customFormat="1" x14ac:dyDescent="0.2">
      <c r="A69" s="10" t="s">
        <v>96</v>
      </c>
      <c r="B69" s="10">
        <v>23359</v>
      </c>
      <c r="C69" s="10">
        <v>14097</v>
      </c>
      <c r="D69" s="10">
        <v>10768</v>
      </c>
      <c r="E69" s="10">
        <v>13120</v>
      </c>
      <c r="F69" s="10">
        <v>61344</v>
      </c>
      <c r="G69" s="10">
        <v>26274</v>
      </c>
      <c r="H69" s="10">
        <v>15894</v>
      </c>
      <c r="I69" s="10">
        <v>12612</v>
      </c>
      <c r="J69" s="10">
        <v>16118</v>
      </c>
      <c r="K69" s="10">
        <v>70898</v>
      </c>
      <c r="L69" s="10">
        <v>23346</v>
      </c>
      <c r="M69" s="10">
        <v>13415</v>
      </c>
      <c r="N69" s="10">
        <v>11544</v>
      </c>
      <c r="O69" s="10">
        <v>15625</v>
      </c>
      <c r="P69" s="10">
        <v>63930</v>
      </c>
      <c r="Q69" s="10">
        <v>25569</v>
      </c>
      <c r="R69" s="10">
        <v>12853</v>
      </c>
      <c r="S69" s="10">
        <v>13091</v>
      </c>
      <c r="T69" s="10">
        <v>14775</v>
      </c>
      <c r="U69" s="10">
        <v>66288</v>
      </c>
      <c r="V69" s="10">
        <v>33534</v>
      </c>
      <c r="W69" s="10">
        <v>27503</v>
      </c>
      <c r="X69" s="10">
        <v>24126</v>
      </c>
      <c r="Y69" s="10">
        <v>23786</v>
      </c>
      <c r="Z69" s="10">
        <v>108949</v>
      </c>
      <c r="AA69" s="10">
        <v>41488</v>
      </c>
      <c r="AB69" s="10">
        <v>29979</v>
      </c>
      <c r="AC69" s="10">
        <v>23076</v>
      </c>
      <c r="AD69">
        <v>118329</v>
      </c>
    </row>
    <row r="70" spans="1:30" x14ac:dyDescent="0.2">
      <c r="A70" t="s">
        <v>97</v>
      </c>
      <c r="B70">
        <v>2987</v>
      </c>
      <c r="C70">
        <v>2332</v>
      </c>
      <c r="D70">
        <v>2354</v>
      </c>
      <c r="E70">
        <v>2484</v>
      </c>
      <c r="F70">
        <v>10157</v>
      </c>
      <c r="G70">
        <v>2745</v>
      </c>
      <c r="H70">
        <v>2739</v>
      </c>
      <c r="I70">
        <v>2665</v>
      </c>
      <c r="J70">
        <v>2754</v>
      </c>
      <c r="K70">
        <v>10903</v>
      </c>
      <c r="L70">
        <v>3395</v>
      </c>
      <c r="M70">
        <v>3040</v>
      </c>
      <c r="N70">
        <v>2933</v>
      </c>
      <c r="O70">
        <v>3179</v>
      </c>
      <c r="P70">
        <v>12547</v>
      </c>
      <c r="Q70">
        <v>2816</v>
      </c>
      <c r="R70">
        <v>2786</v>
      </c>
      <c r="S70">
        <v>2752</v>
      </c>
      <c r="T70">
        <v>2702</v>
      </c>
      <c r="U70">
        <v>11056</v>
      </c>
      <c r="V70">
        <v>2666</v>
      </c>
      <c r="W70">
        <v>2797</v>
      </c>
      <c r="X70">
        <v>2832</v>
      </c>
      <c r="Y70">
        <v>2989</v>
      </c>
      <c r="Z70">
        <v>11284</v>
      </c>
      <c r="AA70">
        <v>2697</v>
      </c>
      <c r="AB70">
        <v>2737</v>
      </c>
      <c r="AC70">
        <v>2805</v>
      </c>
      <c r="AD70">
        <v>11228</v>
      </c>
    </row>
    <row r="71" spans="1:30" s="10" customFormat="1" x14ac:dyDescent="0.2">
      <c r="A71" s="10" t="s">
        <v>91</v>
      </c>
      <c r="B71" s="10">
        <v>26346</v>
      </c>
      <c r="C71" s="10">
        <v>16429</v>
      </c>
      <c r="D71" s="10">
        <v>13122</v>
      </c>
      <c r="E71" s="10">
        <v>15604</v>
      </c>
      <c r="F71" s="10">
        <v>71501</v>
      </c>
      <c r="G71" s="10">
        <v>29019</v>
      </c>
      <c r="H71" s="10">
        <v>18633</v>
      </c>
      <c r="I71" s="10">
        <v>15277</v>
      </c>
      <c r="J71" s="10">
        <v>18872</v>
      </c>
      <c r="K71" s="10">
        <v>81801</v>
      </c>
      <c r="L71" s="10">
        <v>26741</v>
      </c>
      <c r="M71" s="10">
        <v>16455</v>
      </c>
      <c r="N71" s="10">
        <v>14477</v>
      </c>
      <c r="O71" s="10">
        <v>18804</v>
      </c>
      <c r="P71" s="10">
        <v>76477</v>
      </c>
      <c r="Q71" s="10">
        <v>28385</v>
      </c>
      <c r="R71" s="10">
        <v>15639</v>
      </c>
      <c r="S71" s="10">
        <v>15843</v>
      </c>
      <c r="T71" s="10">
        <v>17477</v>
      </c>
      <c r="U71" s="10">
        <v>77344</v>
      </c>
      <c r="V71" s="10">
        <v>36200</v>
      </c>
      <c r="W71" s="10">
        <v>30300</v>
      </c>
      <c r="X71" s="10">
        <v>26958</v>
      </c>
      <c r="Y71" s="10">
        <v>26775</v>
      </c>
      <c r="Z71" s="10">
        <v>120233</v>
      </c>
      <c r="AA71" s="10">
        <v>44185</v>
      </c>
      <c r="AB71" s="10">
        <v>32716</v>
      </c>
      <c r="AC71" s="10">
        <v>25881</v>
      </c>
      <c r="AD71" s="10">
        <v>129557</v>
      </c>
    </row>
    <row r="72" spans="1:30" x14ac:dyDescent="0.2">
      <c r="A72" t="s">
        <v>162</v>
      </c>
      <c r="B72">
        <v>821</v>
      </c>
      <c r="C72">
        <v>587</v>
      </c>
      <c r="D72">
        <v>540</v>
      </c>
      <c r="E72">
        <v>797</v>
      </c>
      <c r="F72">
        <v>2745</v>
      </c>
      <c r="G72">
        <v>756</v>
      </c>
      <c r="H72">
        <v>274</v>
      </c>
      <c r="I72">
        <v>672</v>
      </c>
      <c r="J72">
        <v>303</v>
      </c>
      <c r="K72">
        <v>2005</v>
      </c>
      <c r="L72">
        <v>560</v>
      </c>
      <c r="M72">
        <v>378</v>
      </c>
      <c r="N72">
        <v>367</v>
      </c>
      <c r="O72">
        <v>502</v>
      </c>
      <c r="P72">
        <v>1807</v>
      </c>
      <c r="Q72">
        <v>349</v>
      </c>
      <c r="R72">
        <v>282</v>
      </c>
      <c r="S72">
        <v>46</v>
      </c>
      <c r="T72">
        <v>126</v>
      </c>
      <c r="U72">
        <v>803</v>
      </c>
      <c r="V72">
        <v>45</v>
      </c>
      <c r="W72">
        <v>508</v>
      </c>
      <c r="X72">
        <v>243</v>
      </c>
      <c r="Y72">
        <v>-538</v>
      </c>
      <c r="Z72">
        <v>258</v>
      </c>
      <c r="AA72">
        <v>-247</v>
      </c>
      <c r="AB72">
        <v>160</v>
      </c>
      <c r="AC72">
        <v>-10</v>
      </c>
      <c r="AD72">
        <v>-635</v>
      </c>
    </row>
    <row r="73" spans="1:30" s="10" customFormat="1" x14ac:dyDescent="0.2">
      <c r="A73" s="10" t="s">
        <v>111</v>
      </c>
      <c r="B73" s="10">
        <v>27167</v>
      </c>
      <c r="C73" s="10">
        <v>17016</v>
      </c>
      <c r="D73" s="10">
        <v>13662</v>
      </c>
      <c r="E73" s="10">
        <v>16401</v>
      </c>
      <c r="F73" s="10">
        <v>74246</v>
      </c>
      <c r="G73" s="10">
        <v>29775</v>
      </c>
      <c r="H73" s="10">
        <v>18907</v>
      </c>
      <c r="I73" s="10">
        <v>15949</v>
      </c>
      <c r="J73" s="10">
        <v>19175</v>
      </c>
      <c r="K73" s="10">
        <v>83806</v>
      </c>
      <c r="L73" s="10">
        <v>27301</v>
      </c>
      <c r="M73" s="10">
        <v>16833</v>
      </c>
      <c r="N73" s="10">
        <v>14844</v>
      </c>
      <c r="O73" s="10">
        <v>19306</v>
      </c>
      <c r="P73" s="10">
        <v>78284</v>
      </c>
      <c r="Q73" s="10">
        <v>28734</v>
      </c>
      <c r="R73" s="10">
        <v>15921</v>
      </c>
      <c r="S73" s="10">
        <v>15889</v>
      </c>
      <c r="T73" s="10">
        <v>17603</v>
      </c>
      <c r="U73" s="10">
        <v>78147</v>
      </c>
      <c r="V73" s="10">
        <v>36245</v>
      </c>
      <c r="W73" s="10">
        <v>30808</v>
      </c>
      <c r="X73" s="10">
        <v>27201</v>
      </c>
      <c r="Y73" s="10">
        <v>26237</v>
      </c>
      <c r="Z73" s="10">
        <v>120491</v>
      </c>
      <c r="AA73" s="10">
        <v>43938</v>
      </c>
      <c r="AB73" s="10">
        <v>32876</v>
      </c>
      <c r="AC73" s="10">
        <v>25871</v>
      </c>
      <c r="AD73" s="10">
        <v>128922</v>
      </c>
    </row>
    <row r="74" spans="1:30" x14ac:dyDescent="0.2">
      <c r="A74" s="11" t="s">
        <v>98</v>
      </c>
      <c r="B74">
        <v>5148</v>
      </c>
      <c r="C74">
        <v>-3777</v>
      </c>
      <c r="D74">
        <v>-3380</v>
      </c>
      <c r="E74">
        <v>2403</v>
      </c>
      <c r="F74">
        <v>394</v>
      </c>
      <c r="G74">
        <v>37341</v>
      </c>
      <c r="H74">
        <v>-972</v>
      </c>
      <c r="I74">
        <v>-2321</v>
      </c>
      <c r="J74">
        <v>1113</v>
      </c>
      <c r="K74">
        <v>35161</v>
      </c>
      <c r="L74">
        <v>3028</v>
      </c>
      <c r="M74">
        <v>-4621</v>
      </c>
      <c r="N74">
        <v>-3972</v>
      </c>
      <c r="O74">
        <v>1829</v>
      </c>
      <c r="P74">
        <v>-3736</v>
      </c>
      <c r="Q74">
        <v>10314</v>
      </c>
      <c r="R74">
        <v>-428</v>
      </c>
      <c r="S74">
        <v>-2962</v>
      </c>
      <c r="T74">
        <v>6273</v>
      </c>
      <c r="U74">
        <v>13197</v>
      </c>
      <c r="V74">
        <v>7540</v>
      </c>
      <c r="W74">
        <v>-3273</v>
      </c>
      <c r="X74">
        <v>-3227</v>
      </c>
      <c r="Y74">
        <v>415</v>
      </c>
      <c r="Z74">
        <v>1455</v>
      </c>
      <c r="AA74">
        <v>10984</v>
      </c>
      <c r="AB74">
        <v>-3596</v>
      </c>
      <c r="AC74">
        <v>-3111</v>
      </c>
      <c r="AD74">
        <v>4692</v>
      </c>
    </row>
    <row r="75" spans="1:30" s="9" customFormat="1" x14ac:dyDescent="0.2">
      <c r="A75" s="13" t="s">
        <v>115</v>
      </c>
      <c r="B75" s="13">
        <v>-422</v>
      </c>
      <c r="C75" s="13">
        <v>1569</v>
      </c>
      <c r="D75" s="13">
        <v>-1270</v>
      </c>
      <c r="E75" s="13">
        <v>-1147</v>
      </c>
      <c r="F75" s="13">
        <v>-1270</v>
      </c>
      <c r="G75" s="13">
        <v>1879</v>
      </c>
      <c r="H75" s="13">
        <v>39</v>
      </c>
      <c r="I75" s="13">
        <v>1499</v>
      </c>
      <c r="J75" s="13">
        <v>1012</v>
      </c>
      <c r="K75" s="13">
        <v>4429</v>
      </c>
      <c r="L75" s="13">
        <v>249</v>
      </c>
      <c r="M75" s="13">
        <v>1352</v>
      </c>
      <c r="N75" s="13">
        <v>2545</v>
      </c>
      <c r="O75" s="13">
        <v>1518</v>
      </c>
      <c r="P75" s="13">
        <v>5664</v>
      </c>
      <c r="Q75" s="13">
        <v>-4501</v>
      </c>
      <c r="R75" s="13">
        <v>6</v>
      </c>
      <c r="S75" s="13">
        <v>4395</v>
      </c>
      <c r="T75" s="13">
        <v>-675</v>
      </c>
      <c r="U75" s="13">
        <v>-775</v>
      </c>
      <c r="V75" s="13">
        <v>-140</v>
      </c>
      <c r="W75" s="13">
        <v>976</v>
      </c>
      <c r="X75" s="13">
        <v>275</v>
      </c>
      <c r="Y75" s="13">
        <v>282</v>
      </c>
      <c r="Z75" s="13">
        <v>1393</v>
      </c>
      <c r="AA75" s="13">
        <v>-2027</v>
      </c>
      <c r="AB75" s="13">
        <v>3609</v>
      </c>
      <c r="AC75" s="13">
        <v>2088</v>
      </c>
      <c r="AD75">
        <v>3952</v>
      </c>
    </row>
    <row r="76" spans="1:30" s="9" customFormat="1" x14ac:dyDescent="0.2">
      <c r="A76" s="9" t="s">
        <v>99</v>
      </c>
      <c r="B76" s="9">
        <v>-3334</v>
      </c>
      <c r="C76" s="9">
        <v>-2975</v>
      </c>
      <c r="D76" s="9">
        <v>-2277</v>
      </c>
      <c r="E76" s="9">
        <v>-3865</v>
      </c>
      <c r="F76" s="9">
        <v>-12451</v>
      </c>
      <c r="G76" s="9">
        <v>-2810</v>
      </c>
      <c r="H76" s="9">
        <v>-4195</v>
      </c>
      <c r="I76" s="9">
        <v>-3267</v>
      </c>
      <c r="J76" s="9">
        <v>-3041</v>
      </c>
      <c r="K76" s="9">
        <v>-13313</v>
      </c>
      <c r="L76" s="9">
        <v>-3355</v>
      </c>
      <c r="M76" s="9">
        <v>-2363</v>
      </c>
      <c r="N76" s="9">
        <v>-2000</v>
      </c>
      <c r="O76" s="9">
        <v>-2777</v>
      </c>
      <c r="P76" s="9">
        <v>-10495</v>
      </c>
      <c r="Q76" s="9">
        <v>-2107</v>
      </c>
      <c r="R76" s="9">
        <v>-1853</v>
      </c>
      <c r="S76" s="9">
        <v>-1565</v>
      </c>
      <c r="T76" s="9">
        <v>-1784</v>
      </c>
      <c r="U76" s="9">
        <v>-7309</v>
      </c>
      <c r="V76" s="9">
        <v>-3500</v>
      </c>
      <c r="W76" s="9">
        <v>-2269</v>
      </c>
      <c r="X76" s="9">
        <v>-2093</v>
      </c>
      <c r="Y76" s="9">
        <v>-3223</v>
      </c>
      <c r="Z76" s="9">
        <v>-11085</v>
      </c>
      <c r="AA76" s="9">
        <v>-2803</v>
      </c>
      <c r="AB76" s="9">
        <v>-2514</v>
      </c>
      <c r="AC76" s="9">
        <v>-2102</v>
      </c>
      <c r="AD76">
        <v>-10642</v>
      </c>
    </row>
    <row r="77" spans="1:30" x14ac:dyDescent="0.2">
      <c r="A77" t="s">
        <v>113</v>
      </c>
      <c r="B77">
        <v>-17</v>
      </c>
      <c r="C77">
        <v>-50</v>
      </c>
      <c r="D77">
        <v>-181</v>
      </c>
      <c r="E77">
        <v>-81</v>
      </c>
      <c r="F77">
        <v>-329</v>
      </c>
      <c r="G77">
        <v>-173</v>
      </c>
      <c r="H77">
        <v>-132</v>
      </c>
      <c r="I77">
        <v>-126</v>
      </c>
      <c r="J77">
        <v>-290</v>
      </c>
      <c r="K77">
        <v>-721</v>
      </c>
      <c r="L77">
        <v>-167</v>
      </c>
      <c r="M77">
        <v>-124</v>
      </c>
      <c r="N77">
        <v>-320</v>
      </c>
      <c r="O77">
        <v>-13</v>
      </c>
      <c r="P77">
        <v>-624</v>
      </c>
      <c r="Q77">
        <v>-958</v>
      </c>
      <c r="R77">
        <v>-176</v>
      </c>
      <c r="S77">
        <v>-339</v>
      </c>
      <c r="T77">
        <v>-51</v>
      </c>
      <c r="U77">
        <v>-1524</v>
      </c>
      <c r="V77">
        <v>-9</v>
      </c>
      <c r="W77">
        <v>0</v>
      </c>
      <c r="X77">
        <v>-4</v>
      </c>
      <c r="Y77">
        <v>-20</v>
      </c>
      <c r="Z77">
        <v>-33</v>
      </c>
      <c r="AA77">
        <v>0</v>
      </c>
      <c r="AB77">
        <v>-167</v>
      </c>
      <c r="AC77">
        <v>-2</v>
      </c>
      <c r="AD77">
        <v>-189</v>
      </c>
    </row>
    <row r="78" spans="1:30" x14ac:dyDescent="0.2">
      <c r="A78" t="s">
        <v>108</v>
      </c>
      <c r="B78">
        <v>-15581</v>
      </c>
      <c r="C78">
        <v>-11357</v>
      </c>
      <c r="D78">
        <v>-749</v>
      </c>
      <c r="E78">
        <v>-5460</v>
      </c>
      <c r="F78">
        <v>-33147</v>
      </c>
      <c r="G78">
        <v>-10423</v>
      </c>
      <c r="H78">
        <v>32800</v>
      </c>
      <c r="I78">
        <v>9394</v>
      </c>
      <c r="J78">
        <v>592</v>
      </c>
      <c r="K78">
        <v>32363</v>
      </c>
      <c r="L78">
        <v>9849</v>
      </c>
      <c r="M78">
        <v>15812</v>
      </c>
      <c r="N78">
        <v>28736</v>
      </c>
      <c r="O78">
        <v>3063</v>
      </c>
      <c r="P78">
        <v>57460</v>
      </c>
      <c r="Q78">
        <v>-10396</v>
      </c>
      <c r="R78">
        <v>11407</v>
      </c>
      <c r="S78">
        <v>-2992</v>
      </c>
      <c r="T78">
        <v>7434</v>
      </c>
      <c r="U78">
        <v>5453</v>
      </c>
      <c r="V78">
        <v>-5279</v>
      </c>
      <c r="W78">
        <v>-7895</v>
      </c>
      <c r="X78">
        <v>5747</v>
      </c>
      <c r="Y78">
        <v>4352</v>
      </c>
      <c r="Z78">
        <v>-3075</v>
      </c>
      <c r="AA78">
        <v>-12929</v>
      </c>
      <c r="AB78">
        <v>-6390</v>
      </c>
      <c r="AC78">
        <v>6953</v>
      </c>
      <c r="AD78">
        <v>-8014</v>
      </c>
    </row>
    <row r="79" spans="1:30" s="9" customFormat="1" x14ac:dyDescent="0.2">
      <c r="A79" s="9" t="s">
        <v>114</v>
      </c>
      <c r="B79" s="9">
        <v>-190</v>
      </c>
      <c r="C79" s="9">
        <v>180</v>
      </c>
      <c r="D79" s="9">
        <v>27</v>
      </c>
      <c r="E79" s="9">
        <v>-536</v>
      </c>
      <c r="F79" s="9">
        <v>-519</v>
      </c>
      <c r="G79" s="9">
        <v>-184</v>
      </c>
      <c r="H79" s="9">
        <v>237</v>
      </c>
      <c r="I79" s="9">
        <v>-2054</v>
      </c>
      <c r="J79" s="9">
        <v>-262</v>
      </c>
      <c r="K79" s="9">
        <v>-2263</v>
      </c>
      <c r="L79" s="9">
        <v>-483</v>
      </c>
      <c r="M79" s="9">
        <v>23</v>
      </c>
      <c r="N79" s="9">
        <v>1086</v>
      </c>
      <c r="O79" s="9">
        <v>-1071</v>
      </c>
      <c r="P79" s="9">
        <v>-445</v>
      </c>
      <c r="Q79" s="9">
        <v>-207</v>
      </c>
      <c r="R79" s="9">
        <v>-365</v>
      </c>
      <c r="S79" s="9">
        <v>-269</v>
      </c>
      <c r="T79" s="9">
        <v>-68</v>
      </c>
      <c r="U79" s="9">
        <v>-909</v>
      </c>
      <c r="V79" s="9">
        <v>204</v>
      </c>
      <c r="W79" s="9">
        <v>-204</v>
      </c>
      <c r="X79" s="9">
        <v>-78</v>
      </c>
      <c r="Y79" s="9">
        <v>-274</v>
      </c>
      <c r="Z79" s="9">
        <v>-352</v>
      </c>
      <c r="AA79" s="9">
        <v>-374</v>
      </c>
      <c r="AB79" s="9">
        <v>-194</v>
      </c>
      <c r="AC79" s="9">
        <v>-615</v>
      </c>
      <c r="AD79">
        <v>-1457</v>
      </c>
    </row>
    <row r="80" spans="1:30" x14ac:dyDescent="0.2">
      <c r="A80" s="11" t="s">
        <v>100</v>
      </c>
      <c r="B80">
        <v>-4837</v>
      </c>
      <c r="C80">
        <v>-2285</v>
      </c>
      <c r="D80">
        <v>-649</v>
      </c>
      <c r="E80">
        <v>-2001</v>
      </c>
      <c r="F80">
        <v>-9772</v>
      </c>
      <c r="G80">
        <v>-40702</v>
      </c>
      <c r="H80">
        <v>-2844</v>
      </c>
      <c r="I80">
        <v>-639</v>
      </c>
      <c r="J80">
        <v>-1777</v>
      </c>
      <c r="K80">
        <v>-45962</v>
      </c>
      <c r="L80">
        <v>-3888</v>
      </c>
      <c r="M80">
        <v>-2409</v>
      </c>
      <c r="N80">
        <v>-1781</v>
      </c>
      <c r="O80">
        <v>-2743</v>
      </c>
      <c r="P80">
        <v>-10821</v>
      </c>
      <c r="Q80">
        <v>-4031</v>
      </c>
      <c r="R80">
        <v>-2188</v>
      </c>
      <c r="S80">
        <v>-1051</v>
      </c>
      <c r="T80">
        <v>-2625</v>
      </c>
      <c r="U80">
        <v>-9895</v>
      </c>
      <c r="V80">
        <v>-4882</v>
      </c>
      <c r="W80">
        <v>-4530</v>
      </c>
      <c r="X80">
        <v>-3155</v>
      </c>
      <c r="Y80">
        <v>-6734</v>
      </c>
      <c r="Z80">
        <v>-19301</v>
      </c>
      <c r="AA80">
        <v>-5929</v>
      </c>
      <c r="AB80">
        <v>-4723</v>
      </c>
      <c r="AC80">
        <v>-1956</v>
      </c>
      <c r="AD80">
        <v>-19342</v>
      </c>
    </row>
    <row r="81" spans="1:44" s="10" customFormat="1" x14ac:dyDescent="0.2">
      <c r="A81" s="10" t="s">
        <v>101</v>
      </c>
      <c r="B81" s="10">
        <v>7934</v>
      </c>
      <c r="C81" s="10">
        <v>-1679</v>
      </c>
      <c r="D81" s="10">
        <v>5183</v>
      </c>
      <c r="E81" s="10">
        <v>5714</v>
      </c>
      <c r="F81" s="10">
        <v>17152</v>
      </c>
      <c r="G81" s="10">
        <v>14703</v>
      </c>
      <c r="H81" s="10">
        <v>43840</v>
      </c>
      <c r="I81" s="10">
        <v>18435</v>
      </c>
      <c r="J81" s="10">
        <v>16522</v>
      </c>
      <c r="K81" s="10">
        <v>93500</v>
      </c>
      <c r="L81" s="10">
        <v>32534</v>
      </c>
      <c r="M81" s="10">
        <v>24503</v>
      </c>
      <c r="N81" s="10">
        <v>39138</v>
      </c>
      <c r="O81" s="10">
        <v>19112</v>
      </c>
      <c r="P81" s="10">
        <v>115287</v>
      </c>
      <c r="Q81" s="10">
        <v>16848</v>
      </c>
      <c r="R81" s="10">
        <v>22324</v>
      </c>
      <c r="S81" s="10">
        <v>11106</v>
      </c>
      <c r="T81" s="10">
        <v>26107</v>
      </c>
      <c r="U81" s="10">
        <v>76385</v>
      </c>
      <c r="V81" s="10">
        <v>30179</v>
      </c>
      <c r="W81" s="10">
        <v>13613</v>
      </c>
      <c r="X81" s="10">
        <v>24666</v>
      </c>
      <c r="Y81" s="10">
        <v>21035</v>
      </c>
      <c r="Z81" s="10">
        <v>89493</v>
      </c>
      <c r="AA81" s="10">
        <v>30860</v>
      </c>
      <c r="AB81" s="10">
        <v>18901</v>
      </c>
      <c r="AC81" s="10">
        <v>27126</v>
      </c>
      <c r="AD81" s="10">
        <v>97922</v>
      </c>
    </row>
    <row r="82" spans="1:44" x14ac:dyDescent="0.2">
      <c r="A82" t="s">
        <v>102</v>
      </c>
      <c r="B82">
        <v>-3130</v>
      </c>
      <c r="C82">
        <v>-3004</v>
      </c>
      <c r="D82">
        <v>-3365</v>
      </c>
      <c r="E82">
        <v>-3270</v>
      </c>
      <c r="F82">
        <v>-12769</v>
      </c>
      <c r="G82">
        <v>-3339</v>
      </c>
      <c r="H82">
        <v>-3190</v>
      </c>
      <c r="I82">
        <v>-3653</v>
      </c>
      <c r="J82">
        <v>-3530</v>
      </c>
      <c r="K82">
        <v>-13712</v>
      </c>
      <c r="L82">
        <v>-3568</v>
      </c>
      <c r="M82">
        <v>-3443</v>
      </c>
      <c r="N82">
        <v>-3629</v>
      </c>
      <c r="O82">
        <v>-3479</v>
      </c>
      <c r="P82">
        <v>-14119</v>
      </c>
      <c r="Q82">
        <v>-3539</v>
      </c>
      <c r="R82">
        <v>-3375</v>
      </c>
      <c r="S82">
        <v>-3656</v>
      </c>
      <c r="T82">
        <v>-3511</v>
      </c>
      <c r="U82">
        <v>-14081</v>
      </c>
      <c r="V82">
        <v>-3613</v>
      </c>
      <c r="W82">
        <v>-3447</v>
      </c>
      <c r="X82">
        <v>-3767</v>
      </c>
      <c r="Y82">
        <v>-3640</v>
      </c>
      <c r="Z82">
        <v>-14467</v>
      </c>
      <c r="AA82">
        <v>-3732</v>
      </c>
      <c r="AB82">
        <v>-3595</v>
      </c>
      <c r="AC82">
        <v>-3811</v>
      </c>
      <c r="AD82">
        <v>-14778</v>
      </c>
    </row>
    <row r="83" spans="1:44" x14ac:dyDescent="0.2">
      <c r="A83" t="s">
        <v>103</v>
      </c>
      <c r="B83">
        <v>-11302</v>
      </c>
      <c r="C83">
        <v>-7000</v>
      </c>
      <c r="D83">
        <v>-7641</v>
      </c>
      <c r="E83">
        <v>-7649</v>
      </c>
      <c r="F83">
        <v>-33592</v>
      </c>
      <c r="G83">
        <v>-11133</v>
      </c>
      <c r="H83">
        <v>-22581</v>
      </c>
      <c r="I83">
        <v>-21859</v>
      </c>
      <c r="J83">
        <v>-19023</v>
      </c>
      <c r="K83">
        <v>-74596</v>
      </c>
      <c r="L83">
        <v>-10114</v>
      </c>
      <c r="M83">
        <v>-23421</v>
      </c>
      <c r="N83">
        <v>-18153</v>
      </c>
      <c r="O83">
        <v>-17245</v>
      </c>
      <c r="P83">
        <v>-68933</v>
      </c>
      <c r="Q83">
        <v>-22083</v>
      </c>
      <c r="R83">
        <v>-15777</v>
      </c>
      <c r="S83">
        <v>-14950</v>
      </c>
      <c r="T83">
        <v>-22302</v>
      </c>
      <c r="U83">
        <v>-75112</v>
      </c>
      <c r="V83">
        <v>-27636</v>
      </c>
      <c r="W83">
        <v>-18286</v>
      </c>
      <c r="X83">
        <v>-25595</v>
      </c>
      <c r="Y83">
        <v>-19905</v>
      </c>
      <c r="Z83">
        <v>-91422</v>
      </c>
      <c r="AA83">
        <v>-23366</v>
      </c>
      <c r="AB83">
        <v>-22961</v>
      </c>
      <c r="AC83">
        <v>-24562</v>
      </c>
      <c r="AD83">
        <v>-90794</v>
      </c>
    </row>
    <row r="84" spans="1:44" x14ac:dyDescent="0.2">
      <c r="A84" t="s">
        <v>104</v>
      </c>
      <c r="B84">
        <v>2385</v>
      </c>
      <c r="C84">
        <v>10469</v>
      </c>
      <c r="D84">
        <v>9237</v>
      </c>
      <c r="E84">
        <v>6923</v>
      </c>
      <c r="F84">
        <v>29014</v>
      </c>
      <c r="G84">
        <v>6971</v>
      </c>
      <c r="H84">
        <v>-501</v>
      </c>
      <c r="I84">
        <v>-6011</v>
      </c>
      <c r="J84">
        <v>-27</v>
      </c>
      <c r="K84">
        <v>432</v>
      </c>
      <c r="L84">
        <v>6</v>
      </c>
      <c r="M84">
        <v>-2506</v>
      </c>
      <c r="N84">
        <v>-5026</v>
      </c>
      <c r="O84">
        <v>-293</v>
      </c>
      <c r="P84">
        <v>-7819</v>
      </c>
      <c r="Q84">
        <v>231</v>
      </c>
      <c r="R84">
        <v>-1753</v>
      </c>
      <c r="S84">
        <v>-441</v>
      </c>
      <c r="T84">
        <v>4462</v>
      </c>
      <c r="U84">
        <v>2499</v>
      </c>
      <c r="V84">
        <v>-978</v>
      </c>
      <c r="W84">
        <v>10423</v>
      </c>
      <c r="X84">
        <v>0</v>
      </c>
      <c r="Y84">
        <v>3220</v>
      </c>
      <c r="Z84">
        <v>12665</v>
      </c>
      <c r="AA84">
        <v>-1000</v>
      </c>
      <c r="AB84">
        <v>-1751</v>
      </c>
      <c r="AC84">
        <v>971</v>
      </c>
      <c r="AD84">
        <v>1440</v>
      </c>
    </row>
    <row r="85" spans="1:44" s="9" customFormat="1" x14ac:dyDescent="0.2">
      <c r="A85" s="9" t="s">
        <v>126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-87</v>
      </c>
      <c r="N85" s="9">
        <v>4</v>
      </c>
      <c r="O85" s="9">
        <v>-22</v>
      </c>
      <c r="P85" s="9">
        <v>-105</v>
      </c>
      <c r="Q85" s="9">
        <v>-16</v>
      </c>
      <c r="R85" s="9">
        <v>-35</v>
      </c>
      <c r="S85" s="9">
        <v>-69</v>
      </c>
      <c r="T85" s="9">
        <v>-6</v>
      </c>
      <c r="U85" s="9">
        <v>-126</v>
      </c>
      <c r="V85" s="9">
        <v>-22</v>
      </c>
      <c r="W85" s="9">
        <v>-16</v>
      </c>
      <c r="X85" s="9">
        <v>-34</v>
      </c>
      <c r="Y85" s="9">
        <v>-57</v>
      </c>
      <c r="Z85" s="9">
        <v>-129</v>
      </c>
      <c r="AA85" s="9">
        <v>-61</v>
      </c>
      <c r="AB85" s="9">
        <v>-44</v>
      </c>
      <c r="AC85" s="9">
        <v>-43</v>
      </c>
      <c r="AD85">
        <v>-205</v>
      </c>
    </row>
    <row r="86" spans="1:44" s="10" customFormat="1" x14ac:dyDescent="0.2">
      <c r="A86" s="10" t="s">
        <v>163</v>
      </c>
      <c r="B86" s="10">
        <v>-4113</v>
      </c>
      <c r="C86" s="10">
        <v>-1214</v>
      </c>
      <c r="D86" s="10">
        <v>3414</v>
      </c>
      <c r="E86" s="10">
        <v>1718</v>
      </c>
      <c r="F86" s="10">
        <v>-195</v>
      </c>
      <c r="G86" s="10">
        <v>7202</v>
      </c>
      <c r="H86" s="10">
        <v>17568</v>
      </c>
      <c r="I86" s="10">
        <v>-13088</v>
      </c>
      <c r="J86" s="10">
        <v>-6058</v>
      </c>
      <c r="K86" s="10">
        <v>5624</v>
      </c>
      <c r="L86" s="10">
        <v>18858</v>
      </c>
      <c r="M86" s="10">
        <v>-4954</v>
      </c>
      <c r="N86" s="10">
        <v>12334</v>
      </c>
      <c r="O86" s="10">
        <v>-1927</v>
      </c>
      <c r="P86" s="10">
        <v>24311</v>
      </c>
      <c r="Q86" s="10">
        <v>-8559</v>
      </c>
      <c r="R86" s="10">
        <v>1384</v>
      </c>
      <c r="S86" s="10">
        <v>-8010</v>
      </c>
      <c r="T86" s="10">
        <v>4750</v>
      </c>
      <c r="U86" s="10">
        <v>-10435</v>
      </c>
      <c r="V86" s="10">
        <v>-2070</v>
      </c>
      <c r="W86" s="10">
        <v>2287</v>
      </c>
      <c r="X86" s="10">
        <v>-4730</v>
      </c>
      <c r="Y86" s="10">
        <v>653</v>
      </c>
      <c r="Z86" s="10">
        <v>-3860</v>
      </c>
      <c r="AA86" s="10">
        <v>2701</v>
      </c>
      <c r="AB86" s="10">
        <v>-9450</v>
      </c>
      <c r="AC86" s="10">
        <v>-319</v>
      </c>
      <c r="AD86" s="10">
        <v>-6415</v>
      </c>
      <c r="AG86" s="10">
        <v>-5327</v>
      </c>
      <c r="AH86" s="10">
        <v>-1913</v>
      </c>
      <c r="AI86" s="10">
        <v>24770</v>
      </c>
      <c r="AJ86" s="10">
        <v>11682</v>
      </c>
      <c r="AK86" s="10">
        <v>13904</v>
      </c>
      <c r="AL86" s="10">
        <v>26238</v>
      </c>
      <c r="AM86" s="10">
        <v>-7175</v>
      </c>
      <c r="AN86" s="10">
        <v>-15185</v>
      </c>
      <c r="AO86" s="10">
        <v>217</v>
      </c>
      <c r="AP86" s="10">
        <v>-4513</v>
      </c>
      <c r="AQ86" s="10">
        <v>-6749</v>
      </c>
      <c r="AR86" s="10">
        <v>-7068</v>
      </c>
    </row>
    <row r="93" spans="1:44" s="20" customFormat="1" x14ac:dyDescent="0.2">
      <c r="A93" s="19" t="s">
        <v>127</v>
      </c>
      <c r="B93" s="19" t="s">
        <v>148</v>
      </c>
      <c r="C93" s="19" t="s">
        <v>149</v>
      </c>
      <c r="D93" s="19" t="s">
        <v>150</v>
      </c>
      <c r="E93" s="19"/>
      <c r="F93" s="19"/>
      <c r="G93" s="19"/>
      <c r="H93" s="23"/>
      <c r="I93" s="23"/>
      <c r="AD93"/>
    </row>
    <row r="94" spans="1:44" s="20" customFormat="1" x14ac:dyDescent="0.2">
      <c r="A94" s="19" t="s">
        <v>128</v>
      </c>
      <c r="B94" s="28" t="s">
        <v>129</v>
      </c>
      <c r="C94" s="29">
        <v>1750</v>
      </c>
      <c r="D94" s="28" t="s">
        <v>130</v>
      </c>
      <c r="E94" s="19"/>
      <c r="F94" s="19"/>
      <c r="H94" s="23"/>
      <c r="I94" s="23"/>
      <c r="J94" s="19"/>
      <c r="K94" s="19"/>
      <c r="L94" s="19"/>
      <c r="M94" s="19"/>
      <c r="AD94"/>
    </row>
    <row r="95" spans="1:44" s="20" customFormat="1" x14ac:dyDescent="0.2">
      <c r="A95" s="19" t="s">
        <v>131</v>
      </c>
      <c r="B95" s="28" t="s">
        <v>132</v>
      </c>
      <c r="C95" s="29">
        <v>95813</v>
      </c>
      <c r="D95" s="28" t="s">
        <v>133</v>
      </c>
      <c r="E95" s="19"/>
      <c r="F95" s="19"/>
      <c r="G95" s="19"/>
      <c r="H95" s="23"/>
      <c r="I95" s="23"/>
      <c r="J95" s="19"/>
      <c r="K95" s="19"/>
      <c r="AD95"/>
    </row>
    <row r="96" spans="1:44" s="20" customFormat="1" x14ac:dyDescent="0.2">
      <c r="A96" s="19"/>
      <c r="B96" s="28"/>
      <c r="C96" s="30"/>
      <c r="D96" s="28"/>
      <c r="E96" s="19"/>
      <c r="F96" s="19"/>
      <c r="G96" s="19"/>
      <c r="H96" s="23"/>
      <c r="I96" s="23"/>
      <c r="AD96"/>
    </row>
    <row r="97" spans="1:30" s="20" customFormat="1" x14ac:dyDescent="0.2">
      <c r="A97" s="19" t="s">
        <v>134</v>
      </c>
      <c r="B97" s="28"/>
      <c r="C97" s="30"/>
      <c r="D97" s="28"/>
      <c r="E97" s="19"/>
      <c r="F97" s="19"/>
      <c r="G97" s="19"/>
      <c r="H97" s="23"/>
      <c r="I97" s="23"/>
      <c r="AD97"/>
    </row>
    <row r="98" spans="1:30" s="20" customFormat="1" x14ac:dyDescent="0.2">
      <c r="A98" s="19" t="s">
        <v>135</v>
      </c>
      <c r="B98" s="28" t="s">
        <v>136</v>
      </c>
      <c r="C98" s="30">
        <v>14000</v>
      </c>
      <c r="D98" s="28" t="s">
        <v>137</v>
      </c>
      <c r="E98" s="19"/>
      <c r="F98" s="19"/>
      <c r="G98" s="19"/>
      <c r="H98" s="23"/>
      <c r="I98" s="23"/>
      <c r="J98" s="19"/>
      <c r="K98" s="19"/>
      <c r="L98" s="19"/>
      <c r="AD98"/>
    </row>
    <row r="99" spans="1:30" s="20" customFormat="1" x14ac:dyDescent="0.2">
      <c r="A99" s="19"/>
      <c r="B99" s="28"/>
      <c r="C99" s="30"/>
      <c r="D99" s="28"/>
      <c r="E99" s="19"/>
      <c r="F99" s="19"/>
      <c r="G99" s="23"/>
      <c r="H99" s="23"/>
      <c r="I99" s="23"/>
      <c r="AD99"/>
    </row>
    <row r="100" spans="1:30" s="20" customFormat="1" x14ac:dyDescent="0.2">
      <c r="A100" s="19" t="s">
        <v>138</v>
      </c>
      <c r="B100" s="28"/>
      <c r="C100" s="30"/>
      <c r="D100" s="28"/>
      <c r="E100" s="19"/>
      <c r="F100" s="19"/>
      <c r="G100" s="19"/>
      <c r="H100" s="24"/>
      <c r="I100" s="19"/>
      <c r="AD100"/>
    </row>
    <row r="101" spans="1:30" s="20" customFormat="1" x14ac:dyDescent="0.2">
      <c r="A101" s="19" t="s">
        <v>139</v>
      </c>
      <c r="B101" s="28" t="s">
        <v>140</v>
      </c>
      <c r="C101" s="30">
        <v>6500</v>
      </c>
      <c r="D101" s="28" t="s">
        <v>141</v>
      </c>
      <c r="E101" s="19"/>
      <c r="F101" s="19"/>
      <c r="G101" s="19"/>
      <c r="H101" s="24"/>
      <c r="I101" s="19"/>
      <c r="J101" s="19"/>
      <c r="K101" s="19"/>
      <c r="L101" s="19"/>
      <c r="AD101"/>
    </row>
    <row r="102" spans="1:30" s="20" customFormat="1" x14ac:dyDescent="0.2">
      <c r="A102" s="19" t="s">
        <v>142</v>
      </c>
      <c r="B102" s="28"/>
      <c r="C102" s="29">
        <v>118063</v>
      </c>
      <c r="D102" s="28"/>
      <c r="E102" s="19"/>
      <c r="F102" s="19"/>
      <c r="G102" s="19"/>
      <c r="H102" s="24"/>
      <c r="I102" s="19"/>
      <c r="J102" s="19"/>
      <c r="K102" s="19"/>
      <c r="AD102"/>
    </row>
    <row r="103" spans="1:30" s="20" customFormat="1" x14ac:dyDescent="0.2">
      <c r="A103" s="19"/>
      <c r="B103" s="28"/>
      <c r="C103" s="29"/>
      <c r="D103" s="28"/>
      <c r="E103" s="19"/>
      <c r="F103" s="19"/>
      <c r="G103" s="19"/>
      <c r="H103" s="24"/>
      <c r="I103" s="19"/>
      <c r="J103" s="19"/>
      <c r="K103" s="19"/>
      <c r="AD103"/>
    </row>
    <row r="104" spans="1:30" s="20" customFormat="1" x14ac:dyDescent="0.2">
      <c r="A104" s="19"/>
      <c r="B104" s="28"/>
      <c r="C104" s="29"/>
      <c r="D104" s="28"/>
      <c r="E104" s="19"/>
      <c r="F104" s="19"/>
      <c r="G104" s="19"/>
      <c r="H104" s="24"/>
      <c r="I104" s="19"/>
      <c r="J104" s="19"/>
      <c r="K104" s="19"/>
      <c r="AD104"/>
    </row>
    <row r="106" spans="1:30" x14ac:dyDescent="0.2">
      <c r="A106" t="s">
        <v>156</v>
      </c>
      <c r="B106">
        <v>5327995</v>
      </c>
      <c r="C106">
        <v>5261688</v>
      </c>
      <c r="D106">
        <v>5233499</v>
      </c>
      <c r="E106">
        <v>5251692</v>
      </c>
      <c r="F106">
        <v>5251692</v>
      </c>
      <c r="G106">
        <v>5157787</v>
      </c>
      <c r="H106">
        <v>5068493</v>
      </c>
      <c r="I106">
        <v>4926609</v>
      </c>
      <c r="J106">
        <v>5000109</v>
      </c>
      <c r="K106">
        <v>5000109</v>
      </c>
      <c r="L106">
        <v>4773252</v>
      </c>
      <c r="M106">
        <v>4700646</v>
      </c>
      <c r="N106">
        <v>4601380</v>
      </c>
      <c r="O106">
        <v>4648913</v>
      </c>
      <c r="P106">
        <v>4648913</v>
      </c>
      <c r="Q106">
        <v>4454604</v>
      </c>
      <c r="R106">
        <v>4404691</v>
      </c>
      <c r="S106">
        <v>4354788</v>
      </c>
      <c r="T106">
        <v>17528214</v>
      </c>
      <c r="U106">
        <v>17528214</v>
      </c>
      <c r="V106">
        <v>17113688</v>
      </c>
      <c r="W106">
        <v>16929157</v>
      </c>
      <c r="X106">
        <v>16781735</v>
      </c>
      <c r="Y106">
        <v>16864919</v>
      </c>
      <c r="Z106">
        <v>16864919</v>
      </c>
      <c r="AA106">
        <v>16519291</v>
      </c>
      <c r="AB106">
        <v>16403316</v>
      </c>
      <c r="AC106">
        <v>16262203</v>
      </c>
      <c r="AD106">
        <v>16262203</v>
      </c>
    </row>
    <row r="107" spans="1:30" s="35" customFormat="1" x14ac:dyDescent="0.2">
      <c r="A107" s="35" t="s">
        <v>157</v>
      </c>
      <c r="B107" s="35">
        <v>28.219999313354489</v>
      </c>
      <c r="C107" s="35">
        <v>42.642501831054688</v>
      </c>
      <c r="D107" s="35">
        <v>35.220001220703118</v>
      </c>
      <c r="E107" s="35">
        <v>36.455001831054688</v>
      </c>
      <c r="F107" s="35">
        <v>37.637500762939453</v>
      </c>
      <c r="G107" s="35">
        <v>37.637500762939453</v>
      </c>
      <c r="H107" s="35">
        <v>39.292499542236328</v>
      </c>
      <c r="I107" s="35">
        <v>43.192501068115227</v>
      </c>
      <c r="J107" s="35">
        <v>45.542499542236328</v>
      </c>
      <c r="K107" s="35">
        <v>55.197498321533203</v>
      </c>
      <c r="L107" s="35">
        <v>55.197498321533203</v>
      </c>
      <c r="M107" s="35">
        <v>72.477500915527344</v>
      </c>
      <c r="N107" s="35">
        <v>47.185001373291023</v>
      </c>
      <c r="O107" s="35">
        <v>49.645000457763672</v>
      </c>
      <c r="P107" s="35">
        <v>54.419998168945312</v>
      </c>
      <c r="Q107" s="35">
        <v>54.419998168945312</v>
      </c>
      <c r="R107" s="35">
        <v>136.69000244140619</v>
      </c>
      <c r="S107" s="35">
        <v>61.380001068115227</v>
      </c>
      <c r="T107" s="35">
        <v>90.014999389648438</v>
      </c>
      <c r="U107" s="35">
        <v>108.2200012207031</v>
      </c>
      <c r="V107" s="35">
        <v>108.2200012207031</v>
      </c>
      <c r="W107" s="35">
        <v>180.33000183105469</v>
      </c>
      <c r="X107" s="35">
        <v>120.5899963378906</v>
      </c>
      <c r="Y107" s="35">
        <v>133.4100036621094</v>
      </c>
      <c r="Z107" s="35">
        <v>146.91999816894531</v>
      </c>
      <c r="AA107" s="35">
        <v>146.91999816894531</v>
      </c>
      <c r="AB107" s="35">
        <v>174.7200012207031</v>
      </c>
      <c r="AC107" s="35">
        <v>141.6600036621094</v>
      </c>
      <c r="AD107" s="35">
        <v>141.6600036621094</v>
      </c>
    </row>
    <row r="109" spans="1:30" x14ac:dyDescent="0.2">
      <c r="A109" t="s">
        <v>124</v>
      </c>
      <c r="B109">
        <v>16371</v>
      </c>
      <c r="C109">
        <v>15157</v>
      </c>
      <c r="D109">
        <v>18571</v>
      </c>
      <c r="E109">
        <v>20289</v>
      </c>
      <c r="F109">
        <v>20289</v>
      </c>
      <c r="G109">
        <v>27491</v>
      </c>
      <c r="H109">
        <v>45059</v>
      </c>
      <c r="I109">
        <v>31971</v>
      </c>
      <c r="J109">
        <v>25913</v>
      </c>
      <c r="K109">
        <v>25913</v>
      </c>
      <c r="L109">
        <v>44771</v>
      </c>
      <c r="M109">
        <v>37988</v>
      </c>
      <c r="N109">
        <v>50530</v>
      </c>
      <c r="O109">
        <v>48844</v>
      </c>
      <c r="P109">
        <v>48844</v>
      </c>
      <c r="Q109">
        <v>39771</v>
      </c>
      <c r="R109">
        <v>40174</v>
      </c>
      <c r="S109">
        <v>33383</v>
      </c>
      <c r="T109">
        <v>38016</v>
      </c>
      <c r="U109">
        <v>38016</v>
      </c>
      <c r="V109">
        <v>36010</v>
      </c>
      <c r="W109">
        <v>38466</v>
      </c>
      <c r="X109">
        <v>34050</v>
      </c>
      <c r="Y109">
        <v>34940</v>
      </c>
      <c r="Z109">
        <v>34940</v>
      </c>
      <c r="AA109">
        <v>37119</v>
      </c>
      <c r="AB109">
        <v>28098</v>
      </c>
      <c r="AC109">
        <v>27502</v>
      </c>
      <c r="AD109">
        <v>127659</v>
      </c>
    </row>
    <row r="110" spans="1:30" x14ac:dyDescent="0.2">
      <c r="A110" t="s">
        <v>125</v>
      </c>
      <c r="B110">
        <v>229719</v>
      </c>
      <c r="C110">
        <v>241684</v>
      </c>
      <c r="D110">
        <v>242945</v>
      </c>
      <c r="E110">
        <v>248606</v>
      </c>
      <c r="F110">
        <v>248606</v>
      </c>
      <c r="G110">
        <v>257606</v>
      </c>
      <c r="H110">
        <v>222167</v>
      </c>
      <c r="I110">
        <v>211772</v>
      </c>
      <c r="J110">
        <v>211187</v>
      </c>
      <c r="K110">
        <v>211187</v>
      </c>
      <c r="L110">
        <v>200264</v>
      </c>
      <c r="M110">
        <v>187423</v>
      </c>
      <c r="N110">
        <v>160080</v>
      </c>
      <c r="O110">
        <v>157054</v>
      </c>
      <c r="P110">
        <v>157054</v>
      </c>
      <c r="Q110">
        <v>167290</v>
      </c>
      <c r="R110">
        <v>152670</v>
      </c>
      <c r="S110">
        <v>160234</v>
      </c>
      <c r="T110">
        <v>153814</v>
      </c>
      <c r="U110">
        <v>153814</v>
      </c>
      <c r="V110">
        <v>159561</v>
      </c>
      <c r="W110">
        <v>165907</v>
      </c>
      <c r="X110">
        <v>159594</v>
      </c>
      <c r="Y110">
        <v>155576</v>
      </c>
      <c r="Z110">
        <v>155576</v>
      </c>
      <c r="AA110">
        <v>165477</v>
      </c>
      <c r="AB110">
        <v>164632</v>
      </c>
      <c r="AC110">
        <v>151806</v>
      </c>
      <c r="AD110">
        <v>637491</v>
      </c>
    </row>
    <row r="111" spans="1:30" x14ac:dyDescent="0.2">
      <c r="A111" t="s">
        <v>183</v>
      </c>
      <c r="B111">
        <v>246090</v>
      </c>
      <c r="C111">
        <v>256841</v>
      </c>
      <c r="D111">
        <v>261516</v>
      </c>
      <c r="E111">
        <v>268895</v>
      </c>
      <c r="F111">
        <v>268895</v>
      </c>
      <c r="G111">
        <v>285097</v>
      </c>
      <c r="H111">
        <v>267226</v>
      </c>
      <c r="I111">
        <v>243743</v>
      </c>
      <c r="J111">
        <v>237100</v>
      </c>
      <c r="K111">
        <v>237100</v>
      </c>
      <c r="L111">
        <v>245035</v>
      </c>
      <c r="M111">
        <v>225411</v>
      </c>
      <c r="N111">
        <v>210610</v>
      </c>
      <c r="O111">
        <v>205898</v>
      </c>
      <c r="P111">
        <v>205898</v>
      </c>
      <c r="Q111">
        <v>207061</v>
      </c>
      <c r="R111">
        <v>192844</v>
      </c>
      <c r="S111">
        <v>193617</v>
      </c>
      <c r="T111">
        <v>191830</v>
      </c>
      <c r="U111">
        <v>191830</v>
      </c>
      <c r="V111">
        <v>195571</v>
      </c>
      <c r="W111">
        <v>204373</v>
      </c>
      <c r="X111">
        <v>193644</v>
      </c>
      <c r="Y111">
        <v>190516</v>
      </c>
      <c r="Z111">
        <v>190516</v>
      </c>
      <c r="AA111">
        <v>202596</v>
      </c>
      <c r="AB111">
        <v>192730</v>
      </c>
      <c r="AC111">
        <v>179308</v>
      </c>
      <c r="AD111">
        <v>765150</v>
      </c>
    </row>
    <row r="113" spans="1:30" s="32" customFormat="1" x14ac:dyDescent="0.2">
      <c r="A113" s="32" t="s">
        <v>154</v>
      </c>
      <c r="B113" s="32">
        <v>60685</v>
      </c>
      <c r="C113" s="32">
        <v>73373</v>
      </c>
      <c r="D113" s="32">
        <v>77788</v>
      </c>
      <c r="E113" s="32">
        <v>83414</v>
      </c>
      <c r="F113" s="32">
        <v>83414</v>
      </c>
      <c r="G113" s="32">
        <v>82929</v>
      </c>
      <c r="H113" s="32">
        <v>64801</v>
      </c>
      <c r="I113" s="32">
        <v>70655</v>
      </c>
      <c r="J113" s="32">
        <v>76606</v>
      </c>
      <c r="K113" s="32">
        <v>76606</v>
      </c>
      <c r="L113" s="32">
        <v>57990</v>
      </c>
      <c r="M113" s="32">
        <v>62718</v>
      </c>
      <c r="N113" s="32">
        <v>47935</v>
      </c>
      <c r="O113" s="32">
        <v>53223</v>
      </c>
      <c r="P113" s="32">
        <v>53223</v>
      </c>
      <c r="Q113" s="32">
        <v>63531</v>
      </c>
      <c r="R113" s="32">
        <v>59304</v>
      </c>
      <c r="S113" s="32">
        <v>68174</v>
      </c>
      <c r="T113" s="32">
        <v>69424</v>
      </c>
      <c r="U113" s="32">
        <v>69424</v>
      </c>
      <c r="V113" s="32">
        <v>71033</v>
      </c>
      <c r="W113" s="32">
        <v>78179</v>
      </c>
      <c r="X113" s="32">
        <v>79741</v>
      </c>
      <c r="Y113" s="32">
        <v>83779</v>
      </c>
      <c r="Z113" s="32">
        <v>83779</v>
      </c>
      <c r="AA113" s="32">
        <v>80679</v>
      </c>
      <c r="AB113" s="32">
        <v>84884</v>
      </c>
      <c r="AC113" s="32">
        <v>81207</v>
      </c>
      <c r="AD113" s="32">
        <v>81207</v>
      </c>
    </row>
    <row r="114" spans="1:30" x14ac:dyDescent="0.2">
      <c r="A114" s="34" t="s">
        <v>158</v>
      </c>
      <c r="B114">
        <v>150356015.24155614</v>
      </c>
      <c r="C114">
        <v>224371540.17443848</v>
      </c>
      <c r="D114">
        <v>184323841.16854855</v>
      </c>
      <c r="E114">
        <v>191450441.47613525</v>
      </c>
      <c r="F114">
        <v>197660561.65672302</v>
      </c>
      <c r="G114">
        <v>194126212.14757919</v>
      </c>
      <c r="H114">
        <v>199153758.88232803</v>
      </c>
      <c r="I114">
        <v>212792564.4946861</v>
      </c>
      <c r="J114">
        <v>227717461.84363174</v>
      </c>
      <c r="K114">
        <v>275993508.13498306</v>
      </c>
      <c r="L114">
        <v>263471569.258255</v>
      </c>
      <c r="M114">
        <v>340691074.76856995</v>
      </c>
      <c r="N114">
        <v>217116121.61903384</v>
      </c>
      <c r="O114">
        <v>230795288.01310349</v>
      </c>
      <c r="P114">
        <v>252993836.94758606</v>
      </c>
      <c r="Q114">
        <v>242419541.52337646</v>
      </c>
      <c r="R114">
        <v>602077223.5436399</v>
      </c>
      <c r="S114">
        <v>267296892.09141538</v>
      </c>
      <c r="T114">
        <v>1577802172.5116272</v>
      </c>
      <c r="U114">
        <v>1896903340.4767451</v>
      </c>
      <c r="V114">
        <v>1852043336.2507319</v>
      </c>
      <c r="W114">
        <v>3052834912.8082123</v>
      </c>
      <c r="X114">
        <v>2023709362.1934505</v>
      </c>
      <c r="Y114">
        <v>2249948905.5511785</v>
      </c>
      <c r="Z114">
        <v>2477793868.599411</v>
      </c>
      <c r="AA114">
        <v>2427014203.4722748</v>
      </c>
      <c r="AB114">
        <v>2865987391.5435786</v>
      </c>
      <c r="AC114">
        <v>2303703736.5339665</v>
      </c>
      <c r="AD114">
        <v>2303703736.5339665</v>
      </c>
    </row>
    <row r="115" spans="1:30" x14ac:dyDescent="0.2">
      <c r="A115" t="s">
        <v>155</v>
      </c>
      <c r="B115">
        <v>150170610.24155614</v>
      </c>
      <c r="C115">
        <v>224188072.17443848</v>
      </c>
      <c r="D115">
        <v>184140113.16854855</v>
      </c>
      <c r="E115">
        <v>191264960.47613525</v>
      </c>
      <c r="F115">
        <v>197475080.65672302</v>
      </c>
      <c r="G115">
        <v>193924044.14757919</v>
      </c>
      <c r="H115">
        <v>198951333.88232803</v>
      </c>
      <c r="I115">
        <v>212619476.4946861</v>
      </c>
      <c r="J115">
        <v>227556967.84363174</v>
      </c>
      <c r="K115">
        <v>275833014.13498306</v>
      </c>
      <c r="L115">
        <v>263284524.258255</v>
      </c>
      <c r="M115">
        <v>340528381.76856995</v>
      </c>
      <c r="N115">
        <v>216953446.61903384</v>
      </c>
      <c r="O115">
        <v>230642613.01310349</v>
      </c>
      <c r="P115">
        <v>252841161.94758606</v>
      </c>
      <c r="Q115">
        <v>242276011.52337646</v>
      </c>
      <c r="R115">
        <v>601943683.5436399</v>
      </c>
      <c r="S115">
        <v>267171449.09141538</v>
      </c>
      <c r="T115">
        <v>1577679766.5116272</v>
      </c>
      <c r="U115">
        <v>1896780934.4767451</v>
      </c>
      <c r="V115">
        <v>1851918798.2507319</v>
      </c>
      <c r="W115">
        <v>3052708718.8082123</v>
      </c>
      <c r="X115">
        <v>2023595459.1934505</v>
      </c>
      <c r="Y115">
        <v>2249842168.5511785</v>
      </c>
      <c r="Z115">
        <v>2477687131.599411</v>
      </c>
      <c r="AA115">
        <v>2426892286.4722748</v>
      </c>
      <c r="AB115">
        <v>2865879545.5435786</v>
      </c>
      <c r="AC115">
        <v>2303605635.5339665</v>
      </c>
      <c r="AD115">
        <v>2303019793.5339665</v>
      </c>
    </row>
    <row r="117" spans="1:30" x14ac:dyDescent="0.2">
      <c r="A117" t="s">
        <v>159</v>
      </c>
      <c r="B117" s="43">
        <v>4.0410703467466414E-4</v>
      </c>
      <c r="C117" s="43">
        <v>3.2728324610824613E-4</v>
      </c>
      <c r="D117" s="43">
        <v>4.2243918862371114E-4</v>
      </c>
      <c r="E117" s="43">
        <v>4.3611751881969952E-4</v>
      </c>
      <c r="F117" s="43">
        <v>4.2240266327578369E-4</v>
      </c>
      <c r="G117" s="43">
        <v>4.276365025519463E-4</v>
      </c>
      <c r="H117" s="43">
        <v>3.2571281999208544E-4</v>
      </c>
      <c r="I117" s="43">
        <v>3.3230728042812132E-4</v>
      </c>
      <c r="J117" s="43">
        <v>3.3664537160048931E-4</v>
      </c>
      <c r="K117" s="43">
        <v>2.777260011468812E-4</v>
      </c>
      <c r="L117" s="43">
        <v>2.2025601452790966E-4</v>
      </c>
      <c r="M117" s="43">
        <v>1.841784807312315E-4</v>
      </c>
      <c r="N117" s="43">
        <v>2.2094601743835373E-4</v>
      </c>
      <c r="O117" s="43">
        <v>2.3075961247879308E-4</v>
      </c>
      <c r="P117" s="43">
        <v>2.1049974454330787E-4</v>
      </c>
      <c r="Q117" s="43">
        <v>2.6222571355922331E-4</v>
      </c>
      <c r="R117" s="43">
        <v>9.8520844426637391E-5</v>
      </c>
      <c r="S117" s="43">
        <v>2.5516948098998999E-4</v>
      </c>
      <c r="T117" s="43">
        <v>4.4003860272292054E-5</v>
      </c>
      <c r="U117" s="43">
        <v>3.6600958359564926E-5</v>
      </c>
      <c r="V117" s="43">
        <v>3.8356433374452315E-5</v>
      </c>
      <c r="W117" s="43">
        <v>2.5609714912637111E-5</v>
      </c>
      <c r="X117" s="43">
        <v>3.9405603347114924E-5</v>
      </c>
      <c r="Y117" s="43">
        <v>3.7237723237248603E-5</v>
      </c>
      <c r="Z117" s="43">
        <v>3.3813389483892786E-5</v>
      </c>
      <c r="AA117" s="43">
        <v>3.3243749815231735E-5</v>
      </c>
      <c r="AB117" s="43">
        <v>2.9618830328020587E-5</v>
      </c>
      <c r="AC117" s="43">
        <v>3.5252127685117661E-5</v>
      </c>
      <c r="AD117" s="43">
        <v>3.5261095118678274E-5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5D13-1B3D-6E45-A3DE-39F444CCC1C9}">
  <dimension ref="A1:AN73"/>
  <sheetViews>
    <sheetView workbookViewId="0">
      <selection activeCell="G19" sqref="G19"/>
    </sheetView>
  </sheetViews>
  <sheetFormatPr baseColWidth="10" defaultRowHeight="16" x14ac:dyDescent="0.2"/>
  <cols>
    <col min="1" max="1" width="31" customWidth="1"/>
    <col min="7" max="7" width="11.1640625" bestFit="1" customWidth="1"/>
    <col min="8" max="8" width="11.1640625" customWidth="1"/>
  </cols>
  <sheetData>
    <row r="1" spans="1:25" ht="15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s="4" t="s">
        <v>160</v>
      </c>
      <c r="H1" s="4"/>
      <c r="I1" s="4"/>
      <c r="J1" s="4"/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201731</v>
      </c>
      <c r="I2" s="5"/>
      <c r="J2" s="5"/>
      <c r="K2" s="5">
        <v>51982</v>
      </c>
      <c r="L2" s="5">
        <v>31051</v>
      </c>
      <c r="M2" s="5">
        <v>25986</v>
      </c>
      <c r="N2" s="5">
        <v>33362</v>
      </c>
      <c r="O2" s="5">
        <v>55957</v>
      </c>
      <c r="P2" s="5">
        <v>28962</v>
      </c>
      <c r="Q2" s="5">
        <v>26418</v>
      </c>
      <c r="R2" s="5">
        <v>26444</v>
      </c>
      <c r="S2" s="5">
        <v>65597</v>
      </c>
      <c r="T2" s="5">
        <v>47938</v>
      </c>
      <c r="U2" s="5">
        <v>39570</v>
      </c>
      <c r="V2" s="5">
        <v>38868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37847</v>
      </c>
      <c r="I3" s="5"/>
      <c r="J3" s="5"/>
      <c r="K3" s="5">
        <v>7416</v>
      </c>
      <c r="L3" s="5">
        <v>5513</v>
      </c>
      <c r="M3" s="5">
        <v>5820</v>
      </c>
      <c r="N3" s="5">
        <v>6991</v>
      </c>
      <c r="O3" s="5">
        <v>7160</v>
      </c>
      <c r="P3" s="5">
        <v>5351</v>
      </c>
      <c r="Q3" s="5">
        <v>7079</v>
      </c>
      <c r="R3" s="5">
        <v>9032</v>
      </c>
      <c r="S3" s="5">
        <v>8675</v>
      </c>
      <c r="T3" s="5">
        <v>9102</v>
      </c>
      <c r="U3" s="5">
        <v>8235</v>
      </c>
      <c r="V3" s="5">
        <v>9178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30370</v>
      </c>
      <c r="I4" s="5"/>
      <c r="J4" s="5"/>
      <c r="K4" s="5">
        <v>6729</v>
      </c>
      <c r="L4" s="5">
        <v>4872</v>
      </c>
      <c r="M4" s="5">
        <v>5023</v>
      </c>
      <c r="N4" s="5">
        <v>4656</v>
      </c>
      <c r="O4" s="5">
        <v>5977</v>
      </c>
      <c r="P4" s="5">
        <v>4368</v>
      </c>
      <c r="Q4" s="5">
        <v>6582</v>
      </c>
      <c r="R4" s="5">
        <v>6797</v>
      </c>
      <c r="S4" s="5">
        <v>8435</v>
      </c>
      <c r="T4" s="5">
        <v>7807</v>
      </c>
      <c r="U4" s="5">
        <v>7368</v>
      </c>
      <c r="V4" s="5">
        <v>8252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40376</v>
      </c>
      <c r="I5" s="5"/>
      <c r="J5" s="5"/>
      <c r="K5" s="5">
        <v>7308</v>
      </c>
      <c r="L5" s="5">
        <v>5129</v>
      </c>
      <c r="M5" s="5">
        <v>5525</v>
      </c>
      <c r="N5" s="5">
        <v>6520</v>
      </c>
      <c r="O5" s="5">
        <v>10010</v>
      </c>
      <c r="P5" s="5">
        <v>6284</v>
      </c>
      <c r="Q5" s="5">
        <v>6450</v>
      </c>
      <c r="R5" s="5">
        <v>7876</v>
      </c>
      <c r="S5" s="5">
        <v>12971</v>
      </c>
      <c r="T5" s="5">
        <v>7836</v>
      </c>
      <c r="U5" s="5">
        <v>8775</v>
      </c>
      <c r="V5" s="5">
        <v>8785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77218</v>
      </c>
      <c r="I6" s="5"/>
      <c r="J6" s="5"/>
      <c r="K6" s="5">
        <v>10875</v>
      </c>
      <c r="L6" s="5">
        <v>11450</v>
      </c>
      <c r="M6" s="5">
        <v>11455</v>
      </c>
      <c r="N6" s="5">
        <v>12511</v>
      </c>
      <c r="O6" s="5">
        <v>12715</v>
      </c>
      <c r="P6" s="5">
        <v>13348</v>
      </c>
      <c r="Q6" s="5">
        <v>13156</v>
      </c>
      <c r="R6" s="5">
        <v>14549</v>
      </c>
      <c r="S6" s="5">
        <v>15761</v>
      </c>
      <c r="T6" s="5">
        <v>16901</v>
      </c>
      <c r="U6" s="5">
        <v>17486</v>
      </c>
      <c r="V6" s="5">
        <v>18277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76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387542</v>
      </c>
      <c r="I7" s="14"/>
      <c r="J7" s="14"/>
      <c r="K7" s="14">
        <v>84310</v>
      </c>
      <c r="L7" s="14">
        <v>58015</v>
      </c>
      <c r="M7" s="14">
        <v>53809</v>
      </c>
      <c r="N7" s="14">
        <v>64040</v>
      </c>
      <c r="O7" s="14">
        <v>91819</v>
      </c>
      <c r="P7" s="14">
        <v>58313</v>
      </c>
      <c r="Q7" s="14">
        <v>59685</v>
      </c>
      <c r="R7" s="14">
        <v>64698</v>
      </c>
      <c r="S7" s="14">
        <v>111439</v>
      </c>
      <c r="T7" s="14">
        <v>89584</v>
      </c>
      <c r="U7" s="14">
        <v>81434</v>
      </c>
      <c r="V7" s="14">
        <v>83360</v>
      </c>
      <c r="W7" s="14">
        <v>123945</v>
      </c>
      <c r="X7" s="14">
        <v>97278</v>
      </c>
      <c r="Y7" s="14">
        <v>82959</v>
      </c>
    </row>
    <row r="9" spans="1:25" s="6" customFormat="1" x14ac:dyDescent="0.2">
      <c r="A9" s="6" t="s">
        <v>121</v>
      </c>
    </row>
    <row r="10" spans="1:25" s="6" customFormat="1" x14ac:dyDescent="0.2">
      <c r="A10" s="7" t="s">
        <v>116</v>
      </c>
      <c r="C10" s="8">
        <v>0.17959368520864144</v>
      </c>
      <c r="D10" s="8">
        <v>-0.14587969933832837</v>
      </c>
      <c r="E10" s="8">
        <v>-3.2307681502447658E-2</v>
      </c>
      <c r="F10" s="8">
        <v>0.39331983364905176</v>
      </c>
      <c r="G10" s="6">
        <v>0.12354287687483639</v>
      </c>
      <c r="I10" s="8"/>
      <c r="J10" s="8"/>
      <c r="K10" s="8">
        <v>-0.15580745745095492</v>
      </c>
      <c r="L10" s="8">
        <v>-0.18355595288178375</v>
      </c>
      <c r="M10" s="8">
        <v>-0.13107737577743597</v>
      </c>
      <c r="N10" s="8">
        <v>-0.10281027295952669</v>
      </c>
      <c r="O10" s="8">
        <v>7.6468777653803235E-2</v>
      </c>
      <c r="P10" s="8">
        <v>-6.7276416218479282E-2</v>
      </c>
      <c r="Q10" s="8">
        <v>1.6624336181020549E-2</v>
      </c>
      <c r="R10" s="8">
        <v>-0.20736166896469035</v>
      </c>
      <c r="S10" s="8">
        <v>0.17227513983951964</v>
      </c>
      <c r="T10" s="8">
        <v>0.65520336993301564</v>
      </c>
      <c r="U10" s="8">
        <v>0.4978423801953214</v>
      </c>
      <c r="V10" s="8">
        <v>0.46982302223566785</v>
      </c>
      <c r="W10" s="8">
        <v>9.1940180191167273E-2</v>
      </c>
      <c r="X10" s="8">
        <v>5.4904251324627645E-2</v>
      </c>
      <c r="Y10" s="8">
        <v>2.7672479150871874E-2</v>
      </c>
    </row>
    <row r="11" spans="1:25" s="6" customFormat="1" x14ac:dyDescent="0.2">
      <c r="A11" s="7" t="s">
        <v>118</v>
      </c>
      <c r="C11" s="8">
        <v>-1.4158607350096712E-2</v>
      </c>
      <c r="D11" s="8">
        <v>1.0045518756867053E-2</v>
      </c>
      <c r="E11" s="8">
        <v>0.11196581196581197</v>
      </c>
      <c r="F11" s="8">
        <v>0.22947383131856613</v>
      </c>
      <c r="G11" s="6">
        <v>7.9985161511243005E-2</v>
      </c>
      <c r="I11" s="8"/>
      <c r="J11" s="8"/>
      <c r="K11" s="8">
        <v>7.5562001450326322E-2</v>
      </c>
      <c r="L11" s="8">
        <v>-5.7284541723666212E-2</v>
      </c>
      <c r="M11" s="8">
        <v>9.193245778611632E-2</v>
      </c>
      <c r="N11" s="8">
        <v>-5.6672513830792068E-2</v>
      </c>
      <c r="O11" s="8">
        <v>-3.4519956850053934E-2</v>
      </c>
      <c r="P11" s="8">
        <v>-2.9385089787774352E-2</v>
      </c>
      <c r="Q11" s="8">
        <v>0.21632302405498283</v>
      </c>
      <c r="R11" s="8">
        <v>0.29194678872836505</v>
      </c>
      <c r="S11" s="8">
        <v>0.21159217877094971</v>
      </c>
      <c r="T11" s="8">
        <v>0.70099046907120166</v>
      </c>
      <c r="U11" s="8">
        <v>0.16329990111597684</v>
      </c>
      <c r="V11" s="8">
        <v>1.6164747564216122E-2</v>
      </c>
      <c r="W11" s="8">
        <v>0.25095100864553316</v>
      </c>
      <c r="X11" s="8">
        <v>0.14645132937815863</v>
      </c>
      <c r="Y11" s="8">
        <v>-0.10358227079538555</v>
      </c>
    </row>
    <row r="12" spans="1:25" s="6" customFormat="1" x14ac:dyDescent="0.2">
      <c r="A12" s="7" t="s">
        <v>117</v>
      </c>
      <c r="C12" s="8">
        <v>-2.1693892414941213E-2</v>
      </c>
      <c r="D12" s="8">
        <v>0.13161393246477002</v>
      </c>
      <c r="E12" s="8">
        <v>0.11484962406015038</v>
      </c>
      <c r="F12" s="8">
        <v>0.34302815714044849</v>
      </c>
      <c r="G12" s="6">
        <v>-1.2168250731739402E-3</v>
      </c>
      <c r="I12" s="8"/>
      <c r="J12" s="8"/>
      <c r="K12" s="8">
        <v>0.14790174002047082</v>
      </c>
      <c r="L12" s="8">
        <v>0.18453683442742524</v>
      </c>
      <c r="M12" s="8">
        <v>5.9481122126133726E-2</v>
      </c>
      <c r="N12" s="8">
        <v>0.13866471019809246</v>
      </c>
      <c r="O12" s="8">
        <v>-0.1117550899093476</v>
      </c>
      <c r="P12" s="8">
        <v>-0.10344827586206896</v>
      </c>
      <c r="Q12" s="8">
        <v>0.31037228747760304</v>
      </c>
      <c r="R12" s="8">
        <v>0.45983676975945015</v>
      </c>
      <c r="S12" s="8">
        <v>0.41124309854442026</v>
      </c>
      <c r="T12" s="8">
        <v>0.7873168498168498</v>
      </c>
      <c r="U12" s="8">
        <v>0.11941659070191431</v>
      </c>
      <c r="V12" s="8">
        <v>0.21406502868912755</v>
      </c>
      <c r="W12" s="8">
        <v>-0.14072317723770006</v>
      </c>
      <c r="X12" s="8">
        <v>-2.0622518252850008E-2</v>
      </c>
      <c r="Y12" s="8">
        <v>-1.9543973941368076E-2</v>
      </c>
    </row>
    <row r="13" spans="1:25" s="6" customFormat="1" x14ac:dyDescent="0.2">
      <c r="A13" s="7" t="s">
        <v>119</v>
      </c>
      <c r="C13" s="8">
        <v>0.35403871569618284</v>
      </c>
      <c r="D13" s="8">
        <v>0.40563816960440946</v>
      </c>
      <c r="E13" s="8">
        <v>0.25071481088146391</v>
      </c>
      <c r="F13" s="8">
        <v>0.25300457217504901</v>
      </c>
      <c r="G13" s="6">
        <v>7.7900581985156703E-2</v>
      </c>
      <c r="I13" s="8"/>
      <c r="J13" s="8"/>
      <c r="K13" s="8">
        <v>0.3313900528329386</v>
      </c>
      <c r="L13" s="8">
        <v>0.29716742539200808</v>
      </c>
      <c r="M13" s="8">
        <v>0.47727272727272729</v>
      </c>
      <c r="N13" s="8">
        <v>0.53991497401983934</v>
      </c>
      <c r="O13" s="8">
        <v>0.36973180076628354</v>
      </c>
      <c r="P13" s="8">
        <v>0.22519009553519204</v>
      </c>
      <c r="Q13" s="8">
        <v>0.167420814479638</v>
      </c>
      <c r="R13" s="8">
        <v>0.20797546012269938</v>
      </c>
      <c r="S13" s="8">
        <v>0.29580419580419581</v>
      </c>
      <c r="T13" s="8">
        <v>0.24697644812221514</v>
      </c>
      <c r="U13" s="8">
        <v>0.36046511627906974</v>
      </c>
      <c r="V13" s="8">
        <v>0.1154139156932453</v>
      </c>
      <c r="W13" s="8">
        <v>0.13337445069771028</v>
      </c>
      <c r="X13" s="8">
        <v>0.12378764675855028</v>
      </c>
      <c r="Y13" s="8">
        <v>-7.8746438746438746E-2</v>
      </c>
    </row>
    <row r="14" spans="1:25" s="6" customFormat="1" x14ac:dyDescent="0.2">
      <c r="A14" s="7" t="s">
        <v>75</v>
      </c>
      <c r="C14" s="8">
        <v>0.24049366244162776</v>
      </c>
      <c r="D14" s="8">
        <v>0.24471632159182577</v>
      </c>
      <c r="E14" s="8">
        <v>0.16152167807997234</v>
      </c>
      <c r="F14" s="8">
        <v>0.27259708376729652</v>
      </c>
      <c r="G14" s="6">
        <v>0.19353293042954078</v>
      </c>
      <c r="I14" s="8"/>
      <c r="J14" s="8"/>
      <c r="K14" s="8">
        <v>0.2837917601227718</v>
      </c>
      <c r="L14" s="8">
        <v>0.24591947769314473</v>
      </c>
      <c r="M14" s="8">
        <v>0.19972769166317553</v>
      </c>
      <c r="N14" s="8">
        <v>0.25348161506863037</v>
      </c>
      <c r="O14" s="8">
        <v>0.16919540229885058</v>
      </c>
      <c r="P14" s="8">
        <v>0.165764192139738</v>
      </c>
      <c r="Q14" s="8">
        <v>0.14849410737669141</v>
      </c>
      <c r="R14" s="8">
        <v>0.16289665094716649</v>
      </c>
      <c r="S14" s="8">
        <v>0.23955957530475816</v>
      </c>
      <c r="T14" s="8">
        <v>0.26618219958046146</v>
      </c>
      <c r="U14" s="8">
        <v>0.32912739434478566</v>
      </c>
      <c r="V14" s="8">
        <v>0.25623754209911331</v>
      </c>
      <c r="W14" s="8">
        <v>0.23824630416851722</v>
      </c>
      <c r="X14" s="8">
        <v>0.17277084196201409</v>
      </c>
      <c r="Y14" s="8">
        <v>0.12112547180601624</v>
      </c>
    </row>
    <row r="15" spans="1:25" s="16" customFormat="1" x14ac:dyDescent="0.2">
      <c r="A15" s="15" t="s">
        <v>120</v>
      </c>
      <c r="C15" s="17">
        <v>0.15861957650261305</v>
      </c>
      <c r="D15" s="17">
        <v>-2.0410775805267418E-2</v>
      </c>
      <c r="E15" s="17">
        <v>5.5120803769784836E-2</v>
      </c>
      <c r="F15" s="17">
        <v>0.33259384733074693</v>
      </c>
      <c r="G15" s="16">
        <v>0.11633708285924155</v>
      </c>
      <c r="I15" s="17"/>
      <c r="J15" s="17"/>
      <c r="K15" s="17">
        <v>-4.5111163965433271E-2</v>
      </c>
      <c r="L15" s="17">
        <v>-5.106563946546281E-2</v>
      </c>
      <c r="M15" s="17">
        <v>1.0213085515817141E-2</v>
      </c>
      <c r="N15" s="17">
        <v>1.8124006359300476E-2</v>
      </c>
      <c r="O15" s="17">
        <v>8.9064167951607168E-2</v>
      </c>
      <c r="P15" s="17">
        <v>5.1366026027751446E-3</v>
      </c>
      <c r="Q15" s="17">
        <v>0.10920106301919753</v>
      </c>
      <c r="R15" s="17">
        <v>1.0274828232354778E-2</v>
      </c>
      <c r="S15" s="17">
        <v>0.21368126422635839</v>
      </c>
      <c r="T15" s="17">
        <v>0.53626121105070912</v>
      </c>
      <c r="U15" s="17">
        <v>0.36439641450950827</v>
      </c>
      <c r="V15" s="17">
        <v>0.28844786546724782</v>
      </c>
      <c r="W15" s="17">
        <v>0.11222283042740872</v>
      </c>
      <c r="X15" s="17">
        <v>8.5885872477228078E-2</v>
      </c>
      <c r="Y15" s="17">
        <v>1.8726821720657219E-2</v>
      </c>
    </row>
    <row r="16" spans="1:25" s="38" customFormat="1" x14ac:dyDescent="0.2">
      <c r="A16" s="37"/>
      <c r="C16" s="39"/>
      <c r="D16" s="39"/>
      <c r="E16" s="39"/>
      <c r="F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">
      <c r="A17" s="5" t="s">
        <v>89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219681</v>
      </c>
      <c r="K17">
        <v>52279</v>
      </c>
      <c r="L17">
        <v>36194</v>
      </c>
      <c r="M17">
        <v>33582</v>
      </c>
      <c r="N17">
        <v>39727</v>
      </c>
      <c r="O17">
        <v>56602</v>
      </c>
      <c r="P17">
        <v>35943</v>
      </c>
      <c r="Q17">
        <v>37005</v>
      </c>
      <c r="R17">
        <v>40009</v>
      </c>
      <c r="S17">
        <v>67111</v>
      </c>
      <c r="T17">
        <v>51505</v>
      </c>
      <c r="U17">
        <v>46179</v>
      </c>
      <c r="V17">
        <v>48186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90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167861</v>
      </c>
      <c r="K18" s="10">
        <v>32031</v>
      </c>
      <c r="L18" s="10">
        <v>21821</v>
      </c>
      <c r="M18" s="10">
        <v>20227</v>
      </c>
      <c r="N18" s="10">
        <v>24313</v>
      </c>
      <c r="O18" s="10">
        <v>35217</v>
      </c>
      <c r="P18" s="10">
        <v>22370</v>
      </c>
      <c r="Q18" s="10">
        <v>22680</v>
      </c>
      <c r="R18" s="10">
        <v>24689</v>
      </c>
      <c r="S18" s="10">
        <v>44328</v>
      </c>
      <c r="T18" s="10">
        <v>38079</v>
      </c>
      <c r="U18" s="10">
        <v>35255</v>
      </c>
      <c r="V18" s="10">
        <v>35174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94</v>
      </c>
      <c r="B19">
        <v>-13940</v>
      </c>
      <c r="C19">
        <v>-18033</v>
      </c>
      <c r="D19">
        <v>-20108</v>
      </c>
      <c r="E19">
        <v>-26809</v>
      </c>
      <c r="F19">
        <v>-32345</v>
      </c>
      <c r="G19">
        <v>-38939</v>
      </c>
      <c r="K19">
        <v>-4730</v>
      </c>
      <c r="L19">
        <v>-4988</v>
      </c>
      <c r="M19">
        <v>-5383</v>
      </c>
      <c r="N19">
        <v>-5007</v>
      </c>
      <c r="O19">
        <v>-6483</v>
      </c>
      <c r="P19">
        <v>-6449</v>
      </c>
      <c r="Q19">
        <v>-6791</v>
      </c>
      <c r="R19">
        <v>-7086</v>
      </c>
      <c r="S19">
        <v>-8083</v>
      </c>
      <c r="T19">
        <v>-7271</v>
      </c>
      <c r="U19">
        <v>-8054</v>
      </c>
      <c r="V19">
        <v>-8937</v>
      </c>
      <c r="W19">
        <v>-10305</v>
      </c>
      <c r="X19">
        <v>-9683</v>
      </c>
      <c r="Y19">
        <v>-10014</v>
      </c>
    </row>
    <row r="20" spans="1:25" s="10" customFormat="1" x14ac:dyDescent="0.2">
      <c r="A20" s="10" t="s">
        <v>111</v>
      </c>
      <c r="B20" s="10">
        <v>74246</v>
      </c>
      <c r="C20" s="10">
        <v>83806</v>
      </c>
      <c r="D20" s="10">
        <v>78284</v>
      </c>
      <c r="E20" s="10">
        <v>78147</v>
      </c>
      <c r="F20" s="10">
        <v>120491</v>
      </c>
      <c r="G20" s="10">
        <v>128922</v>
      </c>
      <c r="K20" s="10">
        <v>27301</v>
      </c>
      <c r="L20" s="10">
        <v>16833</v>
      </c>
      <c r="M20" s="10">
        <v>14844</v>
      </c>
      <c r="N20" s="10">
        <v>19306</v>
      </c>
      <c r="O20" s="10">
        <v>28734</v>
      </c>
      <c r="P20" s="10">
        <v>15921</v>
      </c>
      <c r="Q20" s="10">
        <v>15889</v>
      </c>
      <c r="R20" s="10">
        <v>17603</v>
      </c>
      <c r="S20" s="10">
        <v>36245</v>
      </c>
      <c r="T20" s="10">
        <v>30808</v>
      </c>
      <c r="U20" s="10">
        <v>27201</v>
      </c>
      <c r="V20" s="10">
        <v>26237</v>
      </c>
      <c r="W20" s="10">
        <v>43938</v>
      </c>
      <c r="X20" s="10">
        <v>32876</v>
      </c>
      <c r="Y20" s="10">
        <v>25871</v>
      </c>
    </row>
    <row r="23" spans="1:25" x14ac:dyDescent="0.2">
      <c r="A23" t="s">
        <v>92</v>
      </c>
      <c r="B23">
        <v>229234</v>
      </c>
      <c r="C23">
        <v>265595</v>
      </c>
      <c r="D23">
        <v>260174</v>
      </c>
      <c r="E23">
        <v>274515</v>
      </c>
      <c r="F23">
        <v>365817</v>
      </c>
      <c r="G23">
        <v>387542</v>
      </c>
      <c r="K23">
        <v>84310</v>
      </c>
      <c r="L23">
        <v>58015</v>
      </c>
      <c r="M23">
        <v>53809</v>
      </c>
      <c r="N23">
        <v>64040</v>
      </c>
      <c r="O23">
        <v>91819</v>
      </c>
      <c r="P23">
        <v>58313</v>
      </c>
      <c r="Q23">
        <v>59685</v>
      </c>
      <c r="R23">
        <v>64698</v>
      </c>
      <c r="S23">
        <v>111439</v>
      </c>
      <c r="T23">
        <v>89584</v>
      </c>
      <c r="U23">
        <v>81434</v>
      </c>
      <c r="V23">
        <v>83360</v>
      </c>
      <c r="W23">
        <v>123945</v>
      </c>
      <c r="X23">
        <v>97278</v>
      </c>
      <c r="Y23">
        <v>82959</v>
      </c>
    </row>
    <row r="24" spans="1:25" x14ac:dyDescent="0.2">
      <c r="A24" t="s">
        <v>89</v>
      </c>
      <c r="B24">
        <v>141048</v>
      </c>
      <c r="C24">
        <v>163756</v>
      </c>
      <c r="D24">
        <v>161782</v>
      </c>
      <c r="E24">
        <v>169559</v>
      </c>
      <c r="F24">
        <v>212981</v>
      </c>
      <c r="G24">
        <v>219681</v>
      </c>
      <c r="K24">
        <v>52279</v>
      </c>
      <c r="L24">
        <v>36194</v>
      </c>
      <c r="M24">
        <v>33582</v>
      </c>
      <c r="N24">
        <v>39727</v>
      </c>
      <c r="O24">
        <v>56602</v>
      </c>
      <c r="P24">
        <v>35943</v>
      </c>
      <c r="Q24">
        <v>37005</v>
      </c>
      <c r="R24">
        <v>40009</v>
      </c>
      <c r="S24">
        <v>67111</v>
      </c>
      <c r="T24">
        <v>51505</v>
      </c>
      <c r="U24">
        <v>46179</v>
      </c>
      <c r="V24">
        <v>48186</v>
      </c>
      <c r="W24">
        <v>69702</v>
      </c>
      <c r="X24">
        <v>54719</v>
      </c>
      <c r="Y24">
        <v>47074</v>
      </c>
    </row>
    <row r="25" spans="1:25" s="10" customFormat="1" x14ac:dyDescent="0.2">
      <c r="A25" s="10" t="s">
        <v>90</v>
      </c>
      <c r="B25" s="10">
        <v>88186</v>
      </c>
      <c r="C25" s="10">
        <v>101839</v>
      </c>
      <c r="D25" s="10">
        <v>98392</v>
      </c>
      <c r="E25" s="10">
        <v>104956</v>
      </c>
      <c r="F25" s="10">
        <v>152836</v>
      </c>
      <c r="G25" s="10">
        <v>167861</v>
      </c>
      <c r="K25" s="10">
        <v>32031</v>
      </c>
      <c r="L25" s="10">
        <v>21821</v>
      </c>
      <c r="M25" s="10">
        <v>20227</v>
      </c>
      <c r="N25" s="10">
        <v>24313</v>
      </c>
      <c r="O25" s="10">
        <v>35217</v>
      </c>
      <c r="P25" s="10">
        <v>22370</v>
      </c>
      <c r="Q25" s="10">
        <v>22680</v>
      </c>
      <c r="R25" s="10">
        <v>24689</v>
      </c>
      <c r="S25" s="10">
        <v>44328</v>
      </c>
      <c r="T25" s="10">
        <v>38079</v>
      </c>
      <c r="U25" s="10">
        <v>35255</v>
      </c>
      <c r="V25" s="10">
        <v>35174</v>
      </c>
      <c r="W25" s="10">
        <v>54243</v>
      </c>
      <c r="X25" s="10">
        <v>42559</v>
      </c>
      <c r="Y25" s="10">
        <v>35885</v>
      </c>
    </row>
    <row r="26" spans="1:25" x14ac:dyDescent="0.2">
      <c r="A26" s="11" t="s">
        <v>93</v>
      </c>
      <c r="B26">
        <v>26842</v>
      </c>
      <c r="C26">
        <v>30941</v>
      </c>
      <c r="D26">
        <v>34462</v>
      </c>
      <c r="E26">
        <v>38668</v>
      </c>
      <c r="F26">
        <v>43887</v>
      </c>
      <c r="G26">
        <v>49532</v>
      </c>
      <c r="K26">
        <v>8685</v>
      </c>
      <c r="L26">
        <v>8406</v>
      </c>
      <c r="M26">
        <v>8683</v>
      </c>
      <c r="N26">
        <v>8688</v>
      </c>
      <c r="O26">
        <v>9648</v>
      </c>
      <c r="P26">
        <v>9517</v>
      </c>
      <c r="Q26">
        <v>9589</v>
      </c>
      <c r="R26">
        <v>9914</v>
      </c>
      <c r="S26">
        <v>10794</v>
      </c>
      <c r="T26">
        <v>10576</v>
      </c>
      <c r="U26">
        <v>11129</v>
      </c>
      <c r="V26">
        <v>11388</v>
      </c>
      <c r="W26">
        <v>12755</v>
      </c>
      <c r="X26">
        <v>12580</v>
      </c>
      <c r="Y26">
        <v>12809</v>
      </c>
    </row>
    <row r="27" spans="1:25" s="10" customFormat="1" x14ac:dyDescent="0.2">
      <c r="A27" s="10" t="s">
        <v>96</v>
      </c>
      <c r="B27" s="10">
        <v>61344</v>
      </c>
      <c r="C27" s="10">
        <v>70898</v>
      </c>
      <c r="D27" s="10">
        <v>63930</v>
      </c>
      <c r="E27" s="10">
        <v>66288</v>
      </c>
      <c r="F27" s="10">
        <v>108949</v>
      </c>
      <c r="G27" s="10">
        <v>118329</v>
      </c>
      <c r="K27" s="10">
        <v>23346</v>
      </c>
      <c r="L27" s="10">
        <v>13415</v>
      </c>
      <c r="M27" s="10">
        <v>11544</v>
      </c>
      <c r="N27" s="10">
        <v>15625</v>
      </c>
      <c r="O27" s="10">
        <v>25569</v>
      </c>
      <c r="P27" s="10">
        <v>12853</v>
      </c>
      <c r="Q27" s="10">
        <v>13091</v>
      </c>
      <c r="R27" s="10">
        <v>14775</v>
      </c>
      <c r="S27" s="10">
        <v>33534</v>
      </c>
      <c r="T27" s="10">
        <v>27503</v>
      </c>
      <c r="U27" s="10">
        <v>24126</v>
      </c>
      <c r="V27" s="10">
        <v>23786</v>
      </c>
      <c r="W27" s="10">
        <v>41488</v>
      </c>
      <c r="X27" s="10">
        <v>29979</v>
      </c>
      <c r="Y27" s="10">
        <v>23076</v>
      </c>
    </row>
    <row r="28" spans="1:25" x14ac:dyDescent="0.2">
      <c r="A28" t="s">
        <v>97</v>
      </c>
      <c r="B28">
        <v>10157</v>
      </c>
      <c r="C28">
        <v>10903</v>
      </c>
      <c r="D28">
        <v>12547</v>
      </c>
      <c r="E28">
        <v>11056</v>
      </c>
      <c r="F28">
        <v>11284</v>
      </c>
      <c r="G28">
        <v>11228</v>
      </c>
      <c r="K28">
        <v>3395</v>
      </c>
      <c r="L28">
        <v>3040</v>
      </c>
      <c r="M28">
        <v>2933</v>
      </c>
      <c r="N28">
        <v>3179</v>
      </c>
      <c r="O28">
        <v>2816</v>
      </c>
      <c r="P28">
        <v>2786</v>
      </c>
      <c r="Q28">
        <v>2752</v>
      </c>
      <c r="R28">
        <v>2702</v>
      </c>
      <c r="S28">
        <v>2666</v>
      </c>
      <c r="T28">
        <v>2797</v>
      </c>
      <c r="U28">
        <v>2832</v>
      </c>
      <c r="V28">
        <v>2989</v>
      </c>
      <c r="W28">
        <v>2697</v>
      </c>
      <c r="X28">
        <v>2737</v>
      </c>
      <c r="Y28">
        <v>2805</v>
      </c>
    </row>
    <row r="29" spans="1:25" s="10" customFormat="1" x14ac:dyDescent="0.2">
      <c r="A29" s="10" t="s">
        <v>91</v>
      </c>
      <c r="B29" s="10">
        <v>71501</v>
      </c>
      <c r="C29" s="10">
        <v>81801</v>
      </c>
      <c r="D29" s="10">
        <v>76477</v>
      </c>
      <c r="E29" s="10">
        <v>77344</v>
      </c>
      <c r="F29" s="10">
        <v>120233</v>
      </c>
      <c r="G29" s="10">
        <v>129557</v>
      </c>
      <c r="K29" s="10">
        <v>26741</v>
      </c>
      <c r="L29" s="10">
        <v>16455</v>
      </c>
      <c r="M29" s="10">
        <v>14477</v>
      </c>
      <c r="N29" s="10">
        <v>18804</v>
      </c>
      <c r="O29" s="10">
        <v>28385</v>
      </c>
      <c r="P29" s="10">
        <v>15639</v>
      </c>
      <c r="Q29" s="10">
        <v>15843</v>
      </c>
      <c r="R29" s="10">
        <v>17477</v>
      </c>
      <c r="S29" s="10">
        <v>36200</v>
      </c>
      <c r="T29" s="10">
        <v>30300</v>
      </c>
      <c r="U29" s="10">
        <v>26958</v>
      </c>
      <c r="V29" s="10">
        <v>26775</v>
      </c>
      <c r="W29" s="10">
        <v>44185</v>
      </c>
      <c r="X29" s="10">
        <v>32716</v>
      </c>
      <c r="Y29" s="10">
        <v>25881</v>
      </c>
    </row>
    <row r="30" spans="1:25" x14ac:dyDescent="0.2">
      <c r="A30" t="s">
        <v>162</v>
      </c>
      <c r="B30">
        <v>2745</v>
      </c>
      <c r="C30">
        <v>2005</v>
      </c>
      <c r="D30">
        <v>1807</v>
      </c>
      <c r="E30">
        <v>803</v>
      </c>
      <c r="F30">
        <v>258</v>
      </c>
      <c r="G30">
        <v>-635</v>
      </c>
      <c r="K30">
        <v>560</v>
      </c>
      <c r="L30">
        <v>378</v>
      </c>
      <c r="M30">
        <v>367</v>
      </c>
      <c r="N30">
        <v>502</v>
      </c>
      <c r="O30">
        <v>349</v>
      </c>
      <c r="P30">
        <v>282</v>
      </c>
      <c r="Q30">
        <v>46</v>
      </c>
      <c r="R30">
        <v>126</v>
      </c>
      <c r="S30">
        <v>45</v>
      </c>
      <c r="T30">
        <v>508</v>
      </c>
      <c r="U30">
        <v>243</v>
      </c>
      <c r="V30">
        <v>-538</v>
      </c>
      <c r="W30">
        <v>-247</v>
      </c>
      <c r="X30">
        <v>160</v>
      </c>
      <c r="Y30">
        <v>-10</v>
      </c>
    </row>
    <row r="31" spans="1:25" s="10" customFormat="1" x14ac:dyDescent="0.2">
      <c r="A31" s="10" t="s">
        <v>111</v>
      </c>
      <c r="B31" s="10">
        <v>74246</v>
      </c>
      <c r="C31" s="10">
        <v>83806</v>
      </c>
      <c r="D31" s="10">
        <v>78284</v>
      </c>
      <c r="E31" s="10">
        <v>78147</v>
      </c>
      <c r="F31" s="10">
        <v>120491</v>
      </c>
      <c r="G31" s="10">
        <v>128922</v>
      </c>
      <c r="K31" s="10">
        <v>27301</v>
      </c>
      <c r="L31" s="10">
        <v>16833</v>
      </c>
      <c r="M31" s="10">
        <v>14844</v>
      </c>
      <c r="N31" s="10">
        <v>19306</v>
      </c>
      <c r="O31" s="10">
        <v>28734</v>
      </c>
      <c r="P31" s="10">
        <v>15921</v>
      </c>
      <c r="Q31" s="10">
        <v>15889</v>
      </c>
      <c r="R31" s="10">
        <v>17603</v>
      </c>
      <c r="S31" s="10">
        <v>36245</v>
      </c>
      <c r="T31" s="10">
        <v>30808</v>
      </c>
      <c r="U31" s="10">
        <v>27201</v>
      </c>
      <c r="V31" s="10">
        <v>26237</v>
      </c>
      <c r="W31" s="10">
        <v>43938</v>
      </c>
      <c r="X31" s="10">
        <v>32876</v>
      </c>
      <c r="Y31" s="10">
        <v>25871</v>
      </c>
    </row>
    <row r="32" spans="1:25" x14ac:dyDescent="0.2">
      <c r="A32" s="11" t="s">
        <v>98</v>
      </c>
      <c r="B32">
        <v>394</v>
      </c>
      <c r="C32">
        <v>35161</v>
      </c>
      <c r="D32">
        <v>-3736</v>
      </c>
      <c r="E32">
        <v>13197</v>
      </c>
      <c r="F32">
        <v>1455</v>
      </c>
      <c r="G32">
        <v>4692</v>
      </c>
      <c r="K32">
        <v>3028</v>
      </c>
      <c r="L32">
        <v>-4621</v>
      </c>
      <c r="M32">
        <v>-3972</v>
      </c>
      <c r="N32">
        <v>1829</v>
      </c>
      <c r="O32">
        <v>10314</v>
      </c>
      <c r="P32">
        <v>-428</v>
      </c>
      <c r="Q32">
        <v>-2962</v>
      </c>
      <c r="R32">
        <v>6273</v>
      </c>
      <c r="S32">
        <v>7540</v>
      </c>
      <c r="T32">
        <v>-3273</v>
      </c>
      <c r="U32">
        <v>-3227</v>
      </c>
      <c r="V32">
        <v>415</v>
      </c>
      <c r="W32">
        <v>10984</v>
      </c>
      <c r="X32">
        <v>-3596</v>
      </c>
      <c r="Y32">
        <v>-3111</v>
      </c>
    </row>
    <row r="33" spans="1:40" s="9" customFormat="1" x14ac:dyDescent="0.2">
      <c r="A33" s="13" t="s">
        <v>115</v>
      </c>
      <c r="B33" s="13">
        <v>-1270</v>
      </c>
      <c r="C33" s="13">
        <v>4429</v>
      </c>
      <c r="D33" s="13">
        <v>5664</v>
      </c>
      <c r="E33" s="13">
        <v>-775</v>
      </c>
      <c r="F33" s="13">
        <v>1393</v>
      </c>
      <c r="G33">
        <v>3952</v>
      </c>
      <c r="H33"/>
      <c r="I33" s="13"/>
      <c r="J33" s="13"/>
      <c r="K33" s="13">
        <v>249</v>
      </c>
      <c r="L33" s="13">
        <v>1352</v>
      </c>
      <c r="M33" s="13">
        <v>2545</v>
      </c>
      <c r="N33" s="13">
        <v>1518</v>
      </c>
      <c r="O33" s="13">
        <v>-4501</v>
      </c>
      <c r="P33" s="13">
        <v>6</v>
      </c>
      <c r="Q33" s="13">
        <v>4395</v>
      </c>
      <c r="R33" s="13">
        <v>-675</v>
      </c>
      <c r="S33" s="13">
        <v>-140</v>
      </c>
      <c r="T33" s="13">
        <v>976</v>
      </c>
      <c r="U33" s="13">
        <v>275</v>
      </c>
      <c r="V33" s="13">
        <v>282</v>
      </c>
      <c r="W33" s="13">
        <v>-2027</v>
      </c>
      <c r="X33" s="13">
        <v>3609</v>
      </c>
      <c r="Y33" s="13">
        <v>2088</v>
      </c>
    </row>
    <row r="34" spans="1:40" s="9" customFormat="1" x14ac:dyDescent="0.2">
      <c r="A34" s="9" t="s">
        <v>99</v>
      </c>
      <c r="B34" s="9">
        <v>-12451</v>
      </c>
      <c r="C34" s="9">
        <v>-13313</v>
      </c>
      <c r="D34" s="9">
        <v>-10495</v>
      </c>
      <c r="E34" s="9">
        <v>-7309</v>
      </c>
      <c r="F34" s="9">
        <v>-11085</v>
      </c>
      <c r="G34">
        <v>-10642</v>
      </c>
      <c r="H34"/>
      <c r="K34" s="9">
        <v>-3355</v>
      </c>
      <c r="L34" s="9">
        <v>-2363</v>
      </c>
      <c r="M34" s="9">
        <v>-2000</v>
      </c>
      <c r="N34" s="9">
        <v>-2777</v>
      </c>
      <c r="O34" s="9">
        <v>-2107</v>
      </c>
      <c r="P34" s="9">
        <v>-1853</v>
      </c>
      <c r="Q34" s="9">
        <v>-1565</v>
      </c>
      <c r="R34" s="9">
        <v>-1784</v>
      </c>
      <c r="S34" s="9">
        <v>-3500</v>
      </c>
      <c r="T34" s="9">
        <v>-2269</v>
      </c>
      <c r="U34" s="9">
        <v>-2093</v>
      </c>
      <c r="V34" s="9">
        <v>-3223</v>
      </c>
      <c r="W34" s="9">
        <v>-2803</v>
      </c>
      <c r="X34" s="9">
        <v>-2514</v>
      </c>
      <c r="Y34" s="9">
        <v>-2102</v>
      </c>
    </row>
    <row r="35" spans="1:40" x14ac:dyDescent="0.2">
      <c r="A35" t="s">
        <v>113</v>
      </c>
      <c r="B35">
        <v>-329</v>
      </c>
      <c r="C35">
        <v>-721</v>
      </c>
      <c r="D35">
        <v>-624</v>
      </c>
      <c r="E35">
        <v>-1524</v>
      </c>
      <c r="F35">
        <v>-33</v>
      </c>
      <c r="G35">
        <v>-189</v>
      </c>
      <c r="K35">
        <v>-167</v>
      </c>
      <c r="L35">
        <v>-124</v>
      </c>
      <c r="M35">
        <v>-320</v>
      </c>
      <c r="N35">
        <v>-13</v>
      </c>
      <c r="O35">
        <v>-958</v>
      </c>
      <c r="P35">
        <v>-176</v>
      </c>
      <c r="Q35">
        <v>-339</v>
      </c>
      <c r="R35">
        <v>-51</v>
      </c>
      <c r="S35">
        <v>-9</v>
      </c>
      <c r="T35">
        <v>0</v>
      </c>
      <c r="U35">
        <v>-4</v>
      </c>
      <c r="V35">
        <v>-20</v>
      </c>
      <c r="W35">
        <v>0</v>
      </c>
      <c r="X35">
        <v>-167</v>
      </c>
      <c r="Y35">
        <v>-2</v>
      </c>
    </row>
    <row r="36" spans="1:40" x14ac:dyDescent="0.2">
      <c r="A36" t="s">
        <v>108</v>
      </c>
      <c r="B36">
        <v>-33147</v>
      </c>
      <c r="C36">
        <v>32363</v>
      </c>
      <c r="D36">
        <v>57460</v>
      </c>
      <c r="E36">
        <v>5453</v>
      </c>
      <c r="F36">
        <v>-3075</v>
      </c>
      <c r="G36">
        <v>-8014</v>
      </c>
      <c r="K36">
        <v>9849</v>
      </c>
      <c r="L36">
        <v>15812</v>
      </c>
      <c r="M36">
        <v>28736</v>
      </c>
      <c r="N36">
        <v>3063</v>
      </c>
      <c r="O36">
        <v>-10396</v>
      </c>
      <c r="P36">
        <v>11407</v>
      </c>
      <c r="Q36">
        <v>-2992</v>
      </c>
      <c r="R36">
        <v>7434</v>
      </c>
      <c r="S36">
        <v>-5279</v>
      </c>
      <c r="T36">
        <v>-7895</v>
      </c>
      <c r="U36">
        <v>5747</v>
      </c>
      <c r="V36">
        <v>4352</v>
      </c>
      <c r="W36">
        <v>-12929</v>
      </c>
      <c r="X36">
        <v>-6390</v>
      </c>
      <c r="Y36">
        <v>6953</v>
      </c>
    </row>
    <row r="37" spans="1:40" s="9" customFormat="1" x14ac:dyDescent="0.2">
      <c r="A37" s="9" t="s">
        <v>114</v>
      </c>
      <c r="B37" s="9">
        <v>-519</v>
      </c>
      <c r="C37" s="9">
        <v>-2263</v>
      </c>
      <c r="D37" s="9">
        <v>-445</v>
      </c>
      <c r="E37" s="9">
        <v>-909</v>
      </c>
      <c r="F37" s="9">
        <v>-352</v>
      </c>
      <c r="G37">
        <v>-1457</v>
      </c>
      <c r="H37"/>
      <c r="K37" s="9">
        <v>-483</v>
      </c>
      <c r="L37" s="9">
        <v>23</v>
      </c>
      <c r="M37" s="9">
        <v>1086</v>
      </c>
      <c r="N37" s="9">
        <v>-1071</v>
      </c>
      <c r="O37" s="9">
        <v>-207</v>
      </c>
      <c r="P37" s="9">
        <v>-365</v>
      </c>
      <c r="Q37" s="9">
        <v>-269</v>
      </c>
      <c r="R37" s="9">
        <v>-68</v>
      </c>
      <c r="S37" s="9">
        <v>204</v>
      </c>
      <c r="T37" s="9">
        <v>-204</v>
      </c>
      <c r="U37" s="9">
        <v>-78</v>
      </c>
      <c r="V37" s="9">
        <v>-274</v>
      </c>
      <c r="W37" s="9">
        <v>-374</v>
      </c>
      <c r="X37" s="9">
        <v>-194</v>
      </c>
      <c r="Y37" s="9">
        <v>-615</v>
      </c>
    </row>
    <row r="38" spans="1:40" x14ac:dyDescent="0.2">
      <c r="A38" s="11" t="s">
        <v>100</v>
      </c>
      <c r="B38">
        <v>-9772</v>
      </c>
      <c r="C38">
        <v>-45962</v>
      </c>
      <c r="D38">
        <v>-10821</v>
      </c>
      <c r="E38">
        <v>-9895</v>
      </c>
      <c r="F38">
        <v>-19301</v>
      </c>
      <c r="G38">
        <v>-19342</v>
      </c>
      <c r="K38">
        <v>-3888</v>
      </c>
      <c r="L38">
        <v>-2409</v>
      </c>
      <c r="M38">
        <v>-1781</v>
      </c>
      <c r="N38">
        <v>-2743</v>
      </c>
      <c r="O38">
        <v>-4031</v>
      </c>
      <c r="P38">
        <v>-2188</v>
      </c>
      <c r="Q38">
        <v>-1051</v>
      </c>
      <c r="R38">
        <v>-2625</v>
      </c>
      <c r="S38">
        <v>-4882</v>
      </c>
      <c r="T38">
        <v>-4530</v>
      </c>
      <c r="U38">
        <v>-3155</v>
      </c>
      <c r="V38">
        <v>-6734</v>
      </c>
      <c r="W38">
        <v>-5929</v>
      </c>
      <c r="X38">
        <v>-4723</v>
      </c>
      <c r="Y38">
        <v>-1956</v>
      </c>
    </row>
    <row r="39" spans="1:40" s="10" customFormat="1" x14ac:dyDescent="0.2">
      <c r="A39" s="10" t="s">
        <v>101</v>
      </c>
      <c r="B39" s="10">
        <v>17152</v>
      </c>
      <c r="C39" s="10">
        <v>93500</v>
      </c>
      <c r="D39" s="10">
        <v>115287</v>
      </c>
      <c r="E39" s="10">
        <v>76385</v>
      </c>
      <c r="F39" s="10">
        <v>89493</v>
      </c>
      <c r="G39" s="10">
        <v>97922</v>
      </c>
      <c r="K39" s="10">
        <v>32534</v>
      </c>
      <c r="L39" s="10">
        <v>24503</v>
      </c>
      <c r="M39" s="10">
        <v>39138</v>
      </c>
      <c r="N39" s="10">
        <v>19112</v>
      </c>
      <c r="O39" s="10">
        <v>16848</v>
      </c>
      <c r="P39" s="10">
        <v>22324</v>
      </c>
      <c r="Q39" s="10">
        <v>11106</v>
      </c>
      <c r="R39" s="10">
        <v>26107</v>
      </c>
      <c r="S39" s="10">
        <v>30179</v>
      </c>
      <c r="T39" s="10">
        <v>13613</v>
      </c>
      <c r="U39" s="10">
        <v>24666</v>
      </c>
      <c r="V39" s="10">
        <v>21035</v>
      </c>
      <c r="W39" s="10">
        <v>30860</v>
      </c>
      <c r="X39" s="10">
        <v>18901</v>
      </c>
      <c r="Y39" s="10">
        <v>27126</v>
      </c>
    </row>
    <row r="40" spans="1:40" x14ac:dyDescent="0.2">
      <c r="A40" t="s">
        <v>102</v>
      </c>
      <c r="B40">
        <v>-12769</v>
      </c>
      <c r="C40">
        <v>-13712</v>
      </c>
      <c r="D40">
        <v>-14119</v>
      </c>
      <c r="E40">
        <v>-14081</v>
      </c>
      <c r="F40">
        <v>-14467</v>
      </c>
      <c r="G40">
        <v>-14778</v>
      </c>
      <c r="K40">
        <v>-3568</v>
      </c>
      <c r="L40">
        <v>-3443</v>
      </c>
      <c r="M40">
        <v>-3629</v>
      </c>
      <c r="N40">
        <v>-3479</v>
      </c>
      <c r="O40">
        <v>-3539</v>
      </c>
      <c r="P40">
        <v>-3375</v>
      </c>
      <c r="Q40">
        <v>-3656</v>
      </c>
      <c r="R40">
        <v>-3511</v>
      </c>
      <c r="S40">
        <v>-3613</v>
      </c>
      <c r="T40">
        <v>-3447</v>
      </c>
      <c r="U40">
        <v>-3767</v>
      </c>
      <c r="V40">
        <v>-3640</v>
      </c>
      <c r="W40">
        <v>-3732</v>
      </c>
      <c r="X40">
        <v>-3595</v>
      </c>
      <c r="Y40">
        <v>-3811</v>
      </c>
    </row>
    <row r="41" spans="1:40" x14ac:dyDescent="0.2">
      <c r="A41" t="s">
        <v>103</v>
      </c>
      <c r="B41">
        <v>-33592</v>
      </c>
      <c r="C41">
        <v>-74596</v>
      </c>
      <c r="D41">
        <v>-68933</v>
      </c>
      <c r="E41">
        <v>-75112</v>
      </c>
      <c r="F41">
        <v>-91422</v>
      </c>
      <c r="G41">
        <v>-90794</v>
      </c>
      <c r="K41">
        <v>-10114</v>
      </c>
      <c r="L41">
        <v>-23421</v>
      </c>
      <c r="M41">
        <v>-18153</v>
      </c>
      <c r="N41">
        <v>-17245</v>
      </c>
      <c r="O41">
        <v>-22083</v>
      </c>
      <c r="P41">
        <v>-15777</v>
      </c>
      <c r="Q41">
        <v>-14950</v>
      </c>
      <c r="R41">
        <v>-22302</v>
      </c>
      <c r="S41">
        <v>-27636</v>
      </c>
      <c r="T41">
        <v>-18286</v>
      </c>
      <c r="U41">
        <v>-25595</v>
      </c>
      <c r="V41">
        <v>-19905</v>
      </c>
      <c r="W41">
        <v>-23366</v>
      </c>
      <c r="X41">
        <v>-22961</v>
      </c>
      <c r="Y41">
        <v>-24562</v>
      </c>
    </row>
    <row r="42" spans="1:40" x14ac:dyDescent="0.2">
      <c r="A42" t="s">
        <v>104</v>
      </c>
      <c r="B42">
        <v>29014</v>
      </c>
      <c r="C42">
        <v>432</v>
      </c>
      <c r="D42">
        <v>-7819</v>
      </c>
      <c r="E42">
        <v>2499</v>
      </c>
      <c r="F42">
        <v>12665</v>
      </c>
      <c r="G42">
        <v>1440</v>
      </c>
      <c r="K42">
        <v>6</v>
      </c>
      <c r="L42">
        <v>-2506</v>
      </c>
      <c r="M42">
        <v>-5026</v>
      </c>
      <c r="N42">
        <v>-293</v>
      </c>
      <c r="O42">
        <v>231</v>
      </c>
      <c r="P42">
        <v>-1753</v>
      </c>
      <c r="Q42">
        <v>-441</v>
      </c>
      <c r="R42">
        <v>4462</v>
      </c>
      <c r="S42">
        <v>-978</v>
      </c>
      <c r="T42">
        <v>10423</v>
      </c>
      <c r="U42">
        <v>0</v>
      </c>
      <c r="V42">
        <v>3220</v>
      </c>
      <c r="W42">
        <v>-1000</v>
      </c>
      <c r="X42">
        <v>-1751</v>
      </c>
      <c r="Y42">
        <v>971</v>
      </c>
    </row>
    <row r="43" spans="1:40" s="9" customFormat="1" x14ac:dyDescent="0.2">
      <c r="A43" s="9" t="s">
        <v>126</v>
      </c>
      <c r="B43" s="9">
        <v>0</v>
      </c>
      <c r="C43" s="9">
        <v>0</v>
      </c>
      <c r="D43" s="9">
        <v>-105</v>
      </c>
      <c r="E43" s="9">
        <v>-126</v>
      </c>
      <c r="F43" s="9">
        <v>-129</v>
      </c>
      <c r="G43">
        <v>-205</v>
      </c>
      <c r="H43"/>
      <c r="K43" s="9">
        <v>0</v>
      </c>
      <c r="L43" s="9">
        <v>-87</v>
      </c>
      <c r="M43" s="9">
        <v>4</v>
      </c>
      <c r="N43" s="9">
        <v>-22</v>
      </c>
      <c r="O43" s="9">
        <v>-16</v>
      </c>
      <c r="P43" s="9">
        <v>-35</v>
      </c>
      <c r="Q43" s="9">
        <v>-69</v>
      </c>
      <c r="R43" s="9">
        <v>-6</v>
      </c>
      <c r="S43" s="9">
        <v>-22</v>
      </c>
      <c r="T43" s="9">
        <v>-16</v>
      </c>
      <c r="U43" s="9">
        <v>-34</v>
      </c>
      <c r="V43" s="9">
        <v>-57</v>
      </c>
      <c r="W43" s="9">
        <v>-61</v>
      </c>
      <c r="X43" s="9">
        <v>-44</v>
      </c>
      <c r="Y43" s="9">
        <v>-43</v>
      </c>
    </row>
    <row r="44" spans="1:40" s="10" customFormat="1" x14ac:dyDescent="0.2">
      <c r="A44" s="10" t="s">
        <v>105</v>
      </c>
      <c r="B44" s="10">
        <v>-195</v>
      </c>
      <c r="C44" s="10">
        <v>5624</v>
      </c>
      <c r="D44" s="10">
        <v>24311</v>
      </c>
      <c r="E44" s="10">
        <v>-10435</v>
      </c>
      <c r="F44" s="10">
        <v>-3860</v>
      </c>
      <c r="G44" s="10">
        <v>-6415</v>
      </c>
      <c r="K44" s="10">
        <v>18858</v>
      </c>
      <c r="L44" s="10">
        <v>-4954</v>
      </c>
      <c r="M44" s="10">
        <v>12334</v>
      </c>
      <c r="N44" s="10">
        <v>-1927</v>
      </c>
      <c r="O44" s="10">
        <v>-8559</v>
      </c>
      <c r="P44" s="10">
        <v>1384</v>
      </c>
      <c r="Q44" s="10">
        <v>-8010</v>
      </c>
      <c r="R44" s="10">
        <v>4750</v>
      </c>
      <c r="S44" s="10">
        <v>-2070</v>
      </c>
      <c r="T44" s="10">
        <v>2287</v>
      </c>
      <c r="U44" s="10">
        <v>-4730</v>
      </c>
      <c r="V44" s="10">
        <v>653</v>
      </c>
      <c r="W44" s="10">
        <v>2701</v>
      </c>
      <c r="X44" s="10">
        <v>-9450</v>
      </c>
      <c r="Y44" s="10">
        <v>-319</v>
      </c>
      <c r="AC44" s="10">
        <v>-5327</v>
      </c>
      <c r="AD44" s="10">
        <v>-1913</v>
      </c>
      <c r="AE44" s="10">
        <v>24770</v>
      </c>
      <c r="AF44" s="10">
        <v>11682</v>
      </c>
      <c r="AG44" s="10">
        <v>13904</v>
      </c>
      <c r="AH44" s="10">
        <v>26238</v>
      </c>
      <c r="AI44" s="10">
        <v>-7175</v>
      </c>
      <c r="AJ44" s="10">
        <v>-15185</v>
      </c>
      <c r="AK44" s="10">
        <v>217</v>
      </c>
      <c r="AL44" s="10">
        <v>-4513</v>
      </c>
      <c r="AM44" s="10">
        <v>-6749</v>
      </c>
      <c r="AN44" s="10">
        <v>-7068</v>
      </c>
    </row>
    <row r="50" spans="1:25" x14ac:dyDescent="0.2">
      <c r="A50" t="s">
        <v>124</v>
      </c>
      <c r="B50">
        <v>20289</v>
      </c>
      <c r="C50">
        <v>25913</v>
      </c>
      <c r="D50">
        <v>48844</v>
      </c>
      <c r="E50">
        <v>38016</v>
      </c>
      <c r="F50">
        <v>34940</v>
      </c>
      <c r="G50">
        <v>127659</v>
      </c>
      <c r="K50">
        <v>44771</v>
      </c>
      <c r="L50">
        <v>37988</v>
      </c>
      <c r="M50">
        <v>50530</v>
      </c>
      <c r="N50">
        <v>48844</v>
      </c>
      <c r="O50">
        <v>39771</v>
      </c>
      <c r="P50">
        <v>40174</v>
      </c>
      <c r="Q50">
        <v>33383</v>
      </c>
      <c r="R50">
        <v>38016</v>
      </c>
      <c r="S50">
        <v>36010</v>
      </c>
      <c r="T50">
        <v>38466</v>
      </c>
      <c r="U50">
        <v>34050</v>
      </c>
      <c r="V50">
        <v>34940</v>
      </c>
      <c r="W50">
        <v>37119</v>
      </c>
      <c r="X50">
        <v>28098</v>
      </c>
      <c r="Y50">
        <v>27502</v>
      </c>
    </row>
    <row r="51" spans="1:25" x14ac:dyDescent="0.2">
      <c r="A51" t="s">
        <v>125</v>
      </c>
      <c r="B51">
        <v>248606</v>
      </c>
      <c r="C51">
        <v>211187</v>
      </c>
      <c r="D51">
        <v>157054</v>
      </c>
      <c r="E51">
        <v>153814</v>
      </c>
      <c r="F51">
        <v>155576</v>
      </c>
      <c r="G51">
        <v>637491</v>
      </c>
      <c r="K51">
        <v>200264</v>
      </c>
      <c r="L51">
        <v>187423</v>
      </c>
      <c r="M51">
        <v>160080</v>
      </c>
      <c r="N51">
        <v>157054</v>
      </c>
      <c r="O51">
        <v>167290</v>
      </c>
      <c r="P51">
        <v>152670</v>
      </c>
      <c r="Q51">
        <v>160234</v>
      </c>
      <c r="R51">
        <v>153814</v>
      </c>
      <c r="S51">
        <v>159561</v>
      </c>
      <c r="T51">
        <v>165907</v>
      </c>
      <c r="U51">
        <v>159594</v>
      </c>
      <c r="V51">
        <v>155576</v>
      </c>
      <c r="W51">
        <v>165477</v>
      </c>
      <c r="X51">
        <v>164632</v>
      </c>
      <c r="Y51">
        <v>151806</v>
      </c>
    </row>
    <row r="53" spans="1:25" s="20" customFormat="1" x14ac:dyDescent="0.2">
      <c r="A53" s="19" t="s">
        <v>127</v>
      </c>
      <c r="B53" s="19" t="s">
        <v>148</v>
      </c>
      <c r="C53" s="19" t="s">
        <v>149</v>
      </c>
      <c r="D53" s="19" t="s">
        <v>150</v>
      </c>
      <c r="E53" s="19"/>
      <c r="G53"/>
      <c r="H53"/>
    </row>
    <row r="54" spans="1:25" s="20" customFormat="1" x14ac:dyDescent="0.2">
      <c r="A54" s="19" t="s">
        <v>128</v>
      </c>
      <c r="B54" s="28" t="s">
        <v>129</v>
      </c>
      <c r="C54" s="29">
        <v>1750</v>
      </c>
      <c r="D54" s="28" t="s">
        <v>130</v>
      </c>
      <c r="E54" s="19"/>
      <c r="G54"/>
      <c r="H54"/>
      <c r="K54" s="19"/>
      <c r="L54" s="19"/>
    </row>
    <row r="55" spans="1:25" s="20" customFormat="1" x14ac:dyDescent="0.2">
      <c r="A55" s="19" t="s">
        <v>131</v>
      </c>
      <c r="B55" s="28" t="s">
        <v>132</v>
      </c>
      <c r="C55" s="29">
        <v>95813</v>
      </c>
      <c r="D55" s="28" t="s">
        <v>133</v>
      </c>
      <c r="E55" s="19"/>
      <c r="G55"/>
      <c r="H55"/>
    </row>
    <row r="56" spans="1:25" s="20" customFormat="1" x14ac:dyDescent="0.2">
      <c r="A56" s="19"/>
      <c r="B56" s="28"/>
      <c r="C56" s="30"/>
      <c r="D56" s="28"/>
      <c r="E56" s="19"/>
      <c r="G56"/>
      <c r="H56"/>
    </row>
    <row r="57" spans="1:25" s="20" customFormat="1" x14ac:dyDescent="0.2">
      <c r="A57" s="19" t="s">
        <v>134</v>
      </c>
      <c r="B57" s="28"/>
      <c r="C57" s="30"/>
      <c r="D57" s="28"/>
      <c r="E57" s="19"/>
      <c r="G57"/>
      <c r="H57"/>
    </row>
    <row r="58" spans="1:25" s="20" customFormat="1" x14ac:dyDescent="0.2">
      <c r="A58" s="19" t="s">
        <v>135</v>
      </c>
      <c r="B58" s="28" t="s">
        <v>136</v>
      </c>
      <c r="C58" s="30">
        <v>14000</v>
      </c>
      <c r="D58" s="28" t="s">
        <v>137</v>
      </c>
      <c r="E58" s="19"/>
      <c r="G58"/>
      <c r="H58"/>
      <c r="K58" s="19"/>
    </row>
    <row r="59" spans="1:25" s="20" customFormat="1" x14ac:dyDescent="0.2">
      <c r="A59" s="19"/>
      <c r="B59" s="28"/>
      <c r="C59" s="30"/>
      <c r="D59" s="28"/>
      <c r="E59" s="19"/>
      <c r="G59"/>
      <c r="H59"/>
    </row>
    <row r="60" spans="1:25" s="20" customFormat="1" x14ac:dyDescent="0.2">
      <c r="A60" s="19" t="s">
        <v>138</v>
      </c>
      <c r="B60" s="28"/>
      <c r="C60" s="30"/>
      <c r="D60" s="28"/>
      <c r="E60" s="19"/>
      <c r="G60"/>
      <c r="H60"/>
    </row>
    <row r="61" spans="1:25" s="20" customFormat="1" x14ac:dyDescent="0.2">
      <c r="A61" s="19" t="s">
        <v>139</v>
      </c>
      <c r="B61" s="28" t="s">
        <v>140</v>
      </c>
      <c r="C61" s="30">
        <v>6500</v>
      </c>
      <c r="D61" s="28" t="s">
        <v>141</v>
      </c>
      <c r="E61" s="19"/>
      <c r="G61"/>
      <c r="H61"/>
      <c r="K61" s="19"/>
    </row>
    <row r="62" spans="1:25" s="20" customFormat="1" x14ac:dyDescent="0.2">
      <c r="A62" s="19" t="s">
        <v>142</v>
      </c>
      <c r="B62" s="28"/>
      <c r="C62" s="29">
        <f>SUM(C54:C61)</f>
        <v>118063</v>
      </c>
      <c r="D62" s="28"/>
      <c r="E62" s="19"/>
      <c r="G62"/>
      <c r="H62"/>
    </row>
    <row r="63" spans="1:25" s="20" customFormat="1" x14ac:dyDescent="0.2">
      <c r="A63" s="19"/>
      <c r="B63" s="28"/>
      <c r="C63" s="29"/>
      <c r="D63" s="28"/>
      <c r="E63" s="19"/>
      <c r="G63"/>
      <c r="H63"/>
    </row>
    <row r="64" spans="1:25" s="20" customFormat="1" x14ac:dyDescent="0.2">
      <c r="A64" s="19"/>
      <c r="B64" s="19"/>
      <c r="C64" s="19"/>
      <c r="G64"/>
      <c r="H64"/>
    </row>
    <row r="66" spans="1:25" x14ac:dyDescent="0.2">
      <c r="A66" t="s">
        <v>156</v>
      </c>
      <c r="B66">
        <v>5251692</v>
      </c>
      <c r="C66">
        <v>5000109</v>
      </c>
      <c r="D66">
        <v>4648913</v>
      </c>
      <c r="E66">
        <v>17528214</v>
      </c>
      <c r="F66">
        <v>16864919</v>
      </c>
      <c r="G66">
        <v>16262203</v>
      </c>
      <c r="K66">
        <v>4773252</v>
      </c>
      <c r="L66">
        <v>4700646</v>
      </c>
      <c r="M66">
        <v>4601380</v>
      </c>
      <c r="N66">
        <v>4648913</v>
      </c>
      <c r="O66">
        <v>4454604</v>
      </c>
      <c r="P66">
        <v>4404691</v>
      </c>
      <c r="Q66">
        <v>4354788</v>
      </c>
      <c r="R66">
        <v>17528214</v>
      </c>
      <c r="S66">
        <v>17113688</v>
      </c>
      <c r="T66">
        <v>16929157</v>
      </c>
      <c r="U66">
        <v>16781735</v>
      </c>
      <c r="V66">
        <v>16864919</v>
      </c>
      <c r="W66">
        <v>16519291</v>
      </c>
      <c r="X66">
        <v>16403316</v>
      </c>
      <c r="Y66">
        <v>16262203</v>
      </c>
    </row>
    <row r="67" spans="1:25" s="35" customFormat="1" x14ac:dyDescent="0.2">
      <c r="A67" s="35" t="s">
        <v>157</v>
      </c>
      <c r="B67" s="35">
        <v>37.637500762939453</v>
      </c>
      <c r="C67" s="35">
        <v>55.197498321533203</v>
      </c>
      <c r="D67" s="35">
        <v>54.419998168945312</v>
      </c>
      <c r="E67" s="35">
        <v>108.2200012207031</v>
      </c>
      <c r="F67" s="35">
        <v>146.91999816894531</v>
      </c>
      <c r="G67" s="35">
        <v>141.6600036621094</v>
      </c>
      <c r="K67" s="35">
        <v>55.197498321533203</v>
      </c>
      <c r="L67" s="35">
        <v>72.477500915527344</v>
      </c>
      <c r="M67" s="35">
        <v>47.185001373291023</v>
      </c>
      <c r="N67" s="35">
        <v>49.645000457763672</v>
      </c>
      <c r="O67" s="35">
        <v>54.419998168945312</v>
      </c>
      <c r="P67" s="35">
        <v>136.69000244140619</v>
      </c>
      <c r="Q67" s="35">
        <v>61.380001068115227</v>
      </c>
      <c r="R67" s="35">
        <v>90.014999389648438</v>
      </c>
      <c r="S67" s="35">
        <v>108.2200012207031</v>
      </c>
      <c r="T67" s="35">
        <v>180.33000183105469</v>
      </c>
      <c r="U67" s="35">
        <v>120.5899963378906</v>
      </c>
      <c r="V67" s="35">
        <v>133.4100036621094</v>
      </c>
      <c r="W67" s="35">
        <v>146.91999816894531</v>
      </c>
      <c r="X67" s="35">
        <v>174.7200012207031</v>
      </c>
      <c r="Y67" s="35">
        <v>141.6600036621094</v>
      </c>
    </row>
    <row r="69" spans="1:25" s="32" customFormat="1" x14ac:dyDescent="0.2">
      <c r="A69" s="32" t="s">
        <v>154</v>
      </c>
      <c r="B69" s="32">
        <v>83414</v>
      </c>
      <c r="C69" s="32">
        <v>76606</v>
      </c>
      <c r="D69" s="32">
        <v>53223</v>
      </c>
      <c r="E69" s="32">
        <v>69424</v>
      </c>
      <c r="F69" s="32">
        <v>83779</v>
      </c>
      <c r="G69" s="32">
        <v>81207</v>
      </c>
      <c r="K69" s="32">
        <v>57990</v>
      </c>
      <c r="L69" s="32">
        <v>62718</v>
      </c>
      <c r="M69" s="32">
        <v>47935</v>
      </c>
      <c r="N69" s="32">
        <v>53223</v>
      </c>
      <c r="O69" s="32">
        <v>63531</v>
      </c>
      <c r="P69" s="32">
        <v>59304</v>
      </c>
      <c r="Q69" s="32">
        <v>68174</v>
      </c>
      <c r="R69" s="32">
        <v>69424</v>
      </c>
      <c r="S69" s="32">
        <v>71033</v>
      </c>
      <c r="T69" s="32">
        <v>78179</v>
      </c>
      <c r="U69" s="32">
        <v>79741</v>
      </c>
      <c r="V69" s="32">
        <v>83779</v>
      </c>
      <c r="W69" s="32">
        <v>80679</v>
      </c>
      <c r="X69" s="32">
        <v>84884</v>
      </c>
      <c r="Y69" s="32">
        <v>81207</v>
      </c>
    </row>
    <row r="70" spans="1:25" x14ac:dyDescent="0.2">
      <c r="A70" s="34" t="s">
        <v>158</v>
      </c>
      <c r="B70">
        <v>197660561.65672302</v>
      </c>
      <c r="C70">
        <v>275993508.13498306</v>
      </c>
      <c r="D70">
        <v>252993836.94758606</v>
      </c>
      <c r="E70">
        <v>1896903340.4767451</v>
      </c>
      <c r="F70">
        <v>2477793868.599411</v>
      </c>
      <c r="G70">
        <v>2303703736.5339665</v>
      </c>
      <c r="K70">
        <v>263471569.258255</v>
      </c>
      <c r="L70">
        <v>340691074.76856995</v>
      </c>
      <c r="M70">
        <v>217116121.61903384</v>
      </c>
      <c r="N70">
        <v>230795288.01310349</v>
      </c>
      <c r="O70">
        <v>242419541.52337646</v>
      </c>
      <c r="P70">
        <v>602077223.5436399</v>
      </c>
      <c r="Q70">
        <v>267296892.09141538</v>
      </c>
      <c r="R70">
        <v>1577802172.5116272</v>
      </c>
      <c r="S70">
        <v>1852043336.2507319</v>
      </c>
      <c r="T70">
        <v>3052834912.8082123</v>
      </c>
      <c r="U70">
        <v>2023709362.1934505</v>
      </c>
      <c r="V70">
        <v>2249948905.5511785</v>
      </c>
      <c r="W70">
        <v>2427014203.4722748</v>
      </c>
      <c r="X70">
        <v>2865987391.5435786</v>
      </c>
      <c r="Y70">
        <v>2303703736.5339665</v>
      </c>
    </row>
    <row r="71" spans="1:25" x14ac:dyDescent="0.2">
      <c r="A71" t="s">
        <v>155</v>
      </c>
      <c r="B71">
        <v>197743975.65672302</v>
      </c>
      <c r="C71">
        <v>276070114.13498306</v>
      </c>
      <c r="D71">
        <v>253047059.94758606</v>
      </c>
      <c r="E71">
        <v>1896972764.4767451</v>
      </c>
      <c r="F71">
        <v>2477877647.599411</v>
      </c>
      <c r="G71">
        <v>2303784943.5339665</v>
      </c>
      <c r="K71">
        <v>263529559.258255</v>
      </c>
      <c r="L71">
        <v>340753792.76856995</v>
      </c>
      <c r="M71">
        <v>217164056.61903384</v>
      </c>
      <c r="N71">
        <v>230848511.01310349</v>
      </c>
      <c r="O71">
        <v>242483072.52337646</v>
      </c>
      <c r="P71">
        <v>602136527.5436399</v>
      </c>
      <c r="Q71">
        <v>267365066.09141538</v>
      </c>
      <c r="R71">
        <v>1577871596.5116272</v>
      </c>
      <c r="S71">
        <v>1852114369.2507319</v>
      </c>
      <c r="T71">
        <v>3052913091.8082123</v>
      </c>
      <c r="U71">
        <v>2023789103.1934505</v>
      </c>
      <c r="V71">
        <v>2250032684.5511785</v>
      </c>
      <c r="W71">
        <v>2427094882.4722748</v>
      </c>
      <c r="X71">
        <v>2866072275.5435786</v>
      </c>
      <c r="Y71">
        <v>2303784943.5339665</v>
      </c>
    </row>
    <row r="73" spans="1:25" x14ac:dyDescent="0.2">
      <c r="A73" t="s">
        <v>159</v>
      </c>
      <c r="B73" s="40">
        <f>B69/B71</f>
        <v>4.218282742772601E-4</v>
      </c>
      <c r="C73" s="40">
        <f t="shared" ref="C73:Y73" si="0">C69/C71</f>
        <v>2.7748747900522072E-4</v>
      </c>
      <c r="D73" s="40">
        <f t="shared" si="0"/>
        <v>2.1032846621898767E-4</v>
      </c>
      <c r="E73" s="40">
        <f t="shared" si="0"/>
        <v>3.6597257114099734E-5</v>
      </c>
      <c r="F73" s="40">
        <f t="shared" si="0"/>
        <v>3.3810789681712419E-5</v>
      </c>
      <c r="G73" s="40">
        <f t="shared" si="0"/>
        <v>3.5249383944418814E-5</v>
      </c>
      <c r="H73" s="40"/>
      <c r="I73" s="40"/>
      <c r="J73" s="40"/>
      <c r="K73" s="40">
        <f t="shared" si="0"/>
        <v>2.2005121612627399E-4</v>
      </c>
      <c r="L73" s="40">
        <f t="shared" si="0"/>
        <v>1.8405664538735227E-4</v>
      </c>
      <c r="M73" s="40">
        <f t="shared" si="0"/>
        <v>2.2073173961790243E-4</v>
      </c>
      <c r="N73" s="40">
        <f t="shared" si="0"/>
        <v>2.3055379376901825E-4</v>
      </c>
      <c r="O73" s="40">
        <f t="shared" si="0"/>
        <v>2.6200179393501922E-4</v>
      </c>
      <c r="P73" s="40">
        <f t="shared" si="0"/>
        <v>9.8489291526500082E-5</v>
      </c>
      <c r="Q73" s="40">
        <f t="shared" si="0"/>
        <v>2.5498469563219034E-4</v>
      </c>
      <c r="R73" s="40">
        <f t="shared" si="0"/>
        <v>4.3998510495710301E-5</v>
      </c>
      <c r="S73" s="40">
        <f t="shared" si="0"/>
        <v>3.835238318934711E-5</v>
      </c>
      <c r="T73" s="40">
        <f t="shared" si="0"/>
        <v>2.5608000506065929E-5</v>
      </c>
      <c r="U73" s="40">
        <f t="shared" si="0"/>
        <v>3.9401832865970172E-5</v>
      </c>
      <c r="V73" s="40">
        <f t="shared" si="0"/>
        <v>3.7234570224348394E-5</v>
      </c>
      <c r="W73" s="40">
        <f t="shared" si="0"/>
        <v>3.3240974871909076E-5</v>
      </c>
      <c r="X73" s="40">
        <f t="shared" si="0"/>
        <v>2.9616838599752661E-5</v>
      </c>
      <c r="Y73" s="40">
        <f t="shared" si="0"/>
        <v>3.5249383944418814E-5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1" sqref="A21"/>
    </sheetView>
  </sheetViews>
  <sheetFormatPr baseColWidth="10" defaultRowHeight="16" x14ac:dyDescent="0.2"/>
  <cols>
    <col min="1" max="1" width="26.1640625" style="22" customWidth="1"/>
    <col min="2" max="2" width="10.83203125" style="22"/>
    <col min="3" max="3" width="14.6640625" style="22" customWidth="1"/>
    <col min="4" max="4" width="18.1640625" style="22" customWidth="1"/>
    <col min="5" max="16384" width="10.83203125" style="22"/>
  </cols>
  <sheetData>
    <row r="2" spans="1:13" x14ac:dyDescent="0.2">
      <c r="H2" s="25"/>
      <c r="I2" s="25"/>
    </row>
    <row r="3" spans="1:13" s="20" customFormat="1" x14ac:dyDescent="0.2">
      <c r="A3" s="19" t="s">
        <v>127</v>
      </c>
      <c r="B3" s="19" t="s">
        <v>148</v>
      </c>
      <c r="C3" s="19" t="s">
        <v>149</v>
      </c>
      <c r="D3" s="19" t="s">
        <v>150</v>
      </c>
      <c r="E3" s="19"/>
      <c r="F3" s="19"/>
      <c r="G3" s="19"/>
      <c r="H3" s="23"/>
      <c r="I3" s="23"/>
    </row>
    <row r="4" spans="1:13" s="20" customFormat="1" x14ac:dyDescent="0.2">
      <c r="A4" s="19" t="s">
        <v>128</v>
      </c>
      <c r="B4" s="28" t="s">
        <v>129</v>
      </c>
      <c r="C4" s="29">
        <v>1750</v>
      </c>
      <c r="D4" s="28" t="s">
        <v>130</v>
      </c>
      <c r="E4" s="19"/>
      <c r="F4" s="19"/>
      <c r="H4" s="23"/>
      <c r="I4" s="23"/>
      <c r="J4" s="19"/>
      <c r="K4" s="19"/>
      <c r="L4" s="19"/>
      <c r="M4" s="19"/>
    </row>
    <row r="5" spans="1:13" s="20" customFormat="1" x14ac:dyDescent="0.2">
      <c r="A5" s="19" t="s">
        <v>131</v>
      </c>
      <c r="B5" s="28" t="s">
        <v>132</v>
      </c>
      <c r="C5" s="29">
        <v>95813</v>
      </c>
      <c r="D5" s="28" t="s">
        <v>133</v>
      </c>
      <c r="E5" s="19"/>
      <c r="F5" s="19"/>
      <c r="G5" s="19"/>
      <c r="H5" s="23"/>
      <c r="I5" s="23"/>
      <c r="J5" s="19"/>
      <c r="K5" s="19"/>
    </row>
    <row r="6" spans="1:13" s="20" customFormat="1" x14ac:dyDescent="0.2">
      <c r="A6" s="19"/>
      <c r="B6" s="28"/>
      <c r="C6" s="30"/>
      <c r="D6" s="28"/>
      <c r="E6" s="19"/>
      <c r="F6" s="19"/>
      <c r="G6" s="19"/>
      <c r="H6" s="23"/>
      <c r="I6" s="23"/>
    </row>
    <row r="7" spans="1:13" s="20" customFormat="1" x14ac:dyDescent="0.2">
      <c r="A7" s="19" t="s">
        <v>134</v>
      </c>
      <c r="B7" s="28"/>
      <c r="C7" s="30"/>
      <c r="D7" s="28"/>
      <c r="E7" s="19"/>
      <c r="F7" s="19"/>
      <c r="G7" s="19"/>
      <c r="H7" s="23"/>
      <c r="I7" s="23"/>
    </row>
    <row r="8" spans="1:13" s="20" customFormat="1" x14ac:dyDescent="0.2">
      <c r="A8" s="19" t="s">
        <v>135</v>
      </c>
      <c r="B8" s="28" t="s">
        <v>136</v>
      </c>
      <c r="C8" s="30">
        <v>14000</v>
      </c>
      <c r="D8" s="28" t="s">
        <v>137</v>
      </c>
      <c r="E8" s="19"/>
      <c r="F8" s="19"/>
      <c r="G8" s="19"/>
      <c r="H8" s="23"/>
      <c r="I8" s="23"/>
      <c r="J8" s="19"/>
      <c r="K8" s="19"/>
      <c r="L8" s="19"/>
    </row>
    <row r="9" spans="1:13" s="20" customFormat="1" x14ac:dyDescent="0.2">
      <c r="A9" s="19"/>
      <c r="B9" s="28"/>
      <c r="C9" s="30"/>
      <c r="D9" s="28"/>
      <c r="E9" s="19"/>
      <c r="F9" s="19"/>
      <c r="G9" s="23"/>
      <c r="H9" s="23"/>
      <c r="I9" s="23"/>
    </row>
    <row r="10" spans="1:13" s="20" customFormat="1" x14ac:dyDescent="0.2">
      <c r="A10" s="19" t="s">
        <v>138</v>
      </c>
      <c r="B10" s="28"/>
      <c r="C10" s="30"/>
      <c r="D10" s="28"/>
      <c r="E10" s="19"/>
      <c r="F10" s="19"/>
      <c r="G10" s="19"/>
      <c r="H10" s="24"/>
      <c r="I10" s="19"/>
    </row>
    <row r="11" spans="1:13" s="20" customFormat="1" x14ac:dyDescent="0.2">
      <c r="A11" s="19" t="s">
        <v>139</v>
      </c>
      <c r="B11" s="28" t="s">
        <v>140</v>
      </c>
      <c r="C11" s="30">
        <v>6500</v>
      </c>
      <c r="D11" s="28" t="s">
        <v>141</v>
      </c>
      <c r="E11" s="19"/>
      <c r="F11" s="19"/>
      <c r="G11" s="19"/>
      <c r="H11" s="24"/>
      <c r="I11" s="19"/>
      <c r="J11" s="19"/>
      <c r="K11" s="19"/>
      <c r="L11" s="19"/>
    </row>
    <row r="12" spans="1:13" s="20" customFormat="1" x14ac:dyDescent="0.2">
      <c r="A12" s="19" t="s">
        <v>142</v>
      </c>
      <c r="B12" s="28"/>
      <c r="C12" s="29">
        <f>SUM(C4:C11)</f>
        <v>118063</v>
      </c>
      <c r="D12" s="28"/>
      <c r="E12" s="19"/>
      <c r="F12" s="19"/>
      <c r="G12" s="19"/>
      <c r="H12" s="24"/>
      <c r="I12" s="19"/>
      <c r="J12" s="19"/>
      <c r="K12" s="19"/>
    </row>
    <row r="13" spans="1:13" s="20" customFormat="1" x14ac:dyDescent="0.2">
      <c r="A13" s="19"/>
      <c r="B13" s="28"/>
      <c r="C13" s="31"/>
      <c r="D13" s="28"/>
      <c r="E13" s="19"/>
      <c r="F13" s="19"/>
      <c r="G13" s="19"/>
      <c r="H13" s="24"/>
      <c r="I13" s="19"/>
    </row>
    <row r="14" spans="1:13" s="20" customFormat="1" x14ac:dyDescent="0.2">
      <c r="A14" s="19" t="s">
        <v>143</v>
      </c>
      <c r="B14" s="28"/>
      <c r="C14" s="31">
        <v>-380</v>
      </c>
      <c r="D14" s="28"/>
      <c r="E14" s="27"/>
      <c r="F14" s="19"/>
      <c r="G14" s="19"/>
      <c r="H14" s="24"/>
      <c r="I14" s="19"/>
      <c r="J14" s="19"/>
      <c r="K14" s="19"/>
    </row>
    <row r="15" spans="1:13" s="20" customFormat="1" x14ac:dyDescent="0.2">
      <c r="A15" s="19" t="s">
        <v>144</v>
      </c>
      <c r="B15" s="28"/>
      <c r="C15" s="31">
        <v>38720</v>
      </c>
      <c r="D15" s="28"/>
      <c r="E15" s="19"/>
      <c r="F15" s="19"/>
      <c r="G15" s="19"/>
      <c r="H15" s="24"/>
      <c r="I15" s="19"/>
      <c r="J15" s="19"/>
      <c r="K15" s="19"/>
    </row>
    <row r="16" spans="1:13" s="20" customFormat="1" x14ac:dyDescent="0.2">
      <c r="A16" s="19" t="s">
        <v>145</v>
      </c>
      <c r="B16" s="28"/>
      <c r="C16" s="31">
        <v>-9613</v>
      </c>
      <c r="D16" s="28"/>
      <c r="E16" s="19"/>
      <c r="F16" s="21"/>
      <c r="G16" s="19"/>
      <c r="H16" s="24"/>
      <c r="I16" s="19"/>
      <c r="J16" s="19"/>
      <c r="K16" s="19"/>
    </row>
    <row r="17" spans="1:29" s="20" customFormat="1" x14ac:dyDescent="0.2">
      <c r="A17" s="19" t="s">
        <v>146</v>
      </c>
      <c r="B17" s="28"/>
      <c r="C17" s="31" t="s">
        <v>147</v>
      </c>
      <c r="D17" s="28"/>
      <c r="H17" s="26"/>
    </row>
    <row r="21" spans="1:29" customFormat="1" x14ac:dyDescent="0.2">
      <c r="A21" t="s">
        <v>151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152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153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3" customFormat="1" x14ac:dyDescent="0.2">
      <c r="A24" s="33" t="s">
        <v>154</v>
      </c>
      <c r="B24" s="33">
        <f>SUM(B21:B22)-B23</f>
        <v>60685</v>
      </c>
      <c r="C24" s="33">
        <f t="shared" ref="C24:AC24" si="0">SUM(C21:C22)-C23</f>
        <v>73373</v>
      </c>
      <c r="D24" s="33">
        <f t="shared" si="0"/>
        <v>77788</v>
      </c>
      <c r="E24" s="33">
        <f t="shared" si="0"/>
        <v>83414</v>
      </c>
      <c r="F24" s="33">
        <f t="shared" si="0"/>
        <v>83414</v>
      </c>
      <c r="G24" s="33">
        <f t="shared" si="0"/>
        <v>82929</v>
      </c>
      <c r="H24" s="33">
        <f t="shared" si="0"/>
        <v>64801</v>
      </c>
      <c r="I24" s="33">
        <f t="shared" si="0"/>
        <v>70655</v>
      </c>
      <c r="J24" s="33">
        <f t="shared" si="0"/>
        <v>76606</v>
      </c>
      <c r="K24" s="33">
        <f t="shared" si="0"/>
        <v>76606</v>
      </c>
      <c r="L24" s="33">
        <f t="shared" si="0"/>
        <v>57990</v>
      </c>
      <c r="M24" s="33">
        <f t="shared" si="0"/>
        <v>62718</v>
      </c>
      <c r="N24" s="33">
        <f t="shared" si="0"/>
        <v>47935</v>
      </c>
      <c r="O24" s="33">
        <f t="shared" si="0"/>
        <v>53223</v>
      </c>
      <c r="P24" s="33">
        <f t="shared" si="0"/>
        <v>53223</v>
      </c>
      <c r="Q24" s="33">
        <f t="shared" si="0"/>
        <v>63531</v>
      </c>
      <c r="R24" s="33">
        <f t="shared" si="0"/>
        <v>59304</v>
      </c>
      <c r="S24" s="33">
        <f t="shared" si="0"/>
        <v>68174</v>
      </c>
      <c r="T24" s="33">
        <f t="shared" si="0"/>
        <v>69424</v>
      </c>
      <c r="U24" s="33">
        <f t="shared" si="0"/>
        <v>69424</v>
      </c>
      <c r="V24" s="33">
        <f t="shared" si="0"/>
        <v>71033</v>
      </c>
      <c r="W24" s="33">
        <f t="shared" si="0"/>
        <v>78179</v>
      </c>
      <c r="X24" s="33">
        <f t="shared" si="0"/>
        <v>79741</v>
      </c>
      <c r="Y24" s="33">
        <f t="shared" si="0"/>
        <v>83779</v>
      </c>
      <c r="Z24" s="33">
        <f t="shared" si="0"/>
        <v>83779</v>
      </c>
      <c r="AA24" s="33">
        <f t="shared" si="0"/>
        <v>80679</v>
      </c>
      <c r="AB24" s="33">
        <f t="shared" si="0"/>
        <v>84884</v>
      </c>
      <c r="AC24" s="33">
        <f t="shared" si="0"/>
        <v>81207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:XFD8"/>
    </sheetView>
  </sheetViews>
  <sheetFormatPr baseColWidth="10" defaultRowHeight="16" x14ac:dyDescent="0.2"/>
  <sheetData>
    <row r="3" spans="1:29" x14ac:dyDescent="0.2">
      <c r="A3" t="s">
        <v>95</v>
      </c>
    </row>
    <row r="5" spans="1:29" x14ac:dyDescent="0.2">
      <c r="A5" s="11" t="s">
        <v>93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162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94</v>
      </c>
      <c r="B8" s="10">
        <f>-B5+B6+B7</f>
        <v>-3009</v>
      </c>
      <c r="C8" s="10">
        <f t="shared" ref="C8:AC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D21"/>
  <sheetViews>
    <sheetView workbookViewId="0">
      <selection activeCell="A9" sqref="A9:XFD15"/>
    </sheetView>
  </sheetViews>
  <sheetFormatPr baseColWidth="10" defaultColWidth="8.83203125" defaultRowHeight="16" x14ac:dyDescent="0.2"/>
  <cols>
    <col min="1" max="1" width="41.83203125" customWidth="1"/>
  </cols>
  <sheetData>
    <row r="1" spans="1:30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160</v>
      </c>
    </row>
    <row r="2" spans="1:30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28846</v>
      </c>
      <c r="F2" s="5">
        <v>141319</v>
      </c>
      <c r="G2" s="5">
        <v>61576</v>
      </c>
      <c r="H2" s="5">
        <v>38032</v>
      </c>
      <c r="I2" s="5">
        <v>29906</v>
      </c>
      <c r="J2" s="5">
        <v>37185</v>
      </c>
      <c r="K2" s="5">
        <v>166699</v>
      </c>
      <c r="L2" s="5">
        <v>51982</v>
      </c>
      <c r="M2" s="5">
        <v>31051</v>
      </c>
      <c r="N2" s="5">
        <v>25986</v>
      </c>
      <c r="O2" s="5">
        <v>33362</v>
      </c>
      <c r="P2" s="5">
        <v>142381</v>
      </c>
      <c r="Q2" s="5">
        <v>55957</v>
      </c>
      <c r="R2" s="5">
        <v>28962</v>
      </c>
      <c r="S2" s="5">
        <v>26418</v>
      </c>
      <c r="T2" s="5">
        <v>26444</v>
      </c>
      <c r="U2" s="5">
        <v>137781</v>
      </c>
      <c r="V2" s="5">
        <v>65597</v>
      </c>
      <c r="W2" s="5">
        <v>47938</v>
      </c>
      <c r="X2" s="5">
        <v>39570</v>
      </c>
      <c r="Y2" s="5">
        <v>38868</v>
      </c>
      <c r="Z2" s="5">
        <v>191973</v>
      </c>
      <c r="AA2" s="5">
        <v>71628</v>
      </c>
      <c r="AB2" s="5">
        <v>50570</v>
      </c>
      <c r="AC2" s="5">
        <v>40665</v>
      </c>
      <c r="AD2">
        <f>AC2+AB2+AA2+Y2</f>
        <v>201731</v>
      </c>
    </row>
    <row r="3" spans="1:30" x14ac:dyDescent="0.2">
      <c r="A3" s="5" t="s">
        <v>72</v>
      </c>
      <c r="B3" s="5">
        <v>7244</v>
      </c>
      <c r="C3" s="5">
        <v>5844</v>
      </c>
      <c r="D3" s="5">
        <v>5592</v>
      </c>
      <c r="E3" s="5">
        <v>7170</v>
      </c>
      <c r="F3" s="5">
        <v>25850</v>
      </c>
      <c r="G3" s="5">
        <v>6895</v>
      </c>
      <c r="H3" s="5">
        <v>5848</v>
      </c>
      <c r="I3" s="5">
        <v>5330</v>
      </c>
      <c r="J3" s="5">
        <v>7411</v>
      </c>
      <c r="K3" s="5">
        <v>25484</v>
      </c>
      <c r="L3" s="5">
        <v>7416</v>
      </c>
      <c r="M3" s="5">
        <v>5513</v>
      </c>
      <c r="N3" s="5">
        <v>5820</v>
      </c>
      <c r="O3" s="5">
        <v>6991</v>
      </c>
      <c r="P3" s="5">
        <v>25740</v>
      </c>
      <c r="Q3" s="5">
        <v>7160</v>
      </c>
      <c r="R3" s="5">
        <v>5351</v>
      </c>
      <c r="S3" s="5">
        <v>7079</v>
      </c>
      <c r="T3" s="5">
        <v>9032</v>
      </c>
      <c r="U3" s="5">
        <v>28622</v>
      </c>
      <c r="V3" s="5">
        <v>8675</v>
      </c>
      <c r="W3" s="5">
        <v>9102</v>
      </c>
      <c r="X3" s="5">
        <v>8235</v>
      </c>
      <c r="Y3" s="5">
        <v>9178</v>
      </c>
      <c r="Z3" s="5">
        <v>35190</v>
      </c>
      <c r="AA3" s="5">
        <v>10852</v>
      </c>
      <c r="AB3" s="5">
        <v>10435</v>
      </c>
      <c r="AC3" s="5">
        <v>7382</v>
      </c>
      <c r="AD3">
        <f t="shared" ref="AD3:AD7" si="0">AC3+AB3+AA3+Y3</f>
        <v>37847</v>
      </c>
    </row>
    <row r="4" spans="1:30" x14ac:dyDescent="0.2">
      <c r="A4" s="5" t="s">
        <v>73</v>
      </c>
      <c r="B4" s="5">
        <v>5533</v>
      </c>
      <c r="C4" s="5">
        <v>3889</v>
      </c>
      <c r="D4" s="5">
        <v>4969</v>
      </c>
      <c r="E4" s="5">
        <v>4831</v>
      </c>
      <c r="F4" s="5">
        <v>19222</v>
      </c>
      <c r="G4" s="5">
        <v>5862</v>
      </c>
      <c r="H4" s="5">
        <v>4113</v>
      </c>
      <c r="I4" s="5">
        <v>4741</v>
      </c>
      <c r="J4" s="5">
        <v>4089</v>
      </c>
      <c r="K4" s="5">
        <v>18805</v>
      </c>
      <c r="L4" s="5">
        <v>6729</v>
      </c>
      <c r="M4" s="5">
        <v>4872</v>
      </c>
      <c r="N4" s="5">
        <v>5023</v>
      </c>
      <c r="O4" s="5">
        <v>4656</v>
      </c>
      <c r="P4" s="5">
        <v>21280</v>
      </c>
      <c r="Q4" s="5">
        <v>5977</v>
      </c>
      <c r="R4" s="5">
        <v>4368</v>
      </c>
      <c r="S4" s="5">
        <v>6582</v>
      </c>
      <c r="T4" s="5">
        <v>6797</v>
      </c>
      <c r="U4" s="5">
        <v>23724</v>
      </c>
      <c r="V4" s="5">
        <v>8435</v>
      </c>
      <c r="W4" s="5">
        <v>7807</v>
      </c>
      <c r="X4" s="5">
        <v>7368</v>
      </c>
      <c r="Y4" s="5">
        <v>8252</v>
      </c>
      <c r="Z4" s="5">
        <v>31862</v>
      </c>
      <c r="AA4" s="5">
        <v>7248</v>
      </c>
      <c r="AB4" s="5">
        <v>7646</v>
      </c>
      <c r="AC4" s="5">
        <v>7224</v>
      </c>
      <c r="AD4">
        <f t="shared" si="0"/>
        <v>30370</v>
      </c>
    </row>
    <row r="5" spans="1:30" x14ac:dyDescent="0.2">
      <c r="A5" s="5" t="s">
        <v>74</v>
      </c>
      <c r="B5" s="5">
        <v>4024</v>
      </c>
      <c r="C5" s="5">
        <v>2873</v>
      </c>
      <c r="D5" s="5">
        <v>2735</v>
      </c>
      <c r="E5" s="5">
        <v>3231</v>
      </c>
      <c r="F5" s="5">
        <v>12863</v>
      </c>
      <c r="G5" s="5">
        <v>5489</v>
      </c>
      <c r="H5" s="5">
        <v>3954</v>
      </c>
      <c r="I5" s="5">
        <v>3740</v>
      </c>
      <c r="J5" s="5">
        <v>4234</v>
      </c>
      <c r="K5" s="5">
        <v>17417</v>
      </c>
      <c r="L5" s="5">
        <v>7308</v>
      </c>
      <c r="M5" s="5">
        <v>5129</v>
      </c>
      <c r="N5" s="5">
        <v>5525</v>
      </c>
      <c r="O5" s="5">
        <v>6520</v>
      </c>
      <c r="P5" s="5">
        <v>24482</v>
      </c>
      <c r="Q5" s="5">
        <v>10010</v>
      </c>
      <c r="R5" s="5">
        <v>6284</v>
      </c>
      <c r="S5" s="5">
        <v>6450</v>
      </c>
      <c r="T5" s="5">
        <v>7876</v>
      </c>
      <c r="U5" s="5">
        <v>30620</v>
      </c>
      <c r="V5" s="5">
        <v>12971</v>
      </c>
      <c r="W5" s="5">
        <v>7836</v>
      </c>
      <c r="X5" s="5">
        <v>8775</v>
      </c>
      <c r="Y5" s="5">
        <v>8785</v>
      </c>
      <c r="Z5" s="5">
        <v>38367</v>
      </c>
      <c r="AA5" s="5">
        <v>14701</v>
      </c>
      <c r="AB5" s="5">
        <v>8806</v>
      </c>
      <c r="AC5" s="5">
        <v>8084</v>
      </c>
      <c r="AD5">
        <f t="shared" si="0"/>
        <v>40376</v>
      </c>
    </row>
    <row r="6" spans="1:30" x14ac:dyDescent="0.2">
      <c r="A6" s="5" t="s">
        <v>75</v>
      </c>
      <c r="B6" s="5">
        <v>7172</v>
      </c>
      <c r="C6" s="5">
        <v>7041</v>
      </c>
      <c r="D6" s="5">
        <v>7266</v>
      </c>
      <c r="E6" s="5">
        <v>8501</v>
      </c>
      <c r="F6" s="5">
        <v>29980</v>
      </c>
      <c r="G6" s="5">
        <v>8471</v>
      </c>
      <c r="H6" s="5">
        <v>9190</v>
      </c>
      <c r="I6" s="5">
        <v>9548</v>
      </c>
      <c r="J6" s="5">
        <v>9981</v>
      </c>
      <c r="K6" s="5">
        <v>37190</v>
      </c>
      <c r="L6" s="5">
        <v>10875</v>
      </c>
      <c r="M6" s="5">
        <v>11450</v>
      </c>
      <c r="N6" s="5">
        <v>11455</v>
      </c>
      <c r="O6" s="5">
        <v>12511</v>
      </c>
      <c r="P6" s="5">
        <v>46291</v>
      </c>
      <c r="Q6" s="5">
        <v>12715</v>
      </c>
      <c r="R6" s="5">
        <v>13348</v>
      </c>
      <c r="S6" s="5">
        <v>13156</v>
      </c>
      <c r="T6" s="5">
        <v>14549</v>
      </c>
      <c r="U6" s="5">
        <v>53768</v>
      </c>
      <c r="V6" s="5">
        <v>15761</v>
      </c>
      <c r="W6" s="5">
        <v>16901</v>
      </c>
      <c r="X6" s="5">
        <v>17486</v>
      </c>
      <c r="Y6" s="5">
        <v>18277</v>
      </c>
      <c r="Z6" s="5">
        <v>68425</v>
      </c>
      <c r="AA6" s="5">
        <v>19516</v>
      </c>
      <c r="AB6" s="5">
        <v>19821</v>
      </c>
      <c r="AC6" s="5">
        <v>19604</v>
      </c>
      <c r="AD6">
        <f t="shared" si="0"/>
        <v>77218</v>
      </c>
    </row>
    <row r="7" spans="1:30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52579</v>
      </c>
      <c r="F7" s="14">
        <v>229234</v>
      </c>
      <c r="G7" s="14">
        <v>88293</v>
      </c>
      <c r="H7" s="14">
        <v>61137</v>
      </c>
      <c r="I7" s="14">
        <v>53265</v>
      </c>
      <c r="J7" s="14">
        <v>62900</v>
      </c>
      <c r="K7" s="14">
        <v>265595</v>
      </c>
      <c r="L7" s="14">
        <v>84310</v>
      </c>
      <c r="M7" s="14">
        <v>58015</v>
      </c>
      <c r="N7" s="14">
        <v>53809</v>
      </c>
      <c r="O7" s="14">
        <v>64040</v>
      </c>
      <c r="P7" s="14">
        <v>260174</v>
      </c>
      <c r="Q7" s="14">
        <v>91819</v>
      </c>
      <c r="R7" s="14">
        <v>58313</v>
      </c>
      <c r="S7" s="14">
        <v>59685</v>
      </c>
      <c r="T7" s="14">
        <v>64698</v>
      </c>
      <c r="U7" s="14">
        <v>274515</v>
      </c>
      <c r="V7" s="14">
        <v>111439</v>
      </c>
      <c r="W7" s="14">
        <v>89584</v>
      </c>
      <c r="X7" s="14">
        <v>81434</v>
      </c>
      <c r="Y7" s="14">
        <v>83360</v>
      </c>
      <c r="Z7" s="14">
        <v>365817</v>
      </c>
      <c r="AA7" s="14">
        <v>123945</v>
      </c>
      <c r="AB7" s="14">
        <v>97278</v>
      </c>
      <c r="AC7" s="14">
        <v>82959</v>
      </c>
      <c r="AD7">
        <f>AC7+AB7+AA7+Y7</f>
        <v>387542</v>
      </c>
    </row>
    <row r="9" spans="1:30" s="6" customFormat="1" x14ac:dyDescent="0.2">
      <c r="A9" s="6" t="s">
        <v>121</v>
      </c>
    </row>
    <row r="10" spans="1:30" s="6" customFormat="1" x14ac:dyDescent="0.2">
      <c r="A10" s="7" t="s">
        <v>116</v>
      </c>
      <c r="B10" s="8"/>
      <c r="C10" s="8"/>
      <c r="D10" s="8"/>
      <c r="E10" s="8"/>
      <c r="G10" s="8">
        <f>(G2-B2)/B2</f>
        <v>0.13236970833793077</v>
      </c>
      <c r="H10" s="8">
        <f t="shared" ref="G10:P15" si="1">(H2-C2)/C2</f>
        <v>0.14385395049475172</v>
      </c>
      <c r="I10" s="8">
        <f t="shared" si="1"/>
        <v>0.20365451179264268</v>
      </c>
      <c r="J10" s="8">
        <f t="shared" si="1"/>
        <v>0.2890868751300007</v>
      </c>
      <c r="K10" s="8">
        <f t="shared" si="1"/>
        <v>0.17959368520864144</v>
      </c>
      <c r="L10" s="8">
        <f t="shared" si="1"/>
        <v>-0.15580745745095492</v>
      </c>
      <c r="M10" s="8">
        <f t="shared" si="1"/>
        <v>-0.18355595288178375</v>
      </c>
      <c r="N10" s="8">
        <f t="shared" si="1"/>
        <v>-0.13107737577743597</v>
      </c>
      <c r="O10" s="8">
        <f t="shared" si="1"/>
        <v>-0.10281027295952669</v>
      </c>
      <c r="P10" s="8">
        <f t="shared" si="1"/>
        <v>-0.14587969933832837</v>
      </c>
      <c r="Q10" s="8">
        <f t="shared" ref="Q10:Z15" si="2">(Q2-L2)/L2</f>
        <v>7.6468777653803235E-2</v>
      </c>
      <c r="R10" s="8">
        <f t="shared" si="2"/>
        <v>-6.7276416218479282E-2</v>
      </c>
      <c r="S10" s="8">
        <f t="shared" si="2"/>
        <v>1.6624336181020549E-2</v>
      </c>
      <c r="T10" s="8">
        <f t="shared" si="2"/>
        <v>-0.20736166896469035</v>
      </c>
      <c r="U10" s="8">
        <f t="shared" si="2"/>
        <v>-3.2307681502447658E-2</v>
      </c>
      <c r="V10" s="8">
        <f t="shared" si="2"/>
        <v>0.17227513983951964</v>
      </c>
      <c r="W10" s="8">
        <f t="shared" si="2"/>
        <v>0.65520336993301564</v>
      </c>
      <c r="X10" s="8">
        <f t="shared" si="2"/>
        <v>0.4978423801953214</v>
      </c>
      <c r="Y10" s="8">
        <f t="shared" si="2"/>
        <v>0.46982302223566785</v>
      </c>
      <c r="Z10" s="8">
        <f t="shared" si="2"/>
        <v>0.39331983364905176</v>
      </c>
      <c r="AA10" s="8">
        <f t="shared" ref="AA10:AC15" si="3">(AA2-V2)/V2</f>
        <v>9.1940180191167273E-2</v>
      </c>
      <c r="AB10" s="8">
        <f t="shared" si="3"/>
        <v>5.4904251324627645E-2</v>
      </c>
      <c r="AC10" s="8">
        <f t="shared" si="3"/>
        <v>2.7672479150871874E-2</v>
      </c>
    </row>
    <row r="11" spans="1:30" s="6" customFormat="1" x14ac:dyDescent="0.2">
      <c r="A11" s="7" t="s">
        <v>118</v>
      </c>
      <c r="G11" s="8">
        <f t="shared" si="1"/>
        <v>-4.8177802319160683E-2</v>
      </c>
      <c r="H11" s="8">
        <f t="shared" si="1"/>
        <v>6.8446269678302531E-4</v>
      </c>
      <c r="I11" s="8">
        <f t="shared" si="1"/>
        <v>-4.6852646638054364E-2</v>
      </c>
      <c r="J11" s="8">
        <f t="shared" si="1"/>
        <v>3.3612273361227338E-2</v>
      </c>
      <c r="K11" s="8">
        <f t="shared" si="1"/>
        <v>-1.4158607350096712E-2</v>
      </c>
      <c r="L11" s="8">
        <f t="shared" si="1"/>
        <v>7.5562001450326322E-2</v>
      </c>
      <c r="M11" s="8">
        <f t="shared" si="1"/>
        <v>-5.7284541723666212E-2</v>
      </c>
      <c r="N11" s="8">
        <f t="shared" si="1"/>
        <v>9.193245778611632E-2</v>
      </c>
      <c r="O11" s="8">
        <f t="shared" si="1"/>
        <v>-5.6672513830792068E-2</v>
      </c>
      <c r="P11" s="8">
        <f t="shared" si="1"/>
        <v>1.0045518756867053E-2</v>
      </c>
      <c r="Q11" s="8">
        <f t="shared" si="2"/>
        <v>-3.4519956850053934E-2</v>
      </c>
      <c r="R11" s="8">
        <f t="shared" si="2"/>
        <v>-2.9385089787774352E-2</v>
      </c>
      <c r="S11" s="8">
        <f t="shared" si="2"/>
        <v>0.21632302405498283</v>
      </c>
      <c r="T11" s="8">
        <f t="shared" si="2"/>
        <v>0.29194678872836505</v>
      </c>
      <c r="U11" s="8">
        <f t="shared" si="2"/>
        <v>0.11196581196581197</v>
      </c>
      <c r="V11" s="8">
        <f t="shared" si="2"/>
        <v>0.21159217877094971</v>
      </c>
      <c r="W11" s="8">
        <f t="shared" si="2"/>
        <v>0.70099046907120166</v>
      </c>
      <c r="X11" s="8">
        <f t="shared" si="2"/>
        <v>0.16329990111597684</v>
      </c>
      <c r="Y11" s="8">
        <f t="shared" si="2"/>
        <v>1.6164747564216122E-2</v>
      </c>
      <c r="Z11" s="8">
        <f t="shared" si="2"/>
        <v>0.22947383131856613</v>
      </c>
      <c r="AA11" s="8">
        <f t="shared" si="3"/>
        <v>0.25095100864553316</v>
      </c>
      <c r="AB11" s="8">
        <f t="shared" si="3"/>
        <v>0.14645132937815863</v>
      </c>
      <c r="AC11" s="8">
        <f t="shared" si="3"/>
        <v>-0.10358227079538555</v>
      </c>
    </row>
    <row r="12" spans="1:30" s="6" customFormat="1" x14ac:dyDescent="0.2">
      <c r="A12" s="7" t="s">
        <v>117</v>
      </c>
      <c r="G12" s="8">
        <f t="shared" si="1"/>
        <v>5.9461413338152899E-2</v>
      </c>
      <c r="H12" s="8">
        <f t="shared" si="1"/>
        <v>5.7598354332733352E-2</v>
      </c>
      <c r="I12" s="8">
        <f t="shared" si="1"/>
        <v>-4.5884483799557257E-2</v>
      </c>
      <c r="J12" s="8">
        <f t="shared" si="1"/>
        <v>-0.15359138894638791</v>
      </c>
      <c r="K12" s="8">
        <f t="shared" si="1"/>
        <v>-2.1693892414941213E-2</v>
      </c>
      <c r="L12" s="8">
        <f t="shared" si="1"/>
        <v>0.14790174002047082</v>
      </c>
      <c r="M12" s="8">
        <f t="shared" si="1"/>
        <v>0.18453683442742524</v>
      </c>
      <c r="N12" s="8">
        <f t="shared" si="1"/>
        <v>5.9481122126133726E-2</v>
      </c>
      <c r="O12" s="8">
        <f t="shared" si="1"/>
        <v>0.13866471019809246</v>
      </c>
      <c r="P12" s="8">
        <f t="shared" si="1"/>
        <v>0.13161393246477002</v>
      </c>
      <c r="Q12" s="8">
        <f t="shared" si="2"/>
        <v>-0.1117550899093476</v>
      </c>
      <c r="R12" s="8">
        <f t="shared" si="2"/>
        <v>-0.10344827586206896</v>
      </c>
      <c r="S12" s="8">
        <f t="shared" si="2"/>
        <v>0.31037228747760304</v>
      </c>
      <c r="T12" s="8">
        <f t="shared" si="2"/>
        <v>0.45983676975945015</v>
      </c>
      <c r="U12" s="8">
        <f t="shared" si="2"/>
        <v>0.11484962406015038</v>
      </c>
      <c r="V12" s="8">
        <f t="shared" si="2"/>
        <v>0.41124309854442026</v>
      </c>
      <c r="W12" s="8">
        <f t="shared" si="2"/>
        <v>0.7873168498168498</v>
      </c>
      <c r="X12" s="8">
        <f t="shared" si="2"/>
        <v>0.11941659070191431</v>
      </c>
      <c r="Y12" s="8">
        <f t="shared" si="2"/>
        <v>0.21406502868912755</v>
      </c>
      <c r="Z12" s="8">
        <f t="shared" si="2"/>
        <v>0.34302815714044849</v>
      </c>
      <c r="AA12" s="8">
        <f t="shared" si="3"/>
        <v>-0.14072317723770006</v>
      </c>
      <c r="AB12" s="8">
        <f t="shared" si="3"/>
        <v>-2.0622518252850008E-2</v>
      </c>
      <c r="AC12" s="8">
        <f t="shared" si="3"/>
        <v>-1.9543973941368076E-2</v>
      </c>
    </row>
    <row r="13" spans="1:30" s="6" customFormat="1" x14ac:dyDescent="0.2">
      <c r="A13" s="7" t="s">
        <v>119</v>
      </c>
      <c r="G13" s="8">
        <f t="shared" si="1"/>
        <v>0.36406560636182905</v>
      </c>
      <c r="H13" s="8">
        <f t="shared" si="1"/>
        <v>0.37626174730247131</v>
      </c>
      <c r="I13" s="8">
        <f t="shared" si="1"/>
        <v>0.36745886654478976</v>
      </c>
      <c r="J13" s="8">
        <f t="shared" si="1"/>
        <v>0.31043020736614052</v>
      </c>
      <c r="K13" s="8">
        <f t="shared" si="1"/>
        <v>0.35403871569618284</v>
      </c>
      <c r="L13" s="8">
        <f t="shared" si="1"/>
        <v>0.3313900528329386</v>
      </c>
      <c r="M13" s="8">
        <f t="shared" si="1"/>
        <v>0.29716742539200808</v>
      </c>
      <c r="N13" s="8">
        <f t="shared" si="1"/>
        <v>0.47727272727272729</v>
      </c>
      <c r="O13" s="8">
        <f t="shared" si="1"/>
        <v>0.53991497401983934</v>
      </c>
      <c r="P13" s="8">
        <f t="shared" si="1"/>
        <v>0.40563816960440946</v>
      </c>
      <c r="Q13" s="8">
        <f t="shared" si="2"/>
        <v>0.36973180076628354</v>
      </c>
      <c r="R13" s="8">
        <f t="shared" si="2"/>
        <v>0.22519009553519204</v>
      </c>
      <c r="S13" s="8">
        <f t="shared" si="2"/>
        <v>0.167420814479638</v>
      </c>
      <c r="T13" s="8">
        <f t="shared" si="2"/>
        <v>0.20797546012269938</v>
      </c>
      <c r="U13" s="8">
        <f t="shared" si="2"/>
        <v>0.25071481088146391</v>
      </c>
      <c r="V13" s="8">
        <f t="shared" si="2"/>
        <v>0.29580419580419581</v>
      </c>
      <c r="W13" s="8">
        <f t="shared" si="2"/>
        <v>0.24697644812221514</v>
      </c>
      <c r="X13" s="8">
        <f t="shared" si="2"/>
        <v>0.36046511627906974</v>
      </c>
      <c r="Y13" s="8">
        <f t="shared" si="2"/>
        <v>0.1154139156932453</v>
      </c>
      <c r="Z13" s="8">
        <f t="shared" si="2"/>
        <v>0.25300457217504901</v>
      </c>
      <c r="AA13" s="8">
        <f t="shared" si="3"/>
        <v>0.13337445069771028</v>
      </c>
      <c r="AB13" s="8">
        <f t="shared" si="3"/>
        <v>0.12378764675855028</v>
      </c>
      <c r="AC13" s="8">
        <f t="shared" si="3"/>
        <v>-7.8746438746438746E-2</v>
      </c>
    </row>
    <row r="14" spans="1:30" s="6" customFormat="1" x14ac:dyDescent="0.2">
      <c r="A14" s="7" t="s">
        <v>75</v>
      </c>
      <c r="G14" s="8">
        <f t="shared" si="1"/>
        <v>0.18112102621305076</v>
      </c>
      <c r="H14" s="8">
        <f t="shared" si="1"/>
        <v>0.30521232779434737</v>
      </c>
      <c r="I14" s="8">
        <f t="shared" si="1"/>
        <v>0.31406551059730248</v>
      </c>
      <c r="J14" s="8">
        <f t="shared" si="1"/>
        <v>0.17409716503940714</v>
      </c>
      <c r="K14" s="8">
        <f t="shared" si="1"/>
        <v>0.24049366244162776</v>
      </c>
      <c r="L14" s="8">
        <f t="shared" si="1"/>
        <v>0.2837917601227718</v>
      </c>
      <c r="M14" s="8">
        <f t="shared" si="1"/>
        <v>0.24591947769314473</v>
      </c>
      <c r="N14" s="8">
        <f t="shared" si="1"/>
        <v>0.19972769166317553</v>
      </c>
      <c r="O14" s="8">
        <f t="shared" si="1"/>
        <v>0.25348161506863037</v>
      </c>
      <c r="P14" s="8">
        <f t="shared" si="1"/>
        <v>0.24471632159182577</v>
      </c>
      <c r="Q14" s="8">
        <f t="shared" si="2"/>
        <v>0.16919540229885058</v>
      </c>
      <c r="R14" s="8">
        <f t="shared" si="2"/>
        <v>0.165764192139738</v>
      </c>
      <c r="S14" s="8">
        <f t="shared" si="2"/>
        <v>0.14849410737669141</v>
      </c>
      <c r="T14" s="8">
        <f t="shared" si="2"/>
        <v>0.16289665094716649</v>
      </c>
      <c r="U14" s="8">
        <f t="shared" si="2"/>
        <v>0.16152167807997234</v>
      </c>
      <c r="V14" s="8">
        <f t="shared" si="2"/>
        <v>0.23955957530475816</v>
      </c>
      <c r="W14" s="8">
        <f t="shared" si="2"/>
        <v>0.26618219958046146</v>
      </c>
      <c r="X14" s="8">
        <f t="shared" si="2"/>
        <v>0.32912739434478566</v>
      </c>
      <c r="Y14" s="8">
        <f t="shared" si="2"/>
        <v>0.25623754209911331</v>
      </c>
      <c r="Z14" s="8">
        <f t="shared" si="2"/>
        <v>0.27259708376729652</v>
      </c>
      <c r="AA14" s="8">
        <f t="shared" si="3"/>
        <v>0.23824630416851722</v>
      </c>
      <c r="AB14" s="8">
        <f t="shared" si="3"/>
        <v>0.17277084196201409</v>
      </c>
      <c r="AC14" s="8">
        <f t="shared" si="3"/>
        <v>0.12112547180601624</v>
      </c>
    </row>
    <row r="15" spans="1:30" s="16" customFormat="1" x14ac:dyDescent="0.2">
      <c r="A15" s="15" t="s">
        <v>120</v>
      </c>
      <c r="G15" s="17">
        <f t="shared" si="1"/>
        <v>0.12689053107171575</v>
      </c>
      <c r="H15" s="17">
        <f t="shared" si="1"/>
        <v>0.15579627949183303</v>
      </c>
      <c r="I15" s="17">
        <f t="shared" si="1"/>
        <v>0.17303118393234673</v>
      </c>
      <c r="J15" s="17">
        <f t="shared" si="1"/>
        <v>0.19629509880370491</v>
      </c>
      <c r="K15" s="17">
        <f t="shared" si="1"/>
        <v>0.15861957650261305</v>
      </c>
      <c r="L15" s="17">
        <f t="shared" si="1"/>
        <v>-4.5111163965433271E-2</v>
      </c>
      <c r="M15" s="17">
        <f t="shared" si="1"/>
        <v>-5.106563946546281E-2</v>
      </c>
      <c r="N15" s="17">
        <f t="shared" si="1"/>
        <v>1.0213085515817141E-2</v>
      </c>
      <c r="O15" s="17">
        <f t="shared" si="1"/>
        <v>1.8124006359300476E-2</v>
      </c>
      <c r="P15" s="17">
        <f t="shared" si="1"/>
        <v>-2.0410775805267418E-2</v>
      </c>
      <c r="Q15" s="17">
        <f t="shared" si="2"/>
        <v>8.9064167951607168E-2</v>
      </c>
      <c r="R15" s="17">
        <f t="shared" si="2"/>
        <v>5.1366026027751446E-3</v>
      </c>
      <c r="S15" s="17">
        <f t="shared" si="2"/>
        <v>0.10920106301919753</v>
      </c>
      <c r="T15" s="17">
        <f t="shared" si="2"/>
        <v>1.0274828232354778E-2</v>
      </c>
      <c r="U15" s="17">
        <f t="shared" si="2"/>
        <v>5.5120803769784836E-2</v>
      </c>
      <c r="V15" s="17">
        <f t="shared" si="2"/>
        <v>0.21368126422635839</v>
      </c>
      <c r="W15" s="17">
        <f t="shared" si="2"/>
        <v>0.53626121105070912</v>
      </c>
      <c r="X15" s="17">
        <f t="shared" si="2"/>
        <v>0.36439641450950827</v>
      </c>
      <c r="Y15" s="17">
        <f t="shared" si="2"/>
        <v>0.28844786546724782</v>
      </c>
      <c r="Z15" s="17">
        <f t="shared" si="2"/>
        <v>0.33259384733074693</v>
      </c>
      <c r="AA15" s="17">
        <f t="shared" si="3"/>
        <v>0.11222283042740872</v>
      </c>
      <c r="AB15" s="17">
        <f t="shared" si="3"/>
        <v>8.5885872477228078E-2</v>
      </c>
      <c r="AC15" s="17">
        <f t="shared" si="3"/>
        <v>1.8726821720657219E-2</v>
      </c>
    </row>
    <row r="16" spans="1:30" x14ac:dyDescent="0.2">
      <c r="F16" s="1"/>
    </row>
    <row r="17" spans="1:29" x14ac:dyDescent="0.2">
      <c r="A17" t="s">
        <v>90</v>
      </c>
      <c r="B17">
        <v>30176</v>
      </c>
      <c r="C17">
        <v>20591</v>
      </c>
      <c r="D17">
        <v>17488</v>
      </c>
      <c r="E17">
        <v>70698</v>
      </c>
      <c r="F17">
        <v>88186</v>
      </c>
      <c r="G17">
        <v>33912</v>
      </c>
      <c r="H17">
        <v>23422</v>
      </c>
      <c r="I17">
        <v>20421</v>
      </c>
      <c r="J17">
        <v>81418</v>
      </c>
      <c r="K17">
        <v>101839</v>
      </c>
      <c r="L17">
        <v>32031</v>
      </c>
      <c r="M17">
        <v>21821</v>
      </c>
      <c r="N17">
        <v>20227</v>
      </c>
      <c r="O17">
        <v>78165</v>
      </c>
      <c r="P17">
        <v>98392</v>
      </c>
      <c r="Q17">
        <v>35217</v>
      </c>
      <c r="R17">
        <v>22370</v>
      </c>
      <c r="S17">
        <v>22680</v>
      </c>
      <c r="T17">
        <v>82276</v>
      </c>
      <c r="U17">
        <v>104956</v>
      </c>
      <c r="V17">
        <v>44328</v>
      </c>
      <c r="W17">
        <v>38079</v>
      </c>
      <c r="X17">
        <v>35255</v>
      </c>
      <c r="Y17">
        <v>117581</v>
      </c>
      <c r="Z17">
        <v>152836</v>
      </c>
      <c r="AA17">
        <v>54243</v>
      </c>
      <c r="AB17">
        <v>42559</v>
      </c>
      <c r="AC17">
        <v>35885</v>
      </c>
    </row>
    <row r="18" spans="1:29" x14ac:dyDescent="0.2">
      <c r="A18" s="7" t="s">
        <v>122</v>
      </c>
      <c r="B18" s="6">
        <f t="shared" ref="B18:AC18" si="4">B17/B7</f>
        <v>0.38513867085295656</v>
      </c>
      <c r="C18" s="6">
        <f t="shared" si="4"/>
        <v>0.38927329098608593</v>
      </c>
      <c r="D18" s="6">
        <f t="shared" si="4"/>
        <v>0.38513037350246654</v>
      </c>
      <c r="E18" s="6">
        <f t="shared" si="4"/>
        <v>1.3446052606553947</v>
      </c>
      <c r="F18" s="6">
        <f t="shared" si="4"/>
        <v>0.38469860491899105</v>
      </c>
      <c r="G18" s="6">
        <f t="shared" si="4"/>
        <v>0.38408480853521798</v>
      </c>
      <c r="H18" s="6">
        <f t="shared" si="4"/>
        <v>0.38310679294044525</v>
      </c>
      <c r="I18" s="6">
        <f t="shared" si="4"/>
        <v>0.38338496198254013</v>
      </c>
      <c r="J18" s="6">
        <f t="shared" si="4"/>
        <v>1.2944038155802862</v>
      </c>
      <c r="K18" s="6">
        <f t="shared" si="4"/>
        <v>0.38343718820007905</v>
      </c>
      <c r="L18" s="6">
        <f t="shared" si="4"/>
        <v>0.37991934527339583</v>
      </c>
      <c r="M18" s="6">
        <f t="shared" si="4"/>
        <v>0.37612686374213566</v>
      </c>
      <c r="N18" s="6">
        <f t="shared" si="4"/>
        <v>0.37590365923916075</v>
      </c>
      <c r="O18" s="6">
        <f t="shared" si="4"/>
        <v>1.2205652717051843</v>
      </c>
      <c r="P18" s="6">
        <f t="shared" si="4"/>
        <v>0.37817768109034722</v>
      </c>
      <c r="Q18" s="6">
        <f t="shared" si="4"/>
        <v>0.38354806739345887</v>
      </c>
      <c r="R18" s="6">
        <f t="shared" si="4"/>
        <v>0.38361943305952362</v>
      </c>
      <c r="S18" s="6">
        <f t="shared" si="4"/>
        <v>0.37999497361146017</v>
      </c>
      <c r="T18" s="6">
        <f t="shared" si="4"/>
        <v>1.2716930971591085</v>
      </c>
      <c r="U18" s="6">
        <f t="shared" si="4"/>
        <v>0.38233247727810865</v>
      </c>
      <c r="V18" s="6">
        <f t="shared" si="4"/>
        <v>0.39777815665969724</v>
      </c>
      <c r="W18" s="6">
        <f t="shared" si="4"/>
        <v>0.42506474370423292</v>
      </c>
      <c r="X18" s="6">
        <f t="shared" si="4"/>
        <v>0.43292727853230839</v>
      </c>
      <c r="Y18" s="6">
        <f t="shared" si="4"/>
        <v>1.4105206333973128</v>
      </c>
      <c r="Z18" s="6">
        <f t="shared" si="4"/>
        <v>0.41779359625167778</v>
      </c>
      <c r="AA18" s="6">
        <f t="shared" si="4"/>
        <v>0.43763766186615033</v>
      </c>
      <c r="AB18" s="6">
        <f t="shared" si="4"/>
        <v>0.43749871502292398</v>
      </c>
      <c r="AC18" s="6">
        <f t="shared" si="4"/>
        <v>0.43256307332537758</v>
      </c>
    </row>
    <row r="19" spans="1:2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111</v>
      </c>
      <c r="B20">
        <v>27167</v>
      </c>
      <c r="C20">
        <v>25340</v>
      </c>
      <c r="D20">
        <v>22394</v>
      </c>
      <c r="E20">
        <v>90541</v>
      </c>
      <c r="F20">
        <v>107616</v>
      </c>
      <c r="G20">
        <v>39561</v>
      </c>
      <c r="H20">
        <v>28485</v>
      </c>
      <c r="I20">
        <v>26237</v>
      </c>
      <c r="J20">
        <v>103129</v>
      </c>
      <c r="K20">
        <v>123882</v>
      </c>
      <c r="L20">
        <v>37881</v>
      </c>
      <c r="M20">
        <v>27565</v>
      </c>
      <c r="N20">
        <v>26344</v>
      </c>
      <c r="O20">
        <v>102205</v>
      </c>
      <c r="P20">
        <v>122114</v>
      </c>
      <c r="Q20">
        <v>42398</v>
      </c>
      <c r="R20">
        <v>29383</v>
      </c>
      <c r="S20">
        <v>29563</v>
      </c>
      <c r="T20">
        <v>109410</v>
      </c>
      <c r="U20">
        <v>133371</v>
      </c>
      <c r="V20">
        <v>52501</v>
      </c>
      <c r="W20">
        <v>46366</v>
      </c>
      <c r="X20">
        <v>43795</v>
      </c>
      <c r="Y20">
        <v>147365</v>
      </c>
      <c r="Z20">
        <v>185697</v>
      </c>
      <c r="AA20">
        <v>64054</v>
      </c>
      <c r="AB20">
        <v>52562</v>
      </c>
      <c r="AC20">
        <v>45879</v>
      </c>
    </row>
    <row r="21" spans="1:29" x14ac:dyDescent="0.2">
      <c r="A21" t="s">
        <v>123</v>
      </c>
      <c r="B21" s="18">
        <f t="shared" ref="B21:AC21" si="5">B20/B7</f>
        <v>0.34673456624676136</v>
      </c>
      <c r="C21" s="18">
        <f t="shared" si="5"/>
        <v>0.47905323653962495</v>
      </c>
      <c r="D21" s="18">
        <f t="shared" si="5"/>
        <v>0.49317300916138124</v>
      </c>
      <c r="E21" s="18">
        <f t="shared" si="5"/>
        <v>1.7219992772780006</v>
      </c>
      <c r="F21" s="18">
        <f t="shared" si="5"/>
        <v>0.46945915527365051</v>
      </c>
      <c r="G21" s="18">
        <f t="shared" si="5"/>
        <v>0.44806496551255481</v>
      </c>
      <c r="H21" s="18">
        <f t="shared" si="5"/>
        <v>0.46592080082437803</v>
      </c>
      <c r="I21" s="18">
        <f t="shared" si="5"/>
        <v>0.49257486154134983</v>
      </c>
      <c r="J21" s="18">
        <f t="shared" si="5"/>
        <v>1.639570747217806</v>
      </c>
      <c r="K21" s="18">
        <f t="shared" si="5"/>
        <v>0.46643197349347693</v>
      </c>
      <c r="L21" s="18">
        <f t="shared" si="5"/>
        <v>0.44930613213141973</v>
      </c>
      <c r="M21" s="18">
        <f t="shared" si="5"/>
        <v>0.47513574075670084</v>
      </c>
      <c r="N21" s="18">
        <f t="shared" si="5"/>
        <v>0.48958352691928858</v>
      </c>
      <c r="O21" s="18">
        <f t="shared" si="5"/>
        <v>1.5959556527170518</v>
      </c>
      <c r="P21" s="18">
        <f t="shared" si="5"/>
        <v>0.46935512387863509</v>
      </c>
      <c r="Q21" s="18">
        <f t="shared" si="5"/>
        <v>0.4617562813796709</v>
      </c>
      <c r="R21" s="18">
        <f t="shared" si="5"/>
        <v>0.50388421106785797</v>
      </c>
      <c r="S21" s="18">
        <f t="shared" si="5"/>
        <v>0.49531708134372121</v>
      </c>
      <c r="T21" s="18">
        <f t="shared" si="5"/>
        <v>1.6910878234257627</v>
      </c>
      <c r="U21" s="18">
        <f t="shared" si="5"/>
        <v>0.48584230369925141</v>
      </c>
      <c r="V21" s="18">
        <f t="shared" si="5"/>
        <v>0.47111872863180754</v>
      </c>
      <c r="W21" s="18">
        <f t="shared" si="5"/>
        <v>0.51757010180389351</v>
      </c>
      <c r="X21" s="18">
        <f t="shared" si="5"/>
        <v>0.53779748016798878</v>
      </c>
      <c r="Y21" s="18">
        <f t="shared" si="5"/>
        <v>1.7678142994241843</v>
      </c>
      <c r="Z21" s="18">
        <f t="shared" si="5"/>
        <v>0.50762266379091181</v>
      </c>
      <c r="AA21" s="18">
        <f t="shared" si="5"/>
        <v>0.51679373915849769</v>
      </c>
      <c r="AB21" s="18">
        <f t="shared" si="5"/>
        <v>0.54032772055346534</v>
      </c>
      <c r="AC21" s="18">
        <f t="shared" si="5"/>
        <v>0.55303222073554403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N16" activePane="bottomRight" state="frozen"/>
      <selection activeCell="A3" sqref="A3"/>
      <selection pane="topRight" activeCell="B3" sqref="B3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102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103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109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104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>SUM(R18:R20)</f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126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>SUM(R23)</f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99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113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108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107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114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27" sqref="A27:XFD27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98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106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112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161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106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100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-2001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-1777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-2743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-2625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-6734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  <row r="34" spans="2:29" x14ac:dyDescent="0.2">
      <c r="B34">
        <f t="shared" ref="B34:AC34" si="5">B33-B14</f>
        <v>-1452</v>
      </c>
      <c r="C34">
        <f t="shared" si="5"/>
        <v>-1370</v>
      </c>
      <c r="D34">
        <f t="shared" si="5"/>
        <v>-1942</v>
      </c>
      <c r="E34">
        <f t="shared" si="5"/>
        <v>-1202</v>
      </c>
      <c r="F34">
        <f t="shared" si="5"/>
        <v>-5966</v>
      </c>
      <c r="G34">
        <f t="shared" si="5"/>
        <v>33737</v>
      </c>
      <c r="H34">
        <f t="shared" si="5"/>
        <v>498</v>
      </c>
      <c r="I34">
        <f t="shared" si="5"/>
        <v>-1126</v>
      </c>
      <c r="J34">
        <f t="shared" si="5"/>
        <v>-519</v>
      </c>
      <c r="K34">
        <f t="shared" si="5"/>
        <v>32590</v>
      </c>
      <c r="L34">
        <f t="shared" si="5"/>
        <v>-53</v>
      </c>
      <c r="M34">
        <f t="shared" si="5"/>
        <v>177</v>
      </c>
      <c r="N34">
        <f t="shared" si="5"/>
        <v>-86</v>
      </c>
      <c r="O34">
        <f t="shared" si="5"/>
        <v>302</v>
      </c>
      <c r="P34">
        <f t="shared" si="5"/>
        <v>340</v>
      </c>
      <c r="Q34">
        <f t="shared" si="5"/>
        <v>349</v>
      </c>
      <c r="R34">
        <f t="shared" si="5"/>
        <v>302</v>
      </c>
      <c r="S34">
        <f t="shared" si="5"/>
        <v>-833</v>
      </c>
      <c r="T34">
        <f t="shared" si="5"/>
        <v>397</v>
      </c>
      <c r="U34">
        <f t="shared" si="5"/>
        <v>215</v>
      </c>
      <c r="V34">
        <f t="shared" si="5"/>
        <v>58</v>
      </c>
      <c r="W34">
        <f t="shared" si="5"/>
        <v>149</v>
      </c>
      <c r="X34">
        <f t="shared" si="5"/>
        <v>530</v>
      </c>
      <c r="Y34">
        <f t="shared" si="5"/>
        <v>4037</v>
      </c>
      <c r="Z34">
        <f t="shared" si="5"/>
        <v>4774</v>
      </c>
      <c r="AA34">
        <f t="shared" si="5"/>
        <v>-682</v>
      </c>
      <c r="AB34">
        <f t="shared" si="5"/>
        <v>-406</v>
      </c>
      <c r="AC34">
        <f t="shared" si="5"/>
        <v>-1668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Sheet5</vt:lpstr>
      <vt:lpstr>Sheet4</vt:lpstr>
      <vt:lpstr>analysis</vt:lpstr>
      <vt:lpstr>Debt 10K 2021</vt:lpstr>
      <vt:lpstr>CashOpx</vt:lpstr>
      <vt:lpstr>by segment</vt:lpstr>
      <vt:lpstr>financing</vt:lpstr>
      <vt:lpstr>investing</vt:lpstr>
      <vt:lpstr>cashflow from operating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2022-08-07T10:30:39Z</dcterms:modified>
</cp:coreProperties>
</file>