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ulie-chan\Documents\GitHub\20220308-Formatos\"/>
    </mc:Choice>
  </mc:AlternateContent>
  <xr:revisionPtr revIDLastSave="0" documentId="13_ncr:1_{CC2A6FF6-099D-4D58-BC70-338B51A49B3F}" xr6:coauthVersionLast="47" xr6:coauthVersionMax="47" xr10:uidLastSave="{00000000-0000-0000-0000-000000000000}"/>
  <bookViews>
    <workbookView xWindow="-108" yWindow="-108" windowWidth="23256" windowHeight="12456" activeTab="3" xr2:uid="{798AAD7E-BDD1-4553-9CF1-ACC7B624A934}"/>
  </bookViews>
  <sheets>
    <sheet name="INFORMACION GENERAL" sheetId="8" r:id="rId1"/>
    <sheet name="ASIGNACION" sheetId="9" r:id="rId2"/>
    <sheet name="PERSONAL" sheetId="10" r:id="rId3"/>
    <sheet name="PROYECTOS-pba" sheetId="1" r:id="rId4"/>
    <sheet name="GENERAL-pba" sheetId="7" r:id="rId5"/>
    <sheet name="FILTROS-pba" sheetId="5" r:id="rId6"/>
    <sheet name="CONFIG" sheetId="6" r:id="rId7"/>
  </sheets>
  <definedNames>
    <definedName name="COSTO">'FILTROS-pba'!$J$5:$J$9</definedName>
    <definedName name="COSTO_TOTAL">'FILTROS-pba'!$M$5:$M$9</definedName>
    <definedName name="DIAS_EXTRA">'FILTROS-pba'!$G$5:$G$9</definedName>
    <definedName name="DIAS_LAB">'FILTROS-pba'!$H$5:$H$9</definedName>
    <definedName name="FECHA_DE_INICIO">'FILTROS-pba'!$E$5:$E$9</definedName>
    <definedName name="FECHA_FINAL">'FILTROS-pba'!$F$5:$F$9</definedName>
    <definedName name="HRS">'FILTROS-pba'!$K$5:$K$9</definedName>
    <definedName name="ID">'FILTROS-pba'!$B$5:$B$9</definedName>
    <definedName name="OFICIAL">'FILTROS-pba'!$I$5:$I$9</definedName>
    <definedName name="PROYECTO">'FILTROS-pba'!$C$5:$C$9</definedName>
    <definedName name="PROYECTOS_tbl" localSheetId="4">#REF!</definedName>
    <definedName name="PROYECTOS_tbl" localSheetId="2">tbl_DatosGenerale[PROYECTO]</definedName>
    <definedName name="PROYECTOS_tbl">tbl_DatosGenerale[PROYECTO]</definedName>
    <definedName name="RECURSOS">'FILTROS-pba'!$D$5:$D$9</definedName>
    <definedName name="TARIFA">'FILTROS-pba'!$L$5:$L$9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0" l="1"/>
  <c r="L5" i="10"/>
  <c r="L6" i="10"/>
  <c r="L7" i="10"/>
  <c r="L8" i="10"/>
  <c r="J3" i="10" a="1"/>
  <c r="J3" i="10" s="1"/>
  <c r="L3" i="10" s="1"/>
  <c r="J4" i="10" a="1"/>
  <c r="J4" i="10" s="1"/>
  <c r="J5" i="10" a="1"/>
  <c r="J5" i="10" s="1"/>
  <c r="J6" i="10" a="1"/>
  <c r="J6" i="10" s="1"/>
  <c r="J7" i="10" a="1"/>
  <c r="J7" i="10" s="1"/>
  <c r="J8" i="10" a="1"/>
  <c r="J8" i="10" s="1"/>
  <c r="R4" i="8" a="1"/>
  <c r="R4" i="8" s="1"/>
  <c r="R5" i="8" a="1"/>
  <c r="R5" i="8" s="1"/>
  <c r="R6" i="8" a="1"/>
  <c r="R6" i="8" s="1"/>
  <c r="R7" i="8" a="1"/>
  <c r="R7" i="8" s="1"/>
  <c r="R8" i="8" a="1"/>
  <c r="R8" i="8" s="1"/>
  <c r="R9" i="8" a="1"/>
  <c r="R9" i="8" s="1"/>
  <c r="R10" i="8" a="1"/>
  <c r="R10" i="8" s="1"/>
  <c r="R11" i="8" a="1"/>
  <c r="R11" i="8" s="1"/>
  <c r="R12" i="8" a="1"/>
  <c r="R12" i="8" s="1"/>
  <c r="I3" i="10" a="1"/>
  <c r="I3" i="10" s="1"/>
  <c r="I4" i="10" a="1"/>
  <c r="I4" i="10" s="1"/>
  <c r="I5" i="10" a="1"/>
  <c r="I5" i="10" s="1"/>
  <c r="I6" i="10" a="1"/>
  <c r="I6" i="10" s="1"/>
  <c r="I7" i="10" a="1"/>
  <c r="I7" i="10" s="1"/>
  <c r="I8" i="10" a="1"/>
  <c r="I8" i="10" s="1"/>
  <c r="B7" i="10"/>
  <c r="D7" i="10"/>
  <c r="G7" i="10"/>
  <c r="H7" i="10" a="1"/>
  <c r="H7" i="10" s="1"/>
  <c r="B6" i="10"/>
  <c r="D6" i="10"/>
  <c r="G6" i="10"/>
  <c r="H6" i="10" a="1"/>
  <c r="H6" i="10" s="1"/>
  <c r="H3" i="10" a="1"/>
  <c r="H3" i="10" s="1"/>
  <c r="H4" i="10" a="1"/>
  <c r="H4" i="10" s="1"/>
  <c r="H5" i="10" a="1"/>
  <c r="H5" i="10" s="1"/>
  <c r="H8" i="10" a="1"/>
  <c r="H8" i="10" s="1"/>
  <c r="G3" i="10"/>
  <c r="G4" i="10"/>
  <c r="G5" i="10"/>
  <c r="G8" i="10"/>
  <c r="B5" i="10"/>
  <c r="D5" i="10"/>
  <c r="B3" i="10"/>
  <c r="B4" i="10"/>
  <c r="B8" i="10"/>
  <c r="D8" i="10"/>
  <c r="M12" i="8" l="1"/>
  <c r="M10" i="8"/>
  <c r="E10" i="8" s="1"/>
  <c r="M4" i="8"/>
  <c r="M5" i="8"/>
  <c r="M6" i="8"/>
  <c r="M7" i="8"/>
  <c r="E7" i="8" s="1"/>
  <c r="M9" i="8"/>
  <c r="E9" i="8" s="1"/>
  <c r="M11" i="8"/>
  <c r="M8" i="8"/>
  <c r="E8" i="8" s="1"/>
  <c r="I5" i="8"/>
  <c r="I6" i="8"/>
  <c r="I4" i="8"/>
  <c r="G3" i="7" a="1"/>
  <c r="G3" i="7" s="1"/>
  <c r="F3" i="7" a="1"/>
  <c r="F3" i="7" s="1"/>
  <c r="E3" i="7"/>
  <c r="H8" i="1"/>
  <c r="M8" i="1" s="1"/>
  <c r="F10" i="8" l="1"/>
  <c r="D12" i="8"/>
  <c r="F12" i="8"/>
  <c r="E12" i="8"/>
  <c r="D10" i="8"/>
  <c r="D11" i="8"/>
  <c r="F11" i="8"/>
  <c r="E11" i="8"/>
  <c r="R13" i="8"/>
  <c r="D9" i="8"/>
  <c r="F9" i="8"/>
  <c r="D8" i="8"/>
  <c r="F8" i="8"/>
  <c r="D7" i="8"/>
  <c r="F7" i="8"/>
  <c r="D6" i="8"/>
  <c r="E6" i="8" s="1"/>
  <c r="F5" i="8"/>
  <c r="E5" i="8" s="1"/>
  <c r="F4" i="8"/>
  <c r="F6" i="8"/>
  <c r="D5" i="8"/>
  <c r="D4" i="8"/>
  <c r="B5" i="5" a="1"/>
  <c r="H11" i="1"/>
  <c r="M11" i="1" s="1"/>
  <c r="B3" i="6" a="1"/>
  <c r="B3" i="6" s="1"/>
  <c r="M3" i="1"/>
  <c r="H3" i="1"/>
  <c r="H4" i="1"/>
  <c r="M4" i="1" s="1"/>
  <c r="H5" i="1"/>
  <c r="M5" i="1" s="1"/>
  <c r="H6" i="1"/>
  <c r="M6" i="1" s="1"/>
  <c r="H7" i="1"/>
  <c r="M7" i="1" s="1"/>
  <c r="H9" i="1"/>
  <c r="M9" i="1" s="1"/>
  <c r="H10" i="1"/>
  <c r="M10" i="1" s="1"/>
  <c r="H12" i="1"/>
  <c r="M12" i="1" s="1"/>
  <c r="E4" i="8" l="1"/>
  <c r="D13" i="8"/>
  <c r="I3" i="7" a="1"/>
  <c r="I3" i="7" s="1"/>
  <c r="L3" i="7" s="1"/>
  <c r="C15" i="5" a="1"/>
  <c r="C15" i="5" s="1"/>
  <c r="B5" i="5"/>
  <c r="M2" i="5"/>
  <c r="K2" i="5"/>
  <c r="I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<sst xmlns="http://schemas.openxmlformats.org/spreadsheetml/2006/main" count="135" uniqueCount="77">
  <si>
    <t>PROYECTO</t>
  </si>
  <si>
    <t>ID</t>
  </si>
  <si>
    <t>FECHA DE INICIO</t>
  </si>
  <si>
    <t>FECHA FINAL</t>
  </si>
  <si>
    <t>RECURSOS</t>
  </si>
  <si>
    <t>DIAS LAB</t>
  </si>
  <si>
    <t>COSTO</t>
  </si>
  <si>
    <t>TARIFA</t>
  </si>
  <si>
    <t>DIAS EXTRA</t>
  </si>
  <si>
    <t>OFICIAL</t>
  </si>
  <si>
    <t>FIRMA DIGITAL</t>
  </si>
  <si>
    <t>A1</t>
  </si>
  <si>
    <t>B2</t>
  </si>
  <si>
    <t>Y</t>
  </si>
  <si>
    <t>COSTO TOTAL</t>
  </si>
  <si>
    <t>HRS</t>
  </si>
  <si>
    <t>GEOLOCALIZACION</t>
  </si>
  <si>
    <t>C1</t>
  </si>
  <si>
    <t>D1</t>
  </si>
  <si>
    <t>E1</t>
  </si>
  <si>
    <t>UNICOS</t>
  </si>
  <si>
    <t xml:space="preserve">PROYECTO </t>
  </si>
  <si>
    <t>TOTAL COSTO HUMAN</t>
  </si>
  <si>
    <t>FECHA INI</t>
  </si>
  <si>
    <t>COSTO REAL</t>
  </si>
  <si>
    <t>R REAL</t>
  </si>
  <si>
    <t>R EST</t>
  </si>
  <si>
    <t>COSTO EST</t>
  </si>
  <si>
    <t>GANANCIA</t>
  </si>
  <si>
    <t>DIA ESTIM</t>
  </si>
  <si>
    <t>DIAS REAL</t>
  </si>
  <si>
    <t>NOMBRE PROYECTO</t>
  </si>
  <si>
    <t>FECHA INICIAL</t>
  </si>
  <si>
    <t>DIAS</t>
  </si>
  <si>
    <t>ESTIMADO</t>
  </si>
  <si>
    <t>REAL</t>
  </si>
  <si>
    <t>PERDIDA</t>
  </si>
  <si>
    <t>GENERAL</t>
  </si>
  <si>
    <t>0001</t>
  </si>
  <si>
    <t>0002</t>
  </si>
  <si>
    <t>WHITE LIST</t>
  </si>
  <si>
    <t>0003</t>
  </si>
  <si>
    <t>FECHA INICIAL E</t>
  </si>
  <si>
    <t>FECHA FINAL E</t>
  </si>
  <si>
    <t>DIAS E</t>
  </si>
  <si>
    <t>RECURSOS E</t>
  </si>
  <si>
    <t>FECHA INICIAL R</t>
  </si>
  <si>
    <t>FECHA FINALR</t>
  </si>
  <si>
    <t>DIAS R</t>
  </si>
  <si>
    <t>RECURSOS R</t>
  </si>
  <si>
    <t>UNICO NOMBRE PROYECTO</t>
  </si>
  <si>
    <t>ASIGNACION</t>
  </si>
  <si>
    <t>EXTRA</t>
  </si>
  <si>
    <t>NOMBRE</t>
  </si>
  <si>
    <t>ROL</t>
  </si>
  <si>
    <t>CORREO</t>
  </si>
  <si>
    <t>N° PROYECTOS ASIGNADO</t>
  </si>
  <si>
    <t>ESTADO</t>
  </si>
  <si>
    <t>Asignado</t>
  </si>
  <si>
    <t>Capacitación</t>
  </si>
  <si>
    <t>Sin asignación</t>
  </si>
  <si>
    <t>Baja</t>
  </si>
  <si>
    <t>PRECIO</t>
  </si>
  <si>
    <t>MARGEN R</t>
  </si>
  <si>
    <t>GANANCIA BRUTA</t>
  </si>
  <si>
    <t>MARGEN B</t>
  </si>
  <si>
    <t>Total</t>
  </si>
  <si>
    <t>Proyecto a</t>
  </si>
  <si>
    <t>Proyecto b</t>
  </si>
  <si>
    <t>Proyecto c</t>
  </si>
  <si>
    <t>ETIQUETA</t>
  </si>
  <si>
    <t>Lider de Proyecto</t>
  </si>
  <si>
    <t>Administrativo</t>
  </si>
  <si>
    <t>TIEMPO MUERTO</t>
  </si>
  <si>
    <t>APROX</t>
  </si>
  <si>
    <t>PERSONA NUMERO UNO</t>
  </si>
  <si>
    <t>pnu@example.com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</si>
</sst>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theme="3" tint="0.3999755851924192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1">
    <border>
      <left/>
      <right/>
      <top/>
      <bottom/>
      <diagonal/>
    </border>
    <border>
      <left/>
      <right style="dotted">
        <color theme="3"/>
      </right>
      <top/>
      <bottom style="dotted">
        <color theme="3"/>
      </bottom>
      <diagonal/>
    </border>
    <border>
      <left style="dotted">
        <color theme="3"/>
      </left>
      <right style="dotted">
        <color theme="3"/>
      </right>
      <top/>
      <bottom style="dotted">
        <color theme="3"/>
      </bottom>
      <diagonal/>
    </border>
    <border>
      <left style="dotted">
        <color theme="3"/>
      </left>
      <right/>
      <top/>
      <bottom style="dotted">
        <color theme="3"/>
      </bottom>
      <diagonal/>
    </border>
    <border>
      <left/>
      <right style="dotted">
        <color theme="3"/>
      </right>
      <top style="dotted">
        <color theme="3"/>
      </top>
      <bottom style="dotted">
        <color theme="3"/>
      </bottom>
      <diagonal/>
    </border>
    <border>
      <left style="dotted">
        <color theme="3"/>
      </left>
      <right style="dotted">
        <color theme="3"/>
      </right>
      <top style="dotted">
        <color theme="3"/>
      </top>
      <bottom style="dotted">
        <color theme="3"/>
      </bottom>
      <diagonal/>
    </border>
    <border>
      <left style="dotted">
        <color theme="3"/>
      </left>
      <right/>
      <top style="dotted">
        <color theme="3"/>
      </top>
      <bottom style="dotted">
        <color theme="3"/>
      </bottom>
      <diagonal/>
    </border>
    <border>
      <left/>
      <right style="dotted">
        <color theme="3"/>
      </right>
      <top style="dotted">
        <color theme="3"/>
      </top>
      <bottom/>
      <diagonal/>
    </border>
    <border>
      <left style="dotted">
        <color theme="3"/>
      </left>
      <right style="dotted">
        <color theme="3"/>
      </right>
      <top style="dotted">
        <color theme="3"/>
      </top>
      <bottom/>
      <diagonal/>
    </border>
    <border>
      <left style="dotted">
        <color theme="3"/>
      </left>
      <right/>
      <top style="dotted">
        <color theme="3"/>
      </top>
      <bottom/>
      <diagonal/>
    </border>
    <border>
      <left style="dotted">
        <color theme="3"/>
      </left>
      <right style="dotted">
        <color theme="3"/>
      </right>
      <top style="thin">
        <color theme="3"/>
      </top>
      <bottom style="dotted">
        <color theme="3"/>
      </bottom>
      <diagonal/>
    </border>
    <border>
      <left style="thin">
        <color rgb="FF6096BA"/>
      </left>
      <right style="dotted">
        <color theme="3"/>
      </right>
      <top style="thin">
        <color rgb="FF6096BA"/>
      </top>
      <bottom style="dotted">
        <color theme="3"/>
      </bottom>
      <diagonal/>
    </border>
    <border>
      <left style="dotted">
        <color theme="3"/>
      </left>
      <right style="dotted">
        <color theme="3"/>
      </right>
      <top style="thin">
        <color rgb="FF6096BA"/>
      </top>
      <bottom style="dotted">
        <color theme="3"/>
      </bottom>
      <diagonal/>
    </border>
    <border>
      <left style="dotted">
        <color theme="3"/>
      </left>
      <right/>
      <top style="thin">
        <color rgb="FF6096BA"/>
      </top>
      <bottom style="dotted">
        <color theme="3"/>
      </bottom>
      <diagonal/>
    </border>
    <border>
      <left style="dotted">
        <color theme="3"/>
      </left>
      <right style="thin">
        <color rgb="FF6096BA"/>
      </right>
      <top style="thin">
        <color rgb="FF6096BA"/>
      </top>
      <bottom style="dotted">
        <color theme="3"/>
      </bottom>
      <diagonal/>
    </border>
    <border>
      <left style="thin">
        <color rgb="FF6096BA"/>
      </left>
      <right style="dotted">
        <color theme="3"/>
      </right>
      <top style="dotted">
        <color theme="3"/>
      </top>
      <bottom style="dotted">
        <color theme="3"/>
      </bottom>
      <diagonal/>
    </border>
    <border>
      <left style="dotted">
        <color theme="3"/>
      </left>
      <right style="thin">
        <color rgb="FF6096BA"/>
      </right>
      <top style="dotted">
        <color theme="3"/>
      </top>
      <bottom style="dotted">
        <color theme="3"/>
      </bottom>
      <diagonal/>
    </border>
    <border>
      <left style="thin">
        <color rgb="FF6096BA"/>
      </left>
      <right style="dotted">
        <color theme="3"/>
      </right>
      <top style="dotted">
        <color theme="3"/>
      </top>
      <bottom style="thin">
        <color rgb="FF6096BA"/>
      </bottom>
      <diagonal/>
    </border>
    <border>
      <left style="dotted">
        <color theme="3"/>
      </left>
      <right style="dotted">
        <color theme="3"/>
      </right>
      <top style="dotted">
        <color theme="3"/>
      </top>
      <bottom style="thin">
        <color rgb="FF6096BA"/>
      </bottom>
      <diagonal/>
    </border>
    <border>
      <left style="dotted">
        <color theme="3"/>
      </left>
      <right/>
      <top style="dotted">
        <color theme="3"/>
      </top>
      <bottom style="thin">
        <color rgb="FF6096BA"/>
      </bottom>
      <diagonal/>
    </border>
    <border>
      <left style="dotted">
        <color theme="3"/>
      </left>
      <right style="thin">
        <color rgb="FF6096BA"/>
      </right>
      <top style="dotted">
        <color theme="3"/>
      </top>
      <bottom style="thin">
        <color rgb="FF6096BA"/>
      </bottom>
      <diagonal/>
    </border>
    <border>
      <left/>
      <right/>
      <top style="dotted">
        <color theme="3"/>
      </top>
      <bottom style="dotted">
        <color theme="3"/>
      </bottom>
      <diagonal/>
    </border>
    <border>
      <left/>
      <right style="dotted">
        <color theme="3"/>
      </right>
      <top style="thin">
        <color rgb="FF6096BA"/>
      </top>
      <bottom style="dotted">
        <color theme="3"/>
      </bottom>
      <diagonal/>
    </border>
    <border>
      <left style="thick">
        <color rgb="FF6096BA"/>
      </left>
      <right/>
      <top style="thick">
        <color rgb="FF6096BA"/>
      </top>
      <bottom/>
      <diagonal/>
    </border>
    <border>
      <left/>
      <right/>
      <top style="thick">
        <color rgb="FF6096BA"/>
      </top>
      <bottom/>
      <diagonal/>
    </border>
    <border>
      <left style="dotted">
        <color theme="3"/>
      </left>
      <right style="thick">
        <color rgb="FF6096BA"/>
      </right>
      <top style="dotted">
        <color theme="3"/>
      </top>
      <bottom style="dotted">
        <color theme="3"/>
      </bottom>
      <diagonal/>
    </border>
    <border>
      <left style="mediumDashed">
        <color theme="3"/>
      </left>
      <right style="mediumDashed">
        <color theme="3"/>
      </right>
      <top style="thick">
        <color rgb="FF6096BA"/>
      </top>
      <bottom style="mediumDashed">
        <color theme="3"/>
      </bottom>
      <diagonal/>
    </border>
    <border>
      <left style="mediumDashed">
        <color theme="3"/>
      </left>
      <right style="mediumDashed">
        <color theme="3"/>
      </right>
      <top style="mediumDashed">
        <color theme="3"/>
      </top>
      <bottom style="dotted">
        <color theme="3"/>
      </bottom>
      <diagonal/>
    </border>
    <border>
      <left/>
      <right/>
      <top style="thick">
        <color rgb="FF6096BA"/>
      </top>
      <bottom style="mediumDashed">
        <color theme="3"/>
      </bottom>
      <diagonal/>
    </border>
    <border>
      <left/>
      <right style="thick">
        <color rgb="FF6096BA"/>
      </right>
      <top style="thick">
        <color rgb="FF6096BA"/>
      </top>
      <bottom style="mediumDashed">
        <color theme="3"/>
      </bottom>
      <diagonal/>
    </border>
    <border>
      <left/>
      <right style="mediumDashed">
        <color theme="3"/>
      </right>
      <top style="mediumDashed">
        <color theme="3"/>
      </top>
      <bottom style="dotted">
        <color theme="3"/>
      </bottom>
      <diagonal/>
    </border>
    <border>
      <left style="dashed">
        <color rgb="FF6096BA"/>
      </left>
      <right style="mediumDashed">
        <color theme="3"/>
      </right>
      <top style="thick">
        <color rgb="FF6096BA"/>
      </top>
      <bottom style="mediumDashed">
        <color theme="3"/>
      </bottom>
      <diagonal/>
    </border>
    <border>
      <left style="mediumDashed">
        <color theme="3"/>
      </left>
      <right style="dashed">
        <color rgb="FF6096BA"/>
      </right>
      <top style="thick">
        <color rgb="FF6096BA"/>
      </top>
      <bottom style="mediumDashed">
        <color theme="3"/>
      </bottom>
      <diagonal/>
    </border>
    <border>
      <left style="mediumDashed">
        <color theme="3"/>
      </left>
      <right style="dashed">
        <color rgb="FF6096BA"/>
      </right>
      <top style="mediumDashed">
        <color theme="3"/>
      </top>
      <bottom style="dotted">
        <color theme="3"/>
      </bottom>
      <diagonal/>
    </border>
    <border>
      <left style="mediumDashed">
        <color theme="3"/>
      </left>
      <right style="thick">
        <color theme="3"/>
      </right>
      <top style="mediumDashed">
        <color theme="3"/>
      </top>
      <bottom style="dotted">
        <color theme="3"/>
      </bottom>
      <diagonal/>
    </border>
    <border>
      <left/>
      <right style="dashed">
        <color rgb="FF6096BA"/>
      </right>
      <top style="thick">
        <color rgb="FF6096BA"/>
      </top>
      <bottom/>
      <diagonal/>
    </border>
    <border>
      <left style="mediumDashed">
        <color rgb="FF6096BA"/>
      </left>
      <right style="mediumDashed">
        <color rgb="FF6096BA"/>
      </right>
      <top style="mediumDashed">
        <color rgb="FF6096BA"/>
      </top>
      <bottom style="dotted">
        <color theme="3"/>
      </bottom>
      <diagonal/>
    </border>
    <border>
      <left/>
      <right style="mediumDashed">
        <color rgb="FF6096BA"/>
      </right>
      <top style="mediumDashed">
        <color rgb="FF6096BA"/>
      </top>
      <bottom style="dotted">
        <color theme="3"/>
      </bottom>
      <diagonal/>
    </border>
    <border>
      <left style="dotted">
        <color theme="3"/>
      </left>
      <right style="thick">
        <color rgb="FF6096BA"/>
      </right>
      <top style="dotted">
        <color theme="3"/>
      </top>
      <bottom/>
      <diagonal/>
    </border>
    <border>
      <left style="mediumDashed">
        <color theme="3"/>
      </left>
      <right/>
      <top style="thick">
        <color rgb="FF6096BA"/>
      </top>
      <bottom style="mediumDashed">
        <color theme="3"/>
      </bottom>
      <diagonal/>
    </border>
    <border>
      <left style="mediumDashed">
        <color theme="3"/>
      </left>
      <right/>
      <top style="mediumDashed">
        <color theme="3"/>
      </top>
      <bottom style="dotted">
        <color theme="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14" fontId="2" fillId="2" borderId="5" xfId="0" applyNumberFormat="1" applyFont="1" applyFill="1" applyBorder="1"/>
    <xf numFmtId="164" fontId="1" fillId="3" borderId="2" xfId="0" applyNumberFormat="1" applyFont="1" applyFill="1" applyBorder="1"/>
    <xf numFmtId="164" fontId="2" fillId="2" borderId="5" xfId="0" applyNumberFormat="1" applyFont="1" applyFill="1" applyBorder="1"/>
    <xf numFmtId="164" fontId="2" fillId="4" borderId="8" xfId="0" applyNumberFormat="1" applyFont="1" applyFill="1" applyBorder="1"/>
    <xf numFmtId="164" fontId="2" fillId="2" borderId="0" xfId="0" applyNumberFormat="1" applyFont="1" applyFill="1"/>
    <xf numFmtId="0" fontId="1" fillId="3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1" fillId="3" borderId="3" xfId="0" applyNumberFormat="1" applyFont="1" applyFill="1" applyBorder="1"/>
    <xf numFmtId="164" fontId="2" fillId="4" borderId="9" xfId="0" applyNumberFormat="1" applyFont="1" applyFill="1" applyBorder="1"/>
    <xf numFmtId="2" fontId="1" fillId="3" borderId="3" xfId="0" applyNumberFormat="1" applyFont="1" applyFill="1" applyBorder="1"/>
    <xf numFmtId="2" fontId="2" fillId="2" borderId="6" xfId="0" applyNumberFormat="1" applyFont="1" applyFill="1" applyBorder="1"/>
    <xf numFmtId="2" fontId="2" fillId="4" borderId="9" xfId="0" applyNumberFormat="1" applyFont="1" applyFill="1" applyBorder="1"/>
    <xf numFmtId="2" fontId="2" fillId="2" borderId="0" xfId="0" applyNumberFormat="1" applyFont="1" applyFill="1"/>
    <xf numFmtId="164" fontId="2" fillId="2" borderId="6" xfId="0" applyNumberFormat="1" applyFont="1" applyFill="1" applyBorder="1" applyAlignment="1">
      <alignment horizontal="center" vertical="center"/>
    </xf>
    <xf numFmtId="164" fontId="2" fillId="4" borderId="9" xfId="0" applyNumberFormat="1" applyFont="1" applyFill="1" applyBorder="1" applyAlignment="1">
      <alignment horizontal="center" vertical="center"/>
    </xf>
    <xf numFmtId="0" fontId="1" fillId="3" borderId="10" xfId="0" applyFont="1" applyFill="1" applyBorder="1"/>
    <xf numFmtId="0" fontId="2" fillId="2" borderId="5" xfId="0" applyNumberFormat="1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164" fontId="1" fillId="3" borderId="12" xfId="0" applyNumberFormat="1" applyFont="1" applyFill="1" applyBorder="1"/>
    <xf numFmtId="2" fontId="1" fillId="3" borderId="13" xfId="0" applyNumberFormat="1" applyFont="1" applyFill="1" applyBorder="1"/>
    <xf numFmtId="164" fontId="1" fillId="3" borderId="13" xfId="0" applyNumberFormat="1" applyFont="1" applyFill="1" applyBorder="1"/>
    <xf numFmtId="0" fontId="1" fillId="3" borderId="14" xfId="0" applyFont="1" applyFill="1" applyBorder="1" applyAlignment="1">
      <alignment horizontal="center" vertical="center"/>
    </xf>
    <xf numFmtId="0" fontId="2" fillId="2" borderId="15" xfId="0" applyFont="1" applyFill="1" applyBorder="1"/>
    <xf numFmtId="164" fontId="2" fillId="2" borderId="16" xfId="0" applyNumberFormat="1" applyFont="1" applyFill="1" applyBorder="1" applyAlignment="1">
      <alignment horizontal="center" vertical="center"/>
    </xf>
    <xf numFmtId="0" fontId="2" fillId="4" borderId="17" xfId="0" applyFont="1" applyFill="1" applyBorder="1"/>
    <xf numFmtId="0" fontId="2" fillId="4" borderId="18" xfId="0" applyFont="1" applyFill="1" applyBorder="1"/>
    <xf numFmtId="164" fontId="2" fillId="4" borderId="18" xfId="0" applyNumberFormat="1" applyFont="1" applyFill="1" applyBorder="1"/>
    <xf numFmtId="2" fontId="2" fillId="4" borderId="19" xfId="0" applyNumberFormat="1" applyFont="1" applyFill="1" applyBorder="1"/>
    <xf numFmtId="164" fontId="2" fillId="4" borderId="19" xfId="0" applyNumberFormat="1" applyFont="1" applyFill="1" applyBorder="1"/>
    <xf numFmtId="164" fontId="2" fillId="4" borderId="20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164" fontId="2" fillId="2" borderId="25" xfId="0" applyNumberFormat="1" applyFont="1" applyFill="1" applyBorder="1" applyAlignment="1">
      <alignment horizontal="center" vertical="center"/>
    </xf>
    <xf numFmtId="0" fontId="1" fillId="3" borderId="27" xfId="0" applyFont="1" applyFill="1" applyBorder="1"/>
    <xf numFmtId="0" fontId="2" fillId="2" borderId="6" xfId="0" applyFont="1" applyFill="1" applyBorder="1"/>
    <xf numFmtId="0" fontId="1" fillId="3" borderId="30" xfId="0" applyFont="1" applyFill="1" applyBorder="1"/>
    <xf numFmtId="0" fontId="1" fillId="3" borderId="33" xfId="0" applyFont="1" applyFill="1" applyBorder="1"/>
    <xf numFmtId="0" fontId="1" fillId="3" borderId="34" xfId="0" applyFont="1" applyFill="1" applyBorder="1"/>
    <xf numFmtId="0" fontId="1" fillId="3" borderId="36" xfId="0" applyFont="1" applyFill="1" applyBorder="1" applyAlignment="1">
      <alignment vertical="center"/>
    </xf>
    <xf numFmtId="49" fontId="0" fillId="2" borderId="0" xfId="0" applyNumberFormat="1" applyFill="1"/>
    <xf numFmtId="2" fontId="0" fillId="2" borderId="0" xfId="0" applyNumberFormat="1" applyFill="1" applyAlignment="1">
      <alignment horizontal="center" vertical="center"/>
    </xf>
    <xf numFmtId="2" fontId="1" fillId="3" borderId="27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1" fillId="3" borderId="27" xfId="0" applyNumberFormat="1" applyFont="1" applyFill="1" applyBorder="1" applyAlignment="1">
      <alignment horizontal="center" vertical="center"/>
    </xf>
    <xf numFmtId="49" fontId="1" fillId="3" borderId="37" xfId="0" applyNumberFormat="1" applyFont="1" applyFill="1" applyBorder="1" applyAlignment="1">
      <alignment vertical="center"/>
    </xf>
    <xf numFmtId="49" fontId="2" fillId="2" borderId="4" xfId="0" applyNumberFormat="1" applyFont="1" applyFill="1" applyBorder="1"/>
    <xf numFmtId="164" fontId="0" fillId="2" borderId="0" xfId="0" applyNumberFormat="1" applyFill="1"/>
    <xf numFmtId="164" fontId="1" fillId="3" borderId="36" xfId="0" applyNumberFormat="1" applyFont="1" applyFill="1" applyBorder="1" applyAlignment="1">
      <alignment vertical="center"/>
    </xf>
    <xf numFmtId="164" fontId="0" fillId="2" borderId="0" xfId="0" applyNumberFormat="1" applyFill="1" applyAlignment="1">
      <alignment horizontal="center" vertical="center"/>
    </xf>
    <xf numFmtId="164" fontId="1" fillId="3" borderId="40" xfId="0" applyNumberFormat="1" applyFont="1" applyFill="1" applyBorder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0" fontId="1" fillId="3" borderId="40" xfId="0" applyNumberFormat="1" applyFont="1" applyFill="1" applyBorder="1" applyAlignment="1">
      <alignment horizontal="center" vertical="center"/>
    </xf>
    <xf numFmtId="164" fontId="1" fillId="3" borderId="36" xfId="0" applyNumberFormat="1" applyFont="1" applyFill="1" applyBorder="1" applyAlignment="1">
      <alignment horizontal="center" vertical="center"/>
    </xf>
    <xf numFmtId="2" fontId="0" fillId="2" borderId="0" xfId="0" applyNumberFormat="1" applyFill="1"/>
    <xf numFmtId="2" fontId="1" fillId="3" borderId="36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/>
    <xf numFmtId="14" fontId="2" fillId="2" borderId="5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 vertical="center"/>
    </xf>
    <xf numFmtId="10" fontId="2" fillId="2" borderId="5" xfId="0" applyNumberFormat="1" applyFont="1" applyFill="1" applyBorder="1" applyAlignment="1">
      <alignment horizontal="center" vertical="center"/>
    </xf>
    <xf numFmtId="0" fontId="4" fillId="6" borderId="7" xfId="0" applyFont="1" applyFill="1" applyBorder="1"/>
    <xf numFmtId="0" fontId="4" fillId="6" borderId="8" xfId="0" applyFont="1" applyFill="1" applyBorder="1"/>
    <xf numFmtId="164" fontId="4" fillId="6" borderId="8" xfId="0" applyNumberFormat="1" applyFont="1" applyFill="1" applyBorder="1"/>
    <xf numFmtId="0" fontId="4" fillId="6" borderId="8" xfId="0" applyFont="1" applyFill="1" applyBorder="1" applyAlignment="1">
      <alignment horizontal="center" vertical="center"/>
    </xf>
    <xf numFmtId="164" fontId="4" fillId="6" borderId="38" xfId="0" applyNumberFormat="1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39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3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/>
    </xf>
    <xf numFmtId="0" fontId="1" fillId="3" borderId="2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1" fillId="3" borderId="1" xfId="0" applyNumberFormat="1" applyFont="1" applyFill="1" applyBorder="1"/>
    <xf numFmtId="0" fontId="1" fillId="3" borderId="3" xfId="0" applyFont="1" applyFill="1" applyBorder="1"/>
    <xf numFmtId="0" fontId="2" fillId="2" borderId="4" xfId="0" applyNumberFormat="1" applyFont="1" applyFill="1" applyBorder="1"/>
    <xf numFmtId="0" fontId="5" fillId="2" borderId="5" xfId="1" applyFill="1" applyBorder="1"/>
    <xf numFmtId="0" fontId="6" fillId="7" borderId="7" xfId="0" applyNumberFormat="1" applyFont="1" applyFill="1" applyBorder="1"/>
    <xf numFmtId="0" fontId="6" fillId="7" borderId="8" xfId="0" applyFont="1" applyFill="1" applyBorder="1"/>
    <xf numFmtId="14" fontId="1" fillId="3" borderId="3" xfId="0" applyNumberFormat="1" applyFont="1" applyFill="1" applyBorder="1"/>
    <xf numFmtId="14" fontId="2" fillId="2" borderId="6" xfId="0" applyNumberFormat="1" applyFont="1" applyFill="1" applyBorder="1"/>
    <xf numFmtId="14" fontId="6" fillId="7" borderId="9" xfId="0" applyNumberFormat="1" applyFont="1" applyFill="1" applyBorder="1"/>
    <xf numFmtId="14" fontId="0" fillId="2" borderId="0" xfId="0" applyNumberFormat="1" applyFill="1"/>
    <xf numFmtId="14" fontId="6" fillId="7" borderId="8" xfId="0" applyNumberFormat="1" applyFont="1" applyFill="1" applyBorder="1"/>
    <xf numFmtId="2" fontId="1" fillId="3" borderId="3" xfId="0" applyNumberFormat="1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2" fontId="6" fillId="7" borderId="9" xfId="0" applyNumberFormat="1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/>
        <top style="dotted">
          <color theme="3"/>
        </top>
        <bottom style="dotted">
          <color theme="3"/>
        </bottom>
        <vertical/>
        <horizontal/>
      </border>
    </dxf>
    <dxf>
      <font>
        <color theme="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theme="3"/>
        </top>
        <bottom style="dotted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/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 style="thick">
          <color rgb="FF6096BA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3"/>
        </left>
        <right style="thick">
          <color rgb="FF6096BA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/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</dxf>
    <dxf>
      <border outline="0">
        <top style="dotted">
          <color theme="3"/>
        </top>
      </border>
    </dxf>
    <dxf>
      <border outline="0">
        <bottom style="dotted">
          <color theme="3"/>
        </bottom>
      </border>
    </dxf>
    <dxf>
      <border outline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/>
        <top style="dotted">
          <color theme="3"/>
        </top>
        <bottom style="dotted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/>
        <right/>
        <top style="dotted">
          <color theme="3"/>
        </top>
        <bottom style="dotted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 style="dotted">
          <color theme="3"/>
        </left>
        <right/>
        <top style="dotted">
          <color theme="3"/>
        </top>
        <bottom style="dotted">
          <color theme="3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/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border>
        <top style="dotted">
          <color theme="3"/>
        </top>
      </border>
    </dxf>
    <dxf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</dxf>
    <dxf>
      <border>
        <bottom style="dotted">
          <color theme="3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>
        <left style="dotted">
          <color theme="3"/>
        </left>
        <right style="dotted">
          <color theme="3"/>
        </right>
        <top/>
        <bottom/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/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/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/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/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border outline="0">
        <top style="dotted">
          <color theme="3"/>
        </top>
      </border>
    </dxf>
    <dxf>
      <border outline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 outline="0">
        <bottom style="dotted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border outline="0">
        <top style="dotted">
          <color theme="3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</dxf>
    <dxf>
      <border outline="0">
        <left style="thick">
          <color rgb="FF6096BA"/>
        </left>
        <bottom style="thick">
          <color rgb="FF6096B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</dxf>
    <dxf>
      <border outline="0">
        <bottom style="dotted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mediumDashed">
          <color theme="3"/>
        </left>
        <right style="mediumDashed">
          <color theme="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2D9D78-16FE-46AF-9964-5FBE7B7079C0}" name="tbl_InformacionGeneral" displayName="tbl_InformacionGeneral" ref="B3:R13" totalsRowCount="1" headerRowDxfId="88" dataDxfId="86" totalsRowDxfId="84" headerRowBorderDxfId="87" tableBorderDxfId="85" totalsRowBorderDxfId="83">
  <autoFilter ref="B3:R12" xr:uid="{152D9D78-16FE-46AF-9964-5FBE7B7079C0}"/>
  <tableColumns count="17">
    <tableColumn id="1" xr3:uid="{38264488-2A35-4569-959A-87AF45BA57B2}" name="ID" totalsRowLabel="Total" dataDxfId="82" totalsRowDxfId="21"/>
    <tableColumn id="2" xr3:uid="{07DE2906-B456-4045-9071-23477BEAB3BD}" name="NOMBRE PROYECTO" dataDxfId="81" totalsRowDxfId="20"/>
    <tableColumn id="15" xr3:uid="{5C4019C8-53AE-4B1B-B8F4-59313202B1DB}" name="GANANCIA BRUTA" totalsRowFunction="sum" dataDxfId="80" totalsRowDxfId="19">
      <calculatedColumnFormula>IF((tbl_InformacionGeneral[[#This Row],[PRECIO]]-tbl_InformacionGeneral[[#This Row],[COSTO REAL]])&gt;=0,(tbl_InformacionGeneral[[#This Row],[PRECIO]]-tbl_InformacionGeneral[[#This Row],[COSTO REAL]]),0)</calculatedColumnFormula>
    </tableColumn>
    <tableColumn id="19" xr3:uid="{9133F0CA-4FB3-4A2D-A7C3-45424DFC4880}" name="MARGEN R" dataDxfId="79" totalsRowDxfId="18">
      <calculatedColumnFormula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calculatedColumnFormula>
    </tableColumn>
    <tableColumn id="4" xr3:uid="{C7AA8410-EB51-4033-A690-0EFA69D14174}" name="PERDIDA" dataDxfId="78" totalsRowDxfId="17">
      <calculatedColumnFormula>IF((tbl_InformacionGeneral[[#This Row],[PRECIO]]-tbl_InformacionGeneral[[#This Row],[COSTO REAL]])&lt;0,(tbl_InformacionGeneral[[#This Row],[PRECIO]]-tbl_InformacionGeneral[[#This Row],[COSTO REAL]]),0)</calculatedColumnFormula>
    </tableColumn>
    <tableColumn id="5" xr3:uid="{103AD4B0-4E9E-46B1-8869-E99D5FF6C997}" name="FECHA INICIAL E" dataDxfId="77" totalsRowDxfId="16"/>
    <tableColumn id="6" xr3:uid="{F59D9D85-8466-4808-B818-CD46A14B8DD4}" name="FECHA FINAL E" dataDxfId="76" totalsRowDxfId="15"/>
    <tableColumn id="7" xr3:uid="{3FBF59AD-2E21-4CD8-AA6D-7FB271A39EC6}" name="DIAS E" dataDxfId="75" totalsRowDxfId="14"/>
    <tableColumn id="8" xr3:uid="{8FEB0B58-42A5-422C-A4D9-50799175F132}" name="RECURSOS E" dataDxfId="74" totalsRowDxfId="13"/>
    <tableColumn id="18" xr3:uid="{01AF3C88-C89B-44D1-9E48-B76FCC3E16B0}" name="COSTO" dataDxfId="73" totalsRowDxfId="12"/>
    <tableColumn id="17" xr3:uid="{CC5BABAD-DB88-45B9-9629-7C2A36C0AFBE}" name="MARGEN B" dataDxfId="72" totalsRowDxfId="11"/>
    <tableColumn id="9" xr3:uid="{E2EA7E82-3B24-4E14-BA28-76CF2E2CABA5}" name="PRECIO" dataDxfId="71" totalsRowDxfId="10">
      <calculatedColumnFormula>IF(tbl_InformacionGeneral[[#This Row],[COSTO]]&gt;0,tbl_InformacionGeneral[[#This Row],[COSTO]]/(1-tbl_InformacionGeneral[[#This Row],[MARGEN B]]),0)</calculatedColumnFormula>
    </tableColumn>
    <tableColumn id="10" xr3:uid="{2A6B102E-6E1A-48E9-A868-C8BC8D7CD5BD}" name="FECHA INICIAL R" dataDxfId="70" totalsRowDxfId="9"/>
    <tableColumn id="11" xr3:uid="{3518D165-CFA4-4C06-A0F8-C83CFEC0B138}" name="FECHA FINALR" dataDxfId="69" totalsRowDxfId="8"/>
    <tableColumn id="12" xr3:uid="{7910CE3E-3E22-479D-A998-A4077FE6AF3D}" name="DIAS R" dataDxfId="68" totalsRowDxfId="7"/>
    <tableColumn id="13" xr3:uid="{E2A5524C-A317-4B1B-BEE6-0F0F400A7A73}" name="RECURSOS R" dataDxfId="67" totalsRowDxfId="6"/>
    <tableColumn id="14" xr3:uid="{89E4A1D2-92FF-4FE1-A6A9-E6BD331734EC}" name="COSTO REAL" totalsRowFunction="sum" dataDxfId="4" totalsRowDxfId="5">
      <calculatedColumnFormula array="1">IFERROR(SUM(IF(tbl_Asignaciones[ID]=tbl_InformacionGeneral[[#This Row],[ID]],IF(tbl_Asignaciones[OFICIAL]="Y",tbl_Asignaciones[COSTO TOTAL],0),0)),0)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8512D0-C502-4456-9E96-2DACE5D29A28}" name="tbl_Asignaciones" displayName="tbl_Asignaciones" ref="B2:M32" totalsRowShown="0" headerRowBorderDxfId="66" tableBorderDxfId="65" totalsRowBorderDxfId="64">
  <autoFilter ref="B2:M32" xr:uid="{8C8512D0-C502-4456-9E96-2DACE5D29A28}"/>
  <tableColumns count="12">
    <tableColumn id="1" xr3:uid="{EABBD557-1FD0-46CD-A273-8138C5F05307}" name="ID" dataDxfId="63"/>
    <tableColumn id="2" xr3:uid="{C268D762-85B7-4E17-A674-FB666B2389D6}" name="NOMBRE PROYECTO" dataDxfId="62"/>
    <tableColumn id="3" xr3:uid="{892EB1D5-4837-4F08-B7C7-361A40E04014}" name="ASIGNACION" dataDxfId="61"/>
    <tableColumn id="4" xr3:uid="{0E1B21F7-B6C2-469C-8C59-642B22A4343D}" name="OFICIAL" dataDxfId="60"/>
    <tableColumn id="5" xr3:uid="{CEDACCDC-917D-47DD-B6C2-DE588AC32D1F}" name="FECHA DE INICIO" dataDxfId="59"/>
    <tableColumn id="6" xr3:uid="{AD9B95F6-EDE8-42B7-B070-B1FA18D53F41}" name="FECHA FINAL" dataDxfId="58"/>
    <tableColumn id="7" xr3:uid="{275D946C-F89A-499B-ACA1-B9AF42BDBE31}" name="DIAS" dataDxfId="57"/>
    <tableColumn id="8" xr3:uid="{D6D8E3A9-7D78-45EF-AAAB-2E91A1596ECE}" name="HRS" dataDxfId="56"/>
    <tableColumn id="9" xr3:uid="{737301BA-0471-4738-A488-D4C192801012}" name="COSTO" dataDxfId="55"/>
    <tableColumn id="10" xr3:uid="{408CB203-AC14-4093-A9E7-15E53DE15678}" name="TARIFA" dataDxfId="54"/>
    <tableColumn id="11" xr3:uid="{E3B5E482-DD6E-4706-8F9E-3F2B2D334201}" name="EXTRA" dataDxfId="53"/>
    <tableColumn id="12" xr3:uid="{20A71CC6-4064-412D-AABD-7D2484D18C4B}" name="COSTO TOTAL" dataDxfId="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D7EA06-3588-4F69-B8FA-E55885444D7C}" name="tbl_Personal" displayName="tbl_Personal" ref="B2:L8" totalsRowShown="0" headerRowDxfId="30" dataDxfId="31" headerRowBorderDxfId="33" tableBorderDxfId="34" totalsRowBorderDxfId="32">
  <autoFilter ref="B2:L8" xr:uid="{02D7EA06-3588-4F69-B8FA-E55885444D7C}"/>
  <tableColumns count="11">
    <tableColumn id="1" xr3:uid="{9089348E-1096-4169-A5A3-486F957894FD}" name="ETIQUETA" dataDxfId="29">
      <calculatedColumnFormula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 &amp; MID(tbl_Personal[[#This Row],[NOMBRE]], FIND(" ", tbl_Personal[[#This Row],[NOMBRE]], FIND(" ", tbl_Personal[[#This Row],[NOMBRE]], FIND(" ", tbl_Personal[[#This Row],[NOMBRE]]) + 1) + 1) + 1, 1))</calculatedColumnFormula>
    </tableColumn>
    <tableColumn id="2" xr3:uid="{942CEB41-2058-473B-B50B-7067440916DF}" name="NOMBRE" dataDxfId="28"/>
    <tableColumn id="3" xr3:uid="{5F1A71F5-3CD9-4CCB-899C-B9F487EE30C1}" name="ROL" dataDxfId="27">
      <calculatedColumnFormula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1))</calculatedColumnFormula>
    </tableColumn>
    <tableColumn id="4" xr3:uid="{DF69F488-7E29-4634-A5AC-44A74B1FA0D3}" name="CORREO" dataDxfId="26"/>
    <tableColumn id="5" xr3:uid="{7FA6FAA8-A2C6-410D-A457-4AE03B39521B}" name="ESTADO" dataDxfId="25"/>
    <tableColumn id="6" xr3:uid="{306D3F81-09E2-4490-8017-D05836182563}" name="N° PROYECTOS ASIGNADO" dataDxfId="24">
      <calculatedColumnFormula>COUNTIF(tbl_Asignaciones[ASIGNACION],tbl_Personal[[#This Row],[NOMBRE]])</calculatedColumnFormula>
    </tableColumn>
    <tableColumn id="7" xr3:uid="{74FC653F-F16B-40D8-9800-AD771C1735BC}" name="FECHA INICIAL" dataDxfId="23">
      <calculatedColumnFormula array="1">IF(tbl_Personal[[#This Row],[NOMBRE]]&lt;&gt;"",MIN(IF(tbl_Asignaciones[ASIGNACION]=tbl_Personal[[#This Row],[NOMBRE]],tbl_Asignaciones[FECHA DE INICIO]," "))," ")</calculatedColumnFormula>
    </tableColumn>
    <tableColumn id="8" xr3:uid="{08287A6D-5215-4A90-8269-E95CB3F4D252}" name="FECHA FINAL" dataDxfId="22">
      <calculatedColumnFormula array="1">IF(tbl_Personal[[#This Row],[NOMBRE]]&lt;&gt;"",MAX(IF(tbl_Asignaciones[ASIGNACION]=tbl_Personal[[#This Row],[NOMBRE]],tbl_Asignaciones[FECHA FINAL]," "))," ")</calculatedColumnFormula>
    </tableColumn>
    <tableColumn id="12" xr3:uid="{5FF784A2-B247-4976-95BE-52316B99AF8E}" name="APROX" dataDxfId="3">
      <calculatedColumnFormula array="1">IF(tbl_Personal[[#This Row],[NOMBRE]]&lt;&gt;"",NETWORKDAYS.INTL(MIN(IF(tbl_Asignaciones[ASIGNACION]=tbl_Personal[[#This Row],[NOMBRE]],tbl_Asignaciones[FECHA FINAL]," ")),MAX(IF(tbl_Asignaciones[ASIGNACION]=tbl_Personal[[#This Row],[NOMBRE]],tbl_Asignaciones[FECHA DE INICIO]," ")),1)-2," ")</calculatedColumnFormula>
    </tableColumn>
    <tableColumn id="13" xr3:uid="{861FC0B2-B263-41D9-88A2-031068086C27}" name="DIAS" dataDxfId="0"/>
    <tableColumn id="9" xr3:uid="{B3D6CEFD-1DFD-45F1-8D59-5C8A8089C830}" name="TIEMPO MUERTO" dataDxfId="2">
      <calculatedColumnFormula>IF(tbl_Personal[[#This Row],[NOMBRE]]&lt;&gt;"",IF(tbl_Personal[[#This Row],[APROX]]&gt;0,"SI","NO"),"")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5356D-E9EE-426B-995B-2923B1AF1D74}" name="tbl_DatosGenerale" displayName="tbl_DatosGenerale" ref="B2:M12" totalsRowShown="0" headerRowDxfId="51" dataDxfId="49" headerRowBorderDxfId="50" tableBorderDxfId="48" totalsRowBorderDxfId="47">
  <autoFilter ref="B2:M12" xr:uid="{7A15356D-E9EE-426B-995B-2923B1AF1D74}"/>
  <tableColumns count="12">
    <tableColumn id="1" xr3:uid="{AD88CAB9-A51E-4111-A18D-7F7DF6FDCB08}" name="ID" dataDxfId="46"/>
    <tableColumn id="2" xr3:uid="{DA2B770F-1215-4EC2-AE48-1007D9DE0F08}" name="PROYECTO" dataDxfId="45"/>
    <tableColumn id="3" xr3:uid="{4EA14D83-C8F4-4FDC-92EA-762D861D3B5B}" name="RECURSOS" dataDxfId="44"/>
    <tableColumn id="4" xr3:uid="{0E552704-E335-43D6-AD86-56257766D811}" name="FECHA DE INICIO" dataDxfId="43"/>
    <tableColumn id="5" xr3:uid="{53289D6F-095F-4F4F-81F1-075CD512CFA7}" name="FECHA FINAL" dataDxfId="42"/>
    <tableColumn id="6" xr3:uid="{3FEBB88D-DDD0-4ED7-A00D-7214F4B86202}" name="DIAS EXTRA" dataDxfId="41"/>
    <tableColumn id="7" xr3:uid="{401D72DC-ADE3-46FF-9260-E58A22E0C449}" name="DIAS LAB" dataDxfId="40">
      <calculatedColumnFormula>NETWORKDAYS(tbl_DatosGenerale[[#This Row],[FECHA DE INICIO]],tbl_DatosGenerale[[#This Row],[FECHA FINAL]])</calculatedColumnFormula>
    </tableColumn>
    <tableColumn id="10" xr3:uid="{5827EADF-41C5-4FBD-9B54-FA65E9FD7B05}" name="OFICIAL" dataDxfId="39"/>
    <tableColumn id="8" xr3:uid="{5BEB8603-1730-494F-82FC-3D40DB3EF217}" name="COSTO" dataDxfId="38"/>
    <tableColumn id="11" xr3:uid="{4E33FA01-01F3-4BFF-B99E-9EA3005805F9}" name="HRS" dataDxfId="37"/>
    <tableColumn id="12" xr3:uid="{FBF4A668-D475-4D94-9DF3-F9A26844661D}" name="TARIFA" dataDxfId="36"/>
    <tableColumn id="9" xr3:uid="{7532AA04-9B0E-417E-A89B-9E338DEC6998}" name="COSTO TOTAL" dataDxfId="35">
      <calculatedColumnFormula>((tbl_DatosGenerale[[#This Row],[COSTO]]*tbl_DatosGenerale[[#This Row],[HRS]])*tbl_DatosGenerale[[#This Row],[DIAS LAB]])+((tbl_DatosGenerale[[#This Row],[COSTO]]*tbl_DatosGenerale[[#This Row],[HRS]])*tbl_DatosGenerale[[#This Row],[DIAS EXTRA]])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Personalizado 2">
      <a:dk1>
        <a:srgbClr val="274C77"/>
      </a:dk1>
      <a:lt1>
        <a:srgbClr val="FFFFFF"/>
      </a:lt1>
      <a:dk2>
        <a:srgbClr val="6096BA"/>
      </a:dk2>
      <a:lt2>
        <a:srgbClr val="A3CEF1"/>
      </a:lt2>
      <a:accent1>
        <a:srgbClr val="1D3557"/>
      </a:accent1>
      <a:accent2>
        <a:srgbClr val="F1FAEE"/>
      </a:accent2>
      <a:accent3>
        <a:srgbClr val="E63946"/>
      </a:accent3>
      <a:accent4>
        <a:srgbClr val="FF8427"/>
      </a:accent4>
      <a:accent5>
        <a:srgbClr val="CC9900"/>
      </a:accent5>
      <a:accent6>
        <a:srgbClr val="A3CEF1"/>
      </a:accent6>
      <a:hlink>
        <a:srgbClr val="457B9D"/>
      </a:hlink>
      <a:folHlink>
        <a:srgbClr val="A8DAD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pnu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5700-8FC9-4E9B-B45F-7ECFDBD4BE16}">
  <dimension ref="B1:R13"/>
  <sheetViews>
    <sheetView workbookViewId="0">
      <pane xSplit="6" topLeftCell="K1" activePane="topRight" state="frozen"/>
      <selection pane="topRight" activeCell="R4" sqref="R4"/>
    </sheetView>
  </sheetViews>
  <sheetFormatPr baseColWidth="10" defaultRowHeight="14.4" x14ac:dyDescent="0.3"/>
  <cols>
    <col min="1" max="1" width="3.21875" style="1" customWidth="1"/>
    <col min="2" max="2" width="8.21875" style="50" customWidth="1"/>
    <col min="3" max="3" width="39.109375" style="1" customWidth="1"/>
    <col min="4" max="4" width="17.109375" style="59" bestFit="1" customWidth="1"/>
    <col min="5" max="5" width="9.44140625" style="66" customWidth="1"/>
    <col min="6" max="6" width="15.33203125" style="59" bestFit="1" customWidth="1"/>
    <col min="7" max="7" width="15" style="1" customWidth="1"/>
    <col min="8" max="8" width="13.6640625" style="1" customWidth="1"/>
    <col min="9" max="9" width="10.44140625" style="51" customWidth="1"/>
    <col min="10" max="10" width="11.88671875" style="55" customWidth="1"/>
    <col min="11" max="11" width="11.88671875" style="61" customWidth="1"/>
    <col min="12" max="12" width="11.88671875" style="63" customWidth="1"/>
    <col min="13" max="13" width="10.88671875" style="1" bestFit="1" customWidth="1"/>
    <col min="14" max="14" width="16" style="1" customWidth="1"/>
    <col min="15" max="15" width="14.6640625" style="1" customWidth="1"/>
    <col min="16" max="16" width="11.5546875" style="1"/>
    <col min="17" max="17" width="12.88671875" style="1" customWidth="1"/>
    <col min="18" max="18" width="16.44140625" style="1" bestFit="1" customWidth="1"/>
    <col min="19" max="16384" width="11.5546875" style="1"/>
  </cols>
  <sheetData>
    <row r="1" spans="2:18" ht="15" thickBot="1" x14ac:dyDescent="0.35"/>
    <row r="2" spans="2:18" ht="15.6" thickTop="1" thickBot="1" x14ac:dyDescent="0.35">
      <c r="B2" s="83" t="s">
        <v>37</v>
      </c>
      <c r="C2" s="84"/>
      <c r="D2" s="84"/>
      <c r="E2" s="84"/>
      <c r="F2" s="85"/>
      <c r="G2" s="77" t="s">
        <v>34</v>
      </c>
      <c r="H2" s="78"/>
      <c r="I2" s="78"/>
      <c r="J2" s="78"/>
      <c r="K2" s="79"/>
      <c r="L2" s="79"/>
      <c r="M2" s="80"/>
      <c r="N2" s="81" t="s">
        <v>35</v>
      </c>
      <c r="O2" s="81"/>
      <c r="P2" s="81"/>
      <c r="Q2" s="81"/>
      <c r="R2" s="82"/>
    </row>
    <row r="3" spans="2:18" x14ac:dyDescent="0.3">
      <c r="B3" s="57" t="s">
        <v>1</v>
      </c>
      <c r="C3" s="49" t="s">
        <v>31</v>
      </c>
      <c r="D3" s="65" t="s">
        <v>64</v>
      </c>
      <c r="E3" s="67" t="s">
        <v>63</v>
      </c>
      <c r="F3" s="60" t="s">
        <v>36</v>
      </c>
      <c r="G3" s="46" t="s">
        <v>42</v>
      </c>
      <c r="H3" s="44" t="s">
        <v>43</v>
      </c>
      <c r="I3" s="52" t="s">
        <v>44</v>
      </c>
      <c r="J3" s="56" t="s">
        <v>45</v>
      </c>
      <c r="K3" s="62" t="s">
        <v>6</v>
      </c>
      <c r="L3" s="64" t="s">
        <v>65</v>
      </c>
      <c r="M3" s="47" t="s">
        <v>62</v>
      </c>
      <c r="N3" s="46" t="s">
        <v>46</v>
      </c>
      <c r="O3" s="44" t="s">
        <v>47</v>
      </c>
      <c r="P3" s="44" t="s">
        <v>48</v>
      </c>
      <c r="Q3" s="44" t="s">
        <v>49</v>
      </c>
      <c r="R3" s="48" t="s">
        <v>24</v>
      </c>
    </row>
    <row r="4" spans="2:18" x14ac:dyDescent="0.3">
      <c r="B4" s="58" t="s">
        <v>38</v>
      </c>
      <c r="C4" s="7" t="s">
        <v>67</v>
      </c>
      <c r="D4" s="12">
        <f>IF((tbl_InformacionGeneral[[#This Row],[PRECIO]]-tbl_InformacionGeneral[[#This Row],[COSTO REAL]])&gt;=0,(tbl_InformacionGeneral[[#This Row],[PRECIO]]-tbl_InformacionGeneral[[#This Row],[COSTO REAL]]),0)</f>
        <v>88000</v>
      </c>
      <c r="E4" s="68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0.88</v>
      </c>
      <c r="F4" s="12">
        <f>IF((tbl_InformacionGeneral[[#This Row],[PRECIO]]-tbl_InformacionGeneral[[#This Row],[COSTO REAL]])&lt;0,(tbl_InformacionGeneral[[#This Row],[PRECIO]]-tbl_InformacionGeneral[[#This Row],[COSTO REAL]]),0)</f>
        <v>0</v>
      </c>
      <c r="G4" s="69">
        <v>44593</v>
      </c>
      <c r="H4" s="10">
        <v>44624</v>
      </c>
      <c r="I4" s="53">
        <f>NETWORKDAYS(G4,H4)</f>
        <v>24</v>
      </c>
      <c r="J4" s="53">
        <v>5</v>
      </c>
      <c r="K4" s="70">
        <v>50000</v>
      </c>
      <c r="L4" s="71">
        <v>0.5</v>
      </c>
      <c r="M4" s="12">
        <f>IF(tbl_InformacionGeneral[[#This Row],[COSTO]]&gt;0,tbl_InformacionGeneral[[#This Row],[COSTO]]/(1-tbl_InformacionGeneral[[#This Row],[MARGEN B]]),0)</f>
        <v>100000</v>
      </c>
      <c r="N4" s="12"/>
      <c r="O4" s="68"/>
      <c r="P4" s="68"/>
      <c r="Q4" s="68"/>
      <c r="R4" s="43" cm="1">
        <f t="array" ref="R4">IFERROR(SUM(IF(tbl_Asignaciones[ID]=tbl_InformacionGeneral[[#This Row],[ID]],IF(tbl_Asignaciones[OFICIAL]="Y",tbl_Asignaciones[COSTO TOTAL],0),0)),0)</f>
        <v>12000</v>
      </c>
    </row>
    <row r="5" spans="2:18" x14ac:dyDescent="0.3">
      <c r="B5" s="58" t="s">
        <v>39</v>
      </c>
      <c r="C5" s="7" t="s">
        <v>68</v>
      </c>
      <c r="D5" s="12">
        <f>IF((tbl_InformacionGeneral[[#This Row],[PRECIO]]-tbl_InformacionGeneral[[#This Row],[COSTO REAL]])&gt;=0,(tbl_InformacionGeneral[[#This Row],[PRECIO]]-tbl_InformacionGeneral[[#This Row],[COSTO REAL]]),0)</f>
        <v>11111.111111111111</v>
      </c>
      <c r="E5" s="68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1</v>
      </c>
      <c r="F5" s="12">
        <f>IF((tbl_InformacionGeneral[[#This Row],[PRECIO]]-tbl_InformacionGeneral[[#This Row],[COSTO REAL]])&lt;0,(tbl_InformacionGeneral[[#This Row],[PRECIO]]-tbl_InformacionGeneral[[#This Row],[COSTO REAL]]),0)</f>
        <v>0</v>
      </c>
      <c r="G5" s="69">
        <v>44607</v>
      </c>
      <c r="H5" s="10">
        <v>44624</v>
      </c>
      <c r="I5" s="53">
        <f t="shared" ref="I5:I6" si="0">NETWORKDAYS(G5,H5)</f>
        <v>14</v>
      </c>
      <c r="J5" s="53">
        <v>3</v>
      </c>
      <c r="K5" s="70">
        <v>10000</v>
      </c>
      <c r="L5" s="71">
        <v>0.1</v>
      </c>
      <c r="M5" s="12">
        <f>IF(tbl_InformacionGeneral[[#This Row],[COSTO]]&gt;0,tbl_InformacionGeneral[[#This Row],[COSTO]]/(1-tbl_InformacionGeneral[[#This Row],[MARGEN B]]),0)</f>
        <v>11111.111111111111</v>
      </c>
      <c r="N5" s="12"/>
      <c r="O5" s="68"/>
      <c r="P5" s="68"/>
      <c r="Q5" s="68"/>
      <c r="R5" s="43" cm="1">
        <f t="array" ref="R5">IFERROR(SUM(IF(tbl_Asignaciones[ID]=tbl_InformacionGeneral[[#This Row],[ID]],IF(tbl_Asignaciones[OFICIAL]="Y",tbl_Asignaciones[COSTO TOTAL],0),0)),0)</f>
        <v>0</v>
      </c>
    </row>
    <row r="6" spans="2:18" x14ac:dyDescent="0.3">
      <c r="B6" s="58" t="s">
        <v>41</v>
      </c>
      <c r="C6" s="7" t="s">
        <v>69</v>
      </c>
      <c r="D6" s="12">
        <f>IF((tbl_InformacionGeneral[[#This Row],[PRECIO]]-tbl_InformacionGeneral[[#This Row],[COSTO REAL]])&gt;=0,(tbl_InformacionGeneral[[#This Row],[PRECIO]]-tbl_InformacionGeneral[[#This Row],[COSTO REAL]]),0)</f>
        <v>80</v>
      </c>
      <c r="E6" s="68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1</v>
      </c>
      <c r="F6" s="12">
        <f>IF((tbl_InformacionGeneral[[#This Row],[PRECIO]]-tbl_InformacionGeneral[[#This Row],[COSTO REAL]])&lt;0,(tbl_InformacionGeneral[[#This Row],[PRECIO]]-tbl_InformacionGeneral[[#This Row],[COSTO REAL]]),0)</f>
        <v>0</v>
      </c>
      <c r="G6" s="69">
        <v>44613</v>
      </c>
      <c r="H6" s="10">
        <v>44624</v>
      </c>
      <c r="I6" s="53">
        <f t="shared" si="0"/>
        <v>10</v>
      </c>
      <c r="J6" s="53">
        <v>2</v>
      </c>
      <c r="K6" s="70">
        <v>45</v>
      </c>
      <c r="L6" s="71">
        <v>0.4375</v>
      </c>
      <c r="M6" s="12">
        <f>IF(tbl_InformacionGeneral[[#This Row],[COSTO]]&gt;0,tbl_InformacionGeneral[[#This Row],[COSTO]]/(1-tbl_InformacionGeneral[[#This Row],[MARGEN B]]),0)</f>
        <v>80</v>
      </c>
      <c r="N6" s="12"/>
      <c r="O6" s="68"/>
      <c r="P6" s="68"/>
      <c r="Q6" s="68"/>
      <c r="R6" s="43" cm="1">
        <f t="array" ref="R6">IFERROR(SUM(IF(tbl_Asignaciones[ID]=tbl_InformacionGeneral[[#This Row],[ID]],IF(tbl_Asignaciones[OFICIAL]="Y",tbl_Asignaciones[COSTO TOTAL],0),0)),0)</f>
        <v>0</v>
      </c>
    </row>
    <row r="7" spans="2:18" x14ac:dyDescent="0.3">
      <c r="B7" s="58"/>
      <c r="C7" s="7"/>
      <c r="D7" s="12">
        <f>IF((tbl_InformacionGeneral[[#This Row],[PRECIO]]-tbl_InformacionGeneral[[#This Row],[COSTO REAL]])&gt;=0,(tbl_InformacionGeneral[[#This Row],[PRECIO]]-tbl_InformacionGeneral[[#This Row],[COSTO REAL]]),0)</f>
        <v>0</v>
      </c>
      <c r="E7" s="68" t="str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Sin datos</v>
      </c>
      <c r="F7" s="12">
        <f>IF((tbl_InformacionGeneral[[#This Row],[PRECIO]]-tbl_InformacionGeneral[[#This Row],[COSTO REAL]])&lt;0,(tbl_InformacionGeneral[[#This Row],[PRECIO]]-tbl_InformacionGeneral[[#This Row],[COSTO REAL]]),0)</f>
        <v>0</v>
      </c>
      <c r="G7" s="69"/>
      <c r="H7" s="10"/>
      <c r="I7" s="53"/>
      <c r="J7" s="53"/>
      <c r="K7" s="70">
        <v>0</v>
      </c>
      <c r="L7" s="71">
        <v>0</v>
      </c>
      <c r="M7" s="12">
        <f>IF(tbl_InformacionGeneral[[#This Row],[COSTO]]&gt;0,tbl_InformacionGeneral[[#This Row],[COSTO]]/(1-tbl_InformacionGeneral[[#This Row],[MARGEN B]]),0)</f>
        <v>0</v>
      </c>
      <c r="N7" s="12"/>
      <c r="O7" s="68"/>
      <c r="P7" s="68"/>
      <c r="Q7" s="68"/>
      <c r="R7" s="43" cm="1">
        <f t="array" ref="R7">IFERROR(SUM(IF(tbl_Asignaciones[ID]=tbl_InformacionGeneral[[#This Row],[ID]],IF(tbl_Asignaciones[OFICIAL]="Y",tbl_Asignaciones[COSTO TOTAL],0),0)),0)</f>
        <v>0</v>
      </c>
    </row>
    <row r="8" spans="2:18" x14ac:dyDescent="0.3">
      <c r="B8" s="58"/>
      <c r="C8" s="7"/>
      <c r="D8" s="12">
        <f>IF((tbl_InformacionGeneral[[#This Row],[PRECIO]]-tbl_InformacionGeneral[[#This Row],[COSTO REAL]])&gt;=0,(tbl_InformacionGeneral[[#This Row],[PRECIO]]-tbl_InformacionGeneral[[#This Row],[COSTO REAL]]),0)</f>
        <v>0</v>
      </c>
      <c r="E8" s="68" t="str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Sin datos</v>
      </c>
      <c r="F8" s="12">
        <f>IF((tbl_InformacionGeneral[[#This Row],[PRECIO]]-tbl_InformacionGeneral[[#This Row],[COSTO REAL]])&lt;0,(tbl_InformacionGeneral[[#This Row],[PRECIO]]-tbl_InformacionGeneral[[#This Row],[COSTO REAL]]),0)</f>
        <v>0</v>
      </c>
      <c r="G8" s="69"/>
      <c r="H8" s="10"/>
      <c r="I8" s="53"/>
      <c r="J8" s="53"/>
      <c r="K8" s="70"/>
      <c r="L8" s="71"/>
      <c r="M8" s="12">
        <f>IF(tbl_InformacionGeneral[[#This Row],[COSTO]]&gt;0,tbl_InformacionGeneral[[#This Row],[COSTO]]/(1-tbl_InformacionGeneral[[#This Row],[MARGEN B]]),0)</f>
        <v>0</v>
      </c>
      <c r="N8" s="12"/>
      <c r="O8" s="68"/>
      <c r="P8" s="68"/>
      <c r="Q8" s="68"/>
      <c r="R8" s="43" cm="1">
        <f t="array" ref="R8">IFERROR(SUM(IF(tbl_Asignaciones[ID]=tbl_InformacionGeneral[[#This Row],[ID]],IF(tbl_Asignaciones[OFICIAL]="Y",tbl_Asignaciones[COSTO TOTAL],0),0)),0)</f>
        <v>0</v>
      </c>
    </row>
    <row r="9" spans="2:18" x14ac:dyDescent="0.3">
      <c r="B9" s="58"/>
      <c r="C9" s="7"/>
      <c r="D9" s="12">
        <f>IF((tbl_InformacionGeneral[[#This Row],[PRECIO]]-tbl_InformacionGeneral[[#This Row],[COSTO REAL]])&gt;=0,(tbl_InformacionGeneral[[#This Row],[PRECIO]]-tbl_InformacionGeneral[[#This Row],[COSTO REAL]]),0)</f>
        <v>0</v>
      </c>
      <c r="E9" s="68" t="str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Sin datos</v>
      </c>
      <c r="F9" s="12">
        <f>IF((tbl_InformacionGeneral[[#This Row],[PRECIO]]-tbl_InformacionGeneral[[#This Row],[COSTO REAL]])&lt;0,(tbl_InformacionGeneral[[#This Row],[PRECIO]]-tbl_InformacionGeneral[[#This Row],[COSTO REAL]]),0)</f>
        <v>0</v>
      </c>
      <c r="G9" s="69"/>
      <c r="H9" s="10"/>
      <c r="I9" s="53"/>
      <c r="J9" s="53"/>
      <c r="K9" s="70"/>
      <c r="L9" s="71"/>
      <c r="M9" s="12">
        <f>IF(tbl_InformacionGeneral[[#This Row],[COSTO]]&gt;0,tbl_InformacionGeneral[[#This Row],[COSTO]]/(1-tbl_InformacionGeneral[[#This Row],[MARGEN B]]),0)</f>
        <v>0</v>
      </c>
      <c r="N9" s="12"/>
      <c r="O9" s="68"/>
      <c r="P9" s="68"/>
      <c r="Q9" s="68"/>
      <c r="R9" s="43" cm="1">
        <f t="array" ref="R9">IFERROR(SUM(IF(tbl_Asignaciones[ID]=tbl_InformacionGeneral[[#This Row],[ID]],IF(tbl_Asignaciones[OFICIAL]="Y",tbl_Asignaciones[COSTO TOTAL],0),0)),0)</f>
        <v>0</v>
      </c>
    </row>
    <row r="10" spans="2:18" x14ac:dyDescent="0.3">
      <c r="B10" s="58"/>
      <c r="C10" s="7"/>
      <c r="D10" s="12">
        <f>IF((tbl_InformacionGeneral[[#This Row],[PRECIO]]-tbl_InformacionGeneral[[#This Row],[COSTO REAL]])&gt;=0,(tbl_InformacionGeneral[[#This Row],[PRECIO]]-tbl_InformacionGeneral[[#This Row],[COSTO REAL]]),0)</f>
        <v>0</v>
      </c>
      <c r="E10" s="68" t="str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Sin datos</v>
      </c>
      <c r="F10" s="12">
        <f>IF((tbl_InformacionGeneral[[#This Row],[PRECIO]]-tbl_InformacionGeneral[[#This Row],[COSTO REAL]])&lt;0,(tbl_InformacionGeneral[[#This Row],[PRECIO]]-tbl_InformacionGeneral[[#This Row],[COSTO REAL]]),0)</f>
        <v>0</v>
      </c>
      <c r="G10" s="69"/>
      <c r="H10" s="10"/>
      <c r="I10" s="54"/>
      <c r="J10" s="53"/>
      <c r="K10" s="70"/>
      <c r="L10" s="71"/>
      <c r="M10" s="12">
        <f>IF(tbl_InformacionGeneral[[#This Row],[COSTO]]&gt;0,tbl_InformacionGeneral[[#This Row],[COSTO]]/(1-tbl_InformacionGeneral[[#This Row],[MARGEN B]]),0)</f>
        <v>0</v>
      </c>
      <c r="N10" s="12"/>
      <c r="O10" s="68"/>
      <c r="P10" s="68"/>
      <c r="Q10" s="68"/>
      <c r="R10" s="43" cm="1">
        <f t="array" ref="R10">IFERROR(SUM(IF(tbl_Asignaciones[ID]=tbl_InformacionGeneral[[#This Row],[ID]],IF(tbl_Asignaciones[OFICIAL]="Y",tbl_Asignaciones[COSTO TOTAL],0),0)),0)</f>
        <v>0</v>
      </c>
    </row>
    <row r="11" spans="2:18" x14ac:dyDescent="0.3">
      <c r="B11" s="58"/>
      <c r="C11" s="7"/>
      <c r="D11" s="12">
        <f>IF((tbl_InformacionGeneral[[#This Row],[PRECIO]]-tbl_InformacionGeneral[[#This Row],[COSTO REAL]])&gt;=0,(tbl_InformacionGeneral[[#This Row],[PRECIO]]-tbl_InformacionGeneral[[#This Row],[COSTO REAL]]),0)</f>
        <v>0</v>
      </c>
      <c r="E11" s="68" t="str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Sin datos</v>
      </c>
      <c r="F11" s="12">
        <f>IF((tbl_InformacionGeneral[[#This Row],[PRECIO]]-tbl_InformacionGeneral[[#This Row],[COSTO REAL]])&lt;0,(tbl_InformacionGeneral[[#This Row],[PRECIO]]-tbl_InformacionGeneral[[#This Row],[COSTO REAL]]),0)</f>
        <v>0</v>
      </c>
      <c r="G11" s="69"/>
      <c r="H11" s="10"/>
      <c r="I11" s="54"/>
      <c r="J11" s="53"/>
      <c r="K11" s="70"/>
      <c r="L11" s="71"/>
      <c r="M11" s="12">
        <f>IF(tbl_InformacionGeneral[[#This Row],[COSTO]]&gt;0,tbl_InformacionGeneral[[#This Row],[COSTO]]/(1-tbl_InformacionGeneral[[#This Row],[MARGEN B]]),0)</f>
        <v>0</v>
      </c>
      <c r="N11" s="12"/>
      <c r="O11" s="68"/>
      <c r="P11" s="68"/>
      <c r="Q11" s="68"/>
      <c r="R11" s="43" cm="1">
        <f t="array" ref="R11">IFERROR(SUM(IF(tbl_Asignaciones[ID]=tbl_InformacionGeneral[[#This Row],[ID]],IF(tbl_Asignaciones[OFICIAL]="Y",tbl_Asignaciones[COSTO TOTAL],0),0)),0)</f>
        <v>0</v>
      </c>
    </row>
    <row r="12" spans="2:18" x14ac:dyDescent="0.3">
      <c r="B12" s="58"/>
      <c r="C12" s="7"/>
      <c r="D12" s="12">
        <f>IF((tbl_InformacionGeneral[[#This Row],[PRECIO]]-tbl_InformacionGeneral[[#This Row],[COSTO REAL]])&gt;=0,(tbl_InformacionGeneral[[#This Row],[PRECIO]]-tbl_InformacionGeneral[[#This Row],[COSTO REAL]]),0)</f>
        <v>0</v>
      </c>
      <c r="E12" s="68" t="str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Sin datos</v>
      </c>
      <c r="F12" s="12">
        <f>IF((tbl_InformacionGeneral[[#This Row],[PRECIO]]-tbl_InformacionGeneral[[#This Row],[COSTO REAL]])&lt;0,(tbl_InformacionGeneral[[#This Row],[PRECIO]]-tbl_InformacionGeneral[[#This Row],[COSTO REAL]]),0)</f>
        <v>0</v>
      </c>
      <c r="G12" s="69"/>
      <c r="H12" s="10"/>
      <c r="I12" s="54"/>
      <c r="J12" s="53"/>
      <c r="K12" s="70"/>
      <c r="L12" s="71"/>
      <c r="M12" s="12">
        <f>IF(tbl_InformacionGeneral[[#This Row],[COSTO]]&gt;0,tbl_InformacionGeneral[[#This Row],[COSTO]]/(1-tbl_InformacionGeneral[[#This Row],[MARGEN B]]),0)</f>
        <v>0</v>
      </c>
      <c r="N12" s="12"/>
      <c r="O12" s="68"/>
      <c r="P12" s="68"/>
      <c r="Q12" s="68"/>
      <c r="R12" s="43" cm="1">
        <f t="array" ref="R12">IFERROR(SUM(IF(tbl_Asignaciones[ID]=tbl_InformacionGeneral[[#This Row],[ID]],IF(tbl_Asignaciones[OFICIAL]="Y",tbl_Asignaciones[COSTO TOTAL],0),0)),0)</f>
        <v>0</v>
      </c>
    </row>
    <row r="13" spans="2:18" x14ac:dyDescent="0.3">
      <c r="B13" s="72" t="s">
        <v>66</v>
      </c>
      <c r="C13" s="73"/>
      <c r="D13" s="74">
        <f>SUBTOTAL(109,tbl_InformacionGeneral[GANANCIA BRUTA])</f>
        <v>99191.111111111109</v>
      </c>
      <c r="E13" s="73"/>
      <c r="F13" s="73"/>
      <c r="G13" s="73"/>
      <c r="H13" s="73"/>
      <c r="I13" s="75"/>
      <c r="J13" s="75"/>
      <c r="K13" s="75"/>
      <c r="L13" s="75"/>
      <c r="M13" s="73"/>
      <c r="N13" s="73"/>
      <c r="O13" s="73"/>
      <c r="P13" s="73"/>
      <c r="Q13" s="73"/>
      <c r="R13" s="76">
        <f>SUBTOTAL(109,tbl_InformacionGeneral[COSTO REAL])</f>
        <v>12000</v>
      </c>
    </row>
  </sheetData>
  <mergeCells count="3">
    <mergeCell ref="G2:M2"/>
    <mergeCell ref="N2:R2"/>
    <mergeCell ref="B2:F2"/>
  </mergeCells>
  <conditionalFormatting sqref="F14:F183 F4:F12">
    <cfRule type="cellIs" dxfId="1" priority="2" operator="lessThan">
      <formula>0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8BD95C1B-4078-410E-B79C-9009A7FFB12A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0.01</xm:f>
              </x14:cfvo>
            </x14:iconSet>
          </x14:cfRule>
          <xm:sqref>E14:E183 E4:E12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9EC4-47C7-48DA-845D-A09FB69531BC}">
  <dimension ref="B2:M32"/>
  <sheetViews>
    <sheetView workbookViewId="0">
      <selection activeCell="D9" sqref="D9"/>
    </sheetView>
  </sheetViews>
  <sheetFormatPr baseColWidth="10" defaultRowHeight="14.4" x14ac:dyDescent="0.3"/>
  <cols>
    <col min="1" max="1" width="5.88671875" style="1" customWidth="1"/>
    <col min="2" max="2" width="13.33203125" style="1" customWidth="1"/>
    <col min="3" max="4" width="22.21875" style="1" customWidth="1"/>
    <col min="5" max="5" width="9.77734375" style="1" bestFit="1" customWidth="1"/>
    <col min="6" max="6" width="16.88671875" style="1" customWidth="1"/>
    <col min="7" max="7" width="13.6640625" style="1" customWidth="1"/>
    <col min="8" max="8" width="6.88671875" style="1" customWidth="1"/>
    <col min="9" max="12" width="11.5546875" style="1"/>
    <col min="13" max="13" width="14.5546875" style="1" customWidth="1"/>
    <col min="14" max="16384" width="11.5546875" style="1"/>
  </cols>
  <sheetData>
    <row r="2" spans="2:13" x14ac:dyDescent="0.3">
      <c r="B2" s="4" t="s">
        <v>1</v>
      </c>
      <c r="C2" s="5" t="s">
        <v>31</v>
      </c>
      <c r="D2" s="5" t="s">
        <v>51</v>
      </c>
      <c r="E2" s="5" t="s">
        <v>9</v>
      </c>
      <c r="F2" s="5" t="s">
        <v>2</v>
      </c>
      <c r="G2" s="5" t="s">
        <v>3</v>
      </c>
      <c r="H2" s="5" t="s">
        <v>33</v>
      </c>
      <c r="I2" s="5" t="s">
        <v>15</v>
      </c>
      <c r="J2" s="11" t="s">
        <v>6</v>
      </c>
      <c r="K2" s="20" t="s">
        <v>7</v>
      </c>
      <c r="L2" s="20" t="s">
        <v>52</v>
      </c>
      <c r="M2" s="15" t="s">
        <v>14</v>
      </c>
    </row>
    <row r="3" spans="2:13" x14ac:dyDescent="0.3">
      <c r="B3" s="6" t="s">
        <v>38</v>
      </c>
      <c r="C3" s="7" t="s">
        <v>10</v>
      </c>
      <c r="D3" s="7" t="s">
        <v>75</v>
      </c>
      <c r="E3" s="7" t="s">
        <v>13</v>
      </c>
      <c r="F3" s="10">
        <v>44623</v>
      </c>
      <c r="G3" s="10">
        <v>44651</v>
      </c>
      <c r="H3" s="7"/>
      <c r="I3" s="7"/>
      <c r="J3" s="12"/>
      <c r="K3" s="21"/>
      <c r="L3" s="21"/>
      <c r="M3" s="24">
        <v>10000</v>
      </c>
    </row>
    <row r="4" spans="2:13" x14ac:dyDescent="0.3">
      <c r="B4" s="6" t="s">
        <v>38</v>
      </c>
      <c r="C4" s="7" t="s">
        <v>10</v>
      </c>
      <c r="D4" s="7"/>
      <c r="E4" s="7" t="s">
        <v>13</v>
      </c>
      <c r="F4" s="10"/>
      <c r="G4" s="10"/>
      <c r="H4" s="7"/>
      <c r="I4" s="7"/>
      <c r="J4" s="12"/>
      <c r="K4" s="21"/>
      <c r="L4" s="21"/>
      <c r="M4" s="24">
        <v>2000</v>
      </c>
    </row>
    <row r="5" spans="2:13" x14ac:dyDescent="0.3">
      <c r="B5" s="6" t="s">
        <v>38</v>
      </c>
      <c r="C5" s="7" t="s">
        <v>10</v>
      </c>
      <c r="D5" s="7"/>
      <c r="E5" s="7"/>
      <c r="F5" s="10"/>
      <c r="G5" s="10"/>
      <c r="H5" s="7"/>
      <c r="I5" s="7"/>
      <c r="J5" s="12"/>
      <c r="K5" s="21"/>
      <c r="L5" s="21"/>
      <c r="M5" s="24">
        <v>300</v>
      </c>
    </row>
    <row r="6" spans="2:13" x14ac:dyDescent="0.3">
      <c r="B6" s="58" t="s">
        <v>39</v>
      </c>
      <c r="C6" s="45" t="s">
        <v>40</v>
      </c>
      <c r="D6" s="7" t="s">
        <v>75</v>
      </c>
      <c r="E6" s="7"/>
      <c r="F6" s="10">
        <v>44656</v>
      </c>
      <c r="G6" s="10">
        <v>44686</v>
      </c>
      <c r="H6" s="7"/>
      <c r="I6" s="7"/>
      <c r="J6" s="12"/>
      <c r="K6" s="21"/>
      <c r="L6" s="21"/>
      <c r="M6" s="24">
        <v>1000</v>
      </c>
    </row>
    <row r="7" spans="2:13" x14ac:dyDescent="0.3">
      <c r="B7" s="58" t="s">
        <v>39</v>
      </c>
      <c r="C7" s="45" t="s">
        <v>40</v>
      </c>
      <c r="D7" s="7"/>
      <c r="E7" s="7"/>
      <c r="F7" s="10"/>
      <c r="G7" s="10"/>
      <c r="H7" s="7"/>
      <c r="I7" s="7"/>
      <c r="J7" s="12"/>
      <c r="K7" s="21"/>
      <c r="L7" s="21"/>
      <c r="M7" s="24">
        <v>20000</v>
      </c>
    </row>
    <row r="8" spans="2:13" x14ac:dyDescent="0.3">
      <c r="B8" s="6"/>
      <c r="C8" s="7"/>
      <c r="D8" s="7"/>
      <c r="E8" s="7"/>
      <c r="F8" s="10"/>
      <c r="G8" s="10"/>
      <c r="H8" s="7"/>
      <c r="I8" s="7"/>
      <c r="J8" s="12"/>
      <c r="K8" s="21"/>
      <c r="L8" s="21"/>
      <c r="M8" s="24"/>
    </row>
    <row r="9" spans="2:13" x14ac:dyDescent="0.3">
      <c r="B9" s="6"/>
      <c r="C9" s="7"/>
      <c r="D9" s="7"/>
      <c r="E9" s="7"/>
      <c r="F9" s="10"/>
      <c r="G9" s="10"/>
      <c r="H9" s="7"/>
      <c r="I9" s="7"/>
      <c r="J9" s="12"/>
      <c r="K9" s="21"/>
      <c r="L9" s="21"/>
      <c r="M9" s="24"/>
    </row>
    <row r="10" spans="2:13" x14ac:dyDescent="0.3">
      <c r="B10" s="6"/>
      <c r="C10" s="7"/>
      <c r="D10" s="7"/>
      <c r="E10" s="7"/>
      <c r="F10" s="10"/>
      <c r="G10" s="10"/>
      <c r="H10" s="7"/>
      <c r="I10" s="7"/>
      <c r="J10" s="12"/>
      <c r="K10" s="21"/>
      <c r="L10" s="21"/>
      <c r="M10" s="24"/>
    </row>
    <row r="11" spans="2:13" x14ac:dyDescent="0.3">
      <c r="B11" s="6"/>
      <c r="C11" s="7"/>
      <c r="D11" s="7"/>
      <c r="E11" s="7"/>
      <c r="F11" s="10"/>
      <c r="G11" s="10"/>
      <c r="H11" s="7"/>
      <c r="I11" s="7"/>
      <c r="J11" s="12"/>
      <c r="K11" s="21"/>
      <c r="L11" s="21"/>
      <c r="M11" s="24"/>
    </row>
    <row r="12" spans="2:13" x14ac:dyDescent="0.3">
      <c r="B12" s="6"/>
      <c r="C12" s="7"/>
      <c r="D12" s="7"/>
      <c r="E12" s="7"/>
      <c r="F12" s="10"/>
      <c r="G12" s="10"/>
      <c r="H12" s="7"/>
      <c r="I12" s="7"/>
      <c r="J12" s="12"/>
      <c r="K12" s="21"/>
      <c r="L12" s="21"/>
      <c r="M12" s="24"/>
    </row>
    <row r="13" spans="2:13" x14ac:dyDescent="0.3">
      <c r="B13" s="6"/>
      <c r="C13" s="7"/>
      <c r="D13" s="7"/>
      <c r="E13" s="7"/>
      <c r="F13" s="10"/>
      <c r="G13" s="10"/>
      <c r="H13" s="7"/>
      <c r="I13" s="7"/>
      <c r="J13" s="12"/>
      <c r="K13" s="21"/>
      <c r="L13" s="21"/>
      <c r="M13" s="24"/>
    </row>
    <row r="14" spans="2:13" x14ac:dyDescent="0.3">
      <c r="B14" s="6"/>
      <c r="C14" s="7"/>
      <c r="D14" s="7"/>
      <c r="E14" s="7"/>
      <c r="F14" s="10"/>
      <c r="G14" s="10"/>
      <c r="H14" s="7"/>
      <c r="I14" s="7"/>
      <c r="J14" s="12"/>
      <c r="K14" s="21"/>
      <c r="L14" s="21"/>
      <c r="M14" s="24"/>
    </row>
    <row r="15" spans="2:13" x14ac:dyDescent="0.3">
      <c r="B15" s="6"/>
      <c r="C15" s="7"/>
      <c r="D15" s="7"/>
      <c r="E15" s="7"/>
      <c r="F15" s="10"/>
      <c r="G15" s="10"/>
      <c r="H15" s="7"/>
      <c r="I15" s="7"/>
      <c r="J15" s="12"/>
      <c r="K15" s="21"/>
      <c r="L15" s="21"/>
      <c r="M15" s="24"/>
    </row>
    <row r="16" spans="2:13" x14ac:dyDescent="0.3">
      <c r="B16" s="6"/>
      <c r="C16" s="7"/>
      <c r="D16" s="7"/>
      <c r="E16" s="7"/>
      <c r="F16" s="10"/>
      <c r="G16" s="10"/>
      <c r="H16" s="7"/>
      <c r="I16" s="7"/>
      <c r="J16" s="12"/>
      <c r="K16" s="21"/>
      <c r="L16" s="21"/>
      <c r="M16" s="24"/>
    </row>
    <row r="17" spans="2:13" x14ac:dyDescent="0.3">
      <c r="B17" s="6"/>
      <c r="C17" s="7"/>
      <c r="D17" s="7"/>
      <c r="E17" s="7"/>
      <c r="F17" s="10"/>
      <c r="G17" s="10"/>
      <c r="H17" s="7"/>
      <c r="I17" s="7"/>
      <c r="J17" s="12"/>
      <c r="K17" s="21"/>
      <c r="L17" s="21"/>
      <c r="M17" s="24"/>
    </row>
    <row r="18" spans="2:13" x14ac:dyDescent="0.3">
      <c r="B18" s="6"/>
      <c r="C18" s="7"/>
      <c r="D18" s="7"/>
      <c r="E18" s="7"/>
      <c r="F18" s="10"/>
      <c r="G18" s="10"/>
      <c r="H18" s="7"/>
      <c r="I18" s="7"/>
      <c r="J18" s="12"/>
      <c r="K18" s="21"/>
      <c r="L18" s="21"/>
      <c r="M18" s="24"/>
    </row>
    <row r="19" spans="2:13" x14ac:dyDescent="0.3">
      <c r="B19" s="6"/>
      <c r="C19" s="7"/>
      <c r="D19" s="7"/>
      <c r="E19" s="7"/>
      <c r="F19" s="10"/>
      <c r="G19" s="10"/>
      <c r="H19" s="7"/>
      <c r="I19" s="7"/>
      <c r="J19" s="12"/>
      <c r="K19" s="21"/>
      <c r="L19" s="21"/>
      <c r="M19" s="24"/>
    </row>
    <row r="20" spans="2:13" x14ac:dyDescent="0.3">
      <c r="B20" s="6"/>
      <c r="C20" s="7"/>
      <c r="D20" s="7"/>
      <c r="E20" s="7"/>
      <c r="F20" s="10"/>
      <c r="G20" s="10"/>
      <c r="H20" s="7"/>
      <c r="I20" s="7"/>
      <c r="J20" s="12"/>
      <c r="K20" s="21"/>
      <c r="L20" s="21"/>
      <c r="M20" s="24"/>
    </row>
    <row r="21" spans="2:13" x14ac:dyDescent="0.3">
      <c r="B21" s="6"/>
      <c r="C21" s="7"/>
      <c r="D21" s="7"/>
      <c r="E21" s="7"/>
      <c r="F21" s="10"/>
      <c r="G21" s="10"/>
      <c r="H21" s="7"/>
      <c r="I21" s="7"/>
      <c r="J21" s="12"/>
      <c r="K21" s="21"/>
      <c r="L21" s="21"/>
      <c r="M21" s="24"/>
    </row>
    <row r="22" spans="2:13" x14ac:dyDescent="0.3">
      <c r="B22" s="6"/>
      <c r="C22" s="7"/>
      <c r="D22" s="7"/>
      <c r="E22" s="7"/>
      <c r="F22" s="10"/>
      <c r="G22" s="10"/>
      <c r="H22" s="7"/>
      <c r="I22" s="7"/>
      <c r="J22" s="12"/>
      <c r="K22" s="21"/>
      <c r="L22" s="21"/>
      <c r="M22" s="24"/>
    </row>
    <row r="23" spans="2:13" x14ac:dyDescent="0.3">
      <c r="B23" s="6"/>
      <c r="C23" s="7"/>
      <c r="D23" s="7"/>
      <c r="E23" s="7"/>
      <c r="F23" s="10"/>
      <c r="G23" s="10"/>
      <c r="H23" s="7"/>
      <c r="I23" s="7"/>
      <c r="J23" s="12"/>
      <c r="K23" s="21"/>
      <c r="L23" s="21"/>
      <c r="M23" s="24"/>
    </row>
    <row r="24" spans="2:13" x14ac:dyDescent="0.3">
      <c r="B24" s="6"/>
      <c r="C24" s="7"/>
      <c r="D24" s="7"/>
      <c r="E24" s="7"/>
      <c r="F24" s="10"/>
      <c r="G24" s="10"/>
      <c r="H24" s="7"/>
      <c r="I24" s="7"/>
      <c r="J24" s="12"/>
      <c r="K24" s="21"/>
      <c r="L24" s="21"/>
      <c r="M24" s="24"/>
    </row>
    <row r="25" spans="2:13" x14ac:dyDescent="0.3">
      <c r="B25" s="6"/>
      <c r="C25" s="7"/>
      <c r="D25" s="7"/>
      <c r="E25" s="7"/>
      <c r="F25" s="10"/>
      <c r="G25" s="10"/>
      <c r="H25" s="7"/>
      <c r="I25" s="7"/>
      <c r="J25" s="12"/>
      <c r="K25" s="21"/>
      <c r="L25" s="21"/>
      <c r="M25" s="24"/>
    </row>
    <row r="26" spans="2:13" x14ac:dyDescent="0.3">
      <c r="B26" s="6"/>
      <c r="C26" s="7"/>
      <c r="D26" s="7"/>
      <c r="E26" s="7"/>
      <c r="F26" s="10"/>
      <c r="G26" s="10"/>
      <c r="H26" s="7"/>
      <c r="I26" s="7"/>
      <c r="J26" s="12"/>
      <c r="K26" s="21"/>
      <c r="L26" s="21"/>
      <c r="M26" s="24"/>
    </row>
    <row r="27" spans="2:13" x14ac:dyDescent="0.3">
      <c r="B27" s="6"/>
      <c r="C27" s="7"/>
      <c r="D27" s="7"/>
      <c r="E27" s="7"/>
      <c r="F27" s="10"/>
      <c r="G27" s="10"/>
      <c r="H27" s="7"/>
      <c r="I27" s="7"/>
      <c r="J27" s="12"/>
      <c r="K27" s="21"/>
      <c r="L27" s="21"/>
      <c r="M27" s="24"/>
    </row>
    <row r="28" spans="2:13" x14ac:dyDescent="0.3">
      <c r="B28" s="6"/>
      <c r="C28" s="7"/>
      <c r="D28" s="7"/>
      <c r="E28" s="7"/>
      <c r="F28" s="10"/>
      <c r="G28" s="10"/>
      <c r="H28" s="7"/>
      <c r="I28" s="7"/>
      <c r="J28" s="12"/>
      <c r="K28" s="21"/>
      <c r="L28" s="21"/>
      <c r="M28" s="24"/>
    </row>
    <row r="29" spans="2:13" x14ac:dyDescent="0.3">
      <c r="B29" s="6"/>
      <c r="C29" s="7"/>
      <c r="D29" s="7"/>
      <c r="E29" s="7"/>
      <c r="F29" s="7"/>
      <c r="G29" s="7"/>
      <c r="H29" s="7"/>
      <c r="I29" s="7"/>
      <c r="J29" s="12"/>
      <c r="K29" s="21"/>
      <c r="L29" s="21"/>
      <c r="M29" s="24"/>
    </row>
    <row r="30" spans="2:13" x14ac:dyDescent="0.3">
      <c r="B30" s="6"/>
      <c r="C30" s="7"/>
      <c r="D30" s="7"/>
      <c r="E30" s="7"/>
      <c r="F30" s="7"/>
      <c r="G30" s="7"/>
      <c r="H30" s="7"/>
      <c r="I30" s="7"/>
      <c r="J30" s="12"/>
      <c r="K30" s="21"/>
      <c r="L30" s="21"/>
      <c r="M30" s="24"/>
    </row>
    <row r="31" spans="2:13" x14ac:dyDescent="0.3">
      <c r="B31" s="6"/>
      <c r="C31" s="7"/>
      <c r="D31" s="7"/>
      <c r="E31" s="7"/>
      <c r="F31" s="7"/>
      <c r="G31" s="7"/>
      <c r="H31" s="7"/>
      <c r="I31" s="7"/>
      <c r="J31" s="12"/>
      <c r="K31" s="21"/>
      <c r="L31" s="21"/>
      <c r="M31" s="24"/>
    </row>
    <row r="32" spans="2:13" x14ac:dyDescent="0.3">
      <c r="B32" s="8"/>
      <c r="C32" s="9"/>
      <c r="D32" s="9"/>
      <c r="E32" s="9"/>
      <c r="F32" s="9"/>
      <c r="G32" s="9"/>
      <c r="H32" s="9"/>
      <c r="I32" s="9"/>
      <c r="J32" s="13"/>
      <c r="K32" s="22"/>
      <c r="L32" s="22"/>
      <c r="M32" s="25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847899-EEAB-4DDB-BCBF-C0961B496B54}">
          <x14:formula1>
            <xm:f>'INFORMACION GENERAL'!$C$4:$C$183</xm:f>
          </x14:formula1>
          <xm:sqref>C3:C32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9F63-0CAE-4A44-ABEA-7EA5381AEB51}">
  <dimension ref="B2:L8"/>
  <sheetViews>
    <sheetView workbookViewId="0">
      <selection activeCell="K3" sqref="K3"/>
    </sheetView>
  </sheetViews>
  <sheetFormatPr baseColWidth="10" defaultRowHeight="14.4" x14ac:dyDescent="0.3"/>
  <cols>
    <col min="1" max="1" width="5.88671875" style="1" customWidth="1"/>
    <col min="2" max="2" width="11.6640625" style="50" bestFit="1" customWidth="1"/>
    <col min="3" max="3" width="22.6640625" style="1" bestFit="1" customWidth="1"/>
    <col min="4" max="4" width="22.21875" style="1" customWidth="1"/>
    <col min="5" max="5" width="21.33203125" style="1" bestFit="1" customWidth="1"/>
    <col min="6" max="6" width="15.77734375" style="1" customWidth="1"/>
    <col min="7" max="7" width="20.21875" style="1" customWidth="1"/>
    <col min="8" max="8" width="15.77734375" style="100" customWidth="1"/>
    <col min="9" max="9" width="13.6640625" style="100" customWidth="1"/>
    <col min="10" max="10" width="9.109375" style="100" hidden="1" customWidth="1"/>
    <col min="11" max="11" width="9.109375" style="100" customWidth="1"/>
    <col min="12" max="12" width="20.21875" style="66" bestFit="1" customWidth="1"/>
    <col min="13" max="16384" width="11.5546875" style="1"/>
  </cols>
  <sheetData>
    <row r="2" spans="2:12" x14ac:dyDescent="0.3">
      <c r="B2" s="91" t="s">
        <v>70</v>
      </c>
      <c r="C2" s="5" t="s">
        <v>53</v>
      </c>
      <c r="D2" s="5" t="s">
        <v>54</v>
      </c>
      <c r="E2" s="5" t="s">
        <v>55</v>
      </c>
      <c r="F2" s="92" t="s">
        <v>57</v>
      </c>
      <c r="G2" s="92" t="s">
        <v>56</v>
      </c>
      <c r="H2" s="97" t="s">
        <v>32</v>
      </c>
      <c r="I2" s="97" t="s">
        <v>3</v>
      </c>
      <c r="J2" s="97" t="s">
        <v>74</v>
      </c>
      <c r="K2" s="97" t="s">
        <v>33</v>
      </c>
      <c r="L2" s="102" t="s">
        <v>73</v>
      </c>
    </row>
    <row r="3" spans="2:12" x14ac:dyDescent="0.3">
      <c r="B3" s="93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 &amp; MID(tbl_Personal[[#This Row],[NOMBRE]], FIND(" ", tbl_Personal[[#This Row],[NOMBRE]], FIND(" ", tbl_Personal[[#This Row],[NOMBRE]], FIND(" ", tbl_Personal[[#This Row],[NOMBRE]]) + 1) + 1) + 1, 1))</f>
        <v>PNU</v>
      </c>
      <c r="C3" s="7" t="s">
        <v>75</v>
      </c>
      <c r="D3" s="7" t="s">
        <v>71</v>
      </c>
      <c r="E3" s="94" t="s">
        <v>76</v>
      </c>
      <c r="F3" s="7" t="s">
        <v>72</v>
      </c>
      <c r="G3" s="7">
        <f>COUNTIF(tbl_Asignaciones[ASIGNACION],tbl_Personal[[#This Row],[NOMBRE]])</f>
        <v>2</v>
      </c>
      <c r="H3" s="10" cm="1">
        <f t="array" ref="H3">IF(tbl_Personal[[#This Row],[NOMBRE]]&lt;&gt;"",MIN(IF(tbl_Asignaciones[ASIGNACION]=tbl_Personal[[#This Row],[NOMBRE]],tbl_Asignaciones[FECHA DE INICIO]," "))," ")</f>
        <v>44623</v>
      </c>
      <c r="I3" s="10" cm="1">
        <f t="array" ref="I3">IF(tbl_Personal[[#This Row],[NOMBRE]]&lt;&gt;"",MAX(IF(tbl_Asignaciones[ASIGNACION]=tbl_Personal[[#This Row],[NOMBRE]],tbl_Asignaciones[FECHA FINAL]," "))," ")</f>
        <v>44686</v>
      </c>
      <c r="J3" s="21" cm="1">
        <f t="array" ref="J3">IF(tbl_Personal[[#This Row],[NOMBRE]]&lt;&gt;"",NETWORKDAYS.INTL(MIN(IF(tbl_Asignaciones[ASIGNACION]=tbl_Personal[[#This Row],[NOMBRE]],tbl_Asignaciones[FECHA FINAL]," ")),MAX(IF(tbl_Asignaciones[ASIGNACION]=tbl_Personal[[#This Row],[NOMBRE]],tbl_Asignaciones[FECHA DE INICIO]," ")),1)-2," ")</f>
        <v>2</v>
      </c>
      <c r="K3" s="21"/>
      <c r="L3" s="103" t="str">
        <f>IF(tbl_Personal[[#This Row],[NOMBRE]]&lt;&gt;"",IF(tbl_Personal[[#This Row],[APROX]]&gt;0,"SI","NO"),"")</f>
        <v>SI</v>
      </c>
    </row>
    <row r="4" spans="2:12" x14ac:dyDescent="0.3">
      <c r="B4" s="93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 &amp; MID(tbl_Personal[[#This Row],[NOMBRE]], FIND(" ", tbl_Personal[[#This Row],[NOMBRE]], FIND(" ", tbl_Personal[[#This Row],[NOMBRE]], FIND(" ", tbl_Personal[[#This Row],[NOMBRE]]) + 1) + 1) + 1, 1))</f>
        <v/>
      </c>
      <c r="C4" s="7"/>
      <c r="D4" s="7"/>
      <c r="E4" s="7"/>
      <c r="F4" s="7"/>
      <c r="G4" s="7">
        <f>COUNTIF(tbl_Asignaciones[ASIGNACION],tbl_Personal[[#This Row],[NOMBRE]])</f>
        <v>0</v>
      </c>
      <c r="H4" s="10" t="str" cm="1">
        <f t="array" ref="H4">IF(tbl_Personal[[#This Row],[NOMBRE]]&lt;&gt;"",MIN(IF(tbl_Asignaciones[ASIGNACION]=tbl_Personal[[#This Row],[NOMBRE]],tbl_Asignaciones[FECHA DE INICIO]," "))," ")</f>
        <v xml:space="preserve"> </v>
      </c>
      <c r="I4" s="10" t="str" cm="1">
        <f t="array" ref="I4">IF(tbl_Personal[[#This Row],[NOMBRE]]&lt;&gt;"",MAX(IF(tbl_Asignaciones[ASIGNACION]=tbl_Personal[[#This Row],[NOMBRE]],tbl_Asignaciones[FECHA FINAL]," "))," ")</f>
        <v xml:space="preserve"> </v>
      </c>
      <c r="J4" s="98" t="str" cm="1">
        <f t="array" ref="J4">IF(tbl_Personal[[#This Row],[NOMBRE]]&lt;&gt;"",NETWORKDAYS.INTL(MIN(IF(tbl_Asignaciones[ASIGNACION]=tbl_Personal[[#This Row],[NOMBRE]],tbl_Asignaciones[FECHA FINAL]," ")),MAX(IF(tbl_Asignaciones[ASIGNACION]=tbl_Personal[[#This Row],[NOMBRE]],tbl_Asignaciones[FECHA DE INICIO]," ")),1)-2," ")</f>
        <v xml:space="preserve"> </v>
      </c>
      <c r="K4" s="98"/>
      <c r="L4" s="103" t="str">
        <f>IF(tbl_Personal[[#This Row],[NOMBRE]]&lt;&gt;"",IF(tbl_Personal[[#This Row],[APROX]]&gt;0,"SI","NO"),"")</f>
        <v/>
      </c>
    </row>
    <row r="5" spans="2:12" x14ac:dyDescent="0.3">
      <c r="B5" s="93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 &amp; MID(tbl_Personal[[#This Row],[NOMBRE]], FIND(" ", tbl_Personal[[#This Row],[NOMBRE]], FIND(" ", tbl_Personal[[#This Row],[NOMBRE]], FIND(" ", tbl_Personal[[#This Row],[NOMBRE]]) + 1) + 1) + 1, 1))</f>
        <v/>
      </c>
      <c r="C5" s="7"/>
      <c r="D5" s="27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1))</f>
        <v/>
      </c>
      <c r="E5" s="7"/>
      <c r="F5" s="7"/>
      <c r="G5" s="7">
        <f>COUNTIF(tbl_Asignaciones[ASIGNACION],tbl_Personal[[#This Row],[NOMBRE]])</f>
        <v>0</v>
      </c>
      <c r="H5" s="10" t="str" cm="1">
        <f t="array" ref="H5">IF(tbl_Personal[[#This Row],[NOMBRE]]&lt;&gt;"",MIN(IF(tbl_Asignaciones[ASIGNACION]=tbl_Personal[[#This Row],[NOMBRE]],tbl_Asignaciones[FECHA DE INICIO]," "))," ")</f>
        <v xml:space="preserve"> </v>
      </c>
      <c r="I5" s="10" t="str" cm="1">
        <f t="array" ref="I5">IF(tbl_Personal[[#This Row],[NOMBRE]]&lt;&gt;"",MAX(IF(tbl_Asignaciones[ASIGNACION]=tbl_Personal[[#This Row],[NOMBRE]],tbl_Asignaciones[FECHA FINAL]," "))," ")</f>
        <v xml:space="preserve"> </v>
      </c>
      <c r="J5" s="98" t="str" cm="1">
        <f t="array" ref="J5">IF(tbl_Personal[[#This Row],[NOMBRE]]&lt;&gt;"",NETWORKDAYS.INTL(MIN(IF(tbl_Asignaciones[ASIGNACION]=tbl_Personal[[#This Row],[NOMBRE]],tbl_Asignaciones[FECHA FINAL]," ")),MAX(IF(tbl_Asignaciones[ASIGNACION]=tbl_Personal[[#This Row],[NOMBRE]],tbl_Asignaciones[FECHA DE INICIO]," ")),1)-2," ")</f>
        <v xml:space="preserve"> </v>
      </c>
      <c r="K5" s="98"/>
      <c r="L5" s="103" t="str">
        <f>IF(tbl_Personal[[#This Row],[NOMBRE]]&lt;&gt;"",IF(tbl_Personal[[#This Row],[APROX]]&gt;0,"SI","NO"),"")</f>
        <v/>
      </c>
    </row>
    <row r="6" spans="2:12" x14ac:dyDescent="0.3">
      <c r="B6" s="93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 &amp; MID(tbl_Personal[[#This Row],[NOMBRE]], FIND(" ", tbl_Personal[[#This Row],[NOMBRE]], FIND(" ", tbl_Personal[[#This Row],[NOMBRE]], FIND(" ", tbl_Personal[[#This Row],[NOMBRE]]) + 1) + 1) + 1, 1))</f>
        <v/>
      </c>
      <c r="C6" s="7"/>
      <c r="D6" s="27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1))</f>
        <v/>
      </c>
      <c r="E6" s="7"/>
      <c r="F6" s="7"/>
      <c r="G6" s="27">
        <f>COUNTIF(tbl_Asignaciones[ASIGNACION],tbl_Personal[[#This Row],[NOMBRE]])</f>
        <v>0</v>
      </c>
      <c r="H6" s="10" t="str" cm="1">
        <f t="array" ref="H6">IF(tbl_Personal[[#This Row],[NOMBRE]]&lt;&gt;"",MIN(IF(tbl_Asignaciones[ASIGNACION]=tbl_Personal[[#This Row],[NOMBRE]],tbl_Asignaciones[FECHA DE INICIO]," "))," ")</f>
        <v xml:space="preserve"> </v>
      </c>
      <c r="I6" s="10" t="str" cm="1">
        <f t="array" ref="I6">IF(tbl_Personal[[#This Row],[NOMBRE]]&lt;&gt;"",MAX(IF(tbl_Asignaciones[ASIGNACION]=tbl_Personal[[#This Row],[NOMBRE]],tbl_Asignaciones[FECHA FINAL]," "))," ")</f>
        <v xml:space="preserve"> </v>
      </c>
      <c r="J6" s="98" t="str" cm="1">
        <f t="array" ref="J6">IF(tbl_Personal[[#This Row],[NOMBRE]]&lt;&gt;"",NETWORKDAYS.INTL(MIN(IF(tbl_Asignaciones[ASIGNACION]=tbl_Personal[[#This Row],[NOMBRE]],tbl_Asignaciones[FECHA FINAL]," ")),MAX(IF(tbl_Asignaciones[ASIGNACION]=tbl_Personal[[#This Row],[NOMBRE]],tbl_Asignaciones[FECHA DE INICIO]," ")),1)-2," ")</f>
        <v xml:space="preserve"> </v>
      </c>
      <c r="K6" s="98"/>
      <c r="L6" s="103" t="str">
        <f>IF(tbl_Personal[[#This Row],[NOMBRE]]&lt;&gt;"",IF(tbl_Personal[[#This Row],[APROX]]&gt;0,"SI","NO"),"")</f>
        <v/>
      </c>
    </row>
    <row r="7" spans="2:12" x14ac:dyDescent="0.3">
      <c r="B7" s="93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 &amp; MID(tbl_Personal[[#This Row],[NOMBRE]], FIND(" ", tbl_Personal[[#This Row],[NOMBRE]], FIND(" ", tbl_Personal[[#This Row],[NOMBRE]], FIND(" ", tbl_Personal[[#This Row],[NOMBRE]]) + 1) + 1) + 1, 1))</f>
        <v/>
      </c>
      <c r="C7" s="7"/>
      <c r="D7" s="27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1))</f>
        <v/>
      </c>
      <c r="E7" s="7"/>
      <c r="F7" s="7"/>
      <c r="G7" s="27">
        <f>COUNTIF(tbl_Asignaciones[ASIGNACION],tbl_Personal[[#This Row],[NOMBRE]])</f>
        <v>0</v>
      </c>
      <c r="H7" s="10" t="str" cm="1">
        <f t="array" ref="H7">IF(tbl_Personal[[#This Row],[NOMBRE]]&lt;&gt;"",MIN(IF(tbl_Asignaciones[ASIGNACION]=tbl_Personal[[#This Row],[NOMBRE]],tbl_Asignaciones[FECHA DE INICIO]," "))," ")</f>
        <v xml:space="preserve"> </v>
      </c>
      <c r="I7" s="10" t="str" cm="1">
        <f t="array" ref="I7">IF(tbl_Personal[[#This Row],[NOMBRE]]&lt;&gt;"",MAX(IF(tbl_Asignaciones[ASIGNACION]=tbl_Personal[[#This Row],[NOMBRE]],tbl_Asignaciones[FECHA FINAL]," "))," ")</f>
        <v xml:space="preserve"> </v>
      </c>
      <c r="J7" s="98" t="str" cm="1">
        <f t="array" ref="J7">IF(tbl_Personal[[#This Row],[NOMBRE]]&lt;&gt;"",NETWORKDAYS.INTL(MIN(IF(tbl_Asignaciones[ASIGNACION]=tbl_Personal[[#This Row],[NOMBRE]],tbl_Asignaciones[FECHA FINAL]," ")),MAX(IF(tbl_Asignaciones[ASIGNACION]=tbl_Personal[[#This Row],[NOMBRE]],tbl_Asignaciones[FECHA DE INICIO]," ")),1)-2," ")</f>
        <v xml:space="preserve"> </v>
      </c>
      <c r="K7" s="98"/>
      <c r="L7" s="103" t="str">
        <f>IF(tbl_Personal[[#This Row],[NOMBRE]]&lt;&gt;"",IF(tbl_Personal[[#This Row],[APROX]]&gt;0,"SI","NO"),"")</f>
        <v/>
      </c>
    </row>
    <row r="8" spans="2:12" x14ac:dyDescent="0.3">
      <c r="B8" s="95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 &amp; MID(tbl_Personal[[#This Row],[NOMBRE]], FIND(" ", tbl_Personal[[#This Row],[NOMBRE]], FIND(" ", tbl_Personal[[#This Row],[NOMBRE]], FIND(" ", tbl_Personal[[#This Row],[NOMBRE]]) + 1) + 1) + 1, 1))</f>
        <v/>
      </c>
      <c r="C8" s="96"/>
      <c r="D8" s="96" t="str">
        <f>CHOOSE(
LEN(tbl_Personal[[#This Row],[NOMBRE]]) - LEN(SUBSTITUTE(tbl_Personal[[#This Row],[NOMBRE]]," ","")) + 1,
LEFT(tbl_Personal[[#This Row],[NOMBRE]]),
LEFT(tbl_Personal[[#This Row],[NOMBRE]], 1) &amp; MID(tbl_Personal[[#This Row],[NOMBRE]], FIND(" ", tbl_Personal[[#This Row],[NOMBRE]]) + 1, 1),
LEFT(tbl_Personal[[#This Row],[NOMBRE]], 1) &amp; MID(tbl_Personal[[#This Row],[NOMBRE]], FIND(" ", tbl_Personal[[#This Row],[NOMBRE]]) + 1, 1) &amp; MID(tbl_Personal[[#This Row],[NOMBRE]], FIND(" ", tbl_Personal[[#This Row],[NOMBRE]], FIND(" ", tbl_Personal[[#This Row],[NOMBRE]]) + 1) + 1, 1))</f>
        <v/>
      </c>
      <c r="E8" s="96"/>
      <c r="F8" s="96"/>
      <c r="G8" s="96">
        <f>COUNTIF(tbl_Asignaciones[ASIGNACION],tbl_Personal[[#This Row],[NOMBRE]])</f>
        <v>0</v>
      </c>
      <c r="H8" s="101" t="str" cm="1">
        <f t="array" ref="H8">IF(tbl_Personal[[#This Row],[NOMBRE]]&lt;&gt;"",MIN(IF(tbl_Asignaciones[ASIGNACION]=tbl_Personal[[#This Row],[NOMBRE]],tbl_Asignaciones[FECHA DE INICIO]," "))," ")</f>
        <v xml:space="preserve"> </v>
      </c>
      <c r="I8" s="101" t="str" cm="1">
        <f t="array" ref="I8">IF(tbl_Personal[[#This Row],[NOMBRE]]&lt;&gt;"",MAX(IF(tbl_Asignaciones[ASIGNACION]=tbl_Personal[[#This Row],[NOMBRE]],tbl_Asignaciones[FECHA FINAL]," "))," ")</f>
        <v xml:space="preserve"> </v>
      </c>
      <c r="J8" s="99" t="str" cm="1">
        <f t="array" ref="J8">IF(tbl_Personal[[#This Row],[NOMBRE]]&lt;&gt;"",NETWORKDAYS.INTL(MIN(IF(tbl_Asignaciones[ASIGNACION]=tbl_Personal[[#This Row],[NOMBRE]],tbl_Asignaciones[FECHA FINAL]," ")),MAX(IF(tbl_Asignaciones[ASIGNACION]=tbl_Personal[[#This Row],[NOMBRE]],tbl_Asignaciones[FECHA DE INICIO]," ")),1)-2," ")</f>
        <v xml:space="preserve"> </v>
      </c>
      <c r="K8" s="99"/>
      <c r="L8" s="104" t="str">
        <f>IF(tbl_Personal[[#This Row],[NOMBRE]]&lt;&gt;"",IF(tbl_Personal[[#This Row],[APROX]]&gt;0,"SI","NO"),"")</f>
        <v/>
      </c>
    </row>
  </sheetData>
  <hyperlinks>
    <hyperlink ref="E3" r:id="rId1" xr:uid="{A788708D-F7BC-4C83-A0F3-836B138613B5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41FAE3-CB9B-4F40-982C-3280EA819868}">
          <x14:formula1>
            <xm:f>CONFIG!$D$3:$D$7</xm:f>
          </x14:formula1>
          <xm:sqref>F3</xm:sqref>
        </x14:dataValidation>
        <x14:dataValidation type="list" allowBlank="1" showInputMessage="1" showErrorMessage="1" xr:uid="{0001A4E8-E3BA-43F0-8AC9-7F2638379F02}">
          <x14:formula1>
            <xm:f>CONFIG!$D$3:$D$6</xm:f>
          </x14:formula1>
          <xm:sqref>F4:F8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CF2D-7535-41BB-9681-0BE549C0077C}">
  <dimension ref="B2:M12"/>
  <sheetViews>
    <sheetView tabSelected="1" workbookViewId="0">
      <selection activeCell="F7" sqref="F7"/>
    </sheetView>
  </sheetViews>
  <sheetFormatPr baseColWidth="10" defaultRowHeight="14.4" x14ac:dyDescent="0.3"/>
  <cols>
    <col min="1" max="1" width="3.44140625" style="2" customWidth="1"/>
    <col min="2" max="2" width="4.6640625" style="2" customWidth="1"/>
    <col min="3" max="3" width="28.77734375" style="2" customWidth="1"/>
    <col min="4" max="4" width="12.21875" style="2" bestFit="1" customWidth="1"/>
    <col min="5" max="5" width="13.88671875" style="2" customWidth="1"/>
    <col min="6" max="6" width="14" style="2" bestFit="1" customWidth="1"/>
    <col min="7" max="7" width="13.109375" style="2" bestFit="1" customWidth="1"/>
    <col min="8" max="8" width="10.88671875" style="2" bestFit="1" customWidth="1"/>
    <col min="9" max="9" width="9.77734375" style="2" bestFit="1" customWidth="1"/>
    <col min="10" max="10" width="11.5546875" style="14"/>
    <col min="11" max="11" width="12.33203125" style="23" bestFit="1" customWidth="1"/>
    <col min="12" max="12" width="11.5546875" style="14"/>
    <col min="13" max="13" width="11.5546875" style="17"/>
    <col min="14" max="16384" width="11.5546875" style="2"/>
  </cols>
  <sheetData>
    <row r="2" spans="2:13" s="3" customFormat="1" x14ac:dyDescent="0.3">
      <c r="B2" s="4" t="s">
        <v>1</v>
      </c>
      <c r="C2" s="5" t="s">
        <v>0</v>
      </c>
      <c r="D2" s="5" t="s">
        <v>4</v>
      </c>
      <c r="E2" s="5" t="s">
        <v>2</v>
      </c>
      <c r="F2" s="5" t="s">
        <v>3</v>
      </c>
      <c r="G2" s="5" t="s">
        <v>8</v>
      </c>
      <c r="H2" s="5" t="s">
        <v>5</v>
      </c>
      <c r="I2" s="5" t="s">
        <v>9</v>
      </c>
      <c r="J2" s="11" t="s">
        <v>6</v>
      </c>
      <c r="K2" s="20" t="s">
        <v>15</v>
      </c>
      <c r="L2" s="18" t="s">
        <v>7</v>
      </c>
      <c r="M2" s="15" t="s">
        <v>14</v>
      </c>
    </row>
    <row r="3" spans="2:13" x14ac:dyDescent="0.3">
      <c r="B3" s="6">
        <v>1</v>
      </c>
      <c r="C3" s="7" t="s">
        <v>10</v>
      </c>
      <c r="D3" s="7" t="s">
        <v>11</v>
      </c>
      <c r="E3" s="10">
        <v>44624</v>
      </c>
      <c r="F3" s="10">
        <v>44628</v>
      </c>
      <c r="G3" s="7">
        <v>3</v>
      </c>
      <c r="H3" s="7">
        <f>NETWORKDAYS(tbl_DatosGenerale[[#This Row],[FECHA DE INICIO]],tbl_DatosGenerale[[#This Row],[FECHA FINAL]])</f>
        <v>3</v>
      </c>
      <c r="I3" s="7" t="s">
        <v>13</v>
      </c>
      <c r="J3" s="12">
        <v>50</v>
      </c>
      <c r="K3" s="21">
        <v>8</v>
      </c>
      <c r="L3" s="16">
        <v>1</v>
      </c>
      <c r="M3" s="24">
        <f>((tbl_DatosGenerale[[#This Row],[COSTO]]*tbl_DatosGenerale[[#This Row],[HRS]])*tbl_DatosGenerale[[#This Row],[DIAS LAB]])+((tbl_DatosGenerale[[#This Row],[COSTO]]*tbl_DatosGenerale[[#This Row],[HRS]])*tbl_DatosGenerale[[#This Row],[DIAS EXTRA]])</f>
        <v>2400</v>
      </c>
    </row>
    <row r="4" spans="2:13" x14ac:dyDescent="0.3">
      <c r="B4" s="6">
        <v>2</v>
      </c>
      <c r="C4" s="7" t="s">
        <v>10</v>
      </c>
      <c r="D4" s="7" t="s">
        <v>12</v>
      </c>
      <c r="E4" s="10">
        <v>44624</v>
      </c>
      <c r="F4" s="10">
        <v>44629</v>
      </c>
      <c r="G4" s="7">
        <v>0</v>
      </c>
      <c r="H4" s="7">
        <f>NETWORKDAYS(tbl_DatosGenerale[[#This Row],[FECHA DE INICIO]],tbl_DatosGenerale[[#This Row],[FECHA FINAL]])</f>
        <v>4</v>
      </c>
      <c r="I4" s="7" t="s">
        <v>13</v>
      </c>
      <c r="J4" s="12">
        <v>20</v>
      </c>
      <c r="K4" s="21">
        <v>8</v>
      </c>
      <c r="L4" s="16">
        <v>2</v>
      </c>
      <c r="M4" s="24">
        <f>((tbl_DatosGenerale[[#This Row],[COSTO]]*tbl_DatosGenerale[[#This Row],[HRS]])*tbl_DatosGenerale[[#This Row],[DIAS LAB]])+((tbl_DatosGenerale[[#This Row],[COSTO]]*tbl_DatosGenerale[[#This Row],[HRS]])*tbl_DatosGenerale[[#This Row],[DIAS EXTRA]])</f>
        <v>640</v>
      </c>
    </row>
    <row r="5" spans="2:13" x14ac:dyDescent="0.3">
      <c r="B5" s="6">
        <v>3</v>
      </c>
      <c r="C5" s="7" t="s">
        <v>16</v>
      </c>
      <c r="D5" s="7" t="s">
        <v>17</v>
      </c>
      <c r="E5" s="10">
        <v>44624</v>
      </c>
      <c r="F5" s="10">
        <v>44629</v>
      </c>
      <c r="G5" s="7">
        <v>0</v>
      </c>
      <c r="H5" s="7">
        <f>NETWORKDAYS(tbl_DatosGenerale[[#This Row],[FECHA DE INICIO]],tbl_DatosGenerale[[#This Row],[FECHA FINAL]])</f>
        <v>4</v>
      </c>
      <c r="I5" s="7" t="s">
        <v>13</v>
      </c>
      <c r="J5" s="12">
        <v>50</v>
      </c>
      <c r="K5" s="21">
        <v>8</v>
      </c>
      <c r="L5" s="16">
        <v>1</v>
      </c>
      <c r="M5" s="24">
        <f>((tbl_DatosGenerale[[#This Row],[COSTO]]*tbl_DatosGenerale[[#This Row],[HRS]])*tbl_DatosGenerale[[#This Row],[DIAS LAB]])+((tbl_DatosGenerale[[#This Row],[COSTO]]*tbl_DatosGenerale[[#This Row],[HRS]])*tbl_DatosGenerale[[#This Row],[DIAS EXTRA]])</f>
        <v>1600</v>
      </c>
    </row>
    <row r="6" spans="2:13" x14ac:dyDescent="0.3">
      <c r="B6" s="6">
        <v>4</v>
      </c>
      <c r="C6" s="7" t="s">
        <v>16</v>
      </c>
      <c r="D6" s="7" t="s">
        <v>18</v>
      </c>
      <c r="E6" s="10">
        <v>44624</v>
      </c>
      <c r="F6" s="10">
        <v>44629</v>
      </c>
      <c r="G6" s="7">
        <v>0</v>
      </c>
      <c r="H6" s="7">
        <f>NETWORKDAYS(tbl_DatosGenerale[[#This Row],[FECHA DE INICIO]],tbl_DatosGenerale[[#This Row],[FECHA FINAL]])</f>
        <v>4</v>
      </c>
      <c r="I6" s="7" t="s">
        <v>13</v>
      </c>
      <c r="J6" s="12">
        <v>50</v>
      </c>
      <c r="K6" s="21">
        <v>8</v>
      </c>
      <c r="L6" s="16">
        <v>1</v>
      </c>
      <c r="M6" s="24">
        <f>((tbl_DatosGenerale[[#This Row],[COSTO]]*tbl_DatosGenerale[[#This Row],[HRS]])*tbl_DatosGenerale[[#This Row],[DIAS LAB]])+((tbl_DatosGenerale[[#This Row],[COSTO]]*tbl_DatosGenerale[[#This Row],[HRS]])*tbl_DatosGenerale[[#This Row],[DIAS EXTRA]])</f>
        <v>1600</v>
      </c>
    </row>
    <row r="7" spans="2:13" x14ac:dyDescent="0.3">
      <c r="B7" s="6">
        <v>5</v>
      </c>
      <c r="C7" s="7" t="s">
        <v>16</v>
      </c>
      <c r="D7" s="7" t="s">
        <v>19</v>
      </c>
      <c r="E7" s="10">
        <v>44624</v>
      </c>
      <c r="F7" s="10">
        <v>44629</v>
      </c>
      <c r="G7" s="7">
        <v>0</v>
      </c>
      <c r="H7" s="7">
        <f>NETWORKDAYS(tbl_DatosGenerale[[#This Row],[FECHA DE INICIO]],tbl_DatosGenerale[[#This Row],[FECHA FINAL]])</f>
        <v>4</v>
      </c>
      <c r="I7" s="7" t="s">
        <v>13</v>
      </c>
      <c r="J7" s="12">
        <v>20</v>
      </c>
      <c r="K7" s="21">
        <v>8</v>
      </c>
      <c r="L7" s="16">
        <v>2</v>
      </c>
      <c r="M7" s="24">
        <f>((tbl_DatosGenerale[[#This Row],[COSTO]]*tbl_DatosGenerale[[#This Row],[HRS]])*tbl_DatosGenerale[[#This Row],[DIAS LAB]])+((tbl_DatosGenerale[[#This Row],[COSTO]]*tbl_DatosGenerale[[#This Row],[HRS]])*tbl_DatosGenerale[[#This Row],[DIAS EXTRA]])</f>
        <v>640</v>
      </c>
    </row>
    <row r="8" spans="2:13" x14ac:dyDescent="0.3">
      <c r="B8" s="6">
        <v>8</v>
      </c>
      <c r="C8" s="7" t="s">
        <v>10</v>
      </c>
      <c r="D8" s="7" t="s">
        <v>11</v>
      </c>
      <c r="E8" s="10">
        <v>44624</v>
      </c>
      <c r="F8" s="10">
        <v>44628</v>
      </c>
      <c r="G8" s="7">
        <v>0</v>
      </c>
      <c r="H8" s="7">
        <f>NETWORKDAYS(tbl_DatosGenerale[[#This Row],[FECHA DE INICIO]],tbl_DatosGenerale[[#This Row],[FECHA FINAL]])</f>
        <v>3</v>
      </c>
      <c r="I8" s="7" t="s">
        <v>13</v>
      </c>
      <c r="J8" s="12">
        <v>50</v>
      </c>
      <c r="K8" s="21">
        <v>8</v>
      </c>
      <c r="L8" s="16">
        <v>1</v>
      </c>
      <c r="M8" s="24">
        <f>((tbl_DatosGenerale[[#This Row],[COSTO]]*tbl_DatosGenerale[[#This Row],[HRS]])*tbl_DatosGenerale[[#This Row],[DIAS LAB]])+((tbl_DatosGenerale[[#This Row],[COSTO]]*tbl_DatosGenerale[[#This Row],[HRS]])*tbl_DatosGenerale[[#This Row],[DIAS EXTRA]])</f>
        <v>1200</v>
      </c>
    </row>
    <row r="9" spans="2:13" x14ac:dyDescent="0.3">
      <c r="B9" s="6"/>
      <c r="C9" s="7"/>
      <c r="D9" s="7"/>
      <c r="E9" s="7"/>
      <c r="F9" s="7"/>
      <c r="G9" s="7"/>
      <c r="H9" s="7">
        <f>NETWORKDAYS(tbl_DatosGenerale[[#This Row],[FECHA DE INICIO]],tbl_DatosGenerale[[#This Row],[FECHA FINAL]])</f>
        <v>0</v>
      </c>
      <c r="I9" s="7"/>
      <c r="J9" s="12"/>
      <c r="K9" s="21"/>
      <c r="L9" s="16"/>
      <c r="M9" s="24">
        <f>((tbl_DatosGenerale[[#This Row],[COSTO]]*tbl_DatosGenerale[[#This Row],[HRS]])*tbl_DatosGenerale[[#This Row],[DIAS LAB]])+((tbl_DatosGenerale[[#This Row],[COSTO]]*tbl_DatosGenerale[[#This Row],[HRS]])*tbl_DatosGenerale[[#This Row],[DIAS EXTRA]])</f>
        <v>0</v>
      </c>
    </row>
    <row r="10" spans="2:13" x14ac:dyDescent="0.3">
      <c r="B10" s="6"/>
      <c r="C10" s="7"/>
      <c r="D10" s="7"/>
      <c r="E10" s="7"/>
      <c r="F10" s="7"/>
      <c r="G10" s="7"/>
      <c r="H10" s="7">
        <f>NETWORKDAYS(tbl_DatosGenerale[[#This Row],[FECHA DE INICIO]],tbl_DatosGenerale[[#This Row],[FECHA FINAL]])</f>
        <v>0</v>
      </c>
      <c r="I10" s="7"/>
      <c r="J10" s="12"/>
      <c r="K10" s="21"/>
      <c r="L10" s="16"/>
      <c r="M10" s="24">
        <f>((tbl_DatosGenerale[[#This Row],[COSTO]]*tbl_DatosGenerale[[#This Row],[HRS]])*tbl_DatosGenerale[[#This Row],[DIAS LAB]])+((tbl_DatosGenerale[[#This Row],[COSTO]]*tbl_DatosGenerale[[#This Row],[HRS]])*tbl_DatosGenerale[[#This Row],[DIAS EXTRA]])</f>
        <v>0</v>
      </c>
    </row>
    <row r="11" spans="2:13" x14ac:dyDescent="0.3">
      <c r="B11" s="6"/>
      <c r="C11" s="7"/>
      <c r="D11" s="7"/>
      <c r="E11" s="7"/>
      <c r="F11" s="7"/>
      <c r="G11" s="7"/>
      <c r="H11" s="27">
        <f>NETWORKDAYS(tbl_DatosGenerale[[#This Row],[FECHA DE INICIO]],tbl_DatosGenerale[[#This Row],[FECHA FINAL]])</f>
        <v>0</v>
      </c>
      <c r="I11" s="7"/>
      <c r="J11" s="12"/>
      <c r="K11" s="21"/>
      <c r="L11" s="16"/>
      <c r="M11" s="24">
        <f>((tbl_DatosGenerale[[#This Row],[COSTO]]*tbl_DatosGenerale[[#This Row],[HRS]])*tbl_DatosGenerale[[#This Row],[DIAS LAB]])+((tbl_DatosGenerale[[#This Row],[COSTO]]*tbl_DatosGenerale[[#This Row],[HRS]])*tbl_DatosGenerale[[#This Row],[DIAS EXTRA]])</f>
        <v>0</v>
      </c>
    </row>
    <row r="12" spans="2:13" x14ac:dyDescent="0.3">
      <c r="B12" s="8"/>
      <c r="C12" s="9"/>
      <c r="D12" s="9"/>
      <c r="E12" s="9"/>
      <c r="F12" s="9"/>
      <c r="G12" s="9"/>
      <c r="H12" s="9">
        <f>NETWORKDAYS(tbl_DatosGenerale[[#This Row],[FECHA DE INICIO]],tbl_DatosGenerale[[#This Row],[FECHA FINAL]])</f>
        <v>0</v>
      </c>
      <c r="I12" s="9"/>
      <c r="J12" s="13"/>
      <c r="K12" s="22"/>
      <c r="L12" s="19"/>
      <c r="M12" s="25">
        <f>((tbl_DatosGenerale[[#This Row],[COSTO]]*tbl_DatosGenerale[[#This Row],[HRS]])*tbl_DatosGenerale[[#This Row],[DIAS LAB]])+((tbl_DatosGenerale[[#This Row],[COSTO]]*tbl_DatosGenerale[[#This Row],[HRS]])*tbl_DatosGenerale[[#This Row],[DIAS EXTRA]])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B5A4-EA6A-4554-A427-2E71C43973CA}">
  <dimension ref="B2:L12"/>
  <sheetViews>
    <sheetView workbookViewId="0">
      <selection activeCell="F3" sqref="F3"/>
    </sheetView>
  </sheetViews>
  <sheetFormatPr baseColWidth="10" defaultRowHeight="14.4" x14ac:dyDescent="0.3"/>
  <cols>
    <col min="1" max="1" width="3.44140625" style="2" customWidth="1"/>
    <col min="2" max="2" width="4.6640625" style="2" customWidth="1"/>
    <col min="3" max="3" width="28.77734375" style="2" customWidth="1"/>
    <col min="4" max="4" width="12.21875" style="2" bestFit="1" customWidth="1"/>
    <col min="5" max="5" width="12.21875" style="2" customWidth="1"/>
    <col min="6" max="6" width="15" style="2" bestFit="1" customWidth="1"/>
    <col min="7" max="7" width="14" style="2" bestFit="1" customWidth="1"/>
    <col min="8" max="8" width="14" style="2" customWidth="1"/>
    <col min="9" max="9" width="11.5546875" style="14"/>
    <col min="10" max="10" width="12.33203125" style="23" bestFit="1" customWidth="1"/>
    <col min="11" max="11" width="12.33203125" style="23" customWidth="1"/>
    <col min="12" max="12" width="10.21875" style="17" bestFit="1" customWidth="1"/>
    <col min="13" max="16384" width="11.5546875" style="2"/>
  </cols>
  <sheetData>
    <row r="2" spans="2:12" x14ac:dyDescent="0.3">
      <c r="B2" s="28" t="s">
        <v>1</v>
      </c>
      <c r="C2" s="29" t="s">
        <v>0</v>
      </c>
      <c r="D2" s="29" t="s">
        <v>26</v>
      </c>
      <c r="E2" s="29" t="s">
        <v>25</v>
      </c>
      <c r="F2" s="29" t="s">
        <v>2</v>
      </c>
      <c r="G2" s="29" t="s">
        <v>3</v>
      </c>
      <c r="H2" s="30" t="s">
        <v>27</v>
      </c>
      <c r="I2" s="30" t="s">
        <v>24</v>
      </c>
      <c r="J2" s="31" t="s">
        <v>29</v>
      </c>
      <c r="K2" s="31" t="s">
        <v>30</v>
      </c>
      <c r="L2" s="33" t="s">
        <v>28</v>
      </c>
    </row>
    <row r="3" spans="2:12" x14ac:dyDescent="0.3">
      <c r="B3" s="34">
        <v>1</v>
      </c>
      <c r="C3" s="7" t="s">
        <v>10</v>
      </c>
      <c r="D3" s="42">
        <v>5</v>
      </c>
      <c r="E3" s="7">
        <f>COUNTIF(tbl_DatosGenerale[PROYECTO],C3)</f>
        <v>3</v>
      </c>
      <c r="F3" s="10" cm="1">
        <f t="array" ref="F3">MIN(IF(tbl_DatosGenerale[PROYECTO]=C3,tbl_DatosGenerale[FECHA DE INICIO],""))</f>
        <v>44624</v>
      </c>
      <c r="G3" s="10" cm="1">
        <f t="array" ref="G3">MAX(IF(tbl_DatosGenerale[PROYECTO]=C3,tbl_DatosGenerale[FECHA FINAL],""))</f>
        <v>44629</v>
      </c>
      <c r="H3" s="12">
        <v>50000</v>
      </c>
      <c r="I3" s="12" cm="1">
        <f t="array" ref="I3" xml:space="preserve"> SUM(IF(tbl_DatosGenerale[PROYECTO]=C3,tbl_DatosGenerale[COSTO TOTAL],""))</f>
        <v>4240</v>
      </c>
      <c r="J3" s="21">
        <v>4</v>
      </c>
      <c r="K3" s="21">
        <v>4</v>
      </c>
      <c r="L3" s="35">
        <f>H3-I3</f>
        <v>45760</v>
      </c>
    </row>
    <row r="4" spans="2:12" x14ac:dyDescent="0.3">
      <c r="B4" s="34"/>
      <c r="C4" s="7"/>
      <c r="D4" s="7"/>
      <c r="E4" s="7"/>
      <c r="F4" s="10"/>
      <c r="G4" s="10"/>
      <c r="H4" s="12"/>
      <c r="I4" s="12"/>
      <c r="J4" s="21"/>
      <c r="K4" s="21"/>
      <c r="L4" s="35"/>
    </row>
    <row r="5" spans="2:12" x14ac:dyDescent="0.3">
      <c r="B5" s="34"/>
      <c r="C5" s="7"/>
      <c r="D5" s="7"/>
      <c r="E5" s="7"/>
      <c r="F5" s="10"/>
      <c r="G5" s="10"/>
      <c r="H5" s="12"/>
      <c r="I5" s="12"/>
      <c r="J5" s="21"/>
      <c r="K5" s="21"/>
      <c r="L5" s="35"/>
    </row>
    <row r="6" spans="2:12" x14ac:dyDescent="0.3">
      <c r="B6" s="34"/>
      <c r="C6" s="7"/>
      <c r="D6" s="7"/>
      <c r="E6" s="7"/>
      <c r="F6" s="10"/>
      <c r="G6" s="10"/>
      <c r="H6" s="12"/>
      <c r="I6" s="12"/>
      <c r="J6" s="21"/>
      <c r="K6" s="21"/>
      <c r="L6" s="35"/>
    </row>
    <row r="7" spans="2:12" x14ac:dyDescent="0.3">
      <c r="B7" s="34"/>
      <c r="C7" s="7"/>
      <c r="D7" s="7"/>
      <c r="E7" s="7"/>
      <c r="F7" s="10"/>
      <c r="G7" s="10"/>
      <c r="H7" s="12"/>
      <c r="I7" s="12"/>
      <c r="J7" s="21"/>
      <c r="K7" s="21"/>
      <c r="L7" s="35"/>
    </row>
    <row r="8" spans="2:12" x14ac:dyDescent="0.3">
      <c r="B8" s="34"/>
      <c r="C8" s="7"/>
      <c r="D8" s="7"/>
      <c r="E8" s="7"/>
      <c r="F8" s="10"/>
      <c r="G8" s="10"/>
      <c r="H8" s="12"/>
      <c r="I8" s="12"/>
      <c r="J8" s="21"/>
      <c r="K8" s="21"/>
      <c r="L8" s="35"/>
    </row>
    <row r="9" spans="2:12" x14ac:dyDescent="0.3">
      <c r="B9" s="34"/>
      <c r="C9" s="7"/>
      <c r="D9" s="7"/>
      <c r="E9" s="7"/>
      <c r="F9" s="7"/>
      <c r="G9" s="7"/>
      <c r="H9" s="12"/>
      <c r="I9" s="12"/>
      <c r="J9" s="21"/>
      <c r="K9" s="21"/>
      <c r="L9" s="35"/>
    </row>
    <row r="10" spans="2:12" x14ac:dyDescent="0.3">
      <c r="B10" s="34"/>
      <c r="C10" s="7"/>
      <c r="D10" s="7"/>
      <c r="E10" s="7"/>
      <c r="F10" s="7"/>
      <c r="G10" s="7"/>
      <c r="H10" s="12"/>
      <c r="I10" s="12"/>
      <c r="J10" s="21"/>
      <c r="K10" s="21"/>
      <c r="L10" s="35"/>
    </row>
    <row r="11" spans="2:12" x14ac:dyDescent="0.3">
      <c r="B11" s="34"/>
      <c r="C11" s="7"/>
      <c r="D11" s="7"/>
      <c r="E11" s="7"/>
      <c r="F11" s="7"/>
      <c r="G11" s="7"/>
      <c r="H11" s="12"/>
      <c r="I11" s="12"/>
      <c r="J11" s="21"/>
      <c r="K11" s="21"/>
      <c r="L11" s="35"/>
    </row>
    <row r="12" spans="2:12" x14ac:dyDescent="0.3">
      <c r="B12" s="36"/>
      <c r="C12" s="37"/>
      <c r="D12" s="37"/>
      <c r="E12" s="37"/>
      <c r="F12" s="37"/>
      <c r="G12" s="37"/>
      <c r="H12" s="38"/>
      <c r="I12" s="38"/>
      <c r="J12" s="39"/>
      <c r="K12" s="39"/>
      <c r="L12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FCD8-B7BD-41D1-8691-7299D018DF63}">
  <dimension ref="B2:M15"/>
  <sheetViews>
    <sheetView workbookViewId="0">
      <selection activeCell="C15" sqref="C15"/>
    </sheetView>
  </sheetViews>
  <sheetFormatPr baseColWidth="10" defaultRowHeight="14.4" x14ac:dyDescent="0.3"/>
  <cols>
    <col min="1" max="1" width="3.44140625" style="2" customWidth="1"/>
    <col min="2" max="2" width="4.6640625" style="2" customWidth="1"/>
    <col min="3" max="3" width="28.77734375" style="2" customWidth="1"/>
    <col min="4" max="4" width="12.21875" style="2" bestFit="1" customWidth="1"/>
    <col min="5" max="5" width="15" style="2" bestFit="1" customWidth="1"/>
    <col min="6" max="6" width="14" style="2" bestFit="1" customWidth="1"/>
    <col min="7" max="7" width="13.109375" style="2" bestFit="1" customWidth="1"/>
    <col min="8" max="8" width="10.88671875" style="2" bestFit="1" customWidth="1"/>
    <col min="9" max="9" width="9.77734375" style="2" bestFit="1" customWidth="1"/>
    <col min="10" max="10" width="11.5546875" style="14"/>
    <col min="11" max="11" width="12.33203125" style="23" bestFit="1" customWidth="1"/>
    <col min="12" max="12" width="11.5546875" style="14"/>
    <col min="13" max="13" width="11.5546875" style="17"/>
    <col min="14" max="16384" width="11.5546875" style="2"/>
  </cols>
  <sheetData>
    <row r="2" spans="2:13" x14ac:dyDescent="0.3">
      <c r="B2" s="86" t="s">
        <v>21</v>
      </c>
      <c r="C2" s="87"/>
      <c r="D2" s="88" t="s">
        <v>16</v>
      </c>
      <c r="E2" s="89"/>
      <c r="F2" s="90"/>
      <c r="G2" s="86" t="s">
        <v>22</v>
      </c>
      <c r="H2" s="87"/>
      <c r="I2" s="12">
        <f>SUM(M5:M200)</f>
        <v>3840</v>
      </c>
      <c r="J2" s="30" t="s">
        <v>23</v>
      </c>
      <c r="K2" s="10">
        <f>MIN(E5:E10)</f>
        <v>44624</v>
      </c>
      <c r="L2" s="30" t="s">
        <v>3</v>
      </c>
      <c r="M2" s="10">
        <f>MAX(F5:F10)</f>
        <v>44629</v>
      </c>
    </row>
    <row r="4" spans="2:13" x14ac:dyDescent="0.3">
      <c r="B4" s="28" t="s">
        <v>1</v>
      </c>
      <c r="C4" s="29" t="s">
        <v>0</v>
      </c>
      <c r="D4" s="29" t="s">
        <v>4</v>
      </c>
      <c r="E4" s="29" t="s">
        <v>2</v>
      </c>
      <c r="F4" s="29" t="s">
        <v>3</v>
      </c>
      <c r="G4" s="29" t="s">
        <v>8</v>
      </c>
      <c r="H4" s="29" t="s">
        <v>5</v>
      </c>
      <c r="I4" s="29" t="s">
        <v>9</v>
      </c>
      <c r="J4" s="30" t="s">
        <v>6</v>
      </c>
      <c r="K4" s="31" t="s">
        <v>15</v>
      </c>
      <c r="L4" s="32" t="s">
        <v>7</v>
      </c>
      <c r="M4" s="33" t="s">
        <v>14</v>
      </c>
    </row>
    <row r="5" spans="2:13" x14ac:dyDescent="0.3">
      <c r="B5" s="34" cm="1">
        <f t="array" ref="B5:M7">(_xlfn._xlws.FILTER(tbl_DatosGenerale[],PROYECTOS_tbl=D2))</f>
        <v>3</v>
      </c>
      <c r="C5" s="7" t="str">
        <v>GEOLOCALIZACION</v>
      </c>
      <c r="D5" s="7" t="str">
        <v>C1</v>
      </c>
      <c r="E5" s="10">
        <v>44624</v>
      </c>
      <c r="F5" s="10">
        <v>44629</v>
      </c>
      <c r="G5" s="7">
        <v>0</v>
      </c>
      <c r="H5" s="7">
        <v>4</v>
      </c>
      <c r="I5" s="7" t="str">
        <v>Y</v>
      </c>
      <c r="J5" s="12">
        <v>50</v>
      </c>
      <c r="K5" s="21">
        <v>8</v>
      </c>
      <c r="L5" s="16">
        <v>1</v>
      </c>
      <c r="M5" s="35">
        <v>1600</v>
      </c>
    </row>
    <row r="6" spans="2:13" x14ac:dyDescent="0.3">
      <c r="B6" s="34">
        <v>4</v>
      </c>
      <c r="C6" s="7" t="str">
        <v>GEOLOCALIZACION</v>
      </c>
      <c r="D6" s="7" t="str">
        <v>D1</v>
      </c>
      <c r="E6" s="10">
        <v>44624</v>
      </c>
      <c r="F6" s="10">
        <v>44629</v>
      </c>
      <c r="G6" s="7">
        <v>0</v>
      </c>
      <c r="H6" s="7">
        <v>4</v>
      </c>
      <c r="I6" s="7" t="str">
        <v>Y</v>
      </c>
      <c r="J6" s="12">
        <v>50</v>
      </c>
      <c r="K6" s="21">
        <v>8</v>
      </c>
      <c r="L6" s="16">
        <v>1</v>
      </c>
      <c r="M6" s="35">
        <v>1600</v>
      </c>
    </row>
    <row r="7" spans="2:13" x14ac:dyDescent="0.3">
      <c r="B7" s="34">
        <v>5</v>
      </c>
      <c r="C7" s="7" t="str">
        <v>GEOLOCALIZACION</v>
      </c>
      <c r="D7" s="7" t="str">
        <v>E1</v>
      </c>
      <c r="E7" s="10">
        <v>44624</v>
      </c>
      <c r="F7" s="10">
        <v>44629</v>
      </c>
      <c r="G7" s="7">
        <v>0</v>
      </c>
      <c r="H7" s="7">
        <v>4</v>
      </c>
      <c r="I7" s="7" t="str">
        <v>Y</v>
      </c>
      <c r="J7" s="12">
        <v>20</v>
      </c>
      <c r="K7" s="21">
        <v>8</v>
      </c>
      <c r="L7" s="16">
        <v>2</v>
      </c>
      <c r="M7" s="35">
        <v>640</v>
      </c>
    </row>
    <row r="8" spans="2:13" x14ac:dyDescent="0.3">
      <c r="B8" s="34"/>
      <c r="C8" s="7"/>
      <c r="D8" s="7"/>
      <c r="E8" s="10"/>
      <c r="F8" s="10"/>
      <c r="G8" s="7"/>
      <c r="H8" s="7"/>
      <c r="I8" s="7"/>
      <c r="J8" s="12"/>
      <c r="K8" s="21"/>
      <c r="L8" s="16"/>
      <c r="M8" s="35"/>
    </row>
    <row r="9" spans="2:13" x14ac:dyDescent="0.3">
      <c r="B9" s="34"/>
      <c r="C9" s="7"/>
      <c r="D9" s="7"/>
      <c r="E9" s="10"/>
      <c r="F9" s="10"/>
      <c r="G9" s="7"/>
      <c r="H9" s="7"/>
      <c r="I9" s="7"/>
      <c r="J9" s="12"/>
      <c r="K9" s="21"/>
      <c r="L9" s="16"/>
      <c r="M9" s="35"/>
    </row>
    <row r="10" spans="2:13" x14ac:dyDescent="0.3">
      <c r="B10" s="36"/>
      <c r="C10" s="37"/>
      <c r="D10" s="37"/>
      <c r="E10" s="37"/>
      <c r="F10" s="37"/>
      <c r="G10" s="37"/>
      <c r="H10" s="37"/>
      <c r="I10" s="37"/>
      <c r="J10" s="38"/>
      <c r="K10" s="39"/>
      <c r="L10" s="40"/>
      <c r="M10" s="41"/>
    </row>
    <row r="15" spans="2:13" x14ac:dyDescent="0.3">
      <c r="C15" s="14" cm="1">
        <f t="array" ref="C15" xml:space="preserve"> SUM(IF(tbl_DatosGenerale[PROYECTO]='FILTROS-pba'!D2,tbl_DatosGenerale[COSTO TOTAL],""))</f>
        <v>3840</v>
      </c>
    </row>
  </sheetData>
  <mergeCells count="3">
    <mergeCell ref="B2:C2"/>
    <mergeCell ref="D2:F2"/>
    <mergeCell ref="G2:H2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FF3F-2021-4AC6-BA54-7CA5A4EBE52C}">
  <dimension ref="B2:F27"/>
  <sheetViews>
    <sheetView workbookViewId="0">
      <selection activeCell="D8" sqref="D8"/>
    </sheetView>
  </sheetViews>
  <sheetFormatPr baseColWidth="10" defaultRowHeight="14.4" x14ac:dyDescent="0.3"/>
  <cols>
    <col min="1" max="1" width="11.5546875" style="1"/>
    <col min="2" max="2" width="16.88671875" style="1" bestFit="1" customWidth="1"/>
    <col min="3" max="3" width="11.5546875" style="1"/>
    <col min="4" max="4" width="18.44140625" style="1" bestFit="1" customWidth="1"/>
    <col min="5" max="5" width="11.5546875" style="1"/>
    <col min="6" max="6" width="24.44140625" style="1" bestFit="1" customWidth="1"/>
    <col min="7" max="16384" width="11.5546875" style="1"/>
  </cols>
  <sheetData>
    <row r="2" spans="2:6" x14ac:dyDescent="0.3">
      <c r="B2" s="26" t="s">
        <v>20</v>
      </c>
      <c r="D2" s="26" t="s">
        <v>57</v>
      </c>
      <c r="F2" s="26" t="s">
        <v>50</v>
      </c>
    </row>
    <row r="3" spans="2:6" x14ac:dyDescent="0.3">
      <c r="B3" s="7" t="str" cm="1">
        <f t="array" ref="B3:B5">_xlfn.UNIQUE(PROYECTOS_tbl)</f>
        <v>FIRMA DIGITAL</v>
      </c>
      <c r="D3" s="7" t="s">
        <v>58</v>
      </c>
      <c r="F3" s="7"/>
    </row>
    <row r="4" spans="2:6" x14ac:dyDescent="0.3">
      <c r="B4" s="7" t="str">
        <v>GEOLOCALIZACION</v>
      </c>
      <c r="D4" s="7" t="s">
        <v>59</v>
      </c>
      <c r="F4" s="7"/>
    </row>
    <row r="5" spans="2:6" x14ac:dyDescent="0.3">
      <c r="B5" s="7">
        <v>0</v>
      </c>
      <c r="D5" s="7" t="s">
        <v>60</v>
      </c>
      <c r="F5" s="7"/>
    </row>
    <row r="6" spans="2:6" x14ac:dyDescent="0.3">
      <c r="B6" s="7"/>
      <c r="D6" s="7" t="s">
        <v>61</v>
      </c>
      <c r="F6" s="7"/>
    </row>
    <row r="7" spans="2:6" x14ac:dyDescent="0.3">
      <c r="B7" s="7"/>
      <c r="D7" s="7" t="s">
        <v>72</v>
      </c>
      <c r="F7" s="7"/>
    </row>
    <row r="8" spans="2:6" x14ac:dyDescent="0.3">
      <c r="B8" s="7"/>
      <c r="D8" s="7"/>
      <c r="F8" s="7"/>
    </row>
    <row r="9" spans="2:6" x14ac:dyDescent="0.3">
      <c r="B9" s="7"/>
      <c r="D9" s="7"/>
      <c r="F9" s="7"/>
    </row>
    <row r="10" spans="2:6" x14ac:dyDescent="0.3">
      <c r="B10" s="7"/>
      <c r="D10" s="7"/>
      <c r="F10" s="7"/>
    </row>
    <row r="11" spans="2:6" x14ac:dyDescent="0.3">
      <c r="B11" s="7"/>
      <c r="D11" s="7"/>
      <c r="F11" s="7"/>
    </row>
    <row r="12" spans="2:6" x14ac:dyDescent="0.3">
      <c r="B12" s="7"/>
      <c r="D12" s="7"/>
      <c r="F12" s="7"/>
    </row>
    <row r="13" spans="2:6" x14ac:dyDescent="0.3">
      <c r="B13" s="7"/>
      <c r="D13" s="7"/>
      <c r="F13" s="7"/>
    </row>
    <row r="14" spans="2:6" x14ac:dyDescent="0.3">
      <c r="B14" s="7"/>
      <c r="D14" s="7"/>
      <c r="F14" s="7"/>
    </row>
    <row r="15" spans="2:6" x14ac:dyDescent="0.3">
      <c r="B15" s="7"/>
      <c r="D15" s="7"/>
      <c r="F15" s="7"/>
    </row>
    <row r="16" spans="2:6" x14ac:dyDescent="0.3">
      <c r="B16" s="7"/>
      <c r="D16" s="7"/>
      <c r="F16" s="7"/>
    </row>
    <row r="17" spans="2:6" x14ac:dyDescent="0.3">
      <c r="B17" s="7"/>
      <c r="D17" s="7"/>
      <c r="F17" s="7"/>
    </row>
    <row r="18" spans="2:6" x14ac:dyDescent="0.3">
      <c r="B18" s="7"/>
      <c r="D18" s="7"/>
      <c r="F18" s="7"/>
    </row>
    <row r="19" spans="2:6" x14ac:dyDescent="0.3">
      <c r="B19" s="7"/>
      <c r="D19" s="7"/>
      <c r="F19" s="7"/>
    </row>
    <row r="20" spans="2:6" x14ac:dyDescent="0.3">
      <c r="B20" s="7"/>
      <c r="D20" s="7"/>
      <c r="F20" s="7"/>
    </row>
    <row r="21" spans="2:6" x14ac:dyDescent="0.3">
      <c r="B21" s="7"/>
      <c r="D21" s="7"/>
      <c r="F21" s="7"/>
    </row>
    <row r="22" spans="2:6" x14ac:dyDescent="0.3">
      <c r="B22" s="7"/>
      <c r="D22" s="7"/>
      <c r="F22" s="7"/>
    </row>
    <row r="23" spans="2:6" x14ac:dyDescent="0.3">
      <c r="B23" s="7"/>
      <c r="D23" s="7"/>
      <c r="F23" s="7"/>
    </row>
    <row r="24" spans="2:6" x14ac:dyDescent="0.3">
      <c r="B24" s="7"/>
      <c r="D24" s="7"/>
      <c r="F24" s="7"/>
    </row>
    <row r="25" spans="2:6" x14ac:dyDescent="0.3">
      <c r="B25" s="7"/>
      <c r="D25" s="7"/>
      <c r="F25" s="7"/>
    </row>
    <row r="26" spans="2:6" x14ac:dyDescent="0.3">
      <c r="B26" s="7"/>
      <c r="D26" s="7"/>
      <c r="F26" s="7"/>
    </row>
    <row r="27" spans="2:6" x14ac:dyDescent="0.3">
      <c r="B27" s="7"/>
      <c r="D27" s="7"/>
      <c r="F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14</vt:i4>
      </vt:variant>
    </vt:vector>
  </HeadingPairs>
  <TitlesOfParts>
    <vt:vector size="21" baseType="lpstr">
      <vt:lpstr>INFORMACION GENERAL</vt:lpstr>
      <vt:lpstr>ASIGNACION</vt:lpstr>
      <vt:lpstr>PERSONAL</vt:lpstr>
      <vt:lpstr>PROYECTOS-pba</vt:lpstr>
      <vt:lpstr>GENERAL-pba</vt:lpstr>
      <vt:lpstr>FILTROS-pba</vt:lpstr>
      <vt:lpstr>CONFIG</vt:lpstr>
      <vt:lpstr>COSTO</vt:lpstr>
      <vt:lpstr>COSTO_TOTAL</vt:lpstr>
      <vt:lpstr>DIAS_EXTRA</vt:lpstr>
      <vt:lpstr>DIAS_LAB</vt:lpstr>
      <vt:lpstr>FECHA_DE_INICIO</vt:lpstr>
      <vt:lpstr>FECHA_FINAL</vt:lpstr>
      <vt:lpstr>HRS</vt:lpstr>
      <vt:lpstr>ID</vt:lpstr>
      <vt:lpstr>OFICIAL</vt:lpstr>
      <vt:lpstr>PROYECTO</vt:lpstr>
      <vt:lpstr>PERSONAL!PROYECTOS_tbl</vt:lpstr>
      <vt:lpstr>PROYECTOS_tbl</vt:lpstr>
      <vt:lpstr>RECURSOS</vt:lpstr>
      <vt:lpstr>TARIFA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frm_Costos</dc:title>
  <dc:creator>JCBT</dc:creator>
  <cp:keywords>Presupuesto; Costos</cp:keywords>
  <cp:lastModifiedBy>Julie-chan</cp:lastModifiedBy>
  <dcterms:created xsi:type="dcterms:W3CDTF">2022-03-06T22:28:09Z</dcterms:created>
  <dcterms:modified xsi:type="dcterms:W3CDTF">2022-03-10T04:47:45Z</dcterms:modified>
  <cp:category>Estimacion</cp:category>
  <cp:contentStatus>En proceso</cp:contentStatus>
</cp:coreProperties>
</file>