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e-chan\Documents\"/>
    </mc:Choice>
  </mc:AlternateContent>
  <xr:revisionPtr revIDLastSave="0" documentId="13_ncr:1_{7EE2061C-B508-4283-8FE7-67EC51C1A408}" xr6:coauthVersionLast="47" xr6:coauthVersionMax="47" xr10:uidLastSave="{00000000-0000-0000-0000-000000000000}"/>
  <bookViews>
    <workbookView xWindow="-108" yWindow="-108" windowWidth="23256" windowHeight="12456" tabRatio="441" activeTab="4" xr2:uid="{BD98383F-6D93-4A09-B8E4-8FB8B844D791}"/>
  </bookViews>
  <sheets>
    <sheet name="DashBoard" sheetId="5" r:id="rId1"/>
    <sheet name="Proyectos" sheetId="6" r:id="rId2"/>
    <sheet name="Asignaciones" sheetId="7" r:id="rId3"/>
    <sheet name="AsignacionesC" sheetId="9" r:id="rId4"/>
    <sheet name="Recursos" sheetId="8" r:id="rId5"/>
    <sheet name="Configuracion" sheetId="4" r:id="rId6"/>
  </sheets>
  <definedNames>
    <definedName name="_xlchart.v1.0" hidden="1">DashBoard!$N$19</definedName>
    <definedName name="_xlchart.v1.1" hidden="1">DashBoard!$N$19</definedName>
    <definedName name="fx_listaRecurso" localSheetId="3">Recursos!$E$7:INDEX(tbl_Personal[NOMBRE],SUMPRODUCT((tbl_Personal[NOMBRE]&lt;&gt;"")*1))</definedName>
    <definedName name="fx_listaRecurso">Recursos!$E$7:INDEX(tbl_Personal[NOMBRE],SUMPRODUCT((tbl_Personal[NOMBRE]&lt;&gt;"")*1))</definedName>
    <definedName name="fx_listaSinEspacios" localSheetId="3">Proyectos!$E$10:INDEX(tbl_InformacionGeneral[NOMBRE PROYECTO],SUMPRODUCT((tbl_InformacionGeneral[NOMBRE PROYECTO]&lt;&gt;"")*1))</definedName>
    <definedName name="fx_listaSinEspacios">Proyectos!$E$10:INDEX(tbl_InformacionGeneral[NOMBRE PROYECTO],SUMPRODUCT((tbl_InformacionGeneral[NOMBRE PROYECTO]&lt;&gt;"")*1))</definedName>
    <definedName name="txt_Fecha">"CuadroTexto 36"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6" l="1"/>
  <c r="M16" i="6"/>
  <c r="O15" i="6"/>
  <c r="P15" i="6" a="1"/>
  <c r="P15" i="6" s="1"/>
  <c r="R15" i="6" s="1"/>
  <c r="Q15" i="6" a="1"/>
  <c r="Q15" i="6" s="1"/>
  <c r="O14" i="6"/>
  <c r="P14" i="6" a="1"/>
  <c r="P14" i="6" s="1"/>
  <c r="R14" i="6" s="1"/>
  <c r="Q14" i="6" a="1"/>
  <c r="Q14" i="6" s="1"/>
  <c r="K13" i="6"/>
  <c r="Q8" i="9" a="1"/>
  <c r="Q8" i="9" s="1"/>
  <c r="G15" i="6" l="1"/>
  <c r="G14" i="6"/>
  <c r="Q8" i="7" a="1"/>
  <c r="Q8" i="7" s="1"/>
  <c r="L8" i="7"/>
  <c r="L9" i="7"/>
  <c r="L10" i="7"/>
  <c r="L11" i="7"/>
  <c r="L12" i="7"/>
  <c r="L13" i="7"/>
  <c r="L14" i="7"/>
  <c r="L15" i="7"/>
  <c r="L16" i="7"/>
  <c r="D8" i="7"/>
  <c r="D9" i="7"/>
  <c r="D10" i="7"/>
  <c r="D11" i="7"/>
  <c r="D12" i="7"/>
  <c r="D13" i="7"/>
  <c r="D14" i="7"/>
  <c r="D15" i="7"/>
  <c r="D16" i="7"/>
  <c r="J8" i="7"/>
  <c r="J9" i="7"/>
  <c r="J10" i="7"/>
  <c r="J11" i="7"/>
  <c r="J12" i="7"/>
  <c r="J13" i="7"/>
  <c r="J14" i="7"/>
  <c r="J15" i="7"/>
  <c r="J16" i="7"/>
  <c r="D13" i="8"/>
  <c r="F13" i="8"/>
  <c r="I13" i="8"/>
  <c r="J13" i="8" a="1"/>
  <c r="J13" i="8" s="1"/>
  <c r="K13" i="8" a="1"/>
  <c r="K13" i="8" s="1"/>
  <c r="L13" i="8" a="1"/>
  <c r="L13" i="8" s="1"/>
  <c r="O13" i="8"/>
  <c r="D12" i="8"/>
  <c r="F12" i="8"/>
  <c r="I12" i="8"/>
  <c r="J12" i="8" a="1"/>
  <c r="J12" i="8" s="1"/>
  <c r="K12" i="8" a="1"/>
  <c r="K12" i="8" s="1"/>
  <c r="L12" i="8" a="1"/>
  <c r="L12" i="8" s="1"/>
  <c r="O12" i="8"/>
  <c r="O14" i="8"/>
  <c r="K7" i="8" a="1"/>
  <c r="K7" i="8" s="1"/>
  <c r="K8" i="8" a="1"/>
  <c r="K8" i="8" s="1"/>
  <c r="K9" i="8" a="1"/>
  <c r="K9" i="8" s="1"/>
  <c r="K10" i="8" a="1"/>
  <c r="K10" i="8" s="1"/>
  <c r="K11" i="8" a="1"/>
  <c r="K11" i="8" s="1"/>
  <c r="K14" i="8" a="1"/>
  <c r="K14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4" i="8" a="1"/>
  <c r="J14" i="8" s="1"/>
  <c r="L7" i="8" a="1"/>
  <c r="L7" i="8" s="1"/>
  <c r="L8" i="8" a="1"/>
  <c r="L8" i="8" s="1"/>
  <c r="L9" i="8" a="1"/>
  <c r="L9" i="8" s="1"/>
  <c r="O9" i="8" s="1"/>
  <c r="L10" i="8" a="1"/>
  <c r="L10" i="8" s="1"/>
  <c r="L11" i="8" a="1"/>
  <c r="L11" i="8" s="1"/>
  <c r="O11" i="8" s="1"/>
  <c r="L14" i="8" a="1"/>
  <c r="L14" i="8" s="1"/>
  <c r="I7" i="8"/>
  <c r="I8" i="8"/>
  <c r="I9" i="8"/>
  <c r="I10" i="8"/>
  <c r="I11" i="8"/>
  <c r="I14" i="8"/>
  <c r="D14" i="8"/>
  <c r="D11" i="8"/>
  <c r="D10" i="8"/>
  <c r="D9" i="8"/>
  <c r="D8" i="8"/>
  <c r="D7" i="8"/>
  <c r="S15" i="6" l="1"/>
  <c r="S14" i="6"/>
  <c r="S10" i="6"/>
  <c r="S11" i="6"/>
  <c r="S12" i="6"/>
  <c r="S13" i="6"/>
  <c r="Q13" i="6" a="1"/>
  <c r="Q13" i="6" s="1"/>
  <c r="P13" i="6" a="1"/>
  <c r="P13" i="6" s="1"/>
  <c r="Q11" i="6" a="1"/>
  <c r="Q11" i="6" s="1"/>
  <c r="P11" i="6" a="1"/>
  <c r="P11" i="6" s="1"/>
  <c r="R11" i="6" s="1"/>
  <c r="Q10" i="6" a="1"/>
  <c r="Q10" i="6" s="1"/>
  <c r="Q12" i="6" a="1"/>
  <c r="Q12" i="6" s="1"/>
  <c r="P10" i="6" a="1"/>
  <c r="P10" i="6" s="1"/>
  <c r="R10" i="6" s="1"/>
  <c r="P12" i="6" a="1"/>
  <c r="P12" i="6" s="1"/>
  <c r="O10" i="8"/>
  <c r="O11" i="7"/>
  <c r="O13" i="7"/>
  <c r="O12" i="7"/>
  <c r="O10" i="7"/>
  <c r="O9" i="7"/>
  <c r="O16" i="7"/>
  <c r="O8" i="7"/>
  <c r="T15" i="6" s="1" a="1"/>
  <c r="T15" i="6" s="1"/>
  <c r="O15" i="7"/>
  <c r="O14" i="7"/>
  <c r="O8" i="8"/>
  <c r="O7" i="8"/>
  <c r="T14" i="6" l="1" a="1"/>
  <c r="T14" i="6" s="1"/>
  <c r="F14" i="6" s="1"/>
  <c r="R13" i="6"/>
  <c r="F15" i="6"/>
  <c r="H15" i="6"/>
  <c r="R12" i="6"/>
  <c r="T11" i="6" a="1"/>
  <c r="T11" i="6" s="1"/>
  <c r="T10" i="6" a="1"/>
  <c r="T10" i="6" s="1"/>
  <c r="T12" i="6" a="1"/>
  <c r="T12" i="6" s="1"/>
  <c r="T13" i="6" a="1"/>
  <c r="T13" i="6" s="1"/>
  <c r="O13" i="6"/>
  <c r="O12" i="6"/>
  <c r="K12" i="6"/>
  <c r="O11" i="6"/>
  <c r="K11" i="6"/>
  <c r="O10" i="6"/>
  <c r="K10" i="6"/>
  <c r="A1" i="4"/>
  <c r="E2" i="4"/>
  <c r="H14" i="6" l="1"/>
  <c r="F11" i="6"/>
  <c r="G11" i="6" s="1"/>
  <c r="H11" i="6"/>
  <c r="H10" i="6"/>
  <c r="H12" i="6"/>
  <c r="T16" i="6"/>
  <c r="H13" i="6"/>
  <c r="F13" i="6"/>
  <c r="G13" i="6" s="1"/>
  <c r="F12" i="6"/>
  <c r="F10" i="6"/>
  <c r="G12" i="6" l="1"/>
  <c r="G10" i="6"/>
  <c r="H16" i="6"/>
  <c r="F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<sst xmlns="http://schemas.openxmlformats.org/spreadsheetml/2006/main" count="104" uniqueCount="73">
  <si>
    <t>ESTADO</t>
  </si>
  <si>
    <t>Asignado</t>
  </si>
  <si>
    <t>Capacitación</t>
  </si>
  <si>
    <t>Sin asignación</t>
  </si>
  <si>
    <t>Baja</t>
  </si>
  <si>
    <t>Administrativo</t>
  </si>
  <si>
    <t>GENERAL</t>
  </si>
  <si>
    <t>ESTIMADO</t>
  </si>
  <si>
    <t>REAL</t>
  </si>
  <si>
    <t>ID</t>
  </si>
  <si>
    <t>NOMBRE PROYECTO</t>
  </si>
  <si>
    <t>GANANCIA BRUTA</t>
  </si>
  <si>
    <t>MARGEN R</t>
  </si>
  <si>
    <t>PERDIDA</t>
  </si>
  <si>
    <t>FECHA INICIAL E</t>
  </si>
  <si>
    <t>FECHA FINAL E</t>
  </si>
  <si>
    <t>DIAS E</t>
  </si>
  <si>
    <t>RECURSOS E</t>
  </si>
  <si>
    <t>COSTO</t>
  </si>
  <si>
    <t>PRECIO</t>
  </si>
  <si>
    <t>FECHA INICIAL R</t>
  </si>
  <si>
    <t>FECHA FINALR</t>
  </si>
  <si>
    <t>DIAS R</t>
  </si>
  <si>
    <t>RECURSOS R</t>
  </si>
  <si>
    <t>COSTO REAL</t>
  </si>
  <si>
    <t>0001</t>
  </si>
  <si>
    <t>Proyecto a</t>
  </si>
  <si>
    <t>0002</t>
  </si>
  <si>
    <t>Proyecto b</t>
  </si>
  <si>
    <t>0003</t>
  </si>
  <si>
    <t>Proyecto c</t>
  </si>
  <si>
    <t>Total</t>
  </si>
  <si>
    <t>MARGEN G</t>
  </si>
  <si>
    <t>ETIQUETA</t>
  </si>
  <si>
    <t>NOMBRE</t>
  </si>
  <si>
    <t>ROL</t>
  </si>
  <si>
    <t>CORREO</t>
  </si>
  <si>
    <t>N° PROYECTOS ASIGNADO</t>
  </si>
  <si>
    <t>FECHA INICIAL</t>
  </si>
  <si>
    <t>FECHA FINAL</t>
  </si>
  <si>
    <t>APROX</t>
  </si>
  <si>
    <t>DIAS</t>
  </si>
  <si>
    <t>TIEMPO MUERTO</t>
  </si>
  <si>
    <t>Lider de Proyecto</t>
  </si>
  <si>
    <t>Ana Karina Raya Manriquez</t>
  </si>
  <si>
    <t>ASIGNACION</t>
  </si>
  <si>
    <t>OFICIAL</t>
  </si>
  <si>
    <t>FECHA DE INICIO</t>
  </si>
  <si>
    <t>HRS</t>
  </si>
  <si>
    <t>TARIFA</t>
  </si>
  <si>
    <t>EXTRA</t>
  </si>
  <si>
    <t>COSTO TOTAL</t>
  </si>
  <si>
    <t>Y</t>
  </si>
  <si>
    <t>Felipe Galvan Yepez</t>
  </si>
  <si>
    <t>Programador</t>
  </si>
  <si>
    <t>pnu2@example.com</t>
  </si>
  <si>
    <t>pnu1@example.com</t>
  </si>
  <si>
    <t>Mario Alberto Vazquez Fonseca</t>
  </si>
  <si>
    <t>PO</t>
  </si>
  <si>
    <t>pnu3@example.com</t>
  </si>
  <si>
    <t>0004</t>
  </si>
  <si>
    <t>White List</t>
  </si>
  <si>
    <t>FORMULAS ESPECIALES</t>
  </si>
  <si>
    <t>Proyectos!$E$10:INDICE(tbl_InformacionGeneral[NOMBRE PROYECTO],SUMAPRODUCTO((tbl_InformacionGeneral[NOMBRE PROYECTO]&lt;&gt;"")*1))</t>
  </si>
  <si>
    <t>Proyectos</t>
  </si>
  <si>
    <t>Recursos</t>
  </si>
  <si>
    <t>N</t>
  </si>
  <si>
    <t>=Recursos!$E$7:INDICE(tbl_Personal[NOMBRE],SUMAPRODUCTO((tbl_Personal[NOMBRE]&lt;&gt;"")*1))</t>
  </si>
  <si>
    <t>ListaAutocompletado</t>
  </si>
  <si>
    <t>Miguel Angel Contreras</t>
  </si>
  <si>
    <t>Miguel Angel Sanchez</t>
  </si>
  <si>
    <t>RECURSOS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</si>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</sst>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DAE3E5"/>
      <name val="Calibri"/>
      <family val="2"/>
      <scheme val="minor"/>
    </font>
    <font>
      <sz val="11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 Light"/>
      <family val="2"/>
      <scheme val="major"/>
    </font>
    <font>
      <b/>
      <sz val="11"/>
      <name val="Calibri"/>
      <family val="2"/>
      <scheme val="minor"/>
    </font>
    <font>
      <sz val="11"/>
      <color theme="0" tint="-4.9989318521683403E-2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3E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  <bgColor indexed="64"/>
      </patternFill>
    </fill>
  </fills>
  <borders count="40">
    <border>
      <left/>
      <right/>
      <top/>
      <bottom/>
      <diagonal/>
    </border>
    <border>
      <left style="dotted">
        <color theme="3"/>
      </left>
      <right style="dotted">
        <color theme="3"/>
      </right>
      <top style="thin">
        <color theme="3"/>
      </top>
      <bottom style="dotted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thick">
        <color rgb="FF6096BA"/>
      </right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 style="thick">
        <color rgb="FF6096BA"/>
      </right>
      <top style="dotted">
        <color theme="3"/>
      </top>
      <bottom/>
      <diagonal/>
    </border>
    <border>
      <left/>
      <right style="mediumDashed">
        <color rgb="FF6096BA"/>
      </right>
      <top/>
      <bottom style="dotted">
        <color theme="3"/>
      </bottom>
      <diagonal/>
    </border>
    <border>
      <left style="mediumDashed">
        <color rgb="FF6096BA"/>
      </left>
      <right style="mediumDashed">
        <color rgb="FF6096BA"/>
      </right>
      <top/>
      <bottom style="dotted">
        <color theme="3"/>
      </bottom>
      <diagonal/>
    </border>
    <border>
      <left/>
      <right style="mediumDashed">
        <color theme="3"/>
      </right>
      <top/>
      <bottom style="dotted">
        <color theme="3"/>
      </bottom>
      <diagonal/>
    </border>
    <border>
      <left style="mediumDashed">
        <color theme="3"/>
      </left>
      <right style="mediumDashed">
        <color theme="3"/>
      </right>
      <top/>
      <bottom style="dotted">
        <color theme="3"/>
      </bottom>
      <diagonal/>
    </border>
    <border>
      <left style="mediumDashed">
        <color theme="3"/>
      </left>
      <right/>
      <top/>
      <bottom style="dotted">
        <color theme="3"/>
      </bottom>
      <diagonal/>
    </border>
    <border>
      <left style="mediumDashed">
        <color theme="3"/>
      </left>
      <right style="dashed">
        <color rgb="FF6096BA"/>
      </right>
      <top/>
      <bottom style="dotted">
        <color theme="3"/>
      </bottom>
      <diagonal/>
    </border>
    <border>
      <left style="mediumDashed">
        <color theme="3"/>
      </left>
      <right style="thick">
        <color theme="3"/>
      </right>
      <top/>
      <bottom style="dotted">
        <color theme="3"/>
      </bottom>
      <diagonal/>
    </border>
    <border>
      <left style="thick">
        <color rgb="FF6096BA"/>
      </left>
      <right/>
      <top style="thick">
        <color rgb="FF6096BA"/>
      </top>
      <bottom style="mediumDashed">
        <color rgb="FF6096BA"/>
      </bottom>
      <diagonal/>
    </border>
    <border>
      <left/>
      <right/>
      <top style="thick">
        <color rgb="FF6096BA"/>
      </top>
      <bottom style="mediumDashed">
        <color rgb="FF6096BA"/>
      </bottom>
      <diagonal/>
    </border>
    <border>
      <left/>
      <right style="dashed">
        <color rgb="FF6096BA"/>
      </right>
      <top style="thick">
        <color rgb="FF6096BA"/>
      </top>
      <bottom style="mediumDashed">
        <color rgb="FF6096BA"/>
      </bottom>
      <diagonal/>
    </border>
    <border>
      <left style="dashed">
        <color rgb="FF6096BA"/>
      </left>
      <right style="mediumDashed">
        <color theme="3"/>
      </right>
      <top style="thick">
        <color rgb="FF6096BA"/>
      </top>
      <bottom style="mediumDashed">
        <color rgb="FF6096BA"/>
      </bottom>
      <diagonal/>
    </border>
    <border>
      <left style="mediumDashed">
        <color theme="3"/>
      </left>
      <right style="mediumDashed">
        <color theme="3"/>
      </right>
      <top style="thick">
        <color rgb="FF6096BA"/>
      </top>
      <bottom style="mediumDashed">
        <color rgb="FF6096BA"/>
      </bottom>
      <diagonal/>
    </border>
    <border>
      <left style="mediumDashed">
        <color theme="3"/>
      </left>
      <right/>
      <top style="thick">
        <color rgb="FF6096BA"/>
      </top>
      <bottom style="mediumDashed">
        <color rgb="FF6096BA"/>
      </bottom>
      <diagonal/>
    </border>
    <border>
      <left style="mediumDashed">
        <color theme="3"/>
      </left>
      <right style="dashed">
        <color rgb="FF6096BA"/>
      </right>
      <top style="thick">
        <color rgb="FF6096BA"/>
      </top>
      <bottom style="mediumDashed">
        <color rgb="FF6096BA"/>
      </bottom>
      <diagonal/>
    </border>
    <border>
      <left/>
      <right style="thick">
        <color rgb="FF6096BA"/>
      </right>
      <top style="thick">
        <color rgb="FF6096BA"/>
      </top>
      <bottom style="mediumDashed">
        <color rgb="FF6096BA"/>
      </bottom>
      <diagonal/>
    </border>
    <border>
      <left/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/>
      <top/>
      <bottom style="dotted">
        <color theme="3"/>
      </bottom>
      <diagonal/>
    </border>
    <border>
      <left style="dotted">
        <color theme="3"/>
      </left>
      <right/>
      <top style="dotted">
        <color theme="3"/>
      </top>
      <bottom style="dotted">
        <color theme="3"/>
      </bottom>
      <diagonal/>
    </border>
    <border>
      <left style="dotted">
        <color theme="3"/>
      </left>
      <right/>
      <top style="dotted">
        <color theme="3"/>
      </top>
      <bottom/>
      <diagonal/>
    </border>
    <border>
      <left style="dotted">
        <color theme="3"/>
      </left>
      <right/>
      <top style="thin">
        <color theme="3"/>
      </top>
      <bottom style="dotted">
        <color theme="3"/>
      </bottom>
      <diagonal/>
    </border>
    <border>
      <left/>
      <right style="dotted">
        <color theme="3"/>
      </right>
      <top style="thin">
        <color theme="3"/>
      </top>
      <bottom style="dotted">
        <color theme="3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 style="dotted">
        <color theme="3"/>
      </bottom>
      <diagonal/>
    </border>
    <border>
      <left style="dotted">
        <color theme="3"/>
      </left>
      <right style="thin">
        <color theme="3"/>
      </right>
      <top style="thin">
        <color theme="3"/>
      </top>
      <bottom style="dotted">
        <color theme="3"/>
      </bottom>
      <diagonal/>
    </border>
    <border>
      <left style="thin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thin">
        <color theme="3"/>
      </right>
      <top style="dotted">
        <color theme="3"/>
      </top>
      <bottom style="dotted">
        <color theme="3"/>
      </bottom>
      <diagonal/>
    </border>
    <border>
      <left style="thin">
        <color theme="3"/>
      </left>
      <right style="dotted">
        <color theme="3"/>
      </right>
      <top style="dotted">
        <color theme="3"/>
      </top>
      <bottom style="thin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thin">
        <color theme="3"/>
      </bottom>
      <diagonal/>
    </border>
    <border>
      <left style="dotted">
        <color theme="3"/>
      </left>
      <right/>
      <top style="dotted">
        <color theme="3"/>
      </top>
      <bottom style="thin">
        <color theme="3"/>
      </bottom>
      <diagonal/>
    </border>
    <border>
      <left style="dotted">
        <color theme="3"/>
      </left>
      <right style="thin">
        <color theme="3"/>
      </right>
      <top style="dotted">
        <color theme="3"/>
      </top>
      <bottom style="thin">
        <color theme="3"/>
      </bottom>
      <diagonal/>
    </border>
    <border>
      <left style="dotted">
        <color theme="3"/>
      </left>
      <right/>
      <top style="thin">
        <color rgb="FF6096BA"/>
      </top>
      <bottom style="dotted">
        <color theme="3"/>
      </bottom>
      <diagonal/>
    </border>
    <border>
      <left/>
      <right style="dotted">
        <color theme="3"/>
      </right>
      <top style="thin">
        <color rgb="FF6096BA"/>
      </top>
      <bottom style="dotted">
        <color theme="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0" fontId="2" fillId="2" borderId="2" xfId="0" applyFont="1" applyFill="1" applyBorder="1"/>
    <xf numFmtId="14" fontId="0" fillId="4" borderId="0" xfId="0" applyNumberFormat="1" applyFill="1"/>
    <xf numFmtId="164" fontId="3" fillId="3" borderId="0" xfId="0" applyNumberFormat="1" applyFont="1" applyFill="1"/>
    <xf numFmtId="0" fontId="1" fillId="6" borderId="1" xfId="0" applyFont="1" applyFill="1" applyBorder="1"/>
    <xf numFmtId="49" fontId="2" fillId="2" borderId="3" xfId="0" applyNumberFormat="1" applyFont="1" applyFill="1" applyBorder="1"/>
    <xf numFmtId="165" fontId="2" fillId="2" borderId="2" xfId="0" applyNumberFormat="1" applyFont="1" applyFill="1" applyBorder="1"/>
    <xf numFmtId="2" fontId="2" fillId="2" borderId="2" xfId="0" applyNumberFormat="1" applyFont="1" applyFill="1" applyBorder="1"/>
    <xf numFmtId="14" fontId="2" fillId="2" borderId="2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" fontId="2" fillId="2" borderId="2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165" fontId="1" fillId="5" borderId="9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165" fontId="1" fillId="5" borderId="9" xfId="0" applyNumberFormat="1" applyFont="1" applyFill="1" applyBorder="1" applyAlignment="1">
      <alignment vertical="center"/>
    </xf>
    <xf numFmtId="0" fontId="1" fillId="5" borderId="10" xfId="0" applyFont="1" applyFill="1" applyBorder="1"/>
    <xf numFmtId="0" fontId="1" fillId="5" borderId="11" xfId="0" applyFont="1" applyFill="1" applyBorder="1"/>
    <xf numFmtId="2" fontId="1" fillId="5" borderId="11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  <xf numFmtId="165" fontId="1" fillId="5" borderId="12" xfId="0" applyNumberFormat="1" applyFont="1" applyFill="1" applyBorder="1" applyAlignment="1">
      <alignment horizontal="center"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165" fontId="4" fillId="5" borderId="6" xfId="0" applyNumberFormat="1" applyFont="1" applyFill="1" applyBorder="1"/>
    <xf numFmtId="0" fontId="4" fillId="5" borderId="6" xfId="0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0" fontId="1" fillId="5" borderId="24" xfId="0" applyFont="1" applyFill="1" applyBorder="1"/>
    <xf numFmtId="0" fontId="2" fillId="2" borderId="3" xfId="0" applyFont="1" applyFill="1" applyBorder="1"/>
    <xf numFmtId="0" fontId="5" fillId="2" borderId="2" xfId="1" applyFill="1" applyBorder="1"/>
    <xf numFmtId="2" fontId="2" fillId="2" borderId="26" xfId="0" applyNumberFormat="1" applyFont="1" applyFill="1" applyBorder="1"/>
    <xf numFmtId="2" fontId="2" fillId="2" borderId="26" xfId="0" applyNumberFormat="1" applyFont="1" applyFill="1" applyBorder="1" applyAlignment="1">
      <alignment horizontal="center" vertical="center"/>
    </xf>
    <xf numFmtId="165" fontId="1" fillId="5" borderId="24" xfId="0" applyNumberFormat="1" applyFont="1" applyFill="1" applyBorder="1"/>
    <xf numFmtId="2" fontId="1" fillId="5" borderId="25" xfId="0" applyNumberFormat="1" applyFont="1" applyFill="1" applyBorder="1"/>
    <xf numFmtId="0" fontId="1" fillId="5" borderId="25" xfId="0" applyFont="1" applyFill="1" applyBorder="1" applyAlignment="1">
      <alignment horizontal="center" vertical="center"/>
    </xf>
    <xf numFmtId="165" fontId="2" fillId="2" borderId="26" xfId="0" applyNumberFormat="1" applyFont="1" applyFill="1" applyBorder="1" applyAlignment="1">
      <alignment horizontal="center" vertical="center"/>
    </xf>
    <xf numFmtId="2" fontId="0" fillId="3" borderId="0" xfId="0" applyNumberFormat="1" applyFill="1"/>
    <xf numFmtId="2" fontId="0" fillId="4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0" fontId="2" fillId="2" borderId="3" xfId="0" applyNumberFormat="1" applyFont="1" applyFill="1" applyBorder="1"/>
    <xf numFmtId="0" fontId="2" fillId="2" borderId="2" xfId="0" applyNumberFormat="1" applyFont="1" applyFill="1" applyBorder="1"/>
    <xf numFmtId="1" fontId="2" fillId="2" borderId="2" xfId="0" applyNumberFormat="1" applyFont="1" applyFill="1" applyBorder="1"/>
    <xf numFmtId="0" fontId="6" fillId="8" borderId="5" xfId="0" applyFont="1" applyFill="1" applyBorder="1"/>
    <xf numFmtId="0" fontId="6" fillId="8" borderId="6" xfId="0" applyFont="1" applyFill="1" applyBorder="1"/>
    <xf numFmtId="14" fontId="6" fillId="8" borderId="6" xfId="0" applyNumberFormat="1" applyFont="1" applyFill="1" applyBorder="1"/>
    <xf numFmtId="2" fontId="6" fillId="8" borderId="6" xfId="0" applyNumberFormat="1" applyFont="1" applyFill="1" applyBorder="1"/>
    <xf numFmtId="165" fontId="6" fillId="8" borderId="6" xfId="0" applyNumberFormat="1" applyFont="1" applyFill="1" applyBorder="1"/>
    <xf numFmtId="1" fontId="6" fillId="8" borderId="6" xfId="0" applyNumberFormat="1" applyFont="1" applyFill="1" applyBorder="1"/>
    <xf numFmtId="0" fontId="2" fillId="8" borderId="6" xfId="0" applyFont="1" applyFill="1" applyBorder="1"/>
    <xf numFmtId="2" fontId="2" fillId="8" borderId="27" xfId="0" applyNumberFormat="1" applyFont="1" applyFill="1" applyBorder="1" applyAlignment="1">
      <alignment horizontal="center" vertical="center"/>
    </xf>
    <xf numFmtId="49" fontId="7" fillId="8" borderId="23" xfId="0" applyNumberFormat="1" applyFont="1" applyFill="1" applyBorder="1"/>
    <xf numFmtId="0" fontId="7" fillId="8" borderId="24" xfId="0" applyFont="1" applyFill="1" applyBorder="1"/>
    <xf numFmtId="0" fontId="7" fillId="8" borderId="25" xfId="0" applyFont="1" applyFill="1" applyBorder="1"/>
    <xf numFmtId="14" fontId="7" fillId="8" borderId="25" xfId="0" applyNumberFormat="1" applyFont="1" applyFill="1" applyBorder="1"/>
    <xf numFmtId="2" fontId="7" fillId="8" borderId="25" xfId="0" applyNumberFormat="1" applyFont="1" applyFill="1" applyBorder="1"/>
    <xf numFmtId="165" fontId="7" fillId="8" borderId="25" xfId="0" applyNumberFormat="1" applyFont="1" applyFill="1" applyBorder="1"/>
    <xf numFmtId="1" fontId="7" fillId="8" borderId="25" xfId="0" applyNumberFormat="1" applyFont="1" applyFill="1" applyBorder="1"/>
    <xf numFmtId="2" fontId="7" fillId="8" borderId="2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5" borderId="2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49" fontId="0" fillId="4" borderId="0" xfId="0" applyNumberFormat="1" applyFill="1"/>
    <xf numFmtId="0" fontId="8" fillId="4" borderId="5" xfId="0" applyFont="1" applyFill="1" applyBorder="1" applyAlignment="1">
      <alignment horizontal="left" vertical="center"/>
    </xf>
    <xf numFmtId="0" fontId="8" fillId="4" borderId="2" xfId="0" applyFont="1" applyFill="1" applyBorder="1"/>
    <xf numFmtId="0" fontId="8" fillId="4" borderId="6" xfId="0" applyFont="1" applyFill="1" applyBorder="1"/>
    <xf numFmtId="165" fontId="8" fillId="4" borderId="6" xfId="0" applyNumberFormat="1" applyFont="1" applyFill="1" applyBorder="1"/>
    <xf numFmtId="2" fontId="8" fillId="4" borderId="27" xfId="0" applyNumberFormat="1" applyFont="1" applyFill="1" applyBorder="1"/>
    <xf numFmtId="165" fontId="8" fillId="4" borderId="27" xfId="0" applyNumberFormat="1" applyFont="1" applyFill="1" applyBorder="1" applyAlignment="1">
      <alignment horizontal="center" vertical="center"/>
    </xf>
    <xf numFmtId="2" fontId="1" fillId="5" borderId="28" xfId="0" applyNumberFormat="1" applyFont="1" applyFill="1" applyBorder="1"/>
    <xf numFmtId="0" fontId="1" fillId="5" borderId="30" xfId="0" applyFont="1" applyFill="1" applyBorder="1" applyAlignment="1">
      <alignment horizontal="left" vertical="center"/>
    </xf>
    <xf numFmtId="0" fontId="1" fillId="5" borderId="1" xfId="0" applyFont="1" applyFill="1" applyBorder="1"/>
    <xf numFmtId="165" fontId="1" fillId="5" borderId="1" xfId="0" applyNumberFormat="1" applyFont="1" applyFill="1" applyBorder="1"/>
    <xf numFmtId="0" fontId="1" fillId="5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left" vertical="center"/>
    </xf>
    <xf numFmtId="165" fontId="2" fillId="2" borderId="33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left" vertical="center"/>
    </xf>
    <xf numFmtId="0" fontId="8" fillId="4" borderId="34" xfId="0" applyFont="1" applyFill="1" applyBorder="1" applyAlignment="1">
      <alignment horizontal="left" vertical="center"/>
    </xf>
    <xf numFmtId="0" fontId="8" fillId="4" borderId="35" xfId="0" applyFont="1" applyFill="1" applyBorder="1"/>
    <xf numFmtId="165" fontId="8" fillId="4" borderId="35" xfId="0" applyNumberFormat="1" applyFont="1" applyFill="1" applyBorder="1"/>
    <xf numFmtId="2" fontId="8" fillId="4" borderId="36" xfId="0" applyNumberFormat="1" applyFont="1" applyFill="1" applyBorder="1"/>
    <xf numFmtId="165" fontId="8" fillId="4" borderId="37" xfId="0" applyNumberFormat="1" applyFont="1" applyFill="1" applyBorder="1" applyAlignment="1">
      <alignment horizontal="center" vertical="center"/>
    </xf>
    <xf numFmtId="14" fontId="1" fillId="5" borderId="10" xfId="0" applyNumberFormat="1" applyFont="1" applyFill="1" applyBorder="1"/>
    <xf numFmtId="14" fontId="4" fillId="5" borderId="6" xfId="0" applyNumberFormat="1" applyFont="1" applyFill="1" applyBorder="1"/>
    <xf numFmtId="14" fontId="1" fillId="5" borderId="11" xfId="0" applyNumberFormat="1" applyFont="1" applyFill="1" applyBorder="1"/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5" borderId="38" xfId="0" applyFont="1" applyFill="1" applyBorder="1" applyAlignment="1">
      <alignment horizontal="left"/>
    </xf>
    <xf numFmtId="0" fontId="1" fillId="5" borderId="39" xfId="0" applyFont="1" applyFill="1" applyBorder="1" applyAlignment="1">
      <alignment horizontal="left"/>
    </xf>
    <xf numFmtId="0" fontId="0" fillId="4" borderId="2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165" fontId="4" fillId="5" borderId="6" xfId="0" applyNumberFormat="1" applyFont="1" applyFill="1" applyBorder="1" applyAlignment="1">
      <alignment horizontal="center" vertical="center"/>
    </xf>
    <xf numFmtId="1" fontId="4" fillId="5" borderId="6" xfId="0" applyNumberFormat="1" applyFont="1" applyFill="1" applyBorder="1"/>
  </cellXfs>
  <cellStyles count="2">
    <cellStyle name="Hipervínculo" xfId="1" builtinId="8"/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1" formatCode="0"/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border>
        <top style="dotted">
          <color theme="3"/>
        </top>
      </border>
    </dxf>
    <dxf>
      <border diagonalUp="0" diagonalDown="0">
        <left style="thick">
          <color rgb="FF00AEC7"/>
        </left>
        <right style="thick">
          <color rgb="FF00AEC7"/>
        </right>
        <top style="thick">
          <color rgb="FF00AEC7"/>
        </top>
        <bottom style="thick">
          <color rgb="FF00AEC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>
        <bottom style="dotted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</border>
    </dxf>
    <dxf>
      <border outline="0">
        <top style="dotted">
          <color theme="3"/>
        </top>
      </border>
    </dxf>
    <dxf>
      <border outline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 outline="0"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thick">
          <color rgb="FF6096BA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thick">
          <color rgb="FF6096BA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19" formatCode="dd/mm/yyyy"/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19" formatCode="dd/mm/yyyy"/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  <border diagonalUp="0" diagonalDown="0" outline="0">
        <left/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border outline="0">
        <top style="dotted">
          <color theme="3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3"/>
        </patternFill>
      </fill>
    </dxf>
    <dxf>
      <border outline="0">
        <left style="thick">
          <color rgb="FF6096BA"/>
        </left>
        <bottom style="thick">
          <color rgb="FF6096B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 outline="0">
        <bottom style="dotted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mediumDashed">
          <color theme="3"/>
        </left>
        <right style="mediumDashed">
          <color theme="3"/>
        </right>
        <top/>
        <bottom/>
      </border>
    </dxf>
    <dxf>
      <font>
        <color theme="9" tint="-0.499984740745262"/>
      </font>
    </dxf>
  </dxfs>
  <tableStyles count="0" defaultTableStyle="TableStyleMedium2" defaultPivotStyle="PivotStyleLight16"/>
  <colors>
    <mruColors>
      <color rgb="FFA1C6EA"/>
      <color rgb="FF00AEC7"/>
      <color rgb="FFDAE3E5"/>
      <color rgb="FFBBD1EA"/>
      <color rgb="FF04080F"/>
      <color rgb="FF507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GANANCIAS/PERDIDAS DE PROYECTOS</a:t>
            </a:r>
          </a:p>
        </c:rich>
      </c:tx>
      <c:layout>
        <c:manualLayout>
          <c:xMode val="edge"/>
          <c:yMode val="edge"/>
          <c:x val="0.12582948408044739"/>
          <c:y val="8.250825082508250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44927362803053"/>
          <c:y val="0.12778481588316312"/>
          <c:w val="0.83068851765869689"/>
          <c:h val="0.73246634702840363"/>
        </c:manualLayout>
      </c:layout>
      <c:bar3DChart>
        <c:barDir val="col"/>
        <c:grouping val="clustered"/>
        <c:varyColors val="0"/>
        <c:ser>
          <c:idx val="10"/>
          <c:order val="0"/>
          <c:tx>
            <c:strRef>
              <c:f>Proyectos!$O$9</c:f>
              <c:strCache>
                <c:ptCount val="1"/>
                <c:pt idx="0">
                  <c:v>PRECIO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accent5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000" tIns="0" rIns="38100" bIns="10800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Proyectos!$D$10:$D$15</c15:sqref>
                  </c15:fullRef>
                </c:ext>
              </c:extLst>
              <c:f>Proyectos!$D$10:$D$13</c:f>
              <c:strCache>
                <c:ptCount val="4"/>
                <c:pt idx="0">
                  <c:v>0001</c:v>
                </c:pt>
                <c:pt idx="1">
                  <c:v>0002</c:v>
                </c:pt>
                <c:pt idx="2">
                  <c:v>0003</c:v>
                </c:pt>
                <c:pt idx="3">
                  <c:v>0004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Proyectos!$O$10:$O$15</c15:sqref>
                  </c15:fullRef>
                </c:ext>
              </c:extLst>
              <c:f>Proyectos!$O$10:$O$13</c:f>
              <c:numCache>
                <c:formatCode>"$"#,##0.00</c:formatCode>
                <c:ptCount val="4"/>
                <c:pt idx="0">
                  <c:v>90</c:v>
                </c:pt>
                <c:pt idx="1">
                  <c:v>11111.111111111111</c:v>
                </c:pt>
                <c:pt idx="2">
                  <c:v>80</c:v>
                </c:pt>
                <c:pt idx="3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48-489C-AE28-FD42F358D052}"/>
            </c:ext>
          </c:extLst>
        </c:ser>
        <c:ser>
          <c:idx val="15"/>
          <c:order val="1"/>
          <c:tx>
            <c:strRef>
              <c:f>Proyectos!$T$9</c:f>
              <c:strCache>
                <c:ptCount val="1"/>
                <c:pt idx="0">
                  <c:v>COSTO REAL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4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Proyectos!$D$10:$D$15</c15:sqref>
                  </c15:fullRef>
                </c:ext>
              </c:extLst>
              <c:f>Proyectos!$D$10:$D$13</c:f>
              <c:strCache>
                <c:ptCount val="4"/>
                <c:pt idx="0">
                  <c:v>0001</c:v>
                </c:pt>
                <c:pt idx="1">
                  <c:v>0002</c:v>
                </c:pt>
                <c:pt idx="2">
                  <c:v>0003</c:v>
                </c:pt>
                <c:pt idx="3">
                  <c:v>0004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Proyectos!$T$10:$T$15</c15:sqref>
                  </c15:fullRef>
                </c:ext>
              </c:extLst>
              <c:f>Proyectos!$T$10:$T$13</c:f>
              <c:numCache>
                <c:formatCode>"$"#,##0.00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909.09090909090912</c:v>
                </c:pt>
                <c:pt idx="3">
                  <c:v>1818.1818181818182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48-489C-AE28-FD42F358D052}"/>
            </c:ext>
          </c:extLst>
        </c:ser>
        <c:ser>
          <c:idx val="1"/>
          <c:order val="2"/>
          <c:tx>
            <c:strRef>
              <c:f>Proyectos!$F$9</c:f>
              <c:strCache>
                <c:ptCount val="1"/>
                <c:pt idx="0">
                  <c:v>GANANCIA BRUTA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dLbl>
              <c:idx val="3"/>
              <c:layout>
                <c:manualLayout>
                  <c:x val="-7.5987841945290612E-3"/>
                  <c:y val="-4.125412541254201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D48-489C-AE28-FD42F358D0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7200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Proyectos!$D$10:$D$15</c15:sqref>
                  </c15:fullRef>
                </c:ext>
              </c:extLst>
              <c:f>Proyectos!$D$10:$D$13</c:f>
              <c:strCache>
                <c:ptCount val="4"/>
                <c:pt idx="0">
                  <c:v>0001</c:v>
                </c:pt>
                <c:pt idx="1">
                  <c:v>0002</c:v>
                </c:pt>
                <c:pt idx="2">
                  <c:v>0003</c:v>
                </c:pt>
                <c:pt idx="3">
                  <c:v>0004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Proyectos!$F$10:$F$15</c15:sqref>
                  </c15:fullRef>
                </c:ext>
              </c:extLst>
              <c:f>Proyectos!$F$10:$F$13</c:f>
              <c:numCache>
                <c:formatCode>"$"#,##0.00</c:formatCode>
                <c:ptCount val="4"/>
                <c:pt idx="0">
                  <c:v>90</c:v>
                </c:pt>
                <c:pt idx="1">
                  <c:v>11111.111111111111</c:v>
                </c:pt>
                <c:pt idx="2">
                  <c:v>0</c:v>
                </c:pt>
                <c:pt idx="3">
                  <c:v>1181.8181818181818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8-489C-AE28-FD42F358D0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520908559"/>
        <c:axId val="1520907727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3"/>
                <c:tx>
                  <c:strRef>
                    <c:extLst>
                      <c:ext uri="{02D57815-91ED-43cb-92C2-25804820EDAC}">
                        <c15:formulaRef>
                          <c15:sqref>Proyectos!$E$9</c15:sqref>
                        </c15:formulaRef>
                      </c:ext>
                    </c:extLst>
                    <c:strCache>
                      <c:ptCount val="1"/>
                      <c:pt idx="0">
                        <c:v>NOMBRE PROYECTO</c:v>
                      </c:pt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Proyectos!$E$10:$E$15</c15:sqref>
                        </c15:fullRef>
                        <c15:formulaRef>
                          <c15:sqref>Proyectos!$E$10:$E$13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48-489C-AE28-FD42F358D052}"/>
                  </c:ext>
                </c:extLst>
              </c15:ser>
            </c15:filteredBarSeries>
            <c15:filteredBarSeries>
              <c15:ser>
                <c:idx val="2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Proyectos!$G$9</c15:sqref>
                        </c15:formulaRef>
                      </c:ext>
                    </c:extLst>
                    <c:strCache>
                      <c:ptCount val="1"/>
                      <c:pt idx="0">
                        <c:v>MARGEN R</c:v>
                      </c:pt>
                    </c:strCache>
                  </c:strRef>
                </c:tx>
                <c:spPr>
                  <a:solidFill>
                    <a:schemeClr val="accent3">
                      <a:alpha val="85000"/>
                    </a:schemeClr>
                  </a:solidFill>
                  <a:ln w="9525" cap="flat" cmpd="sng" algn="ctr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3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Proyectos!$G$10:$G$15</c15:sqref>
                        </c15:fullRef>
                        <c15:formulaRef>
                          <c15:sqref>Proyectos!$G$10:$G$13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1</c:v>
                      </c:pt>
                      <c:pt idx="1">
                        <c:v>1</c:v>
                      </c:pt>
                      <c:pt idx="2">
                        <c:v>-10.363636363636363</c:v>
                      </c:pt>
                      <c:pt idx="3">
                        <c:v>0.39393939393939392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D48-489C-AE28-FD42F358D052}"/>
                  </c:ext>
                </c:extLst>
              </c15:ser>
            </c15:filteredBarSeries>
            <c15:filteredBarSeries>
              <c15:ser>
                <c:idx val="3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Proyectos!$H$9</c15:sqref>
                        </c15:formulaRef>
                      </c:ext>
                    </c:extLst>
                    <c:strCache>
                      <c:ptCount val="1"/>
                      <c:pt idx="0">
                        <c:v>PERDIDA</c:v>
                      </c:pt>
                    </c:strCache>
                  </c:strRef>
                </c:tx>
                <c:spPr>
                  <a:solidFill>
                    <a:schemeClr val="accent4"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Proyectos!$H$10:$H$15</c15:sqref>
                        </c15:fullRef>
                        <c15:formulaRef>
                          <c15:sqref>Proyectos!$H$10:$H$13</c15:sqref>
                        </c15:formulaRef>
                      </c:ext>
                    </c:extLst>
                    <c:numCache>
                      <c:formatCode>"$"#,##0.00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-829.09090909090912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D48-489C-AE28-FD42F358D052}"/>
                  </c:ext>
                </c:extLst>
              </c15:ser>
            </c15:filteredBarSeries>
            <c15:filteredBarSeries>
              <c15:ser>
                <c:idx val="4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Proyectos!$I$9</c15:sqref>
                        </c15:formulaRef>
                      </c:ext>
                    </c:extLst>
                    <c:strCache>
                      <c:ptCount val="1"/>
                      <c:pt idx="0">
                        <c:v>FECHA INICIAL E</c:v>
                      </c:pt>
                    </c:strCache>
                  </c:strRef>
                </c:tx>
                <c:spPr>
                  <a:solidFill>
                    <a:schemeClr val="accent5"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Proyectos!$I$10:$I$15</c15:sqref>
                        </c15:fullRef>
                        <c15:formulaRef>
                          <c15:sqref>Proyectos!$I$10:$I$13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44593</c:v>
                      </c:pt>
                      <c:pt idx="1">
                        <c:v>44607</c:v>
                      </c:pt>
                      <c:pt idx="2">
                        <c:v>44613</c:v>
                      </c:pt>
                      <c:pt idx="3">
                        <c:v>44613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D48-489C-AE28-FD42F358D052}"/>
                  </c:ext>
                </c:extLst>
              </c15:ser>
            </c15:filteredBarSeries>
            <c15:filteredBar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Proyectos!$J$9</c15:sqref>
                        </c15:formulaRef>
                      </c:ext>
                    </c:extLst>
                    <c:strCache>
                      <c:ptCount val="1"/>
                      <c:pt idx="0">
                        <c:v>FECHA FINAL E</c:v>
                      </c:pt>
                    </c:strCache>
                  </c:strRef>
                </c:tx>
                <c:spPr>
                  <a:solidFill>
                    <a:schemeClr val="accent6"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Proyectos!$J$10:$J$15</c15:sqref>
                        </c15:fullRef>
                        <c15:formulaRef>
                          <c15:sqref>Proyectos!$J$10:$J$13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44624</c:v>
                      </c:pt>
                      <c:pt idx="1">
                        <c:v>44624</c:v>
                      </c:pt>
                      <c:pt idx="2">
                        <c:v>44624</c:v>
                      </c:pt>
                      <c:pt idx="3">
                        <c:v>44624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D48-489C-AE28-FD42F358D052}"/>
                  </c:ext>
                </c:extLst>
              </c15:ser>
            </c15:filteredBarSeries>
            <c15:filteredBarSeries>
              <c15:ser>
                <c:idx val="6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Proyectos!$K$9</c15:sqref>
                        </c15:formulaRef>
                      </c:ext>
                    </c:extLst>
                    <c:strCache>
                      <c:ptCount val="1"/>
                      <c:pt idx="0">
                        <c:v>DIAS 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Proyectos!$K$10:$K$15</c15:sqref>
                        </c15:fullRef>
                        <c15:formulaRef>
                          <c15:sqref>Proyectos!$K$10:$K$13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24</c:v>
                      </c:pt>
                      <c:pt idx="1">
                        <c:v>14</c:v>
                      </c:pt>
                      <c:pt idx="2">
                        <c:v>10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D48-489C-AE28-FD42F358D052}"/>
                  </c:ext>
                </c:extLst>
              </c15:ser>
            </c15:filteredBarSeries>
            <c15:filteredBarSeries>
              <c15:ser>
                <c:idx val="7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Proyectos!$L$9</c15:sqref>
                        </c15:formulaRef>
                      </c:ext>
                    </c:extLst>
                    <c:strCache>
                      <c:ptCount val="1"/>
                      <c:pt idx="0">
                        <c:v>RECURSOS 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2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Proyectos!$L$10:$L$15</c15:sqref>
                        </c15:fullRef>
                        <c15:formulaRef>
                          <c15:sqref>Proyectos!$L$10:$L$13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5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D48-489C-AE28-FD42F358D052}"/>
                  </c:ext>
                </c:extLst>
              </c15:ser>
            </c15:filteredBarSeries>
            <c15:filteredBarSeries>
              <c15:ser>
                <c:idx val="8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Proyectos!$M$9</c15:sqref>
                        </c15:formulaRef>
                      </c:ext>
                    </c:extLst>
                    <c:strCache>
                      <c:ptCount val="1"/>
                      <c:pt idx="0">
                        <c:v>COSTO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3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3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Proyectos!$M$10:$M$15</c15:sqref>
                        </c15:fullRef>
                        <c15:formulaRef>
                          <c15:sqref>Proyectos!$M$10:$M$13</c15:sqref>
                        </c15:formulaRef>
                      </c:ext>
                    </c:extLst>
                    <c:numCache>
                      <c:formatCode>"$"#,##0.00</c:formatCode>
                      <c:ptCount val="4"/>
                      <c:pt idx="0">
                        <c:v>45</c:v>
                      </c:pt>
                      <c:pt idx="1">
                        <c:v>10000</c:v>
                      </c:pt>
                      <c:pt idx="2">
                        <c:v>45</c:v>
                      </c:pt>
                      <c:pt idx="3">
                        <c:v>3000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6D48-489C-AE28-FD42F358D052}"/>
                  </c:ext>
                </c:extLst>
              </c15:ser>
            </c15:filteredBarSeries>
            <c15:filteredBarSeries>
              <c15:ser>
                <c:idx val="9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Proyectos!$N$9</c15:sqref>
                        </c15:formulaRef>
                      </c:ext>
                    </c:extLst>
                    <c:strCache>
                      <c:ptCount val="1"/>
                      <c:pt idx="0">
                        <c:v>MARGEN G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Proyectos!$N$10:$N$15</c15:sqref>
                        </c15:fullRef>
                        <c15:formulaRef>
                          <c15:sqref>Proyectos!$N$10:$N$13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0.5</c:v>
                      </c:pt>
                      <c:pt idx="1">
                        <c:v>0.1</c:v>
                      </c:pt>
                      <c:pt idx="2">
                        <c:v>0.4375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D48-489C-AE28-FD42F358D052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Proyectos!$P$9</c15:sqref>
                        </c15:formulaRef>
                      </c:ext>
                    </c:extLst>
                    <c:strCache>
                      <c:ptCount val="1"/>
                      <c:pt idx="0">
                        <c:v>FECHA INICIAL R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Proyectos!$P$10:$P$15</c15:sqref>
                        </c15:fullRef>
                        <c15:formulaRef>
                          <c15:sqref>Proyectos!$P$10:$P$13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44631</c:v>
                      </c:pt>
                      <c:pt idx="3">
                        <c:v>44631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6D48-489C-AE28-FD42F358D052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Proyectos!$Q$9</c15:sqref>
                        </c15:formulaRef>
                      </c:ext>
                    </c:extLst>
                    <c:strCache>
                      <c:ptCount val="1"/>
                      <c:pt idx="0">
                        <c:v>FECHA FINALR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80000"/>
                        <a:lumOff val="2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80000"/>
                        <a:lumOff val="2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Proyectos!$Q$10:$Q$15</c15:sqref>
                        </c15:fullRef>
                        <c15:formulaRef>
                          <c15:sqref>Proyectos!$Q$10:$Q$13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44634</c:v>
                      </c:pt>
                      <c:pt idx="3">
                        <c:v>44634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6D48-489C-AE28-FD42F358D052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Proyectos!$R$9</c15:sqref>
                        </c15:formulaRef>
                      </c:ext>
                    </c:extLst>
                    <c:strCache>
                      <c:ptCount val="1"/>
                      <c:pt idx="0">
                        <c:v>DIAS R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  <a:alpha val="85000"/>
                    </a:schemeClr>
                  </a:solidFill>
                  <a:ln w="9525" cap="flat" cmpd="sng" algn="ctr">
                    <a:solidFill>
                      <a:schemeClr val="accent2">
                        <a:lumMod val="80000"/>
                        <a:lumOff val="2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80000"/>
                        <a:lumOff val="2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Proyectos!$R$10:$R$15</c15:sqref>
                        </c15:fullRef>
                        <c15:formulaRef>
                          <c15:sqref>Proyectos!$R$10:$R$13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6D48-489C-AE28-FD42F358D052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Proyectos!$S$9</c15:sqref>
                        </c15:formulaRef>
                      </c:ext>
                    </c:extLst>
                    <c:strCache>
                      <c:ptCount val="1"/>
                      <c:pt idx="0">
                        <c:v>RECURSOS R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  <a:alpha val="85000"/>
                    </a:schemeClr>
                  </a:solidFill>
                  <a:ln w="9525" cap="flat" cmpd="sng" algn="ctr">
                    <a:solidFill>
                      <a:schemeClr val="accent3">
                        <a:lumMod val="80000"/>
                        <a:lumOff val="2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3">
                        <a:lumMod val="80000"/>
                        <a:lumOff val="2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Proyectos!$D$10:$D$15</c15:sqref>
                        </c15:fullRef>
                        <c15:formulaRef>
                          <c15:sqref>Proyectos!$D$10:$D$13</c15:sqref>
                        </c15:formulaRef>
                      </c:ext>
                    </c:extLst>
                    <c:strCache>
                      <c:ptCount val="4"/>
                      <c:pt idx="0">
                        <c:v>0001</c:v>
                      </c:pt>
                      <c:pt idx="1">
                        <c:v>0002</c:v>
                      </c:pt>
                      <c:pt idx="2">
                        <c:v>0003</c:v>
                      </c:pt>
                      <c:pt idx="3">
                        <c:v>0004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Proyectos!$S$10:$S$15</c15:sqref>
                        </c15:fullRef>
                        <c15:formulaRef>
                          <c15:sqref>Proyectos!$S$10:$S$13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6D48-489C-AE28-FD42F358D052}"/>
                  </c:ext>
                </c:extLst>
              </c15:ser>
            </c15:filteredBarSeries>
          </c:ext>
        </c:extLst>
      </c:bar3DChart>
      <c:catAx>
        <c:axId val="152090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0907727"/>
        <c:crosses val="autoZero"/>
        <c:auto val="1"/>
        <c:lblAlgn val="ctr"/>
        <c:lblOffset val="100"/>
        <c:noMultiLvlLbl val="0"/>
      </c:catAx>
      <c:valAx>
        <c:axId val="1520907727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090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#Configuracion!A1"/><Relationship Id="rId3" Type="http://schemas.openxmlformats.org/officeDocument/2006/relationships/image" Target="../media/image3.svg"/><Relationship Id="rId7" Type="http://schemas.openxmlformats.org/officeDocument/2006/relationships/hyperlink" Target="#Asignaciones!A1"/><Relationship Id="rId12" Type="http://schemas.openxmlformats.org/officeDocument/2006/relationships/image" Target="../media/image9.svg"/><Relationship Id="rId2" Type="http://schemas.openxmlformats.org/officeDocument/2006/relationships/image" Target="../media/image2.png"/><Relationship Id="rId16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image" Target="../media/image5.svg"/><Relationship Id="rId11" Type="http://schemas.openxmlformats.org/officeDocument/2006/relationships/image" Target="../media/image8.png"/><Relationship Id="rId5" Type="http://schemas.openxmlformats.org/officeDocument/2006/relationships/image" Target="../media/image4.png"/><Relationship Id="rId15" Type="http://schemas.openxmlformats.org/officeDocument/2006/relationships/image" Target="../media/image11.svg"/><Relationship Id="rId10" Type="http://schemas.openxmlformats.org/officeDocument/2006/relationships/hyperlink" Target="#Recursos!A1"/><Relationship Id="rId4" Type="http://schemas.openxmlformats.org/officeDocument/2006/relationships/hyperlink" Target="#Proyectos!A1"/><Relationship Id="rId9" Type="http://schemas.openxmlformats.org/officeDocument/2006/relationships/image" Target="../media/image7.svg"/><Relationship Id="rId1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2.png"/><Relationship Id="rId7" Type="http://schemas.openxmlformats.org/officeDocument/2006/relationships/hyperlink" Target="#Asignaciones!A1"/><Relationship Id="rId12" Type="http://schemas.openxmlformats.org/officeDocument/2006/relationships/hyperlink" Target="#Configuracion!A1"/><Relationship Id="rId2" Type="http://schemas.openxmlformats.org/officeDocument/2006/relationships/hyperlink" Target="#DashBoard!A1"/><Relationship Id="rId1" Type="http://schemas.openxmlformats.org/officeDocument/2006/relationships/image" Target="../media/image1.jpeg"/><Relationship Id="rId6" Type="http://schemas.openxmlformats.org/officeDocument/2006/relationships/image" Target="../media/image15.svg"/><Relationship Id="rId11" Type="http://schemas.openxmlformats.org/officeDocument/2006/relationships/image" Target="../media/image9.svg"/><Relationship Id="rId5" Type="http://schemas.openxmlformats.org/officeDocument/2006/relationships/image" Target="../media/image14.png"/><Relationship Id="rId10" Type="http://schemas.openxmlformats.org/officeDocument/2006/relationships/image" Target="../media/image8.png"/><Relationship Id="rId4" Type="http://schemas.openxmlformats.org/officeDocument/2006/relationships/image" Target="../media/image13.svg"/><Relationship Id="rId9" Type="http://schemas.openxmlformats.org/officeDocument/2006/relationships/image" Target="../media/image7.svg"/><Relationship Id="rId14" Type="http://schemas.openxmlformats.org/officeDocument/2006/relationships/image" Target="../media/image1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hyperlink" Target="#Configuracion!A1"/><Relationship Id="rId3" Type="http://schemas.openxmlformats.org/officeDocument/2006/relationships/image" Target="../media/image12.pn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2" Type="http://schemas.openxmlformats.org/officeDocument/2006/relationships/hyperlink" Target="#DashBoard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hyperlink" Target="#Proyectos!A1"/><Relationship Id="rId15" Type="http://schemas.openxmlformats.org/officeDocument/2006/relationships/image" Target="../media/image16.svg"/><Relationship Id="rId10" Type="http://schemas.openxmlformats.org/officeDocument/2006/relationships/hyperlink" Target="#Recursos!A1"/><Relationship Id="rId4" Type="http://schemas.openxmlformats.org/officeDocument/2006/relationships/image" Target="../media/image17.svg"/><Relationship Id="rId9" Type="http://schemas.openxmlformats.org/officeDocument/2006/relationships/image" Target="../media/image19.svg"/><Relationship Id="rId1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hyperlink" Target="#Configuracion!A1"/><Relationship Id="rId3" Type="http://schemas.openxmlformats.org/officeDocument/2006/relationships/image" Target="../media/image12.pn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2" Type="http://schemas.openxmlformats.org/officeDocument/2006/relationships/hyperlink" Target="#DashBoard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hyperlink" Target="#Proyectos!A1"/><Relationship Id="rId15" Type="http://schemas.openxmlformats.org/officeDocument/2006/relationships/image" Target="../media/image16.svg"/><Relationship Id="rId10" Type="http://schemas.openxmlformats.org/officeDocument/2006/relationships/hyperlink" Target="#Recursos!A1"/><Relationship Id="rId4" Type="http://schemas.openxmlformats.org/officeDocument/2006/relationships/image" Target="../media/image20.svg"/><Relationship Id="rId9" Type="http://schemas.openxmlformats.org/officeDocument/2006/relationships/image" Target="../media/image19.svg"/><Relationship Id="rId1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signaciones!A1"/><Relationship Id="rId13" Type="http://schemas.openxmlformats.org/officeDocument/2006/relationships/hyperlink" Target="#Configuracion!A1"/><Relationship Id="rId3" Type="http://schemas.openxmlformats.org/officeDocument/2006/relationships/image" Target="../media/image12.png"/><Relationship Id="rId7" Type="http://schemas.openxmlformats.org/officeDocument/2006/relationships/image" Target="../media/image5.svg"/><Relationship Id="rId12" Type="http://schemas.openxmlformats.org/officeDocument/2006/relationships/image" Target="../media/image23.svg"/><Relationship Id="rId2" Type="http://schemas.openxmlformats.org/officeDocument/2006/relationships/hyperlink" Target="#DashBoard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22.png"/><Relationship Id="rId5" Type="http://schemas.openxmlformats.org/officeDocument/2006/relationships/hyperlink" Target="#Proyectos!A1"/><Relationship Id="rId15" Type="http://schemas.openxmlformats.org/officeDocument/2006/relationships/image" Target="../media/image16.svg"/><Relationship Id="rId10" Type="http://schemas.openxmlformats.org/officeDocument/2006/relationships/image" Target="../media/image7.svg"/><Relationship Id="rId4" Type="http://schemas.openxmlformats.org/officeDocument/2006/relationships/image" Target="../media/image21.svg"/><Relationship Id="rId9" Type="http://schemas.openxmlformats.org/officeDocument/2006/relationships/image" Target="../media/image6.png"/><Relationship Id="rId1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Asignaciones!A1"/><Relationship Id="rId13" Type="http://schemas.openxmlformats.org/officeDocument/2006/relationships/image" Target="../media/image25.png"/><Relationship Id="rId3" Type="http://schemas.openxmlformats.org/officeDocument/2006/relationships/image" Target="../media/image12.pn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2" Type="http://schemas.openxmlformats.org/officeDocument/2006/relationships/hyperlink" Target="#DashBoard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hyperlink" Target="#Proyectos!A1"/><Relationship Id="rId10" Type="http://schemas.openxmlformats.org/officeDocument/2006/relationships/image" Target="../media/image7.svg"/><Relationship Id="rId4" Type="http://schemas.openxmlformats.org/officeDocument/2006/relationships/image" Target="../media/image24.svg"/><Relationship Id="rId9" Type="http://schemas.openxmlformats.org/officeDocument/2006/relationships/image" Target="../media/image6.png"/><Relationship Id="rId14" Type="http://schemas.openxmlformats.org/officeDocument/2006/relationships/image" Target="../media/image2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22860</xdr:rowOff>
    </xdr:from>
    <xdr:to>
      <xdr:col>1</xdr:col>
      <xdr:colOff>570005</xdr:colOff>
      <xdr:row>42</xdr:row>
      <xdr:rowOff>91440</xdr:rowOff>
    </xdr:to>
    <xdr:pic>
      <xdr:nvPicPr>
        <xdr:cNvPr id="2" name="Picture 1" descr="Gráficos y diagramas digitales para empresas">
          <a:extLst>
            <a:ext uri="{FF2B5EF4-FFF2-40B4-BE49-F238E27FC236}">
              <a16:creationId xmlns:a16="http://schemas.microsoft.com/office/drawing/2014/main" id="{3BD4E9E0-0320-4FFA-A109-3F26ED1622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63" t="1" r="70998" b="1"/>
        <a:stretch/>
      </xdr:blipFill>
      <xdr:spPr>
        <a:xfrm>
          <a:off x="0" y="22860"/>
          <a:ext cx="2223545" cy="7635240"/>
        </a:xfrm>
        <a:prstGeom prst="rect">
          <a:avLst/>
        </a:prstGeom>
      </xdr:spPr>
    </xdr:pic>
    <xdr:clientData/>
  </xdr:twoCellAnchor>
  <xdr:twoCellAnchor editAs="absolute">
    <xdr:from>
      <xdr:col>0</xdr:col>
      <xdr:colOff>544830</xdr:colOff>
      <xdr:row>1</xdr:row>
      <xdr:rowOff>15240</xdr:rowOff>
    </xdr:from>
    <xdr:to>
      <xdr:col>2</xdr:col>
      <xdr:colOff>3810</xdr:colOff>
      <xdr:row>41</xdr:row>
      <xdr:rowOff>160020</xdr:rowOff>
    </xdr:to>
    <xdr:sp macro="" textlink="">
      <xdr:nvSpPr>
        <xdr:cNvPr id="3" name="Rectángulo: esquinas superiores redondeadas 2">
          <a:extLst>
            <a:ext uri="{FF2B5EF4-FFF2-40B4-BE49-F238E27FC236}">
              <a16:creationId xmlns:a16="http://schemas.microsoft.com/office/drawing/2014/main" id="{8F86D3A0-25F6-41E0-AF71-BB4F5BBC60D2}"/>
            </a:ext>
          </a:extLst>
        </xdr:cNvPr>
        <xdr:cNvSpPr/>
      </xdr:nvSpPr>
      <xdr:spPr>
        <a:xfrm rot="16200000">
          <a:off x="-2343150" y="2971800"/>
          <a:ext cx="7459980" cy="1684020"/>
        </a:xfrm>
        <a:prstGeom prst="round2SameRect">
          <a:avLst/>
        </a:prstGeom>
        <a:solidFill>
          <a:srgbClr val="00AEC7">
            <a:alpha val="7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s-MX" sz="1100"/>
        </a:p>
      </xdr:txBody>
    </xdr:sp>
    <xdr:clientData/>
  </xdr:twoCellAnchor>
  <xdr:twoCellAnchor editAs="absolute">
    <xdr:from>
      <xdr:col>0</xdr:col>
      <xdr:colOff>922020</xdr:colOff>
      <xdr:row>3</xdr:row>
      <xdr:rowOff>106680</xdr:rowOff>
    </xdr:from>
    <xdr:to>
      <xdr:col>2</xdr:col>
      <xdr:colOff>30480</xdr:colOff>
      <xdr:row>7</xdr:row>
      <xdr:rowOff>137160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B454C298-A19C-4EE3-91C0-0E1CCFD662F2}"/>
            </a:ext>
          </a:extLst>
        </xdr:cNvPr>
        <xdr:cNvGrpSpPr/>
      </xdr:nvGrpSpPr>
      <xdr:grpSpPr>
        <a:xfrm>
          <a:off x="922020" y="541020"/>
          <a:ext cx="1333500" cy="762000"/>
          <a:chOff x="1564640" y="1260478"/>
          <a:chExt cx="883920" cy="697855"/>
        </a:xfrm>
        <a:solidFill>
          <a:schemeClr val="bg1">
            <a:lumMod val="95000"/>
          </a:schemeClr>
        </a:solidFill>
      </xdr:grpSpPr>
      <xdr:sp macro="" textlink="">
        <xdr:nvSpPr>
          <xdr:cNvPr id="5" name="Rectángulo: esquinas superiores redondeadas 4">
            <a:extLst>
              <a:ext uri="{FF2B5EF4-FFF2-40B4-BE49-F238E27FC236}">
                <a16:creationId xmlns:a16="http://schemas.microsoft.com/office/drawing/2014/main" id="{330652A4-DF93-4BFC-AB98-2B8C492F2210}"/>
              </a:ext>
            </a:extLst>
          </xdr:cNvPr>
          <xdr:cNvSpPr/>
        </xdr:nvSpPr>
        <xdr:spPr>
          <a:xfrm rot="16200000">
            <a:off x="1814195" y="1168400"/>
            <a:ext cx="384810" cy="88392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s-MX" sz="1100"/>
          </a:p>
        </xdr:txBody>
      </xdr:sp>
      <xdr:sp macro="" textlink="">
        <xdr:nvSpPr>
          <xdr:cNvPr id="6" name="Forma libre: forma 5">
            <a:extLst>
              <a:ext uri="{FF2B5EF4-FFF2-40B4-BE49-F238E27FC236}">
                <a16:creationId xmlns:a16="http://schemas.microsoft.com/office/drawing/2014/main" id="{68458706-EA98-46C4-BB6F-EB164134EC8B}"/>
              </a:ext>
            </a:extLst>
          </xdr:cNvPr>
          <xdr:cNvSpPr/>
        </xdr:nvSpPr>
        <xdr:spPr>
          <a:xfrm>
            <a:off x="2280920" y="1260478"/>
            <a:ext cx="155892" cy="697855"/>
          </a:xfrm>
          <a:custGeom>
            <a:avLst/>
            <a:gdLst>
              <a:gd name="connsiteX0" fmla="*/ 155892 w 155892"/>
              <a:gd name="connsiteY0" fmla="*/ 0 h 697855"/>
              <a:gd name="connsiteX1" fmla="*/ 155892 w 155892"/>
              <a:gd name="connsiteY1" fmla="*/ 697855 h 697855"/>
              <a:gd name="connsiteX2" fmla="*/ 143642 w 155892"/>
              <a:gd name="connsiteY2" fmla="*/ 637180 h 697855"/>
              <a:gd name="connsiteX3" fmla="*/ 0 w 155892"/>
              <a:gd name="connsiteY3" fmla="*/ 541967 h 697855"/>
              <a:gd name="connsiteX4" fmla="*/ 0 w 155892"/>
              <a:gd name="connsiteY4" fmla="*/ 155888 h 697855"/>
              <a:gd name="connsiteX5" fmla="*/ 143642 w 155892"/>
              <a:gd name="connsiteY5" fmla="*/ 60675 h 697855"/>
              <a:gd name="connsiteX6" fmla="*/ 155892 w 155892"/>
              <a:gd name="connsiteY6" fmla="*/ 0 h 697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55892" h="697855">
                <a:moveTo>
                  <a:pt x="155892" y="0"/>
                </a:moveTo>
                <a:lnTo>
                  <a:pt x="155892" y="697855"/>
                </a:lnTo>
                <a:lnTo>
                  <a:pt x="143642" y="637180"/>
                </a:lnTo>
                <a:cubicBezTo>
                  <a:pt x="119976" y="581227"/>
                  <a:pt x="64573" y="541967"/>
                  <a:pt x="0" y="541967"/>
                </a:cubicBezTo>
                <a:lnTo>
                  <a:pt x="0" y="155888"/>
                </a:lnTo>
                <a:cubicBezTo>
                  <a:pt x="64573" y="155888"/>
                  <a:pt x="119976" y="116628"/>
                  <a:pt x="143642" y="60675"/>
                </a:cubicBezTo>
                <a:lnTo>
                  <a:pt x="155892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  <xdr:twoCellAnchor editAs="absolute">
    <xdr:from>
      <xdr:col>0</xdr:col>
      <xdr:colOff>746760</xdr:colOff>
      <xdr:row>1</xdr:row>
      <xdr:rowOff>76200</xdr:rowOff>
    </xdr:from>
    <xdr:to>
      <xdr:col>2</xdr:col>
      <xdr:colOff>22860</xdr:colOff>
      <xdr:row>4</xdr:row>
      <xdr:rowOff>4678</xdr:rowOff>
    </xdr:to>
    <xdr:sp macro="" textlink="">
      <xdr:nvSpPr>
        <xdr:cNvPr id="7" name="CuadroTexto 4">
          <a:extLst>
            <a:ext uri="{FF2B5EF4-FFF2-40B4-BE49-F238E27FC236}">
              <a16:creationId xmlns:a16="http://schemas.microsoft.com/office/drawing/2014/main" id="{60ED37F9-BEB7-4710-8522-C653C3C72399}"/>
            </a:ext>
          </a:extLst>
        </xdr:cNvPr>
        <xdr:cNvSpPr txBox="1"/>
      </xdr:nvSpPr>
      <xdr:spPr>
        <a:xfrm>
          <a:off x="746760" y="144780"/>
          <a:ext cx="1501140" cy="47711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[ </a:t>
          </a:r>
          <a:r>
            <a:rPr lang="es-MX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Thin</a:t>
          </a:r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Code ]</a:t>
          </a:r>
        </a:p>
        <a:p>
          <a:pPr algn="r"/>
          <a:r>
            <a:rPr lang="es-MX" sz="600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Deep</a:t>
          </a:r>
          <a:r>
            <a:rPr lang="es-MX" sz="600" b="0" baseline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 Business, simple answers.</a:t>
          </a:r>
          <a:endParaRPr lang="es-MX" sz="600" b="0">
            <a:solidFill>
              <a:schemeClr val="bg1"/>
            </a:solidFill>
            <a:latin typeface="Roboto" panose="020B0604020202020204" pitchFamily="2" charset="0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1203960</xdr:colOff>
      <xdr:row>5</xdr:row>
      <xdr:rowOff>0</xdr:rowOff>
    </xdr:from>
    <xdr:to>
      <xdr:col>2</xdr:col>
      <xdr:colOff>30480</xdr:colOff>
      <xdr:row>29</xdr:row>
      <xdr:rowOff>7620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1D9FC80D-F923-4D89-806B-D92E383A3F0B}"/>
            </a:ext>
          </a:extLst>
        </xdr:cNvPr>
        <xdr:cNvSpPr txBox="1"/>
      </xdr:nvSpPr>
      <xdr:spPr>
        <a:xfrm>
          <a:off x="1203960" y="800100"/>
          <a:ext cx="1051560" cy="4396740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200" b="1" kern="1200">
              <a:solidFill>
                <a:srgbClr val="00AEC7"/>
              </a:solidFill>
              <a:latin typeface="+mj-lt"/>
              <a:ea typeface="Roboto" panose="020B0604020202020204" pitchFamily="2" charset="0"/>
              <a:cs typeface="+mn-cs"/>
            </a:rPr>
            <a:t>Dashboard</a:t>
          </a: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Proyectos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Asignaciones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Recursos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Configuración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982980</xdr:colOff>
      <xdr:row>4</xdr:row>
      <xdr:rowOff>167640</xdr:rowOff>
    </xdr:from>
    <xdr:to>
      <xdr:col>0</xdr:col>
      <xdr:colOff>1272540</xdr:colOff>
      <xdr:row>6</xdr:row>
      <xdr:rowOff>91440</xdr:rowOff>
    </xdr:to>
    <xdr:pic>
      <xdr:nvPicPr>
        <xdr:cNvPr id="10" name="Gráfico 9" descr="Presentación con gráfico de barras con relleno sólido">
          <a:extLst>
            <a:ext uri="{FF2B5EF4-FFF2-40B4-BE49-F238E27FC236}">
              <a16:creationId xmlns:a16="http://schemas.microsoft.com/office/drawing/2014/main" id="{0C609F8A-7B6C-459E-9E7A-17256113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82980" y="784860"/>
          <a:ext cx="289560" cy="289560"/>
        </a:xfrm>
        <a:prstGeom prst="rect">
          <a:avLst/>
        </a:prstGeom>
      </xdr:spPr>
    </xdr:pic>
    <xdr:clientData/>
  </xdr:twoCellAnchor>
  <xdr:twoCellAnchor editAs="absolute">
    <xdr:from>
      <xdr:col>0</xdr:col>
      <xdr:colOff>975360</xdr:colOff>
      <xdr:row>9</xdr:row>
      <xdr:rowOff>0</xdr:rowOff>
    </xdr:from>
    <xdr:to>
      <xdr:col>0</xdr:col>
      <xdr:colOff>1263360</xdr:colOff>
      <xdr:row>10</xdr:row>
      <xdr:rowOff>105120</xdr:rowOff>
    </xdr:to>
    <xdr:pic>
      <xdr:nvPicPr>
        <xdr:cNvPr id="11" name="Gráfico 10" descr="Plano con rellen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1D8418-853B-4043-B663-62000D7DA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5360" y="15316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967740</xdr:colOff>
      <xdr:row>13</xdr:row>
      <xdr:rowOff>7620</xdr:rowOff>
    </xdr:from>
    <xdr:to>
      <xdr:col>0</xdr:col>
      <xdr:colOff>1255740</xdr:colOff>
      <xdr:row>14</xdr:row>
      <xdr:rowOff>112740</xdr:rowOff>
    </xdr:to>
    <xdr:pic>
      <xdr:nvPicPr>
        <xdr:cNvPr id="12" name="Gráfico 11" descr="Ciclismo en compañía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83A5507-6303-44EB-BA7A-BEE6E331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67740" y="22707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944880</xdr:colOff>
      <xdr:row>17</xdr:row>
      <xdr:rowOff>30480</xdr:rowOff>
    </xdr:from>
    <xdr:to>
      <xdr:col>0</xdr:col>
      <xdr:colOff>1232880</xdr:colOff>
      <xdr:row>18</xdr:row>
      <xdr:rowOff>135600</xdr:rowOff>
    </xdr:to>
    <xdr:pic>
      <xdr:nvPicPr>
        <xdr:cNvPr id="13" name="Gráfico 12" descr="Usuarios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71CAEC5-3EB7-4A38-B0BB-E775EF1E2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4880" y="3025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952500</xdr:colOff>
      <xdr:row>21</xdr:row>
      <xdr:rowOff>60960</xdr:rowOff>
    </xdr:from>
    <xdr:to>
      <xdr:col>0</xdr:col>
      <xdr:colOff>1240500</xdr:colOff>
      <xdr:row>22</xdr:row>
      <xdr:rowOff>166080</xdr:rowOff>
    </xdr:to>
    <xdr:pic>
      <xdr:nvPicPr>
        <xdr:cNvPr id="14" name="Gráfico 13" descr="Engranajes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A52F1F0-3FED-44D7-846D-93A7E8DE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52500" y="3787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22860</xdr:colOff>
      <xdr:row>1</xdr:row>
      <xdr:rowOff>0</xdr:rowOff>
    </xdr:from>
    <xdr:to>
      <xdr:col>16</xdr:col>
      <xdr:colOff>257880</xdr:colOff>
      <xdr:row>3</xdr:row>
      <xdr:rowOff>15840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186B32A8-17E3-4B16-8C1A-EC6C99DE10DC}"/>
            </a:ext>
          </a:extLst>
        </xdr:cNvPr>
        <xdr:cNvSpPr/>
      </xdr:nvSpPr>
      <xdr:spPr>
        <a:xfrm>
          <a:off x="2400300" y="68580"/>
          <a:ext cx="10979220" cy="381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absolute">
    <xdr:from>
      <xdr:col>3</xdr:col>
      <xdr:colOff>396240</xdr:colOff>
      <xdr:row>1</xdr:row>
      <xdr:rowOff>68580</xdr:rowOff>
    </xdr:from>
    <xdr:to>
      <xdr:col>6</xdr:col>
      <xdr:colOff>419100</xdr:colOff>
      <xdr:row>2</xdr:row>
      <xdr:rowOff>114300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E77ED17-6BFE-4923-8CCB-D59053B4126A}"/>
            </a:ext>
          </a:extLst>
        </xdr:cNvPr>
        <xdr:cNvSpPr txBox="1"/>
      </xdr:nvSpPr>
      <xdr:spPr>
        <a:xfrm>
          <a:off x="2773680" y="137160"/>
          <a:ext cx="28422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2">
                  <a:lumMod val="50000"/>
                </a:schemeClr>
              </a:solidFill>
              <a:effectLst/>
              <a:latin typeface="Abadi" panose="020B0604020104020204" pitchFamily="34" charset="0"/>
              <a:ea typeface="+mn-ea"/>
              <a:cs typeface="+mn-cs"/>
            </a:rPr>
            <a:t>ESTADISTICAS</a:t>
          </a:r>
          <a:r>
            <a:rPr lang="es-MX" sz="1100" baseline="0">
              <a:solidFill>
                <a:schemeClr val="accent2">
                  <a:lumMod val="50000"/>
                </a:schemeClr>
              </a:solidFill>
              <a:effectLst/>
              <a:latin typeface="Abadi" panose="020B0604020104020204" pitchFamily="34" charset="0"/>
              <a:ea typeface="+mn-ea"/>
              <a:cs typeface="+mn-cs"/>
            </a:rPr>
            <a:t> DE PROYECTOS </a:t>
          </a:r>
          <a:endParaRPr lang="es-MX">
            <a:solidFill>
              <a:schemeClr val="accent2">
                <a:lumMod val="50000"/>
              </a:schemeClr>
            </a:solidFill>
            <a:effectLst/>
            <a:latin typeface="Abadi" panose="020B0604020104020204" pitchFamily="34" charset="0"/>
          </a:endParaRPr>
        </a:p>
      </xdr:txBody>
    </xdr:sp>
    <xdr:clientData/>
  </xdr:twoCellAnchor>
  <xdr:twoCellAnchor editAs="absolute">
    <xdr:from>
      <xdr:col>11</xdr:col>
      <xdr:colOff>670560</xdr:colOff>
      <xdr:row>1</xdr:row>
      <xdr:rowOff>53340</xdr:rowOff>
    </xdr:from>
    <xdr:to>
      <xdr:col>15</xdr:col>
      <xdr:colOff>342900</xdr:colOff>
      <xdr:row>2</xdr:row>
      <xdr:rowOff>91440</xdr:rowOff>
    </xdr:to>
    <xdr:sp macro="" textlink="Configuracion!A1">
      <xdr:nvSpPr>
        <xdr:cNvPr id="17" name="CuadroTexto 16">
          <a:extLst>
            <a:ext uri="{FF2B5EF4-FFF2-40B4-BE49-F238E27FC236}">
              <a16:creationId xmlns:a16="http://schemas.microsoft.com/office/drawing/2014/main" id="{F4200BB1-7970-44DA-9C81-CF4476BDEACF}"/>
            </a:ext>
          </a:extLst>
        </xdr:cNvPr>
        <xdr:cNvSpPr txBox="1"/>
      </xdr:nvSpPr>
      <xdr:spPr>
        <a:xfrm>
          <a:off x="9829800" y="121920"/>
          <a:ext cx="28422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3A37FF26-03AC-4221-89FC-D94F6FA1A033}" type="TxLink">
            <a:rPr lang="en-US" sz="1100" b="0" i="0" u="none" strike="noStrike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pPr algn="r"/>
            <a:t>sábado, 12 de marzo de 2022</a:t>
          </a:fld>
          <a:endParaRPr lang="en-US" sz="1100">
            <a:solidFill>
              <a:schemeClr val="accent2">
                <a:lumMod val="50000"/>
              </a:schemeClr>
            </a:solidFill>
            <a:latin typeface="Abadi" panose="020B0604020104020204" pitchFamily="34" charset="0"/>
          </a:endParaRPr>
        </a:p>
      </xdr:txBody>
    </xdr:sp>
    <xdr:clientData/>
  </xdr:twoCellAnchor>
  <xdr:twoCellAnchor editAs="oneCell">
    <xdr:from>
      <xdr:col>3</xdr:col>
      <xdr:colOff>0</xdr:colOff>
      <xdr:row>3</xdr:row>
      <xdr:rowOff>114300</xdr:rowOff>
    </xdr:from>
    <xdr:to>
      <xdr:col>8</xdr:col>
      <xdr:colOff>609600</xdr:colOff>
      <xdr:row>20</xdr:row>
      <xdr:rowOff>83820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B09EA81-0BB7-4E85-94D8-905AC05C1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22860</xdr:rowOff>
    </xdr:from>
    <xdr:to>
      <xdr:col>1</xdr:col>
      <xdr:colOff>570005</xdr:colOff>
      <xdr:row>43</xdr:row>
      <xdr:rowOff>0</xdr:rowOff>
    </xdr:to>
    <xdr:pic>
      <xdr:nvPicPr>
        <xdr:cNvPr id="2" name="Picture 1" descr="Gráficos y diagramas digitales para empresas">
          <a:extLst>
            <a:ext uri="{FF2B5EF4-FFF2-40B4-BE49-F238E27FC236}">
              <a16:creationId xmlns:a16="http://schemas.microsoft.com/office/drawing/2014/main" id="{B4155F67-AE6B-491F-9F67-B07B6587D3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63" t="1" r="70998" b="1"/>
        <a:stretch/>
      </xdr:blipFill>
      <xdr:spPr>
        <a:xfrm>
          <a:off x="0" y="22860"/>
          <a:ext cx="2223545" cy="7749540"/>
        </a:xfrm>
        <a:prstGeom prst="rect">
          <a:avLst/>
        </a:prstGeom>
      </xdr:spPr>
    </xdr:pic>
    <xdr:clientData/>
  </xdr:twoCellAnchor>
  <xdr:twoCellAnchor editAs="absolute">
    <xdr:from>
      <xdr:col>0</xdr:col>
      <xdr:colOff>544830</xdr:colOff>
      <xdr:row>1</xdr:row>
      <xdr:rowOff>15240</xdr:rowOff>
    </xdr:from>
    <xdr:to>
      <xdr:col>2</xdr:col>
      <xdr:colOff>3810</xdr:colOff>
      <xdr:row>42</xdr:row>
      <xdr:rowOff>99060</xdr:rowOff>
    </xdr:to>
    <xdr:sp macro="" textlink="">
      <xdr:nvSpPr>
        <xdr:cNvPr id="3" name="Rectángulo: esquinas superiores redondeadas 2">
          <a:extLst>
            <a:ext uri="{FF2B5EF4-FFF2-40B4-BE49-F238E27FC236}">
              <a16:creationId xmlns:a16="http://schemas.microsoft.com/office/drawing/2014/main" id="{149EC7E3-94FF-4110-A1B0-68D1AC3D3338}"/>
            </a:ext>
          </a:extLst>
        </xdr:cNvPr>
        <xdr:cNvSpPr/>
      </xdr:nvSpPr>
      <xdr:spPr>
        <a:xfrm rot="16200000">
          <a:off x="-2415540" y="3044190"/>
          <a:ext cx="7604760" cy="1684020"/>
        </a:xfrm>
        <a:prstGeom prst="round2SameRect">
          <a:avLst/>
        </a:prstGeom>
        <a:solidFill>
          <a:srgbClr val="00AEC7">
            <a:alpha val="7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s-MX" sz="1100"/>
        </a:p>
      </xdr:txBody>
    </xdr:sp>
    <xdr:clientData/>
  </xdr:twoCellAnchor>
  <xdr:twoCellAnchor editAs="absolute">
    <xdr:from>
      <xdr:col>0</xdr:col>
      <xdr:colOff>922020</xdr:colOff>
      <xdr:row>7</xdr:row>
      <xdr:rowOff>129540</xdr:rowOff>
    </xdr:from>
    <xdr:to>
      <xdr:col>2</xdr:col>
      <xdr:colOff>30480</xdr:colOff>
      <xdr:row>11</xdr:row>
      <xdr:rowOff>144780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F8564C07-DCD1-4EF5-927E-0CC653792A92}"/>
            </a:ext>
          </a:extLst>
        </xdr:cNvPr>
        <xdr:cNvGrpSpPr/>
      </xdr:nvGrpSpPr>
      <xdr:grpSpPr>
        <a:xfrm>
          <a:off x="922020" y="1303020"/>
          <a:ext cx="1333500" cy="762000"/>
          <a:chOff x="1564640" y="1260478"/>
          <a:chExt cx="883920" cy="697855"/>
        </a:xfrm>
        <a:solidFill>
          <a:schemeClr val="bg1">
            <a:lumMod val="95000"/>
          </a:schemeClr>
        </a:solidFill>
      </xdr:grpSpPr>
      <xdr:sp macro="" textlink="">
        <xdr:nvSpPr>
          <xdr:cNvPr id="5" name="Rectángulo: esquinas superiores redondeadas 4">
            <a:extLst>
              <a:ext uri="{FF2B5EF4-FFF2-40B4-BE49-F238E27FC236}">
                <a16:creationId xmlns:a16="http://schemas.microsoft.com/office/drawing/2014/main" id="{EBB6474A-A5D5-4768-8DBE-8DAF902443F9}"/>
              </a:ext>
            </a:extLst>
          </xdr:cNvPr>
          <xdr:cNvSpPr/>
        </xdr:nvSpPr>
        <xdr:spPr>
          <a:xfrm rot="16200000">
            <a:off x="1814195" y="1168400"/>
            <a:ext cx="384810" cy="88392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s-MX" sz="1100"/>
          </a:p>
        </xdr:txBody>
      </xdr:sp>
      <xdr:sp macro="" textlink="">
        <xdr:nvSpPr>
          <xdr:cNvPr id="6" name="Forma libre: forma 5">
            <a:extLst>
              <a:ext uri="{FF2B5EF4-FFF2-40B4-BE49-F238E27FC236}">
                <a16:creationId xmlns:a16="http://schemas.microsoft.com/office/drawing/2014/main" id="{E84CEFDD-F705-4C17-901B-4D56E252C4FF}"/>
              </a:ext>
            </a:extLst>
          </xdr:cNvPr>
          <xdr:cNvSpPr/>
        </xdr:nvSpPr>
        <xdr:spPr>
          <a:xfrm>
            <a:off x="2280920" y="1260478"/>
            <a:ext cx="155892" cy="697855"/>
          </a:xfrm>
          <a:custGeom>
            <a:avLst/>
            <a:gdLst>
              <a:gd name="connsiteX0" fmla="*/ 155892 w 155892"/>
              <a:gd name="connsiteY0" fmla="*/ 0 h 697855"/>
              <a:gd name="connsiteX1" fmla="*/ 155892 w 155892"/>
              <a:gd name="connsiteY1" fmla="*/ 697855 h 697855"/>
              <a:gd name="connsiteX2" fmla="*/ 143642 w 155892"/>
              <a:gd name="connsiteY2" fmla="*/ 637180 h 697855"/>
              <a:gd name="connsiteX3" fmla="*/ 0 w 155892"/>
              <a:gd name="connsiteY3" fmla="*/ 541967 h 697855"/>
              <a:gd name="connsiteX4" fmla="*/ 0 w 155892"/>
              <a:gd name="connsiteY4" fmla="*/ 155888 h 697855"/>
              <a:gd name="connsiteX5" fmla="*/ 143642 w 155892"/>
              <a:gd name="connsiteY5" fmla="*/ 60675 h 697855"/>
              <a:gd name="connsiteX6" fmla="*/ 155892 w 155892"/>
              <a:gd name="connsiteY6" fmla="*/ 0 h 697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55892" h="697855">
                <a:moveTo>
                  <a:pt x="155892" y="0"/>
                </a:moveTo>
                <a:lnTo>
                  <a:pt x="155892" y="697855"/>
                </a:lnTo>
                <a:lnTo>
                  <a:pt x="143642" y="637180"/>
                </a:lnTo>
                <a:cubicBezTo>
                  <a:pt x="119976" y="581227"/>
                  <a:pt x="64573" y="541967"/>
                  <a:pt x="0" y="541967"/>
                </a:cubicBezTo>
                <a:lnTo>
                  <a:pt x="0" y="155888"/>
                </a:lnTo>
                <a:cubicBezTo>
                  <a:pt x="64573" y="155888"/>
                  <a:pt x="119976" y="116628"/>
                  <a:pt x="143642" y="60675"/>
                </a:cubicBezTo>
                <a:lnTo>
                  <a:pt x="155892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  <xdr:twoCellAnchor editAs="absolute">
    <xdr:from>
      <xdr:col>0</xdr:col>
      <xdr:colOff>746760</xdr:colOff>
      <xdr:row>1</xdr:row>
      <xdr:rowOff>76200</xdr:rowOff>
    </xdr:from>
    <xdr:to>
      <xdr:col>2</xdr:col>
      <xdr:colOff>22860</xdr:colOff>
      <xdr:row>4</xdr:row>
      <xdr:rowOff>4678</xdr:rowOff>
    </xdr:to>
    <xdr:sp macro="" textlink="">
      <xdr:nvSpPr>
        <xdr:cNvPr id="7" name="CuadroTexto 4">
          <a:extLst>
            <a:ext uri="{FF2B5EF4-FFF2-40B4-BE49-F238E27FC236}">
              <a16:creationId xmlns:a16="http://schemas.microsoft.com/office/drawing/2014/main" id="{037BA04B-3B14-4C61-A408-30BD93DBE3C6}"/>
            </a:ext>
          </a:extLst>
        </xdr:cNvPr>
        <xdr:cNvSpPr txBox="1"/>
      </xdr:nvSpPr>
      <xdr:spPr>
        <a:xfrm>
          <a:off x="746760" y="144780"/>
          <a:ext cx="1501140" cy="47711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[ </a:t>
          </a:r>
          <a:r>
            <a:rPr lang="es-MX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Thin</a:t>
          </a:r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Code ]</a:t>
          </a:r>
        </a:p>
        <a:p>
          <a:pPr algn="r"/>
          <a:r>
            <a:rPr lang="es-MX" sz="600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Deep</a:t>
          </a:r>
          <a:r>
            <a:rPr lang="es-MX" sz="600" b="0" baseline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 Business, simple answers.</a:t>
          </a:r>
          <a:endParaRPr lang="es-MX" sz="600" b="0">
            <a:solidFill>
              <a:schemeClr val="bg1"/>
            </a:solidFill>
            <a:latin typeface="Roboto" panose="020B0604020202020204" pitchFamily="2" charset="0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1203960</xdr:colOff>
      <xdr:row>5</xdr:row>
      <xdr:rowOff>0</xdr:rowOff>
    </xdr:from>
    <xdr:to>
      <xdr:col>2</xdr:col>
      <xdr:colOff>30480</xdr:colOff>
      <xdr:row>28</xdr:row>
      <xdr:rowOff>167640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3B190AAB-65D9-467E-8EFD-A4F47ABE7DA5}"/>
            </a:ext>
          </a:extLst>
        </xdr:cNvPr>
        <xdr:cNvSpPr txBox="1"/>
      </xdr:nvSpPr>
      <xdr:spPr>
        <a:xfrm>
          <a:off x="1203960" y="800100"/>
          <a:ext cx="1051560" cy="4396740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Dashboard</a:t>
          </a: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1" kern="1200">
              <a:solidFill>
                <a:srgbClr val="00AEC7"/>
              </a:solidFill>
              <a:latin typeface="+mj-lt"/>
              <a:ea typeface="Roboto" panose="020B0604020202020204" pitchFamily="2" charset="0"/>
              <a:cs typeface="+mn-cs"/>
            </a:rPr>
            <a:t>Proyectos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Asignaciones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Recursos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Configuración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982980</xdr:colOff>
      <xdr:row>4</xdr:row>
      <xdr:rowOff>167640</xdr:rowOff>
    </xdr:from>
    <xdr:to>
      <xdr:col>0</xdr:col>
      <xdr:colOff>1272540</xdr:colOff>
      <xdr:row>6</xdr:row>
      <xdr:rowOff>91440</xdr:rowOff>
    </xdr:to>
    <xdr:pic>
      <xdr:nvPicPr>
        <xdr:cNvPr id="10" name="Gráfico 9" descr="Presentación con gráfico de barras con relleno sóli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A4A86C-67C4-4C82-88EF-88327EA56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2980" y="784860"/>
          <a:ext cx="289560" cy="289560"/>
        </a:xfrm>
        <a:prstGeom prst="rect">
          <a:avLst/>
        </a:prstGeom>
      </xdr:spPr>
    </xdr:pic>
    <xdr:clientData/>
  </xdr:twoCellAnchor>
  <xdr:twoCellAnchor editAs="absolute">
    <xdr:from>
      <xdr:col>0</xdr:col>
      <xdr:colOff>975360</xdr:colOff>
      <xdr:row>8</xdr:row>
      <xdr:rowOff>160020</xdr:rowOff>
    </xdr:from>
    <xdr:to>
      <xdr:col>0</xdr:col>
      <xdr:colOff>1263360</xdr:colOff>
      <xdr:row>10</xdr:row>
      <xdr:rowOff>82260</xdr:rowOff>
    </xdr:to>
    <xdr:pic>
      <xdr:nvPicPr>
        <xdr:cNvPr id="11" name="Gráfico 10" descr="Plano con relleno sólido">
          <a:extLst>
            <a:ext uri="{FF2B5EF4-FFF2-40B4-BE49-F238E27FC236}">
              <a16:creationId xmlns:a16="http://schemas.microsoft.com/office/drawing/2014/main" id="{3ADCD3E6-C590-4C0E-BFD2-EE32C52BF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5360" y="15316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967740</xdr:colOff>
      <xdr:row>12</xdr:row>
      <xdr:rowOff>167640</xdr:rowOff>
    </xdr:from>
    <xdr:to>
      <xdr:col>0</xdr:col>
      <xdr:colOff>1255740</xdr:colOff>
      <xdr:row>14</xdr:row>
      <xdr:rowOff>89880</xdr:rowOff>
    </xdr:to>
    <xdr:pic>
      <xdr:nvPicPr>
        <xdr:cNvPr id="12" name="Gráfico 11" descr="Ciclismo en compañía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19B68F-5ADA-4AA2-831D-F58EAF5F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67740" y="22707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944880</xdr:colOff>
      <xdr:row>17</xdr:row>
      <xdr:rowOff>7620</xdr:rowOff>
    </xdr:from>
    <xdr:to>
      <xdr:col>0</xdr:col>
      <xdr:colOff>1232880</xdr:colOff>
      <xdr:row>18</xdr:row>
      <xdr:rowOff>112740</xdr:rowOff>
    </xdr:to>
    <xdr:pic>
      <xdr:nvPicPr>
        <xdr:cNvPr id="13" name="Gráfico 12" descr="Usuarios con relleno sólido">
          <a:extLst>
            <a:ext uri="{FF2B5EF4-FFF2-40B4-BE49-F238E27FC236}">
              <a16:creationId xmlns:a16="http://schemas.microsoft.com/office/drawing/2014/main" id="{8623463C-08AF-4A78-A8C2-2852F9F54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44880" y="3025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952500</xdr:colOff>
      <xdr:row>21</xdr:row>
      <xdr:rowOff>38100</xdr:rowOff>
    </xdr:from>
    <xdr:to>
      <xdr:col>0</xdr:col>
      <xdr:colOff>1240500</xdr:colOff>
      <xdr:row>22</xdr:row>
      <xdr:rowOff>143220</xdr:rowOff>
    </xdr:to>
    <xdr:pic>
      <xdr:nvPicPr>
        <xdr:cNvPr id="14" name="Gráfico 13" descr="Engranajes con relleno sólid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8AF6018-F6E5-41D0-BA01-AA3A78D1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52500" y="3787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22860</xdr:colOff>
      <xdr:row>1</xdr:row>
      <xdr:rowOff>0</xdr:rowOff>
    </xdr:from>
    <xdr:to>
      <xdr:col>16</xdr:col>
      <xdr:colOff>463620</xdr:colOff>
      <xdr:row>3</xdr:row>
      <xdr:rowOff>15840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88A6F002-70CA-45B3-ADB5-6AAD17EBDF6F}"/>
            </a:ext>
          </a:extLst>
        </xdr:cNvPr>
        <xdr:cNvSpPr/>
      </xdr:nvSpPr>
      <xdr:spPr>
        <a:xfrm>
          <a:off x="2400300" y="68580"/>
          <a:ext cx="10979220" cy="381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absolute">
    <xdr:from>
      <xdr:col>4</xdr:col>
      <xdr:colOff>15240</xdr:colOff>
      <xdr:row>1</xdr:row>
      <xdr:rowOff>68580</xdr:rowOff>
    </xdr:from>
    <xdr:to>
      <xdr:col>6</xdr:col>
      <xdr:colOff>624840</xdr:colOff>
      <xdr:row>2</xdr:row>
      <xdr:rowOff>114300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B7AA725-2E0E-4DAF-83FA-969EAFD975B2}"/>
            </a:ext>
          </a:extLst>
        </xdr:cNvPr>
        <xdr:cNvSpPr txBox="1"/>
      </xdr:nvSpPr>
      <xdr:spPr>
        <a:xfrm>
          <a:off x="2773680" y="137160"/>
          <a:ext cx="28422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2">
                  <a:lumMod val="50000"/>
                </a:schemeClr>
              </a:solidFill>
              <a:effectLst/>
              <a:latin typeface="Abadi" panose="020B0604020104020204" pitchFamily="34" charset="0"/>
              <a:ea typeface="+mn-ea"/>
              <a:cs typeface="+mn-cs"/>
            </a:rPr>
            <a:t>ESTADISTICAS</a:t>
          </a:r>
          <a:r>
            <a:rPr lang="es-MX" sz="1100" baseline="0">
              <a:solidFill>
                <a:schemeClr val="accent2">
                  <a:lumMod val="50000"/>
                </a:schemeClr>
              </a:solidFill>
              <a:effectLst/>
              <a:latin typeface="Abadi" panose="020B0604020104020204" pitchFamily="34" charset="0"/>
              <a:ea typeface="+mn-ea"/>
              <a:cs typeface="+mn-cs"/>
            </a:rPr>
            <a:t> DE PROYECTOS </a:t>
          </a:r>
          <a:endParaRPr lang="es-MX">
            <a:solidFill>
              <a:schemeClr val="accent2">
                <a:lumMod val="50000"/>
              </a:schemeClr>
            </a:solidFill>
            <a:effectLst/>
            <a:latin typeface="Abadi" panose="020B0604020104020204" pitchFamily="34" charset="0"/>
          </a:endParaRPr>
        </a:p>
      </xdr:txBody>
    </xdr:sp>
    <xdr:clientData/>
  </xdr:twoCellAnchor>
  <xdr:twoCellAnchor editAs="absolute">
    <xdr:from>
      <xdr:col>12</xdr:col>
      <xdr:colOff>83820</xdr:colOff>
      <xdr:row>1</xdr:row>
      <xdr:rowOff>53340</xdr:rowOff>
    </xdr:from>
    <xdr:to>
      <xdr:col>15</xdr:col>
      <xdr:colOff>548640</xdr:colOff>
      <xdr:row>2</xdr:row>
      <xdr:rowOff>91440</xdr:rowOff>
    </xdr:to>
    <xdr:sp macro="" textlink="Configuracion!A1">
      <xdr:nvSpPr>
        <xdr:cNvPr id="17" name="CuadroTexto 16">
          <a:extLst>
            <a:ext uri="{FF2B5EF4-FFF2-40B4-BE49-F238E27FC236}">
              <a16:creationId xmlns:a16="http://schemas.microsoft.com/office/drawing/2014/main" id="{7F5B190F-0B93-4308-B5D9-B12B43C62BC0}"/>
            </a:ext>
          </a:extLst>
        </xdr:cNvPr>
        <xdr:cNvSpPr txBox="1"/>
      </xdr:nvSpPr>
      <xdr:spPr>
        <a:xfrm>
          <a:off x="9829800" y="121920"/>
          <a:ext cx="28422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3A37FF26-03AC-4221-89FC-D94F6FA1A033}" type="TxLink">
            <a:rPr lang="en-US" sz="1100" b="0" i="0" u="none" strike="noStrike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pPr algn="r"/>
            <a:t>sábado, 12 de marzo de 2022</a:t>
          </a:fld>
          <a:endParaRPr lang="en-US" sz="1100">
            <a:solidFill>
              <a:schemeClr val="accent2">
                <a:lumMod val="50000"/>
              </a:schemeClr>
            </a:solidFill>
            <a:latin typeface="Abadi" panose="020B06040201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22860</xdr:rowOff>
    </xdr:from>
    <xdr:to>
      <xdr:col>1</xdr:col>
      <xdr:colOff>570005</xdr:colOff>
      <xdr:row>42</xdr:row>
      <xdr:rowOff>91440</xdr:rowOff>
    </xdr:to>
    <xdr:pic>
      <xdr:nvPicPr>
        <xdr:cNvPr id="2" name="Picture 1" descr="Gráficos y diagramas digitales para empresas">
          <a:extLst>
            <a:ext uri="{FF2B5EF4-FFF2-40B4-BE49-F238E27FC236}">
              <a16:creationId xmlns:a16="http://schemas.microsoft.com/office/drawing/2014/main" id="{D49E58D5-E34C-49FA-98C0-C9A5E18AB8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63" t="1" r="70998" b="1"/>
        <a:stretch/>
      </xdr:blipFill>
      <xdr:spPr>
        <a:xfrm>
          <a:off x="0" y="22860"/>
          <a:ext cx="2223545" cy="7635240"/>
        </a:xfrm>
        <a:prstGeom prst="rect">
          <a:avLst/>
        </a:prstGeom>
      </xdr:spPr>
    </xdr:pic>
    <xdr:clientData/>
  </xdr:twoCellAnchor>
  <xdr:twoCellAnchor editAs="absolute">
    <xdr:from>
      <xdr:col>0</xdr:col>
      <xdr:colOff>544830</xdr:colOff>
      <xdr:row>1</xdr:row>
      <xdr:rowOff>15240</xdr:rowOff>
    </xdr:from>
    <xdr:to>
      <xdr:col>2</xdr:col>
      <xdr:colOff>3810</xdr:colOff>
      <xdr:row>41</xdr:row>
      <xdr:rowOff>160020</xdr:rowOff>
    </xdr:to>
    <xdr:sp macro="" textlink="">
      <xdr:nvSpPr>
        <xdr:cNvPr id="3" name="Rectángulo: esquinas superiores redondeadas 2">
          <a:extLst>
            <a:ext uri="{FF2B5EF4-FFF2-40B4-BE49-F238E27FC236}">
              <a16:creationId xmlns:a16="http://schemas.microsoft.com/office/drawing/2014/main" id="{2EE390C0-659B-4144-A5A0-7D359B389226}"/>
            </a:ext>
          </a:extLst>
        </xdr:cNvPr>
        <xdr:cNvSpPr/>
      </xdr:nvSpPr>
      <xdr:spPr>
        <a:xfrm rot="16200000">
          <a:off x="-2343150" y="2971800"/>
          <a:ext cx="7459980" cy="1684020"/>
        </a:xfrm>
        <a:prstGeom prst="round2SameRect">
          <a:avLst/>
        </a:prstGeom>
        <a:solidFill>
          <a:srgbClr val="00AEC7">
            <a:alpha val="7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s-MX" sz="1100"/>
        </a:p>
      </xdr:txBody>
    </xdr:sp>
    <xdr:clientData/>
  </xdr:twoCellAnchor>
  <xdr:twoCellAnchor editAs="absolute">
    <xdr:from>
      <xdr:col>0</xdr:col>
      <xdr:colOff>922020</xdr:colOff>
      <xdr:row>11</xdr:row>
      <xdr:rowOff>152400</xdr:rowOff>
    </xdr:from>
    <xdr:to>
      <xdr:col>2</xdr:col>
      <xdr:colOff>30480</xdr:colOff>
      <xdr:row>16</xdr:row>
      <xdr:rowOff>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9559D6F-3565-48F5-B9DA-BB6DD7192D0F}"/>
            </a:ext>
          </a:extLst>
        </xdr:cNvPr>
        <xdr:cNvGrpSpPr/>
      </xdr:nvGrpSpPr>
      <xdr:grpSpPr>
        <a:xfrm>
          <a:off x="922020" y="2049780"/>
          <a:ext cx="1333500" cy="762000"/>
          <a:chOff x="1564640" y="1260478"/>
          <a:chExt cx="883920" cy="697855"/>
        </a:xfrm>
        <a:solidFill>
          <a:schemeClr val="bg1">
            <a:lumMod val="95000"/>
          </a:schemeClr>
        </a:solidFill>
      </xdr:grpSpPr>
      <xdr:sp macro="" textlink="">
        <xdr:nvSpPr>
          <xdr:cNvPr id="5" name="Rectángulo: esquinas superiores redondeadas 4">
            <a:extLst>
              <a:ext uri="{FF2B5EF4-FFF2-40B4-BE49-F238E27FC236}">
                <a16:creationId xmlns:a16="http://schemas.microsoft.com/office/drawing/2014/main" id="{6466BA81-7384-43AF-A0EA-40530437819E}"/>
              </a:ext>
            </a:extLst>
          </xdr:cNvPr>
          <xdr:cNvSpPr/>
        </xdr:nvSpPr>
        <xdr:spPr>
          <a:xfrm rot="16200000">
            <a:off x="1814195" y="1168400"/>
            <a:ext cx="384810" cy="88392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s-MX" sz="1100"/>
          </a:p>
        </xdr:txBody>
      </xdr:sp>
      <xdr:sp macro="" textlink="">
        <xdr:nvSpPr>
          <xdr:cNvPr id="6" name="Forma libre: forma 5">
            <a:extLst>
              <a:ext uri="{FF2B5EF4-FFF2-40B4-BE49-F238E27FC236}">
                <a16:creationId xmlns:a16="http://schemas.microsoft.com/office/drawing/2014/main" id="{BF0ED5C6-B602-4F6B-A747-29BE1018840E}"/>
              </a:ext>
            </a:extLst>
          </xdr:cNvPr>
          <xdr:cNvSpPr/>
        </xdr:nvSpPr>
        <xdr:spPr>
          <a:xfrm>
            <a:off x="2280920" y="1260478"/>
            <a:ext cx="155892" cy="697855"/>
          </a:xfrm>
          <a:custGeom>
            <a:avLst/>
            <a:gdLst>
              <a:gd name="connsiteX0" fmla="*/ 155892 w 155892"/>
              <a:gd name="connsiteY0" fmla="*/ 0 h 697855"/>
              <a:gd name="connsiteX1" fmla="*/ 155892 w 155892"/>
              <a:gd name="connsiteY1" fmla="*/ 697855 h 697855"/>
              <a:gd name="connsiteX2" fmla="*/ 143642 w 155892"/>
              <a:gd name="connsiteY2" fmla="*/ 637180 h 697855"/>
              <a:gd name="connsiteX3" fmla="*/ 0 w 155892"/>
              <a:gd name="connsiteY3" fmla="*/ 541967 h 697855"/>
              <a:gd name="connsiteX4" fmla="*/ 0 w 155892"/>
              <a:gd name="connsiteY4" fmla="*/ 155888 h 697855"/>
              <a:gd name="connsiteX5" fmla="*/ 143642 w 155892"/>
              <a:gd name="connsiteY5" fmla="*/ 60675 h 697855"/>
              <a:gd name="connsiteX6" fmla="*/ 155892 w 155892"/>
              <a:gd name="connsiteY6" fmla="*/ 0 h 697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55892" h="697855">
                <a:moveTo>
                  <a:pt x="155892" y="0"/>
                </a:moveTo>
                <a:lnTo>
                  <a:pt x="155892" y="697855"/>
                </a:lnTo>
                <a:lnTo>
                  <a:pt x="143642" y="637180"/>
                </a:lnTo>
                <a:cubicBezTo>
                  <a:pt x="119976" y="581227"/>
                  <a:pt x="64573" y="541967"/>
                  <a:pt x="0" y="541967"/>
                </a:cubicBezTo>
                <a:lnTo>
                  <a:pt x="0" y="155888"/>
                </a:lnTo>
                <a:cubicBezTo>
                  <a:pt x="64573" y="155888"/>
                  <a:pt x="119976" y="116628"/>
                  <a:pt x="143642" y="60675"/>
                </a:cubicBezTo>
                <a:lnTo>
                  <a:pt x="155892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  <xdr:twoCellAnchor editAs="absolute">
    <xdr:from>
      <xdr:col>0</xdr:col>
      <xdr:colOff>746760</xdr:colOff>
      <xdr:row>1</xdr:row>
      <xdr:rowOff>76200</xdr:rowOff>
    </xdr:from>
    <xdr:to>
      <xdr:col>2</xdr:col>
      <xdr:colOff>22860</xdr:colOff>
      <xdr:row>4</xdr:row>
      <xdr:rowOff>4678</xdr:rowOff>
    </xdr:to>
    <xdr:sp macro="" textlink="">
      <xdr:nvSpPr>
        <xdr:cNvPr id="7" name="CuadroTexto 4">
          <a:extLst>
            <a:ext uri="{FF2B5EF4-FFF2-40B4-BE49-F238E27FC236}">
              <a16:creationId xmlns:a16="http://schemas.microsoft.com/office/drawing/2014/main" id="{7A828F96-7A42-42C0-AFCF-44E7242003BF}"/>
            </a:ext>
          </a:extLst>
        </xdr:cNvPr>
        <xdr:cNvSpPr txBox="1"/>
      </xdr:nvSpPr>
      <xdr:spPr>
        <a:xfrm>
          <a:off x="746760" y="144780"/>
          <a:ext cx="1501140" cy="47711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[ </a:t>
          </a:r>
          <a:r>
            <a:rPr lang="es-MX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Thin</a:t>
          </a:r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Code ]</a:t>
          </a:r>
        </a:p>
        <a:p>
          <a:pPr algn="r"/>
          <a:r>
            <a:rPr lang="es-MX" sz="600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Deep</a:t>
          </a:r>
          <a:r>
            <a:rPr lang="es-MX" sz="600" b="0" baseline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 Business, simple answers.</a:t>
          </a:r>
          <a:endParaRPr lang="es-MX" sz="600" b="0">
            <a:solidFill>
              <a:schemeClr val="bg1"/>
            </a:solidFill>
            <a:latin typeface="Roboto" panose="020B0604020202020204" pitchFamily="2" charset="0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1203960</xdr:colOff>
      <xdr:row>5</xdr:row>
      <xdr:rowOff>0</xdr:rowOff>
    </xdr:from>
    <xdr:to>
      <xdr:col>2</xdr:col>
      <xdr:colOff>30480</xdr:colOff>
      <xdr:row>29</xdr:row>
      <xdr:rowOff>7620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C83E8731-C831-412B-8504-1133A84170D6}"/>
            </a:ext>
          </a:extLst>
        </xdr:cNvPr>
        <xdr:cNvSpPr txBox="1"/>
      </xdr:nvSpPr>
      <xdr:spPr>
        <a:xfrm>
          <a:off x="1203960" y="800100"/>
          <a:ext cx="1051560" cy="4396740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Dashboard</a:t>
          </a: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Proyectos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1" kern="1200">
              <a:solidFill>
                <a:srgbClr val="00AEC7"/>
              </a:solidFill>
              <a:latin typeface="+mj-lt"/>
              <a:ea typeface="Roboto" panose="020B0604020202020204" pitchFamily="2" charset="0"/>
              <a:cs typeface="+mn-cs"/>
            </a:rPr>
            <a:t>Asignaciones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Recursos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Configuración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982980</xdr:colOff>
      <xdr:row>4</xdr:row>
      <xdr:rowOff>167640</xdr:rowOff>
    </xdr:from>
    <xdr:to>
      <xdr:col>0</xdr:col>
      <xdr:colOff>1272540</xdr:colOff>
      <xdr:row>6</xdr:row>
      <xdr:rowOff>91440</xdr:rowOff>
    </xdr:to>
    <xdr:pic>
      <xdr:nvPicPr>
        <xdr:cNvPr id="9" name="Gráfico 8" descr="Presentación con gráfico de barras con relleno sóli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58EA47-E1A6-4964-97D5-47160043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2980" y="784860"/>
          <a:ext cx="289560" cy="289560"/>
        </a:xfrm>
        <a:prstGeom prst="rect">
          <a:avLst/>
        </a:prstGeom>
      </xdr:spPr>
    </xdr:pic>
    <xdr:clientData/>
  </xdr:twoCellAnchor>
  <xdr:twoCellAnchor editAs="absolute">
    <xdr:from>
      <xdr:col>0</xdr:col>
      <xdr:colOff>975360</xdr:colOff>
      <xdr:row>9</xdr:row>
      <xdr:rowOff>0</xdr:rowOff>
    </xdr:from>
    <xdr:to>
      <xdr:col>0</xdr:col>
      <xdr:colOff>1263360</xdr:colOff>
      <xdr:row>10</xdr:row>
      <xdr:rowOff>105120</xdr:rowOff>
    </xdr:to>
    <xdr:pic>
      <xdr:nvPicPr>
        <xdr:cNvPr id="10" name="Gráfico 9" descr="Plano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03085D-8182-45BC-9489-FA7FCABD7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75360" y="15316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967740</xdr:colOff>
      <xdr:row>13</xdr:row>
      <xdr:rowOff>7620</xdr:rowOff>
    </xdr:from>
    <xdr:to>
      <xdr:col>0</xdr:col>
      <xdr:colOff>1255740</xdr:colOff>
      <xdr:row>14</xdr:row>
      <xdr:rowOff>112740</xdr:rowOff>
    </xdr:to>
    <xdr:pic>
      <xdr:nvPicPr>
        <xdr:cNvPr id="11" name="Gráfico 10" descr="Ciclismo en compañía con relleno sólido">
          <a:extLst>
            <a:ext uri="{FF2B5EF4-FFF2-40B4-BE49-F238E27FC236}">
              <a16:creationId xmlns:a16="http://schemas.microsoft.com/office/drawing/2014/main" id="{BC061EA9-89B0-48B2-839D-89AE44A27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67740" y="22707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944880</xdr:colOff>
      <xdr:row>17</xdr:row>
      <xdr:rowOff>30480</xdr:rowOff>
    </xdr:from>
    <xdr:to>
      <xdr:col>0</xdr:col>
      <xdr:colOff>1232880</xdr:colOff>
      <xdr:row>18</xdr:row>
      <xdr:rowOff>135600</xdr:rowOff>
    </xdr:to>
    <xdr:pic>
      <xdr:nvPicPr>
        <xdr:cNvPr id="12" name="Gráfico 11" descr="Usuarios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8A499B2-505A-4C79-B510-F11479F8C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4880" y="3025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952500</xdr:colOff>
      <xdr:row>21</xdr:row>
      <xdr:rowOff>60960</xdr:rowOff>
    </xdr:from>
    <xdr:to>
      <xdr:col>0</xdr:col>
      <xdr:colOff>1240500</xdr:colOff>
      <xdr:row>22</xdr:row>
      <xdr:rowOff>166080</xdr:rowOff>
    </xdr:to>
    <xdr:pic>
      <xdr:nvPicPr>
        <xdr:cNvPr id="13" name="Gráfico 12" descr="Engranajes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F6D9C7B-FCC7-456A-A8D9-47D212595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52500" y="3787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22860</xdr:colOff>
      <xdr:row>1</xdr:row>
      <xdr:rowOff>0</xdr:rowOff>
    </xdr:from>
    <xdr:to>
      <xdr:col>17</xdr:col>
      <xdr:colOff>623640</xdr:colOff>
      <xdr:row>3</xdr:row>
      <xdr:rowOff>15840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C143FD1-6DF2-4FE6-9599-DA160D7578A2}"/>
            </a:ext>
          </a:extLst>
        </xdr:cNvPr>
        <xdr:cNvSpPr/>
      </xdr:nvSpPr>
      <xdr:spPr>
        <a:xfrm>
          <a:off x="2400300" y="68580"/>
          <a:ext cx="10979220" cy="381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absolute">
    <xdr:from>
      <xdr:col>3</xdr:col>
      <xdr:colOff>91440</xdr:colOff>
      <xdr:row>1</xdr:row>
      <xdr:rowOff>68580</xdr:rowOff>
    </xdr:from>
    <xdr:to>
      <xdr:col>5</xdr:col>
      <xdr:colOff>426720</xdr:colOff>
      <xdr:row>2</xdr:row>
      <xdr:rowOff>144780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C42E4D4-90E5-42C4-804D-62BBA23A6093}"/>
            </a:ext>
          </a:extLst>
        </xdr:cNvPr>
        <xdr:cNvSpPr txBox="1"/>
      </xdr:nvSpPr>
      <xdr:spPr>
        <a:xfrm>
          <a:off x="2468880" y="137160"/>
          <a:ext cx="2171700" cy="259080"/>
        </a:xfrm>
        <a:prstGeom prst="rect">
          <a:avLst/>
        </a:prstGeom>
        <a:solidFill>
          <a:srgbClr val="A1C6EA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100" baseline="0">
              <a:solidFill>
                <a:sysClr val="windowText" lastClr="000000"/>
              </a:solidFill>
              <a:effectLst/>
              <a:latin typeface="Abadi" panose="020B0604020104020204" pitchFamily="34" charset="0"/>
              <a:ea typeface="+mn-ea"/>
              <a:cs typeface="+mn-cs"/>
            </a:rPr>
            <a:t>ASIGNACIONES DE PROYECTOS </a:t>
          </a:r>
          <a:endParaRPr lang="es-MX">
            <a:solidFill>
              <a:sysClr val="windowText" lastClr="000000"/>
            </a:solidFill>
            <a:effectLst/>
            <a:latin typeface="Abadi" panose="020B0604020104020204" pitchFamily="34" charset="0"/>
          </a:endParaRPr>
        </a:p>
      </xdr:txBody>
    </xdr:sp>
    <xdr:clientData/>
  </xdr:twoCellAnchor>
  <xdr:twoCellAnchor editAs="absolute">
    <xdr:from>
      <xdr:col>12</xdr:col>
      <xdr:colOff>243840</xdr:colOff>
      <xdr:row>1</xdr:row>
      <xdr:rowOff>53340</xdr:rowOff>
    </xdr:from>
    <xdr:to>
      <xdr:col>15</xdr:col>
      <xdr:colOff>708660</xdr:colOff>
      <xdr:row>2</xdr:row>
      <xdr:rowOff>91440</xdr:rowOff>
    </xdr:to>
    <xdr:sp macro="" textlink="Configuracion!A1">
      <xdr:nvSpPr>
        <xdr:cNvPr id="16" name="CuadroTexto 15">
          <a:extLst>
            <a:ext uri="{FF2B5EF4-FFF2-40B4-BE49-F238E27FC236}">
              <a16:creationId xmlns:a16="http://schemas.microsoft.com/office/drawing/2014/main" id="{2BC4DBA1-266F-46F9-90FA-4D990646A859}"/>
            </a:ext>
          </a:extLst>
        </xdr:cNvPr>
        <xdr:cNvSpPr txBox="1"/>
      </xdr:nvSpPr>
      <xdr:spPr>
        <a:xfrm>
          <a:off x="9829800" y="121920"/>
          <a:ext cx="28422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3A37FF26-03AC-4221-89FC-D94F6FA1A033}" type="TxLink">
            <a:rPr lang="en-US" sz="1100" b="0" i="0" u="none" strike="noStrike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pPr algn="r"/>
            <a:t>sábado, 12 de marzo de 2022</a:t>
          </a:fld>
          <a:endParaRPr lang="en-US" sz="1100">
            <a:solidFill>
              <a:schemeClr val="accent2">
                <a:lumMod val="50000"/>
              </a:schemeClr>
            </a:solidFill>
            <a:latin typeface="Abadi" panose="020B0604020104020204" pitchFamily="34" charset="0"/>
          </a:endParaRPr>
        </a:p>
      </xdr:txBody>
    </xdr:sp>
    <xdr:clientData/>
  </xdr:twoCellAnchor>
  <xdr:twoCellAnchor editAs="absolute">
    <xdr:from>
      <xdr:col>5</xdr:col>
      <xdr:colOff>510540</xdr:colOff>
      <xdr:row>1</xdr:row>
      <xdr:rowOff>68580</xdr:rowOff>
    </xdr:from>
    <xdr:to>
      <xdr:col>7</xdr:col>
      <xdr:colOff>457200</xdr:colOff>
      <xdr:row>2</xdr:row>
      <xdr:rowOff>144780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E6E46120-9FCD-4186-91E1-022F03F2B86C}"/>
            </a:ext>
          </a:extLst>
        </xdr:cNvPr>
        <xdr:cNvSpPr txBox="1"/>
      </xdr:nvSpPr>
      <xdr:spPr>
        <a:xfrm>
          <a:off x="4724400" y="137160"/>
          <a:ext cx="2171700" cy="259080"/>
        </a:xfrm>
        <a:prstGeom prst="rect">
          <a:avLst/>
        </a:prstGeom>
        <a:ln>
          <a:solidFill>
            <a:srgbClr val="A1C6EA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>
              <a:solidFill>
                <a:sysClr val="windowText" lastClr="000000"/>
              </a:solidFill>
              <a:effectLst/>
              <a:latin typeface="Abadi" panose="020B0604020104020204" pitchFamily="34" charset="0"/>
              <a:ea typeface="+mn-ea"/>
              <a:cs typeface="+mn-cs"/>
            </a:rPr>
            <a:t>CONSULTAS</a:t>
          </a:r>
          <a:endParaRPr lang="es-MX">
            <a:solidFill>
              <a:sysClr val="windowText" lastClr="000000"/>
            </a:solidFill>
            <a:effectLst/>
            <a:latin typeface="Abadi" panose="020B0604020104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22860</xdr:rowOff>
    </xdr:from>
    <xdr:to>
      <xdr:col>1</xdr:col>
      <xdr:colOff>570005</xdr:colOff>
      <xdr:row>42</xdr:row>
      <xdr:rowOff>91440</xdr:rowOff>
    </xdr:to>
    <xdr:pic>
      <xdr:nvPicPr>
        <xdr:cNvPr id="2" name="Picture 1" descr="Gráficos y diagramas digitales para empresas">
          <a:extLst>
            <a:ext uri="{FF2B5EF4-FFF2-40B4-BE49-F238E27FC236}">
              <a16:creationId xmlns:a16="http://schemas.microsoft.com/office/drawing/2014/main" id="{5AE2952C-2A60-404B-940A-5BB0948B0F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63" t="1" r="70998" b="1"/>
        <a:stretch/>
      </xdr:blipFill>
      <xdr:spPr>
        <a:xfrm>
          <a:off x="0" y="22860"/>
          <a:ext cx="2223545" cy="7635240"/>
        </a:xfrm>
        <a:prstGeom prst="rect">
          <a:avLst/>
        </a:prstGeom>
      </xdr:spPr>
    </xdr:pic>
    <xdr:clientData/>
  </xdr:twoCellAnchor>
  <xdr:twoCellAnchor editAs="absolute">
    <xdr:from>
      <xdr:col>0</xdr:col>
      <xdr:colOff>544830</xdr:colOff>
      <xdr:row>1</xdr:row>
      <xdr:rowOff>15240</xdr:rowOff>
    </xdr:from>
    <xdr:to>
      <xdr:col>2</xdr:col>
      <xdr:colOff>3810</xdr:colOff>
      <xdr:row>41</xdr:row>
      <xdr:rowOff>160020</xdr:rowOff>
    </xdr:to>
    <xdr:sp macro="" textlink="">
      <xdr:nvSpPr>
        <xdr:cNvPr id="3" name="Rectángulo: esquinas superiores redondeadas 2">
          <a:extLst>
            <a:ext uri="{FF2B5EF4-FFF2-40B4-BE49-F238E27FC236}">
              <a16:creationId xmlns:a16="http://schemas.microsoft.com/office/drawing/2014/main" id="{BE00BA0C-F793-41DF-BED5-E0279D2347D4}"/>
            </a:ext>
          </a:extLst>
        </xdr:cNvPr>
        <xdr:cNvSpPr/>
      </xdr:nvSpPr>
      <xdr:spPr>
        <a:xfrm rot="16200000">
          <a:off x="-2343150" y="2971800"/>
          <a:ext cx="7459980" cy="1684020"/>
        </a:xfrm>
        <a:prstGeom prst="round2SameRect">
          <a:avLst/>
        </a:prstGeom>
        <a:solidFill>
          <a:srgbClr val="00AEC7">
            <a:alpha val="7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s-MX" sz="1100"/>
        </a:p>
      </xdr:txBody>
    </xdr:sp>
    <xdr:clientData/>
  </xdr:twoCellAnchor>
  <xdr:twoCellAnchor editAs="absolute">
    <xdr:from>
      <xdr:col>0</xdr:col>
      <xdr:colOff>922020</xdr:colOff>
      <xdr:row>11</xdr:row>
      <xdr:rowOff>152400</xdr:rowOff>
    </xdr:from>
    <xdr:to>
      <xdr:col>2</xdr:col>
      <xdr:colOff>30480</xdr:colOff>
      <xdr:row>16</xdr:row>
      <xdr:rowOff>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D53A737E-2BEF-479F-BBE6-C6D9D22C048C}"/>
            </a:ext>
          </a:extLst>
        </xdr:cNvPr>
        <xdr:cNvGrpSpPr/>
      </xdr:nvGrpSpPr>
      <xdr:grpSpPr>
        <a:xfrm>
          <a:off x="922020" y="2049780"/>
          <a:ext cx="1333500" cy="762000"/>
          <a:chOff x="1564640" y="1260478"/>
          <a:chExt cx="883920" cy="697855"/>
        </a:xfrm>
        <a:solidFill>
          <a:schemeClr val="bg1">
            <a:lumMod val="95000"/>
          </a:schemeClr>
        </a:solidFill>
      </xdr:grpSpPr>
      <xdr:sp macro="" textlink="">
        <xdr:nvSpPr>
          <xdr:cNvPr id="5" name="Rectángulo: esquinas superiores redondeadas 4">
            <a:extLst>
              <a:ext uri="{FF2B5EF4-FFF2-40B4-BE49-F238E27FC236}">
                <a16:creationId xmlns:a16="http://schemas.microsoft.com/office/drawing/2014/main" id="{72BDB142-E8D4-4ABA-97EA-B82B64B37E49}"/>
              </a:ext>
            </a:extLst>
          </xdr:cNvPr>
          <xdr:cNvSpPr/>
        </xdr:nvSpPr>
        <xdr:spPr>
          <a:xfrm rot="16200000">
            <a:off x="1814195" y="1168400"/>
            <a:ext cx="384810" cy="88392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s-MX" sz="1100"/>
          </a:p>
        </xdr:txBody>
      </xdr:sp>
      <xdr:sp macro="" textlink="">
        <xdr:nvSpPr>
          <xdr:cNvPr id="6" name="Forma libre: forma 5">
            <a:extLst>
              <a:ext uri="{FF2B5EF4-FFF2-40B4-BE49-F238E27FC236}">
                <a16:creationId xmlns:a16="http://schemas.microsoft.com/office/drawing/2014/main" id="{BFD261E8-A8E7-49D3-9096-95C098A9DA2C}"/>
              </a:ext>
            </a:extLst>
          </xdr:cNvPr>
          <xdr:cNvSpPr/>
        </xdr:nvSpPr>
        <xdr:spPr>
          <a:xfrm>
            <a:off x="2280920" y="1260478"/>
            <a:ext cx="155892" cy="697855"/>
          </a:xfrm>
          <a:custGeom>
            <a:avLst/>
            <a:gdLst>
              <a:gd name="connsiteX0" fmla="*/ 155892 w 155892"/>
              <a:gd name="connsiteY0" fmla="*/ 0 h 697855"/>
              <a:gd name="connsiteX1" fmla="*/ 155892 w 155892"/>
              <a:gd name="connsiteY1" fmla="*/ 697855 h 697855"/>
              <a:gd name="connsiteX2" fmla="*/ 143642 w 155892"/>
              <a:gd name="connsiteY2" fmla="*/ 637180 h 697855"/>
              <a:gd name="connsiteX3" fmla="*/ 0 w 155892"/>
              <a:gd name="connsiteY3" fmla="*/ 541967 h 697855"/>
              <a:gd name="connsiteX4" fmla="*/ 0 w 155892"/>
              <a:gd name="connsiteY4" fmla="*/ 155888 h 697855"/>
              <a:gd name="connsiteX5" fmla="*/ 143642 w 155892"/>
              <a:gd name="connsiteY5" fmla="*/ 60675 h 697855"/>
              <a:gd name="connsiteX6" fmla="*/ 155892 w 155892"/>
              <a:gd name="connsiteY6" fmla="*/ 0 h 697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55892" h="697855">
                <a:moveTo>
                  <a:pt x="155892" y="0"/>
                </a:moveTo>
                <a:lnTo>
                  <a:pt x="155892" y="697855"/>
                </a:lnTo>
                <a:lnTo>
                  <a:pt x="143642" y="637180"/>
                </a:lnTo>
                <a:cubicBezTo>
                  <a:pt x="119976" y="581227"/>
                  <a:pt x="64573" y="541967"/>
                  <a:pt x="0" y="541967"/>
                </a:cubicBezTo>
                <a:lnTo>
                  <a:pt x="0" y="155888"/>
                </a:lnTo>
                <a:cubicBezTo>
                  <a:pt x="64573" y="155888"/>
                  <a:pt x="119976" y="116628"/>
                  <a:pt x="143642" y="60675"/>
                </a:cubicBezTo>
                <a:lnTo>
                  <a:pt x="155892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  <xdr:twoCellAnchor editAs="absolute">
    <xdr:from>
      <xdr:col>0</xdr:col>
      <xdr:colOff>746760</xdr:colOff>
      <xdr:row>1</xdr:row>
      <xdr:rowOff>76200</xdr:rowOff>
    </xdr:from>
    <xdr:to>
      <xdr:col>2</xdr:col>
      <xdr:colOff>22860</xdr:colOff>
      <xdr:row>4</xdr:row>
      <xdr:rowOff>4678</xdr:rowOff>
    </xdr:to>
    <xdr:sp macro="" textlink="">
      <xdr:nvSpPr>
        <xdr:cNvPr id="7" name="CuadroTexto 4">
          <a:extLst>
            <a:ext uri="{FF2B5EF4-FFF2-40B4-BE49-F238E27FC236}">
              <a16:creationId xmlns:a16="http://schemas.microsoft.com/office/drawing/2014/main" id="{79C76943-8F56-46A1-8A98-94ED55315F32}"/>
            </a:ext>
          </a:extLst>
        </xdr:cNvPr>
        <xdr:cNvSpPr txBox="1"/>
      </xdr:nvSpPr>
      <xdr:spPr>
        <a:xfrm>
          <a:off x="746760" y="144780"/>
          <a:ext cx="1501140" cy="47711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[ </a:t>
          </a:r>
          <a:r>
            <a:rPr lang="es-MX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Thin</a:t>
          </a:r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Code ]</a:t>
          </a:r>
        </a:p>
        <a:p>
          <a:pPr algn="r"/>
          <a:r>
            <a:rPr lang="es-MX" sz="600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Deep</a:t>
          </a:r>
          <a:r>
            <a:rPr lang="es-MX" sz="600" b="0" baseline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 Business, simple answers.</a:t>
          </a:r>
          <a:endParaRPr lang="es-MX" sz="600" b="0">
            <a:solidFill>
              <a:schemeClr val="bg1"/>
            </a:solidFill>
            <a:latin typeface="Roboto" panose="020B0604020202020204" pitchFamily="2" charset="0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1203960</xdr:colOff>
      <xdr:row>5</xdr:row>
      <xdr:rowOff>0</xdr:rowOff>
    </xdr:from>
    <xdr:to>
      <xdr:col>2</xdr:col>
      <xdr:colOff>30480</xdr:colOff>
      <xdr:row>29</xdr:row>
      <xdr:rowOff>7620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80033CCC-995A-47AC-B8A6-8E370DFC8FAC}"/>
            </a:ext>
          </a:extLst>
        </xdr:cNvPr>
        <xdr:cNvSpPr txBox="1"/>
      </xdr:nvSpPr>
      <xdr:spPr>
        <a:xfrm>
          <a:off x="1203960" y="800100"/>
          <a:ext cx="1051560" cy="4396740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Dashboard</a:t>
          </a: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Proyectos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1" kern="1200">
              <a:solidFill>
                <a:srgbClr val="00AEC7"/>
              </a:solidFill>
              <a:latin typeface="+mj-lt"/>
              <a:ea typeface="Roboto" panose="020B0604020202020204" pitchFamily="2" charset="0"/>
              <a:cs typeface="+mn-cs"/>
            </a:rPr>
            <a:t>Asignaciones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Recursos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Configuración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982980</xdr:colOff>
      <xdr:row>4</xdr:row>
      <xdr:rowOff>167640</xdr:rowOff>
    </xdr:from>
    <xdr:to>
      <xdr:col>0</xdr:col>
      <xdr:colOff>1272540</xdr:colOff>
      <xdr:row>6</xdr:row>
      <xdr:rowOff>91440</xdr:rowOff>
    </xdr:to>
    <xdr:pic>
      <xdr:nvPicPr>
        <xdr:cNvPr id="9" name="Gráfico 8" descr="Presentación con gráfico de barras con relleno sóli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30E9BD-E547-4B5F-B2B7-2F4CD1B8E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2980" y="784860"/>
          <a:ext cx="289560" cy="289560"/>
        </a:xfrm>
        <a:prstGeom prst="rect">
          <a:avLst/>
        </a:prstGeom>
      </xdr:spPr>
    </xdr:pic>
    <xdr:clientData/>
  </xdr:twoCellAnchor>
  <xdr:twoCellAnchor editAs="absolute">
    <xdr:from>
      <xdr:col>0</xdr:col>
      <xdr:colOff>975360</xdr:colOff>
      <xdr:row>9</xdr:row>
      <xdr:rowOff>0</xdr:rowOff>
    </xdr:from>
    <xdr:to>
      <xdr:col>0</xdr:col>
      <xdr:colOff>1263360</xdr:colOff>
      <xdr:row>10</xdr:row>
      <xdr:rowOff>105120</xdr:rowOff>
    </xdr:to>
    <xdr:pic>
      <xdr:nvPicPr>
        <xdr:cNvPr id="10" name="Gráfico 9" descr="Plano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ECEAE0-2873-43F3-AD46-169E84CC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75360" y="15316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967740</xdr:colOff>
      <xdr:row>13</xdr:row>
      <xdr:rowOff>7620</xdr:rowOff>
    </xdr:from>
    <xdr:to>
      <xdr:col>0</xdr:col>
      <xdr:colOff>1255740</xdr:colOff>
      <xdr:row>14</xdr:row>
      <xdr:rowOff>112740</xdr:rowOff>
    </xdr:to>
    <xdr:pic>
      <xdr:nvPicPr>
        <xdr:cNvPr id="11" name="Gráfico 10" descr="Ciclismo en compañía con relleno sólido">
          <a:extLst>
            <a:ext uri="{FF2B5EF4-FFF2-40B4-BE49-F238E27FC236}">
              <a16:creationId xmlns:a16="http://schemas.microsoft.com/office/drawing/2014/main" id="{124839EB-1FC2-4E63-AEDB-C11165410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67740" y="22707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944880</xdr:colOff>
      <xdr:row>17</xdr:row>
      <xdr:rowOff>30480</xdr:rowOff>
    </xdr:from>
    <xdr:to>
      <xdr:col>0</xdr:col>
      <xdr:colOff>1232880</xdr:colOff>
      <xdr:row>18</xdr:row>
      <xdr:rowOff>135600</xdr:rowOff>
    </xdr:to>
    <xdr:pic>
      <xdr:nvPicPr>
        <xdr:cNvPr id="12" name="Gráfico 11" descr="Usuarios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407A85D-003B-418B-B2BE-755DF694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4880" y="3025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952500</xdr:colOff>
      <xdr:row>21</xdr:row>
      <xdr:rowOff>60960</xdr:rowOff>
    </xdr:from>
    <xdr:to>
      <xdr:col>0</xdr:col>
      <xdr:colOff>1240500</xdr:colOff>
      <xdr:row>22</xdr:row>
      <xdr:rowOff>166080</xdr:rowOff>
    </xdr:to>
    <xdr:pic>
      <xdr:nvPicPr>
        <xdr:cNvPr id="13" name="Gráfico 12" descr="Engranajes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D41B46-5C2B-4A22-8348-11B19B27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52500" y="3787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22860</xdr:colOff>
      <xdr:row>1</xdr:row>
      <xdr:rowOff>0</xdr:rowOff>
    </xdr:from>
    <xdr:to>
      <xdr:col>17</xdr:col>
      <xdr:colOff>250260</xdr:colOff>
      <xdr:row>3</xdr:row>
      <xdr:rowOff>15840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D75F252E-65AA-425F-A738-142B852FD784}"/>
            </a:ext>
          </a:extLst>
        </xdr:cNvPr>
        <xdr:cNvSpPr/>
      </xdr:nvSpPr>
      <xdr:spPr>
        <a:xfrm>
          <a:off x="2400300" y="68580"/>
          <a:ext cx="10979220" cy="381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absolute">
    <xdr:from>
      <xdr:col>3</xdr:col>
      <xdr:colOff>91440</xdr:colOff>
      <xdr:row>1</xdr:row>
      <xdr:rowOff>68580</xdr:rowOff>
    </xdr:from>
    <xdr:to>
      <xdr:col>5</xdr:col>
      <xdr:colOff>426720</xdr:colOff>
      <xdr:row>2</xdr:row>
      <xdr:rowOff>144780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4E93C22C-7509-4078-A7EB-FD89DD1AE54E}"/>
            </a:ext>
          </a:extLst>
        </xdr:cNvPr>
        <xdr:cNvSpPr txBox="1"/>
      </xdr:nvSpPr>
      <xdr:spPr>
        <a:xfrm>
          <a:off x="2468880" y="137160"/>
          <a:ext cx="2171700" cy="259080"/>
        </a:xfrm>
        <a:prstGeom prst="rect">
          <a:avLst/>
        </a:prstGeom>
        <a:ln>
          <a:solidFill>
            <a:srgbClr val="A1C6EA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s-MX" sz="1100" baseline="0">
              <a:solidFill>
                <a:sysClr val="windowText" lastClr="000000"/>
              </a:solidFill>
              <a:effectLst/>
              <a:latin typeface="Abadi" panose="020B0604020104020204" pitchFamily="34" charset="0"/>
              <a:ea typeface="+mn-ea"/>
              <a:cs typeface="+mn-cs"/>
            </a:rPr>
            <a:t>ASIGNACIONES DE PROYECTOS </a:t>
          </a:r>
        </a:p>
      </xdr:txBody>
    </xdr:sp>
    <xdr:clientData/>
  </xdr:twoCellAnchor>
  <xdr:twoCellAnchor editAs="absolute">
    <xdr:from>
      <xdr:col>11</xdr:col>
      <xdr:colOff>487680</xdr:colOff>
      <xdr:row>1</xdr:row>
      <xdr:rowOff>53340</xdr:rowOff>
    </xdr:from>
    <xdr:to>
      <xdr:col>15</xdr:col>
      <xdr:colOff>335280</xdr:colOff>
      <xdr:row>2</xdr:row>
      <xdr:rowOff>91440</xdr:rowOff>
    </xdr:to>
    <xdr:sp macro="" textlink="Configuracion!A1">
      <xdr:nvSpPr>
        <xdr:cNvPr id="16" name="CuadroTexto 15">
          <a:extLst>
            <a:ext uri="{FF2B5EF4-FFF2-40B4-BE49-F238E27FC236}">
              <a16:creationId xmlns:a16="http://schemas.microsoft.com/office/drawing/2014/main" id="{870AA994-C6DB-463A-8285-2F6851D1E240}"/>
            </a:ext>
          </a:extLst>
        </xdr:cNvPr>
        <xdr:cNvSpPr txBox="1"/>
      </xdr:nvSpPr>
      <xdr:spPr>
        <a:xfrm>
          <a:off x="9829800" y="121920"/>
          <a:ext cx="28422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3A37FF26-03AC-4221-89FC-D94F6FA1A033}" type="TxLink">
            <a:rPr lang="en-US" sz="1100" b="0" i="0" u="none" strike="noStrike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pPr algn="r"/>
            <a:t>sábado, 12 de marzo de 2022</a:t>
          </a:fld>
          <a:endParaRPr lang="en-US" sz="1100">
            <a:solidFill>
              <a:schemeClr val="accent2">
                <a:lumMod val="50000"/>
              </a:schemeClr>
            </a:solidFill>
            <a:latin typeface="Abadi" panose="020B0604020104020204" pitchFamily="34" charset="0"/>
          </a:endParaRPr>
        </a:p>
      </xdr:txBody>
    </xdr:sp>
    <xdr:clientData/>
  </xdr:twoCellAnchor>
  <xdr:twoCellAnchor editAs="absolute">
    <xdr:from>
      <xdr:col>5</xdr:col>
      <xdr:colOff>510540</xdr:colOff>
      <xdr:row>1</xdr:row>
      <xdr:rowOff>68580</xdr:rowOff>
    </xdr:from>
    <xdr:to>
      <xdr:col>7</xdr:col>
      <xdr:colOff>457200</xdr:colOff>
      <xdr:row>2</xdr:row>
      <xdr:rowOff>144780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40624FF3-89B8-4B07-AA38-7A2A3B2CBE88}"/>
            </a:ext>
          </a:extLst>
        </xdr:cNvPr>
        <xdr:cNvSpPr txBox="1"/>
      </xdr:nvSpPr>
      <xdr:spPr>
        <a:xfrm>
          <a:off x="4724400" y="137160"/>
          <a:ext cx="2171700" cy="259080"/>
        </a:xfrm>
        <a:prstGeom prst="rect">
          <a:avLst/>
        </a:prstGeom>
        <a:solidFill>
          <a:srgbClr val="A1C6EA"/>
        </a:solidFill>
        <a:ln>
          <a:solidFill>
            <a:srgbClr val="A1C6EA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>
              <a:solidFill>
                <a:sysClr val="windowText" lastClr="000000"/>
              </a:solidFill>
              <a:effectLst/>
              <a:latin typeface="Abadi" panose="020B0604020104020204" pitchFamily="34" charset="0"/>
              <a:ea typeface="+mn-ea"/>
              <a:cs typeface="+mn-cs"/>
            </a:rPr>
            <a:t>CONSULTAS</a:t>
          </a:r>
          <a:endParaRPr lang="es-MX">
            <a:solidFill>
              <a:sysClr val="windowText" lastClr="000000"/>
            </a:solidFill>
            <a:effectLst/>
            <a:latin typeface="Abadi" panose="020B0604020104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22860</xdr:rowOff>
    </xdr:from>
    <xdr:to>
      <xdr:col>1</xdr:col>
      <xdr:colOff>570005</xdr:colOff>
      <xdr:row>42</xdr:row>
      <xdr:rowOff>91440</xdr:rowOff>
    </xdr:to>
    <xdr:pic>
      <xdr:nvPicPr>
        <xdr:cNvPr id="2" name="Picture 1" descr="Gráficos y diagramas digitales para empresas">
          <a:extLst>
            <a:ext uri="{FF2B5EF4-FFF2-40B4-BE49-F238E27FC236}">
              <a16:creationId xmlns:a16="http://schemas.microsoft.com/office/drawing/2014/main" id="{66E91ABD-BE6C-4184-BAC0-5AB252A903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63" t="1" r="70998" b="1"/>
        <a:stretch/>
      </xdr:blipFill>
      <xdr:spPr>
        <a:xfrm>
          <a:off x="0" y="22860"/>
          <a:ext cx="2223545" cy="7635240"/>
        </a:xfrm>
        <a:prstGeom prst="rect">
          <a:avLst/>
        </a:prstGeom>
      </xdr:spPr>
    </xdr:pic>
    <xdr:clientData/>
  </xdr:twoCellAnchor>
  <xdr:twoCellAnchor editAs="absolute">
    <xdr:from>
      <xdr:col>0</xdr:col>
      <xdr:colOff>544830</xdr:colOff>
      <xdr:row>1</xdr:row>
      <xdr:rowOff>15240</xdr:rowOff>
    </xdr:from>
    <xdr:to>
      <xdr:col>2</xdr:col>
      <xdr:colOff>3810</xdr:colOff>
      <xdr:row>41</xdr:row>
      <xdr:rowOff>160020</xdr:rowOff>
    </xdr:to>
    <xdr:sp macro="" textlink="">
      <xdr:nvSpPr>
        <xdr:cNvPr id="3" name="Rectángulo: esquinas superiores redondeadas 2">
          <a:extLst>
            <a:ext uri="{FF2B5EF4-FFF2-40B4-BE49-F238E27FC236}">
              <a16:creationId xmlns:a16="http://schemas.microsoft.com/office/drawing/2014/main" id="{482963B6-0137-4504-A61A-147929FB9EBD}"/>
            </a:ext>
          </a:extLst>
        </xdr:cNvPr>
        <xdr:cNvSpPr/>
      </xdr:nvSpPr>
      <xdr:spPr>
        <a:xfrm rot="16200000">
          <a:off x="-2343150" y="2971800"/>
          <a:ext cx="7459980" cy="1684020"/>
        </a:xfrm>
        <a:prstGeom prst="round2SameRect">
          <a:avLst/>
        </a:prstGeom>
        <a:solidFill>
          <a:srgbClr val="00AEC7">
            <a:alpha val="7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s-MX" sz="1100"/>
        </a:p>
      </xdr:txBody>
    </xdr:sp>
    <xdr:clientData/>
  </xdr:twoCellAnchor>
  <xdr:twoCellAnchor editAs="absolute">
    <xdr:from>
      <xdr:col>0</xdr:col>
      <xdr:colOff>922020</xdr:colOff>
      <xdr:row>15</xdr:row>
      <xdr:rowOff>152400</xdr:rowOff>
    </xdr:from>
    <xdr:to>
      <xdr:col>2</xdr:col>
      <xdr:colOff>30480</xdr:colOff>
      <xdr:row>20</xdr:row>
      <xdr:rowOff>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162E3F39-DD48-463B-B58E-A8522BAEF733}"/>
            </a:ext>
          </a:extLst>
        </xdr:cNvPr>
        <xdr:cNvGrpSpPr/>
      </xdr:nvGrpSpPr>
      <xdr:grpSpPr>
        <a:xfrm>
          <a:off x="922020" y="2781300"/>
          <a:ext cx="1333500" cy="762000"/>
          <a:chOff x="1564640" y="1260478"/>
          <a:chExt cx="883920" cy="697855"/>
        </a:xfrm>
        <a:solidFill>
          <a:schemeClr val="bg1">
            <a:lumMod val="95000"/>
          </a:schemeClr>
        </a:solidFill>
      </xdr:grpSpPr>
      <xdr:sp macro="" textlink="">
        <xdr:nvSpPr>
          <xdr:cNvPr id="5" name="Rectángulo: esquinas superiores redondeadas 4">
            <a:extLst>
              <a:ext uri="{FF2B5EF4-FFF2-40B4-BE49-F238E27FC236}">
                <a16:creationId xmlns:a16="http://schemas.microsoft.com/office/drawing/2014/main" id="{ADC59755-FA9B-47A8-BEC5-90FBF799C4BD}"/>
              </a:ext>
            </a:extLst>
          </xdr:cNvPr>
          <xdr:cNvSpPr/>
        </xdr:nvSpPr>
        <xdr:spPr>
          <a:xfrm rot="16200000">
            <a:off x="1814195" y="1168400"/>
            <a:ext cx="384810" cy="88392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s-MX" sz="1100"/>
          </a:p>
        </xdr:txBody>
      </xdr:sp>
      <xdr:sp macro="" textlink="">
        <xdr:nvSpPr>
          <xdr:cNvPr id="6" name="Forma libre: forma 5">
            <a:extLst>
              <a:ext uri="{FF2B5EF4-FFF2-40B4-BE49-F238E27FC236}">
                <a16:creationId xmlns:a16="http://schemas.microsoft.com/office/drawing/2014/main" id="{8D5C47E3-D71D-48BD-926F-0E8452586EA8}"/>
              </a:ext>
            </a:extLst>
          </xdr:cNvPr>
          <xdr:cNvSpPr/>
        </xdr:nvSpPr>
        <xdr:spPr>
          <a:xfrm>
            <a:off x="2280920" y="1260478"/>
            <a:ext cx="155892" cy="697855"/>
          </a:xfrm>
          <a:custGeom>
            <a:avLst/>
            <a:gdLst>
              <a:gd name="connsiteX0" fmla="*/ 155892 w 155892"/>
              <a:gd name="connsiteY0" fmla="*/ 0 h 697855"/>
              <a:gd name="connsiteX1" fmla="*/ 155892 w 155892"/>
              <a:gd name="connsiteY1" fmla="*/ 697855 h 697855"/>
              <a:gd name="connsiteX2" fmla="*/ 143642 w 155892"/>
              <a:gd name="connsiteY2" fmla="*/ 637180 h 697855"/>
              <a:gd name="connsiteX3" fmla="*/ 0 w 155892"/>
              <a:gd name="connsiteY3" fmla="*/ 541967 h 697855"/>
              <a:gd name="connsiteX4" fmla="*/ 0 w 155892"/>
              <a:gd name="connsiteY4" fmla="*/ 155888 h 697855"/>
              <a:gd name="connsiteX5" fmla="*/ 143642 w 155892"/>
              <a:gd name="connsiteY5" fmla="*/ 60675 h 697855"/>
              <a:gd name="connsiteX6" fmla="*/ 155892 w 155892"/>
              <a:gd name="connsiteY6" fmla="*/ 0 h 697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55892" h="697855">
                <a:moveTo>
                  <a:pt x="155892" y="0"/>
                </a:moveTo>
                <a:lnTo>
                  <a:pt x="155892" y="697855"/>
                </a:lnTo>
                <a:lnTo>
                  <a:pt x="143642" y="637180"/>
                </a:lnTo>
                <a:cubicBezTo>
                  <a:pt x="119976" y="581227"/>
                  <a:pt x="64573" y="541967"/>
                  <a:pt x="0" y="541967"/>
                </a:cubicBezTo>
                <a:lnTo>
                  <a:pt x="0" y="155888"/>
                </a:lnTo>
                <a:cubicBezTo>
                  <a:pt x="64573" y="155888"/>
                  <a:pt x="119976" y="116628"/>
                  <a:pt x="143642" y="60675"/>
                </a:cubicBezTo>
                <a:lnTo>
                  <a:pt x="155892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  <xdr:twoCellAnchor editAs="absolute">
    <xdr:from>
      <xdr:col>0</xdr:col>
      <xdr:colOff>746760</xdr:colOff>
      <xdr:row>1</xdr:row>
      <xdr:rowOff>76200</xdr:rowOff>
    </xdr:from>
    <xdr:to>
      <xdr:col>2</xdr:col>
      <xdr:colOff>22860</xdr:colOff>
      <xdr:row>4</xdr:row>
      <xdr:rowOff>4678</xdr:rowOff>
    </xdr:to>
    <xdr:sp macro="" textlink="">
      <xdr:nvSpPr>
        <xdr:cNvPr id="7" name="CuadroTexto 4">
          <a:extLst>
            <a:ext uri="{FF2B5EF4-FFF2-40B4-BE49-F238E27FC236}">
              <a16:creationId xmlns:a16="http://schemas.microsoft.com/office/drawing/2014/main" id="{B021D48D-9AED-4BEE-9E8A-91100928895E}"/>
            </a:ext>
          </a:extLst>
        </xdr:cNvPr>
        <xdr:cNvSpPr txBox="1"/>
      </xdr:nvSpPr>
      <xdr:spPr>
        <a:xfrm>
          <a:off x="746760" y="144780"/>
          <a:ext cx="1501140" cy="47711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[ </a:t>
          </a:r>
          <a:r>
            <a:rPr lang="es-MX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Thin</a:t>
          </a:r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Code ]</a:t>
          </a:r>
        </a:p>
        <a:p>
          <a:pPr algn="r"/>
          <a:r>
            <a:rPr lang="es-MX" sz="600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Deep</a:t>
          </a:r>
          <a:r>
            <a:rPr lang="es-MX" sz="600" b="0" baseline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 Business, simple answers.</a:t>
          </a:r>
          <a:endParaRPr lang="es-MX" sz="600" b="0">
            <a:solidFill>
              <a:schemeClr val="bg1"/>
            </a:solidFill>
            <a:latin typeface="Roboto" panose="020B0604020202020204" pitchFamily="2" charset="0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1203960</xdr:colOff>
      <xdr:row>5</xdr:row>
      <xdr:rowOff>0</xdr:rowOff>
    </xdr:from>
    <xdr:to>
      <xdr:col>2</xdr:col>
      <xdr:colOff>30480</xdr:colOff>
      <xdr:row>29</xdr:row>
      <xdr:rowOff>7620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CC0BCD8B-0844-4E7E-8E2A-C249B3897192}"/>
            </a:ext>
          </a:extLst>
        </xdr:cNvPr>
        <xdr:cNvSpPr txBox="1"/>
      </xdr:nvSpPr>
      <xdr:spPr>
        <a:xfrm>
          <a:off x="1203960" y="800100"/>
          <a:ext cx="1051560" cy="4396740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Dashboard</a:t>
          </a: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Proyectos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Asignaciones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1" kern="1200">
              <a:solidFill>
                <a:srgbClr val="00AEC7"/>
              </a:solidFill>
              <a:latin typeface="+mj-lt"/>
              <a:ea typeface="Roboto" panose="020B0604020202020204" pitchFamily="2" charset="0"/>
              <a:cs typeface="+mn-cs"/>
            </a:rPr>
            <a:t>Recursos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Configuración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982980</xdr:colOff>
      <xdr:row>4</xdr:row>
      <xdr:rowOff>167640</xdr:rowOff>
    </xdr:from>
    <xdr:to>
      <xdr:col>0</xdr:col>
      <xdr:colOff>1272540</xdr:colOff>
      <xdr:row>6</xdr:row>
      <xdr:rowOff>91440</xdr:rowOff>
    </xdr:to>
    <xdr:pic>
      <xdr:nvPicPr>
        <xdr:cNvPr id="9" name="Gráfico 8" descr="Presentación con gráfico de barras con relleno sóli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9EC315-6CE3-46E4-AB59-ADB191537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2980" y="784860"/>
          <a:ext cx="289560" cy="289560"/>
        </a:xfrm>
        <a:prstGeom prst="rect">
          <a:avLst/>
        </a:prstGeom>
      </xdr:spPr>
    </xdr:pic>
    <xdr:clientData/>
  </xdr:twoCellAnchor>
  <xdr:twoCellAnchor editAs="absolute">
    <xdr:from>
      <xdr:col>0</xdr:col>
      <xdr:colOff>975360</xdr:colOff>
      <xdr:row>9</xdr:row>
      <xdr:rowOff>0</xdr:rowOff>
    </xdr:from>
    <xdr:to>
      <xdr:col>0</xdr:col>
      <xdr:colOff>1263360</xdr:colOff>
      <xdr:row>10</xdr:row>
      <xdr:rowOff>105120</xdr:rowOff>
    </xdr:to>
    <xdr:pic>
      <xdr:nvPicPr>
        <xdr:cNvPr id="10" name="Gráfico 9" descr="Plano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5B784-EAF5-4193-9E39-087D00AF0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75360" y="15316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967740</xdr:colOff>
      <xdr:row>13</xdr:row>
      <xdr:rowOff>7620</xdr:rowOff>
    </xdr:from>
    <xdr:to>
      <xdr:col>0</xdr:col>
      <xdr:colOff>1255740</xdr:colOff>
      <xdr:row>14</xdr:row>
      <xdr:rowOff>112740</xdr:rowOff>
    </xdr:to>
    <xdr:pic>
      <xdr:nvPicPr>
        <xdr:cNvPr id="11" name="Gráfico 10" descr="Ciclismo en compañía con relleno sólid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A059563-49CF-491B-BEF5-6698162E7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67740" y="22707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944880</xdr:colOff>
      <xdr:row>17</xdr:row>
      <xdr:rowOff>30480</xdr:rowOff>
    </xdr:from>
    <xdr:to>
      <xdr:col>0</xdr:col>
      <xdr:colOff>1232880</xdr:colOff>
      <xdr:row>18</xdr:row>
      <xdr:rowOff>135600</xdr:rowOff>
    </xdr:to>
    <xdr:pic>
      <xdr:nvPicPr>
        <xdr:cNvPr id="12" name="Gráfico 11" descr="Usuarios con relleno sólido">
          <a:extLst>
            <a:ext uri="{FF2B5EF4-FFF2-40B4-BE49-F238E27FC236}">
              <a16:creationId xmlns:a16="http://schemas.microsoft.com/office/drawing/2014/main" id="{20A6180B-BCC3-4F55-A65C-F26185674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4880" y="3025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952500</xdr:colOff>
      <xdr:row>21</xdr:row>
      <xdr:rowOff>60960</xdr:rowOff>
    </xdr:from>
    <xdr:to>
      <xdr:col>0</xdr:col>
      <xdr:colOff>1240500</xdr:colOff>
      <xdr:row>22</xdr:row>
      <xdr:rowOff>166080</xdr:rowOff>
    </xdr:to>
    <xdr:pic>
      <xdr:nvPicPr>
        <xdr:cNvPr id="13" name="Gráfico 12" descr="Engranajes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A2006A2-9699-48D3-B12C-2D0B0A6D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52500" y="3787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22860</xdr:colOff>
      <xdr:row>1</xdr:row>
      <xdr:rowOff>0</xdr:rowOff>
    </xdr:from>
    <xdr:to>
      <xdr:col>14</xdr:col>
      <xdr:colOff>250260</xdr:colOff>
      <xdr:row>3</xdr:row>
      <xdr:rowOff>15840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E35E7652-098E-4A71-A049-A67A01307825}"/>
            </a:ext>
          </a:extLst>
        </xdr:cNvPr>
        <xdr:cNvSpPr/>
      </xdr:nvSpPr>
      <xdr:spPr>
        <a:xfrm>
          <a:off x="2400300" y="68580"/>
          <a:ext cx="10979220" cy="381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absolute">
    <xdr:from>
      <xdr:col>3</xdr:col>
      <xdr:colOff>396240</xdr:colOff>
      <xdr:row>1</xdr:row>
      <xdr:rowOff>68580</xdr:rowOff>
    </xdr:from>
    <xdr:to>
      <xdr:col>5</xdr:col>
      <xdr:colOff>647700</xdr:colOff>
      <xdr:row>2</xdr:row>
      <xdr:rowOff>114300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F495024-69A9-4CDB-852F-E4765609C9F6}"/>
            </a:ext>
          </a:extLst>
        </xdr:cNvPr>
        <xdr:cNvSpPr txBox="1"/>
      </xdr:nvSpPr>
      <xdr:spPr>
        <a:xfrm>
          <a:off x="2773680" y="137160"/>
          <a:ext cx="28422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2">
                  <a:lumMod val="50000"/>
                </a:schemeClr>
              </a:solidFill>
              <a:effectLst/>
              <a:latin typeface="Abadi" panose="020B0604020104020204" pitchFamily="34" charset="0"/>
              <a:ea typeface="+mn-ea"/>
              <a:cs typeface="+mn-cs"/>
            </a:rPr>
            <a:t>RECURSOS</a:t>
          </a:r>
          <a:endParaRPr lang="es-MX">
            <a:solidFill>
              <a:schemeClr val="accent2">
                <a:lumMod val="50000"/>
              </a:schemeClr>
            </a:solidFill>
            <a:effectLst/>
            <a:latin typeface="Abadi" panose="020B0604020104020204" pitchFamily="34" charset="0"/>
          </a:endParaRPr>
        </a:p>
      </xdr:txBody>
    </xdr:sp>
    <xdr:clientData/>
  </xdr:twoCellAnchor>
  <xdr:twoCellAnchor editAs="absolute">
    <xdr:from>
      <xdr:col>9</xdr:col>
      <xdr:colOff>0</xdr:colOff>
      <xdr:row>1</xdr:row>
      <xdr:rowOff>53340</xdr:rowOff>
    </xdr:from>
    <xdr:to>
      <xdr:col>13</xdr:col>
      <xdr:colOff>38100</xdr:colOff>
      <xdr:row>2</xdr:row>
      <xdr:rowOff>91440</xdr:rowOff>
    </xdr:to>
    <xdr:sp macro="" textlink="Configuracion!A1">
      <xdr:nvSpPr>
        <xdr:cNvPr id="16" name="CuadroTexto 15">
          <a:extLst>
            <a:ext uri="{FF2B5EF4-FFF2-40B4-BE49-F238E27FC236}">
              <a16:creationId xmlns:a16="http://schemas.microsoft.com/office/drawing/2014/main" id="{5E0EFE25-FD52-4170-889F-61F54770E912}"/>
            </a:ext>
          </a:extLst>
        </xdr:cNvPr>
        <xdr:cNvSpPr txBox="1"/>
      </xdr:nvSpPr>
      <xdr:spPr>
        <a:xfrm>
          <a:off x="9829800" y="121920"/>
          <a:ext cx="28422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3A37FF26-03AC-4221-89FC-D94F6FA1A033}" type="TxLink">
            <a:rPr lang="en-US" sz="1100" b="0" i="0" u="none" strike="noStrike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pPr algn="r"/>
            <a:t>sábado, 12 de marzo de 2022</a:t>
          </a:fld>
          <a:endParaRPr lang="en-US" sz="1100">
            <a:solidFill>
              <a:schemeClr val="accent2">
                <a:lumMod val="50000"/>
              </a:schemeClr>
            </a:solidFill>
            <a:latin typeface="Abadi" panose="020B0604020104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22860</xdr:rowOff>
    </xdr:from>
    <xdr:to>
      <xdr:col>1</xdr:col>
      <xdr:colOff>570005</xdr:colOff>
      <xdr:row>47</xdr:row>
      <xdr:rowOff>30480</xdr:rowOff>
    </xdr:to>
    <xdr:pic>
      <xdr:nvPicPr>
        <xdr:cNvPr id="2" name="Picture 1" descr="Gráficos y diagramas digitales para empresas">
          <a:extLst>
            <a:ext uri="{FF2B5EF4-FFF2-40B4-BE49-F238E27FC236}">
              <a16:creationId xmlns:a16="http://schemas.microsoft.com/office/drawing/2014/main" id="{8ADA250E-24C8-4278-9955-E68B22C1A1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63" t="1" r="70998" b="1"/>
        <a:stretch/>
      </xdr:blipFill>
      <xdr:spPr>
        <a:xfrm>
          <a:off x="0" y="22860"/>
          <a:ext cx="2223545" cy="8488680"/>
        </a:xfrm>
        <a:prstGeom prst="rect">
          <a:avLst/>
        </a:prstGeom>
      </xdr:spPr>
    </xdr:pic>
    <xdr:clientData/>
  </xdr:twoCellAnchor>
  <xdr:twoCellAnchor editAs="absolute">
    <xdr:from>
      <xdr:col>0</xdr:col>
      <xdr:colOff>544830</xdr:colOff>
      <xdr:row>1</xdr:row>
      <xdr:rowOff>15240</xdr:rowOff>
    </xdr:from>
    <xdr:to>
      <xdr:col>2</xdr:col>
      <xdr:colOff>3810</xdr:colOff>
      <xdr:row>46</xdr:row>
      <xdr:rowOff>91440</xdr:rowOff>
    </xdr:to>
    <xdr:sp macro="" textlink="">
      <xdr:nvSpPr>
        <xdr:cNvPr id="3" name="Rectángulo: esquinas superiores redondeadas 2">
          <a:extLst>
            <a:ext uri="{FF2B5EF4-FFF2-40B4-BE49-F238E27FC236}">
              <a16:creationId xmlns:a16="http://schemas.microsoft.com/office/drawing/2014/main" id="{DCBCE630-4C31-47BE-90F4-4D9A341C1092}"/>
            </a:ext>
          </a:extLst>
        </xdr:cNvPr>
        <xdr:cNvSpPr/>
      </xdr:nvSpPr>
      <xdr:spPr>
        <a:xfrm rot="16200000">
          <a:off x="-2766060" y="3394710"/>
          <a:ext cx="8305800" cy="1684020"/>
        </a:xfrm>
        <a:prstGeom prst="round2SameRect">
          <a:avLst/>
        </a:prstGeom>
        <a:solidFill>
          <a:srgbClr val="00AEC7">
            <a:alpha val="7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s-MX" sz="1100"/>
        </a:p>
      </xdr:txBody>
    </xdr:sp>
    <xdr:clientData/>
  </xdr:twoCellAnchor>
  <xdr:twoCellAnchor editAs="absolute">
    <xdr:from>
      <xdr:col>0</xdr:col>
      <xdr:colOff>922020</xdr:colOff>
      <xdr:row>19</xdr:row>
      <xdr:rowOff>175260</xdr:rowOff>
    </xdr:from>
    <xdr:to>
      <xdr:col>2</xdr:col>
      <xdr:colOff>30480</xdr:colOff>
      <xdr:row>24</xdr:row>
      <xdr:rowOff>22860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5F201C4-3A21-4B07-9061-DBAC6FC3E761}"/>
            </a:ext>
          </a:extLst>
        </xdr:cNvPr>
        <xdr:cNvGrpSpPr/>
      </xdr:nvGrpSpPr>
      <xdr:grpSpPr>
        <a:xfrm>
          <a:off x="922020" y="3535680"/>
          <a:ext cx="1333500" cy="762000"/>
          <a:chOff x="1564640" y="1260478"/>
          <a:chExt cx="883920" cy="697855"/>
        </a:xfrm>
        <a:solidFill>
          <a:schemeClr val="bg1">
            <a:lumMod val="95000"/>
          </a:schemeClr>
        </a:solidFill>
      </xdr:grpSpPr>
      <xdr:sp macro="" textlink="">
        <xdr:nvSpPr>
          <xdr:cNvPr id="6" name="Rectángulo: esquinas superiores redondeadas 5">
            <a:extLst>
              <a:ext uri="{FF2B5EF4-FFF2-40B4-BE49-F238E27FC236}">
                <a16:creationId xmlns:a16="http://schemas.microsoft.com/office/drawing/2014/main" id="{E0695BCF-9D7C-4241-AD4A-D5E4FA8CB041}"/>
              </a:ext>
            </a:extLst>
          </xdr:cNvPr>
          <xdr:cNvSpPr/>
        </xdr:nvSpPr>
        <xdr:spPr>
          <a:xfrm rot="16200000">
            <a:off x="1814195" y="1168400"/>
            <a:ext cx="384810" cy="88392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s-MX" sz="1100"/>
          </a:p>
        </xdr:txBody>
      </xdr:sp>
      <xdr:sp macro="" textlink="">
        <xdr:nvSpPr>
          <xdr:cNvPr id="7" name="Forma libre: forma 6">
            <a:extLst>
              <a:ext uri="{FF2B5EF4-FFF2-40B4-BE49-F238E27FC236}">
                <a16:creationId xmlns:a16="http://schemas.microsoft.com/office/drawing/2014/main" id="{09BF25E3-D6C3-490C-93CB-B1251068EB4A}"/>
              </a:ext>
            </a:extLst>
          </xdr:cNvPr>
          <xdr:cNvSpPr/>
        </xdr:nvSpPr>
        <xdr:spPr>
          <a:xfrm>
            <a:off x="2280920" y="1260478"/>
            <a:ext cx="155892" cy="697855"/>
          </a:xfrm>
          <a:custGeom>
            <a:avLst/>
            <a:gdLst>
              <a:gd name="connsiteX0" fmla="*/ 155892 w 155892"/>
              <a:gd name="connsiteY0" fmla="*/ 0 h 697855"/>
              <a:gd name="connsiteX1" fmla="*/ 155892 w 155892"/>
              <a:gd name="connsiteY1" fmla="*/ 697855 h 697855"/>
              <a:gd name="connsiteX2" fmla="*/ 143642 w 155892"/>
              <a:gd name="connsiteY2" fmla="*/ 637180 h 697855"/>
              <a:gd name="connsiteX3" fmla="*/ 0 w 155892"/>
              <a:gd name="connsiteY3" fmla="*/ 541967 h 697855"/>
              <a:gd name="connsiteX4" fmla="*/ 0 w 155892"/>
              <a:gd name="connsiteY4" fmla="*/ 155888 h 697855"/>
              <a:gd name="connsiteX5" fmla="*/ 143642 w 155892"/>
              <a:gd name="connsiteY5" fmla="*/ 60675 h 697855"/>
              <a:gd name="connsiteX6" fmla="*/ 155892 w 155892"/>
              <a:gd name="connsiteY6" fmla="*/ 0 h 697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55892" h="697855">
                <a:moveTo>
                  <a:pt x="155892" y="0"/>
                </a:moveTo>
                <a:lnTo>
                  <a:pt x="155892" y="697855"/>
                </a:lnTo>
                <a:lnTo>
                  <a:pt x="143642" y="637180"/>
                </a:lnTo>
                <a:cubicBezTo>
                  <a:pt x="119976" y="581227"/>
                  <a:pt x="64573" y="541967"/>
                  <a:pt x="0" y="541967"/>
                </a:cubicBezTo>
                <a:lnTo>
                  <a:pt x="0" y="155888"/>
                </a:lnTo>
                <a:cubicBezTo>
                  <a:pt x="64573" y="155888"/>
                  <a:pt x="119976" y="116628"/>
                  <a:pt x="143642" y="60675"/>
                </a:cubicBezTo>
                <a:lnTo>
                  <a:pt x="155892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  <xdr:twoCellAnchor editAs="absolute">
    <xdr:from>
      <xdr:col>0</xdr:col>
      <xdr:colOff>746760</xdr:colOff>
      <xdr:row>1</xdr:row>
      <xdr:rowOff>76200</xdr:rowOff>
    </xdr:from>
    <xdr:to>
      <xdr:col>2</xdr:col>
      <xdr:colOff>22860</xdr:colOff>
      <xdr:row>4</xdr:row>
      <xdr:rowOff>4678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7774742D-EDAA-4214-BFEC-95F698B2ECC1}"/>
            </a:ext>
          </a:extLst>
        </xdr:cNvPr>
        <xdr:cNvSpPr txBox="1"/>
      </xdr:nvSpPr>
      <xdr:spPr>
        <a:xfrm>
          <a:off x="746760" y="144780"/>
          <a:ext cx="1501140" cy="47711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[ </a:t>
          </a:r>
          <a:r>
            <a:rPr lang="es-MX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Thin</a:t>
          </a:r>
          <a:r>
            <a:rPr lang="es-MX" b="1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Code ]</a:t>
          </a:r>
        </a:p>
        <a:p>
          <a:pPr algn="r"/>
          <a:r>
            <a:rPr lang="es-MX" sz="600" b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Deep</a:t>
          </a:r>
          <a:r>
            <a:rPr lang="es-MX" sz="600" b="0" baseline="0">
              <a:solidFill>
                <a:schemeClr val="bg1"/>
              </a:solidFill>
              <a:latin typeface="Roboto" panose="020B0604020202020204" pitchFamily="2" charset="0"/>
              <a:ea typeface="Roboto" panose="020B0604020202020204" pitchFamily="2" charset="0"/>
            </a:rPr>
            <a:t> Business, simple answers.</a:t>
          </a:r>
          <a:endParaRPr lang="es-MX" sz="600" b="0">
            <a:solidFill>
              <a:schemeClr val="bg1"/>
            </a:solidFill>
            <a:latin typeface="Roboto" panose="020B0604020202020204" pitchFamily="2" charset="0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1203960</xdr:colOff>
      <xdr:row>5</xdr:row>
      <xdr:rowOff>0</xdr:rowOff>
    </xdr:from>
    <xdr:to>
      <xdr:col>2</xdr:col>
      <xdr:colOff>30480</xdr:colOff>
      <xdr:row>29</xdr:row>
      <xdr:rowOff>7620</xdr:rowOff>
    </xdr:to>
    <xdr:sp macro="" textlink="">
      <xdr:nvSpPr>
        <xdr:cNvPr id="9" name="CuadroTexto 4">
          <a:extLst>
            <a:ext uri="{FF2B5EF4-FFF2-40B4-BE49-F238E27FC236}">
              <a16:creationId xmlns:a16="http://schemas.microsoft.com/office/drawing/2014/main" id="{F749E340-B253-4151-A620-A0E4141CCD06}"/>
            </a:ext>
          </a:extLst>
        </xdr:cNvPr>
        <xdr:cNvSpPr txBox="1"/>
      </xdr:nvSpPr>
      <xdr:spPr>
        <a:xfrm>
          <a:off x="1203960" y="800100"/>
          <a:ext cx="1051560" cy="4396740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200" b="0" kern="1200">
              <a:solidFill>
                <a:schemeClr val="bg1"/>
              </a:solidFill>
              <a:latin typeface="+mj-lt"/>
              <a:ea typeface="Roboto" panose="020B0604020202020204" pitchFamily="2" charset="0"/>
              <a:cs typeface="+mn-cs"/>
            </a:rPr>
            <a:t>Dashboard</a:t>
          </a: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rgbClr val="00AEC7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Proyectos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Asignaciones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0">
              <a:solidFill>
                <a:schemeClr val="bg1"/>
              </a:solidFill>
              <a:latin typeface="+mj-lt"/>
              <a:ea typeface="Roboto" panose="020B0604020202020204" pitchFamily="2" charset="0"/>
            </a:rPr>
            <a:t>Recursos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r>
            <a:rPr lang="es-MX" sz="1200" b="1">
              <a:solidFill>
                <a:srgbClr val="00AEC7"/>
              </a:solidFill>
              <a:latin typeface="+mj-lt"/>
              <a:ea typeface="Roboto" panose="020B0604020202020204" pitchFamily="2" charset="0"/>
            </a:rPr>
            <a:t>Configuración</a:t>
          </a: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sz="1200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  <a:p>
          <a:endParaRPr lang="es-MX" b="0">
            <a:solidFill>
              <a:schemeClr val="bg1"/>
            </a:solidFill>
            <a:latin typeface="+mj-lt"/>
            <a:ea typeface="Roboto" panose="020B0604020202020204" pitchFamily="2" charset="0"/>
          </a:endParaRPr>
        </a:p>
      </xdr:txBody>
    </xdr:sp>
    <xdr:clientData/>
  </xdr:twoCellAnchor>
  <xdr:twoCellAnchor editAs="absolute">
    <xdr:from>
      <xdr:col>0</xdr:col>
      <xdr:colOff>982980</xdr:colOff>
      <xdr:row>4</xdr:row>
      <xdr:rowOff>167640</xdr:rowOff>
    </xdr:from>
    <xdr:to>
      <xdr:col>0</xdr:col>
      <xdr:colOff>1272540</xdr:colOff>
      <xdr:row>6</xdr:row>
      <xdr:rowOff>91440</xdr:rowOff>
    </xdr:to>
    <xdr:pic>
      <xdr:nvPicPr>
        <xdr:cNvPr id="11" name="Gráfico 10" descr="Presentación con gráfico de barras con relleno sóli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2AE94B-E05F-49AD-9057-673F9E67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2980" y="784860"/>
          <a:ext cx="289560" cy="289560"/>
        </a:xfrm>
        <a:prstGeom prst="rect">
          <a:avLst/>
        </a:prstGeom>
      </xdr:spPr>
    </xdr:pic>
    <xdr:clientData/>
  </xdr:twoCellAnchor>
  <xdr:twoCellAnchor editAs="absolute">
    <xdr:from>
      <xdr:col>0</xdr:col>
      <xdr:colOff>975360</xdr:colOff>
      <xdr:row>9</xdr:row>
      <xdr:rowOff>0</xdr:rowOff>
    </xdr:from>
    <xdr:to>
      <xdr:col>0</xdr:col>
      <xdr:colOff>1263360</xdr:colOff>
      <xdr:row>10</xdr:row>
      <xdr:rowOff>105120</xdr:rowOff>
    </xdr:to>
    <xdr:pic>
      <xdr:nvPicPr>
        <xdr:cNvPr id="12" name="Gráfico 11" descr="Plano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A55C6B0-C8A6-4056-89E9-7A2C2046E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75360" y="153162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967740</xdr:colOff>
      <xdr:row>13</xdr:row>
      <xdr:rowOff>7620</xdr:rowOff>
    </xdr:from>
    <xdr:to>
      <xdr:col>0</xdr:col>
      <xdr:colOff>1255740</xdr:colOff>
      <xdr:row>14</xdr:row>
      <xdr:rowOff>112740</xdr:rowOff>
    </xdr:to>
    <xdr:pic>
      <xdr:nvPicPr>
        <xdr:cNvPr id="13" name="Gráfico 12" descr="Ciclismo en compañía con relleno sólid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E628B45-4D82-452B-BBDB-35EDA2459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67740" y="227076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944880</xdr:colOff>
      <xdr:row>17</xdr:row>
      <xdr:rowOff>30480</xdr:rowOff>
    </xdr:from>
    <xdr:to>
      <xdr:col>0</xdr:col>
      <xdr:colOff>1232880</xdr:colOff>
      <xdr:row>18</xdr:row>
      <xdr:rowOff>135600</xdr:rowOff>
    </xdr:to>
    <xdr:pic>
      <xdr:nvPicPr>
        <xdr:cNvPr id="14" name="Gráfico 13" descr="Usuarios con relleno sólido">
          <a:extLst>
            <a:ext uri="{FF2B5EF4-FFF2-40B4-BE49-F238E27FC236}">
              <a16:creationId xmlns:a16="http://schemas.microsoft.com/office/drawing/2014/main" id="{48064FE8-62EF-43FE-83FC-8A272534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4880" y="3025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952500</xdr:colOff>
      <xdr:row>21</xdr:row>
      <xdr:rowOff>60960</xdr:rowOff>
    </xdr:from>
    <xdr:to>
      <xdr:col>0</xdr:col>
      <xdr:colOff>1240500</xdr:colOff>
      <xdr:row>22</xdr:row>
      <xdr:rowOff>166080</xdr:rowOff>
    </xdr:to>
    <xdr:pic>
      <xdr:nvPicPr>
        <xdr:cNvPr id="15" name="Gráfico 14" descr="Engranajes con relleno sólido">
          <a:extLst>
            <a:ext uri="{FF2B5EF4-FFF2-40B4-BE49-F238E27FC236}">
              <a16:creationId xmlns:a16="http://schemas.microsoft.com/office/drawing/2014/main" id="{F9DD6C66-6943-499C-B3DE-5A19427B1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52500" y="378714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22860</xdr:colOff>
      <xdr:row>1</xdr:row>
      <xdr:rowOff>0</xdr:rowOff>
    </xdr:from>
    <xdr:to>
      <xdr:col>14</xdr:col>
      <xdr:colOff>1301820</xdr:colOff>
      <xdr:row>3</xdr:row>
      <xdr:rowOff>15840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4EC56E4D-A6DC-4CF9-ACFF-2ABF7EE54941}"/>
            </a:ext>
          </a:extLst>
        </xdr:cNvPr>
        <xdr:cNvSpPr/>
      </xdr:nvSpPr>
      <xdr:spPr>
        <a:xfrm>
          <a:off x="2400300" y="68580"/>
          <a:ext cx="10979220" cy="381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absolute">
    <xdr:from>
      <xdr:col>3</xdr:col>
      <xdr:colOff>396240</xdr:colOff>
      <xdr:row>1</xdr:row>
      <xdr:rowOff>68580</xdr:rowOff>
    </xdr:from>
    <xdr:to>
      <xdr:col>7</xdr:col>
      <xdr:colOff>137160</xdr:colOff>
      <xdr:row>2</xdr:row>
      <xdr:rowOff>114300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370D92FD-32D5-4E81-A9CA-A15D63AFA77A}"/>
            </a:ext>
          </a:extLst>
        </xdr:cNvPr>
        <xdr:cNvSpPr txBox="1"/>
      </xdr:nvSpPr>
      <xdr:spPr>
        <a:xfrm>
          <a:off x="2773680" y="137160"/>
          <a:ext cx="28422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accent2">
                  <a:lumMod val="50000"/>
                </a:schemeClr>
              </a:solidFill>
              <a:latin typeface="Abadi" panose="020B0604020202020204" pitchFamily="34" charset="0"/>
            </a:rPr>
            <a:t>CONFIGURACION DE DATOS</a:t>
          </a:r>
        </a:p>
      </xdr:txBody>
    </xdr:sp>
    <xdr:clientData/>
  </xdr:twoCellAnchor>
  <xdr:twoCellAnchor editAs="absolute">
    <xdr:from>
      <xdr:col>11</xdr:col>
      <xdr:colOff>129540</xdr:colOff>
      <xdr:row>1</xdr:row>
      <xdr:rowOff>53340</xdr:rowOff>
    </xdr:from>
    <xdr:to>
      <xdr:col>14</xdr:col>
      <xdr:colOff>594360</xdr:colOff>
      <xdr:row>2</xdr:row>
      <xdr:rowOff>91440</xdr:rowOff>
    </xdr:to>
    <xdr:sp macro="" textlink="$A$1">
      <xdr:nvSpPr>
        <xdr:cNvPr id="18" name="CuadroTexto 17">
          <a:extLst>
            <a:ext uri="{FF2B5EF4-FFF2-40B4-BE49-F238E27FC236}">
              <a16:creationId xmlns:a16="http://schemas.microsoft.com/office/drawing/2014/main" id="{2B03B3EA-722F-4502-A03C-CDFD1E3BB09A}"/>
            </a:ext>
          </a:extLst>
        </xdr:cNvPr>
        <xdr:cNvSpPr txBox="1"/>
      </xdr:nvSpPr>
      <xdr:spPr>
        <a:xfrm>
          <a:off x="9829800" y="121920"/>
          <a:ext cx="28422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9D4BA4B1-DFAA-4B53-A672-52228DBB4FD0}" type="TxLink">
            <a:rPr lang="en-US" sz="1100" b="0" i="0" u="none" strike="noStrike">
              <a:solidFill>
                <a:schemeClr val="accent2">
                  <a:lumMod val="50000"/>
                </a:schemeClr>
              </a:solidFill>
              <a:latin typeface="Abadi" panose="020B0604020104020204" pitchFamily="34" charset="0"/>
              <a:cs typeface="Calibri"/>
            </a:rPr>
            <a:pPr algn="r"/>
            <a:t>sábado, 12 de marzo de 2022</a:t>
          </a:fld>
          <a:endParaRPr lang="en-US" sz="1100">
            <a:solidFill>
              <a:schemeClr val="accent2">
                <a:lumMod val="50000"/>
              </a:schemeClr>
            </a:solidFill>
            <a:latin typeface="Abadi" panose="020B0604020104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F0204-492A-4B19-AAF1-5C79DB973E9B}" name="tbl_InformacionGeneral" displayName="tbl_InformacionGeneral" ref="D9:T16" totalsRowCount="1" headerRowDxfId="71" dataDxfId="69" totalsRowDxfId="67" headerRowBorderDxfId="70" tableBorderDxfId="68" totalsRowBorderDxfId="66">
  <autoFilter ref="D9:T15" xr:uid="{4B4F0204-492A-4B19-AAF1-5C79DB973E9B}"/>
  <tableColumns count="17">
    <tableColumn id="1" xr3:uid="{26FEEB93-CAE2-4334-BE6B-76079CF0CCE1}" name="ID" totalsRowLabel="Total" dataDxfId="65" totalsRowDxfId="64"/>
    <tableColumn id="2" xr3:uid="{1FABEF32-ACBC-4F38-A61E-FF13FBB3A907}" name="NOMBRE PROYECTO" dataDxfId="63" totalsRowDxfId="62"/>
    <tableColumn id="15" xr3:uid="{67887CAD-120B-4682-855D-433757CFB108}" name="GANANCIA BRUTA" totalsRowFunction="sum" dataDxfId="61" totalsRowDxfId="60">
      <calculatedColumnFormula>IF((tbl_InformacionGeneral[[#This Row],[PRECIO]]-tbl_InformacionGeneral[[#This Row],[COSTO REAL]])&gt;=0,(tbl_InformacionGeneral[[#This Row],[PRECIO]]-tbl_InformacionGeneral[[#This Row],[COSTO REAL]]),0)</calculatedColumnFormula>
    </tableColumn>
    <tableColumn id="19" xr3:uid="{11D0D9D0-BC12-4526-B170-1F9681CF5CF5}" name="MARGEN R" dataDxfId="59" totalsRowDxfId="58">
      <calculatedColumnFormula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calculatedColumnFormula>
    </tableColumn>
    <tableColumn id="4" xr3:uid="{7F3DC8B4-4B4C-4501-819A-FB1FA98A6734}" name="PERDIDA" totalsRowFunction="sum" dataDxfId="57" totalsRowDxfId="56">
      <calculatedColumnFormula>IF((tbl_InformacionGeneral[[#This Row],[PRECIO]]-tbl_InformacionGeneral[[#This Row],[COSTO REAL]])&lt;0,(tbl_InformacionGeneral[[#This Row],[PRECIO]]-tbl_InformacionGeneral[[#This Row],[COSTO REAL]]),0)</calculatedColumnFormula>
    </tableColumn>
    <tableColumn id="5" xr3:uid="{BC47B0CA-F648-423E-8E46-7CAA3622C2E4}" name="FECHA INICIAL E" dataDxfId="55" totalsRowDxfId="54"/>
    <tableColumn id="6" xr3:uid="{8F20CE70-B23B-43BB-9617-EC4EC0661470}" name="FECHA FINAL E" dataDxfId="53" totalsRowDxfId="52"/>
    <tableColumn id="7" xr3:uid="{1B9BF792-4470-4596-912B-34B3580E07BA}" name="DIAS E" dataDxfId="51" totalsRowDxfId="50"/>
    <tableColumn id="8" xr3:uid="{94E77E5C-1066-41E1-AF06-DD9FA7A9E4E5}" name="RECURSOS E" dataDxfId="49" totalsRowDxfId="48"/>
    <tableColumn id="18" xr3:uid="{5D27C91C-5397-457D-B818-64403F75C871}" name="COSTO" totalsRowFunction="sum" dataDxfId="47" totalsRowDxfId="2"/>
    <tableColumn id="17" xr3:uid="{C870E3C9-C85E-4E15-8752-D3D716DDBD35}" name="MARGEN G" dataDxfId="46" totalsRowDxfId="45"/>
    <tableColumn id="9" xr3:uid="{B0B62C4A-C0A6-40DC-A8AD-7CEBBB0FA49F}" name="PRECIO" totalsRowFunction="sum" dataDxfId="44" totalsRowDxfId="1">
      <calculatedColumnFormula>IF(tbl_InformacionGeneral[[#This Row],[COSTO]]&gt;0,tbl_InformacionGeneral[[#This Row],[COSTO]]/(1-tbl_InformacionGeneral[[#This Row],[MARGEN G]]),0)</calculatedColumnFormula>
    </tableColumn>
    <tableColumn id="10" xr3:uid="{D68B787D-CBE9-4A6C-B540-C5ED6F22743D}" name="FECHA INICIAL R" dataDxfId="43" totalsRowDxfId="42">
      <calculatedColumnFormula array="1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calculatedColumnFormula>
    </tableColumn>
    <tableColumn id="11" xr3:uid="{31E18E3D-9A4B-4769-BFC5-7DB26E549990}" name="FECHA FINALR" dataDxfId="41" totalsRowDxfId="40">
      <calculatedColumnFormula array="1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calculatedColumnFormula>
    </tableColumn>
    <tableColumn id="12" xr3:uid="{C243E0DD-283A-457C-8FD2-3D1FB459AB99}" name="DIAS R" dataDxfId="39" totalsRowDxfId="38">
      <calculatedColumnFormula>IFERROR(NETWORKDAYS.INTL(tbl_InformacionGeneral[[#This Row],[FECHA INICIAL R]],tbl_InformacionGeneral[[#This Row],[FECHA FINALR]],1),"")</calculatedColumnFormula>
    </tableColumn>
    <tableColumn id="13" xr3:uid="{EE794568-14D2-430A-947C-743953C6FE7E}" name="RECURSOS R" dataDxfId="37" totalsRowDxfId="0">
      <calculatedColumnFormula>COUNTIF(tbl_Asignaciones[ID],tbl_InformacionGeneral[[#This Row],[ID]])</calculatedColumnFormula>
    </tableColumn>
    <tableColumn id="14" xr3:uid="{6FC3B919-48E6-4B26-833A-D763B8D3D69C}" name="COSTO REAL" totalsRowFunction="sum" dataDxfId="36" totalsRowDxfId="35">
      <calculatedColumnFormula array="1">IFERROR(SUM(IF(tbl_Asignaciones[ID]=tbl_InformacionGeneral[[#This Row],[ID]],IF(tbl_Asignaciones[OFICIAL]="Y",tbl_Asignaciones[COSTO TOTAL],0),0)),0)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BD6CB8-8DE6-43B3-8246-6958DA469590}" name="tbl_Asignaciones" displayName="tbl_Asignaciones" ref="D7:O16" totalsRowShown="0" headerRowBorderDxfId="34" tableBorderDxfId="33" totalsRowBorderDxfId="32">
  <autoFilter ref="D7:O16" xr:uid="{E8BD6CB8-8DE6-43B3-8246-6958DA469590}"/>
  <tableColumns count="12">
    <tableColumn id="1" xr3:uid="{B32B931C-8D53-4D46-8C0B-2889B1A7D838}" name="ID" dataDxfId="31">
      <calculatedColumnFormula>IFERROR(INDEX(tbl_InformacionGeneral[ID]:tbl_InformacionGeneral[NOMBRE PROYECTO],MATCH(tbl_Asignaciones[[#This Row],[NOMBRE PROYECTO]],tbl_InformacionGeneral[NOMBRE PROYECTO],0),1)," ")</calculatedColumnFormula>
    </tableColumn>
    <tableColumn id="2" xr3:uid="{826CE818-D269-4952-8781-8D9E0EC51EAE}" name="NOMBRE PROYECTO" dataDxfId="30"/>
    <tableColumn id="3" xr3:uid="{5AAD151A-84E6-4A66-AE05-D28A0A98ADF2}" name="ASIGNACION" dataDxfId="29"/>
    <tableColumn id="4" xr3:uid="{24E4DC64-8DB1-4DDD-A7EB-BD16ED980968}" name="OFICIAL" dataDxfId="28"/>
    <tableColumn id="5" xr3:uid="{FB0C9A23-C532-48DE-8858-82116B5E7000}" name="FECHA DE INICIO" dataDxfId="27"/>
    <tableColumn id="6" xr3:uid="{CD24562A-90C1-4CA5-A1E5-F39987E151F1}" name="FECHA FINAL" dataDxfId="26"/>
    <tableColumn id="7" xr3:uid="{1550404F-03F0-45E7-AAA3-1A125819500E}" name="DIAS" dataDxfId="25">
      <calculatedColumnFormula>NETWORKDAYS.INTL(tbl_Asignaciones[[#This Row],[FECHA DE INICIO]],tbl_Asignaciones[[#This Row],[FECHA FINAL]],1)</calculatedColumnFormula>
    </tableColumn>
    <tableColumn id="8" xr3:uid="{A87AD0A6-BC26-4005-9B96-6863EE285D6A}" name="HRS" dataDxfId="24"/>
    <tableColumn id="9" xr3:uid="{7E369C2A-62F5-403C-BE4D-96766DF89B09}" name="COSTO" dataDxfId="23">
      <calculatedColumnFormula>IFERROR(INDEX(tbl_Personal[NOMBRE]:tbl_Personal[DIAS],MATCH(tbl_Asignaciones[[#This Row],[ASIGNACION]],tbl_Personal[NOMBRE],0),9)/INDEX(tbl_Personal[NOMBRE]:tbl_Personal[DIAS],MATCH(tbl_Asignaciones[[#This Row],[ASIGNACION]],tbl_Personal[NOMBRE],0),10)," ")</calculatedColumnFormula>
    </tableColumn>
    <tableColumn id="10" xr3:uid="{D3F95818-0CAF-4E8F-AAE0-B35F7FA5EC0E}" name="TARIFA" dataDxfId="22"/>
    <tableColumn id="11" xr3:uid="{E2A2A94C-BC79-4342-9229-5184A408D601}" name="EXTRA" dataDxfId="21"/>
    <tableColumn id="12" xr3:uid="{FA0DAC84-7E0D-4CC7-9A91-CD3D355C3CBD}" name="COSTO TOTAL" dataDxfId="20">
      <calculatedColumnFormula>IFERROR(tbl_Asignaciones[[#This Row],[COSTO]]*tbl_Asignaciones[[#This Row],[DIAS]],"")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58B8D-AC09-412D-B96A-4B69282C599C}" name="tbl_Personal" displayName="tbl_Personal" ref="D6:O14" totalsRowShown="0" headerRowDxfId="19" dataDxfId="17" headerRowBorderDxfId="18" tableBorderDxfId="16" totalsRowBorderDxfId="15">
  <autoFilter ref="D6:O14" xr:uid="{23C58B8D-AC09-412D-B96A-4B69282C599C}"/>
  <tableColumns count="12">
    <tableColumn id="1" xr3:uid="{1776B245-5013-404A-8795-DC79A756FB25}" name="ETIQUETA" dataDxfId="14">
      <calculatedColumnFormula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calculatedColumnFormula>
    </tableColumn>
    <tableColumn id="2" xr3:uid="{280EDB44-2C64-41C2-A09C-83DBD513922B}" name="NOMBRE" dataDxfId="13"/>
    <tableColumn id="3" xr3:uid="{19C675FD-BF3A-46F5-8303-4BB07827A325}" name="ROL" dataDxfId="12">
      <calculatedColumnFormula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calculatedColumnFormula>
    </tableColumn>
    <tableColumn id="4" xr3:uid="{74A56FB2-F3A0-4BCE-9F80-9D26C0623A1A}" name="CORREO" dataDxfId="11"/>
    <tableColumn id="5" xr3:uid="{F50EB0DF-2BD1-4BC1-9A7B-AC5CAD91A807}" name="ESTADO" dataDxfId="10"/>
    <tableColumn id="6" xr3:uid="{528CBA05-4D84-4ED4-A86B-EDF3E5F3BF3E}" name="N° PROYECTOS ASIGNADO" dataDxfId="9">
      <calculatedColumnFormula>COUNTIF(tbl_Asignaciones[ASIGNACION],tbl_Personal[[#This Row],[NOMBRE]])</calculatedColumnFormula>
    </tableColumn>
    <tableColumn id="7" xr3:uid="{F3ED6D08-2E17-431F-A17D-696C6CC40245}" name="FECHA INICIAL" dataDxfId="8">
      <calculatedColumnFormula array="1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calculatedColumnFormula>
    </tableColumn>
    <tableColumn id="8" xr3:uid="{A650F6BE-5205-4B07-AF0B-3B9D4FBE0940}" name="FECHA FINAL" dataDxfId="7">
      <calculatedColumnFormula array="1">IF(tbl_Personal[[#This Row],[NOMBRE]]&lt;&gt;"",IF(MAX(IF(tbl_Asignaciones[ASIGNACION]=tbl_Personal[[#This Row],[NOMBRE]],tbl_Asignaciones[FECHA FINAL]," "))=0,"",MAX(IF(tbl_Asignaciones[ASIGNACION]=tbl_Personal[[#This Row],[NOMBRE]],tbl_Asignaciones[FECHA FINAL]," ")))," ")</calculatedColumnFormula>
    </tableColumn>
    <tableColumn id="12" xr3:uid="{DF63FFAF-7E36-4BE4-85E8-AFEB035E070F}" name="APROX" dataDxfId="6">
      <calculatedColumnFormula array="1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calculatedColumnFormula>
    </tableColumn>
    <tableColumn id="13" xr3:uid="{D7D0DA41-0F4E-4786-8418-A94DC071F272}" name="TARIFA" dataDxfId="5"/>
    <tableColumn id="10" xr3:uid="{D4E46874-0559-4A96-9313-A687260D37B0}" name="DIAS" dataDxfId="4"/>
    <tableColumn id="9" xr3:uid="{72EDC222-E493-4BA5-8DE1-9D8B408A7C67}" name="TIEMPO MUERTO" dataDxfId="3">
      <calculatedColumnFormula>IF(tbl_Personal[[#This Row],[NOMBRE]]&lt;&gt;"",IF(tbl_Personal[[#This Row],[APROX]]&gt;0,"SI",IF(tbl_Personal[[#This Row],[ESTADO]]=Configuracion!$D$10,"NO",IF(tbl_Personal[[#This Row],[APROX]]=-2,"SI",IF(tbl_Personal[[#This Row],[FECHA FINAL]]&lt;TODAY(),"SI","NO")))),"")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BlueSky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nu3@example.com" TargetMode="External"/><Relationship Id="rId2" Type="http://schemas.openxmlformats.org/officeDocument/2006/relationships/hyperlink" Target="mailto:pnu2@example.com" TargetMode="External"/><Relationship Id="rId1" Type="http://schemas.openxmlformats.org/officeDocument/2006/relationships/hyperlink" Target="mailto:pnu1@example.com" TargetMode="External"/><Relationship Id="rId6" Type="http://schemas.openxmlformats.org/officeDocument/2006/relationships/table" Target="../tables/table3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3EB6-50F4-44E2-AF7A-14D36F4D51FE}">
  <sheetPr codeName="Hoja2">
    <tabColor rgb="FF00AEC7"/>
  </sheetPr>
  <dimension ref="A1:E2"/>
  <sheetViews>
    <sheetView zoomScaleNormal="100" workbookViewId="0">
      <pane xSplit="2" topLeftCell="C1" activePane="topRight" state="frozen"/>
      <selection pane="topRight" activeCell="K13" sqref="K13"/>
    </sheetView>
  </sheetViews>
  <sheetFormatPr baseColWidth="10" defaultRowHeight="14.4" x14ac:dyDescent="0.3"/>
  <cols>
    <col min="1" max="1" width="24.109375" style="2" bestFit="1" customWidth="1"/>
    <col min="2" max="2" width="8.33203125" style="2" customWidth="1"/>
    <col min="3" max="3" width="2.21875" style="2" customWidth="1"/>
    <col min="4" max="4" width="18" style="2" customWidth="1"/>
    <col min="5" max="16384" width="11.5546875" style="2"/>
  </cols>
  <sheetData>
    <row r="1" spans="1:5" s="1" customFormat="1" ht="5.4" customHeight="1" x14ac:dyDescent="0.3">
      <c r="A1" s="6"/>
      <c r="E1" s="3"/>
    </row>
    <row r="2" spans="1:5" x14ac:dyDescent="0.3">
      <c r="E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EB5F-A7B5-47B0-9C6B-7F49968FEB28}">
  <sheetPr codeName="Hoja3">
    <tabColor rgb="FF00AEC7"/>
  </sheetPr>
  <dimension ref="A1:T16"/>
  <sheetViews>
    <sheetView zoomScaleNormal="100" workbookViewId="0">
      <pane xSplit="8" topLeftCell="L1" activePane="topRight" state="frozen"/>
      <selection pane="topRight" activeCell="D16" sqref="D16:T16"/>
    </sheetView>
  </sheetViews>
  <sheetFormatPr baseColWidth="10" defaultRowHeight="14.4" x14ac:dyDescent="0.3"/>
  <cols>
    <col min="1" max="1" width="24.109375" style="2" bestFit="1" customWidth="1"/>
    <col min="2" max="2" width="8.33203125" style="2" customWidth="1"/>
    <col min="3" max="3" width="2.21875" style="2" customWidth="1"/>
    <col min="4" max="4" width="5.5546875" style="2" bestFit="1" customWidth="1"/>
    <col min="5" max="5" width="11.5546875" style="2"/>
    <col min="6" max="6" width="21" style="2" bestFit="1" customWidth="1"/>
    <col min="7" max="15" width="11.5546875" style="2"/>
    <col min="16" max="17" width="11.5546875" style="5"/>
    <col min="18" max="18" width="8.77734375" style="2" bestFit="1" customWidth="1"/>
    <col min="19" max="19" width="13.77734375" style="2" bestFit="1" customWidth="1"/>
    <col min="20" max="20" width="13.6640625" style="2" bestFit="1" customWidth="1"/>
    <col min="21" max="16384" width="11.5546875" style="2"/>
  </cols>
  <sheetData>
    <row r="1" spans="1:20" s="1" customFormat="1" ht="5.4" customHeight="1" x14ac:dyDescent="0.3">
      <c r="A1" s="6"/>
      <c r="E1" s="3"/>
      <c r="P1" s="3"/>
      <c r="Q1" s="3"/>
    </row>
    <row r="2" spans="1:20" x14ac:dyDescent="0.3">
      <c r="E2" s="5"/>
    </row>
    <row r="7" spans="1:20" ht="15" thickBot="1" x14ac:dyDescent="0.35"/>
    <row r="8" spans="1:20" ht="15.6" thickTop="1" thickBot="1" x14ac:dyDescent="0.35">
      <c r="D8" s="98" t="s">
        <v>6</v>
      </c>
      <c r="E8" s="99"/>
      <c r="F8" s="99"/>
      <c r="G8" s="99"/>
      <c r="H8" s="100"/>
      <c r="I8" s="101" t="s">
        <v>7</v>
      </c>
      <c r="J8" s="102"/>
      <c r="K8" s="102"/>
      <c r="L8" s="102"/>
      <c r="M8" s="103"/>
      <c r="N8" s="103"/>
      <c r="O8" s="104"/>
      <c r="P8" s="105" t="s">
        <v>8</v>
      </c>
      <c r="Q8" s="105"/>
      <c r="R8" s="105"/>
      <c r="S8" s="105"/>
      <c r="T8" s="106"/>
    </row>
    <row r="9" spans="1:20" x14ac:dyDescent="0.3">
      <c r="D9" s="18" t="s">
        <v>9</v>
      </c>
      <c r="E9" s="19" t="s">
        <v>10</v>
      </c>
      <c r="F9" s="20" t="s">
        <v>11</v>
      </c>
      <c r="G9" s="21" t="s">
        <v>12</v>
      </c>
      <c r="H9" s="22" t="s">
        <v>13</v>
      </c>
      <c r="I9" s="23" t="s">
        <v>14</v>
      </c>
      <c r="J9" s="24" t="s">
        <v>15</v>
      </c>
      <c r="K9" s="25" t="s">
        <v>16</v>
      </c>
      <c r="L9" s="26" t="s">
        <v>17</v>
      </c>
      <c r="M9" s="27" t="s">
        <v>18</v>
      </c>
      <c r="N9" s="28" t="s">
        <v>32</v>
      </c>
      <c r="O9" s="29" t="s">
        <v>19</v>
      </c>
      <c r="P9" s="95" t="s">
        <v>20</v>
      </c>
      <c r="Q9" s="97" t="s">
        <v>21</v>
      </c>
      <c r="R9" s="24" t="s">
        <v>22</v>
      </c>
      <c r="S9" s="24" t="s">
        <v>23</v>
      </c>
      <c r="T9" s="30" t="s">
        <v>24</v>
      </c>
    </row>
    <row r="10" spans="1:20" x14ac:dyDescent="0.3">
      <c r="D10" s="8" t="s">
        <v>25</v>
      </c>
      <c r="E10" s="4" t="s">
        <v>26</v>
      </c>
      <c r="F10" s="9">
        <f>IF((tbl_InformacionGeneral[[#This Row],[PRECIO]]-tbl_InformacionGeneral[[#This Row],[COSTO REAL]])&gt;=0,(tbl_InformacionGeneral[[#This Row],[PRECIO]]-tbl_InformacionGeneral[[#This Row],[COSTO REAL]]),0)</f>
        <v>90</v>
      </c>
      <c r="G10" s="10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1</v>
      </c>
      <c r="H10" s="9">
        <f>IF((tbl_InformacionGeneral[[#This Row],[PRECIO]]-tbl_InformacionGeneral[[#This Row],[COSTO REAL]])&lt;0,(tbl_InformacionGeneral[[#This Row],[PRECIO]]-tbl_InformacionGeneral[[#This Row],[COSTO REAL]]),0)</f>
        <v>0</v>
      </c>
      <c r="I10" s="11">
        <v>44593</v>
      </c>
      <c r="J10" s="12">
        <v>44624</v>
      </c>
      <c r="K10" s="13">
        <f>NETWORKDAYS(I10,J10)</f>
        <v>24</v>
      </c>
      <c r="L10" s="13">
        <v>5</v>
      </c>
      <c r="M10" s="14">
        <v>45</v>
      </c>
      <c r="N10" s="15">
        <v>0.5</v>
      </c>
      <c r="O10" s="9">
        <f>IF(tbl_InformacionGeneral[[#This Row],[COSTO]]&gt;0,tbl_InformacionGeneral[[#This Row],[COSTO]]/(1-tbl_InformacionGeneral[[#This Row],[MARGEN G]]),0)</f>
        <v>90</v>
      </c>
      <c r="P10" s="12" t="str" cm="1">
        <f t="array" ref="P10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f>
        <v/>
      </c>
      <c r="Q10" s="12" t="str" cm="1">
        <f t="array" ref="Q10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f>
        <v/>
      </c>
      <c r="R10" s="10" t="str">
        <f>IFERROR(NETWORKDAYS.INTL(tbl_InformacionGeneral[[#This Row],[FECHA INICIAL R]],tbl_InformacionGeneral[[#This Row],[FECHA FINALR]],1),"")</f>
        <v/>
      </c>
      <c r="S10" s="53">
        <f>COUNTIF(tbl_Asignaciones[ID],tbl_InformacionGeneral[[#This Row],[ID]])</f>
        <v>0</v>
      </c>
      <c r="T10" s="16" cm="1">
        <f t="array" ref="T10">IFERROR(SUM(IF(tbl_Asignaciones[ID]=tbl_InformacionGeneral[[#This Row],[ID]],IF(tbl_Asignaciones[OFICIAL]="Y",tbl_Asignaciones[COSTO TOTAL],0),0)),0)</f>
        <v>0</v>
      </c>
    </row>
    <row r="11" spans="1:20" x14ac:dyDescent="0.3">
      <c r="D11" s="8" t="s">
        <v>27</v>
      </c>
      <c r="E11" s="4" t="s">
        <v>28</v>
      </c>
      <c r="F11" s="9">
        <f>IF((tbl_InformacionGeneral[[#This Row],[PRECIO]]-tbl_InformacionGeneral[[#This Row],[COSTO REAL]])&gt;=0,(tbl_InformacionGeneral[[#This Row],[PRECIO]]-tbl_InformacionGeneral[[#This Row],[COSTO REAL]]),0)</f>
        <v>11111.111111111111</v>
      </c>
      <c r="G11" s="10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1</v>
      </c>
      <c r="H11" s="9">
        <f>IF((tbl_InformacionGeneral[[#This Row],[PRECIO]]-tbl_InformacionGeneral[[#This Row],[COSTO REAL]])&lt;0,(tbl_InformacionGeneral[[#This Row],[PRECIO]]-tbl_InformacionGeneral[[#This Row],[COSTO REAL]]),0)</f>
        <v>0</v>
      </c>
      <c r="I11" s="11">
        <v>44607</v>
      </c>
      <c r="J11" s="12">
        <v>44624</v>
      </c>
      <c r="K11" s="13">
        <f t="shared" ref="K11:K12" si="0">NETWORKDAYS(I11,J11)</f>
        <v>14</v>
      </c>
      <c r="L11" s="13">
        <v>3</v>
      </c>
      <c r="M11" s="14">
        <v>10000</v>
      </c>
      <c r="N11" s="15">
        <v>0.1</v>
      </c>
      <c r="O11" s="9">
        <f>IF(tbl_InformacionGeneral[[#This Row],[COSTO]]&gt;0,tbl_InformacionGeneral[[#This Row],[COSTO]]/(1-tbl_InformacionGeneral[[#This Row],[MARGEN G]]),0)</f>
        <v>11111.111111111111</v>
      </c>
      <c r="P11" s="12" t="str" cm="1">
        <f t="array" ref="P11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f>
        <v/>
      </c>
      <c r="Q11" s="12" t="str" cm="1">
        <f t="array" ref="Q11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f>
        <v/>
      </c>
      <c r="R11" s="10" t="str">
        <f>IFERROR(NETWORKDAYS.INTL(tbl_InformacionGeneral[[#This Row],[FECHA INICIAL R]],tbl_InformacionGeneral[[#This Row],[FECHA FINALR]],1),"")</f>
        <v/>
      </c>
      <c r="S11" s="53">
        <f>COUNTIF(tbl_Asignaciones[ID],tbl_InformacionGeneral[[#This Row],[ID]])</f>
        <v>0</v>
      </c>
      <c r="T11" s="16" cm="1">
        <f t="array" ref="T11">IFERROR(SUM(IF(tbl_Asignaciones[ID]=tbl_InformacionGeneral[[#This Row],[ID]],IF(tbl_Asignaciones[OFICIAL]="Y",tbl_Asignaciones[COSTO TOTAL],0),0)),0)</f>
        <v>0</v>
      </c>
    </row>
    <row r="12" spans="1:20" x14ac:dyDescent="0.3">
      <c r="D12" s="8" t="s">
        <v>29</v>
      </c>
      <c r="E12" s="4" t="s">
        <v>30</v>
      </c>
      <c r="F12" s="9">
        <f>IF((tbl_InformacionGeneral[[#This Row],[PRECIO]]-tbl_InformacionGeneral[[#This Row],[COSTO REAL]])&gt;=0,(tbl_InformacionGeneral[[#This Row],[PRECIO]]-tbl_InformacionGeneral[[#This Row],[COSTO REAL]]),0)</f>
        <v>0</v>
      </c>
      <c r="G12" s="10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-10.363636363636363</v>
      </c>
      <c r="H12" s="9">
        <f>IF((tbl_InformacionGeneral[[#This Row],[PRECIO]]-tbl_InformacionGeneral[[#This Row],[COSTO REAL]])&lt;0,(tbl_InformacionGeneral[[#This Row],[PRECIO]]-tbl_InformacionGeneral[[#This Row],[COSTO REAL]]),0)</f>
        <v>-829.09090909090912</v>
      </c>
      <c r="I12" s="11">
        <v>44613</v>
      </c>
      <c r="J12" s="12">
        <v>44624</v>
      </c>
      <c r="K12" s="13">
        <f t="shared" si="0"/>
        <v>10</v>
      </c>
      <c r="L12" s="13">
        <v>2</v>
      </c>
      <c r="M12" s="14">
        <v>45</v>
      </c>
      <c r="N12" s="15">
        <v>0.4375</v>
      </c>
      <c r="O12" s="9">
        <f>IF(tbl_InformacionGeneral[[#This Row],[COSTO]]&gt;0,tbl_InformacionGeneral[[#This Row],[COSTO]]/(1-tbl_InformacionGeneral[[#This Row],[MARGEN G]]),0)</f>
        <v>80</v>
      </c>
      <c r="P12" s="12" cm="1">
        <f t="array" ref="P12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f>
        <v>44631</v>
      </c>
      <c r="Q12" s="12" cm="1">
        <f t="array" ref="Q12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f>
        <v>44634</v>
      </c>
      <c r="R12" s="10">
        <f>IFERROR(NETWORKDAYS.INTL(tbl_InformacionGeneral[[#This Row],[FECHA INICIAL R]],tbl_InformacionGeneral[[#This Row],[FECHA FINALR]],1),"")</f>
        <v>2</v>
      </c>
      <c r="S12" s="53">
        <f>COUNTIF(tbl_Asignaciones[ID],tbl_InformacionGeneral[[#This Row],[ID]])</f>
        <v>1</v>
      </c>
      <c r="T12" s="16" cm="1">
        <f t="array" ref="T12">IFERROR(SUM(IF(tbl_Asignaciones[ID]=tbl_InformacionGeneral[[#This Row],[ID]],IF(tbl_Asignaciones[OFICIAL]="Y",tbl_Asignaciones[COSTO TOTAL],0),0)),0)</f>
        <v>909.09090909090912</v>
      </c>
    </row>
    <row r="13" spans="1:20" x14ac:dyDescent="0.3">
      <c r="D13" s="8" t="s">
        <v>60</v>
      </c>
      <c r="E13" s="4" t="s">
        <v>61</v>
      </c>
      <c r="F13" s="9">
        <f>IF((tbl_InformacionGeneral[[#This Row],[PRECIO]]-tbl_InformacionGeneral[[#This Row],[COSTO REAL]])&gt;=0,(tbl_InformacionGeneral[[#This Row],[PRECIO]]-tbl_InformacionGeneral[[#This Row],[COSTO REAL]]),0)</f>
        <v>1181.8181818181818</v>
      </c>
      <c r="G13" s="10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0.39393939393939392</v>
      </c>
      <c r="H13" s="9">
        <f>IF((tbl_InformacionGeneral[[#This Row],[PRECIO]]-tbl_InformacionGeneral[[#This Row],[COSTO REAL]])&lt;0,(tbl_InformacionGeneral[[#This Row],[PRECIO]]-tbl_InformacionGeneral[[#This Row],[COSTO REAL]]),0)</f>
        <v>0</v>
      </c>
      <c r="I13" s="11">
        <v>44613</v>
      </c>
      <c r="J13" s="12">
        <v>44624</v>
      </c>
      <c r="K13" s="13">
        <f t="shared" ref="K13" si="1">NETWORKDAYS(I13,J13)</f>
        <v>10</v>
      </c>
      <c r="L13" s="13">
        <v>2</v>
      </c>
      <c r="M13" s="14">
        <v>3000</v>
      </c>
      <c r="N13" s="15">
        <v>0</v>
      </c>
      <c r="O13" s="9">
        <f>IF(tbl_InformacionGeneral[[#This Row],[COSTO]]&gt;0,tbl_InformacionGeneral[[#This Row],[COSTO]]/(1-tbl_InformacionGeneral[[#This Row],[MARGEN G]]),0)</f>
        <v>3000</v>
      </c>
      <c r="P13" s="12" cm="1">
        <f t="array" ref="P13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f>
        <v>44631</v>
      </c>
      <c r="Q13" s="12" cm="1">
        <f t="array" ref="Q13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f>
        <v>44634</v>
      </c>
      <c r="R13" s="10">
        <f>IFERROR(NETWORKDAYS.INTL(tbl_InformacionGeneral[[#This Row],[FECHA INICIAL R]],tbl_InformacionGeneral[[#This Row],[FECHA FINALR]],1),"")</f>
        <v>2</v>
      </c>
      <c r="S13" s="53">
        <f>COUNTIF(tbl_Asignaciones[ID],tbl_InformacionGeneral[[#This Row],[ID]])</f>
        <v>1</v>
      </c>
      <c r="T13" s="16" cm="1">
        <f t="array" ref="T13">IFERROR(SUM(IF(tbl_Asignaciones[ID]=tbl_InformacionGeneral[[#This Row],[ID]],IF(tbl_Asignaciones[OFICIAL]="Y",tbl_Asignaciones[COSTO TOTAL],0),0)),0)</f>
        <v>1818.1818181818182</v>
      </c>
    </row>
    <row r="14" spans="1:20" x14ac:dyDescent="0.3">
      <c r="D14" s="8"/>
      <c r="E14" s="4"/>
      <c r="F14" s="9">
        <f>IF((tbl_InformacionGeneral[[#This Row],[PRECIO]]-tbl_InformacionGeneral[[#This Row],[COSTO REAL]])&gt;=0,(tbl_InformacionGeneral[[#This Row],[PRECIO]]-tbl_InformacionGeneral[[#This Row],[COSTO REAL]]),0)</f>
        <v>0</v>
      </c>
      <c r="G14" s="10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H14" s="9">
        <f>IF((tbl_InformacionGeneral[[#This Row],[PRECIO]]-tbl_InformacionGeneral[[#This Row],[COSTO REAL]])&lt;0,(tbl_InformacionGeneral[[#This Row],[PRECIO]]-tbl_InformacionGeneral[[#This Row],[COSTO REAL]]),0)</f>
        <v>0</v>
      </c>
      <c r="I14" s="11"/>
      <c r="J14" s="12"/>
      <c r="K14" s="17"/>
      <c r="L14" s="13"/>
      <c r="M14" s="14"/>
      <c r="N14" s="15"/>
      <c r="O14" s="9">
        <f>IF(tbl_InformacionGeneral[[#This Row],[COSTO]]&gt;0,tbl_InformacionGeneral[[#This Row],[COSTO]]/(1-tbl_InformacionGeneral[[#This Row],[MARGEN G]]),0)</f>
        <v>0</v>
      </c>
      <c r="P14" s="12" t="str" cm="1">
        <f t="array" ref="P14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f>
        <v/>
      </c>
      <c r="Q14" s="12" t="str" cm="1">
        <f t="array" ref="Q14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f>
        <v/>
      </c>
      <c r="R14" s="10" t="str">
        <f>IFERROR(NETWORKDAYS.INTL(tbl_InformacionGeneral[[#This Row],[FECHA INICIAL R]],tbl_InformacionGeneral[[#This Row],[FECHA FINALR]],1),"")</f>
        <v/>
      </c>
      <c r="S14" s="53">
        <f>COUNTIF(tbl_Asignaciones[ID],tbl_InformacionGeneral[[#This Row],[ID]])</f>
        <v>0</v>
      </c>
      <c r="T14" s="16" cm="1">
        <f t="array" ref="T14">IFERROR(SUM(IF(tbl_Asignaciones[ID]=tbl_InformacionGeneral[[#This Row],[ID]],IF(tbl_Asignaciones[OFICIAL]="Y",tbl_Asignaciones[COSTO TOTAL],0),0)),0)</f>
        <v>0</v>
      </c>
    </row>
    <row r="15" spans="1:20" x14ac:dyDescent="0.3">
      <c r="D15" s="8"/>
      <c r="E15" s="4"/>
      <c r="F15" s="9">
        <f>IF((tbl_InformacionGeneral[[#This Row],[PRECIO]]-tbl_InformacionGeneral[[#This Row],[COSTO REAL]])&gt;=0,(tbl_InformacionGeneral[[#This Row],[PRECIO]]-tbl_InformacionGeneral[[#This Row],[COSTO REAL]]),0)</f>
        <v>0</v>
      </c>
      <c r="G15" s="10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H15" s="9">
        <f>IF((tbl_InformacionGeneral[[#This Row],[PRECIO]]-tbl_InformacionGeneral[[#This Row],[COSTO REAL]])&lt;0,(tbl_InformacionGeneral[[#This Row],[PRECIO]]-tbl_InformacionGeneral[[#This Row],[COSTO REAL]]),0)</f>
        <v>0</v>
      </c>
      <c r="I15" s="11"/>
      <c r="J15" s="12"/>
      <c r="K15" s="17"/>
      <c r="L15" s="13"/>
      <c r="M15" s="14"/>
      <c r="N15" s="15"/>
      <c r="O15" s="9">
        <f>IF(tbl_InformacionGeneral[[#This Row],[COSTO]]&gt;0,tbl_InformacionGeneral[[#This Row],[COSTO]]/(1-tbl_InformacionGeneral[[#This Row],[MARGEN G]]),0)</f>
        <v>0</v>
      </c>
      <c r="P15" s="12" t="str" cm="1">
        <f t="array" ref="P15">IF(tbl_InformacionGeneral[[#This Row],[ID]]&lt;&gt;"",IF(MIN(IF(tbl_Asignaciones[ID]=tbl_InformacionGeneral[[#This Row],[ID]],tbl_Asignaciones[FECHA DE INICIO]," "))=0,"",MIN(IF(tbl_Asignaciones[ID]=tbl_InformacionGeneral[[#This Row],[ID]],tbl_Asignaciones[FECHA DE INICIO]," "))),"")</f>
        <v/>
      </c>
      <c r="Q15" s="12" t="str" cm="1">
        <f t="array" ref="Q15">IF(tbl_InformacionGeneral[[#This Row],[ID]]&lt;&gt;"",IF(MAX(IF(tbl_Asignaciones[ID]=tbl_InformacionGeneral[[#This Row],[ID]],tbl_Asignaciones[FECHA FINAL]," "))=0,"",MIN(IF(tbl_Asignaciones[ID]=tbl_InformacionGeneral[[#This Row],[ID]],tbl_Asignaciones[FECHA FINAL]," "))),"")</f>
        <v/>
      </c>
      <c r="R15" s="10" t="str">
        <f>IFERROR(NETWORKDAYS.INTL(tbl_InformacionGeneral[[#This Row],[FECHA INICIAL R]],tbl_InformacionGeneral[[#This Row],[FECHA FINALR]],1),"")</f>
        <v/>
      </c>
      <c r="S15" s="53">
        <f>COUNTIF(tbl_Asignaciones[ID],tbl_InformacionGeneral[[#This Row],[ID]])</f>
        <v>0</v>
      </c>
      <c r="T15" s="16" cm="1">
        <f t="array" ref="T15">IFERROR(SUM(IF(tbl_Asignaciones[ID]=tbl_InformacionGeneral[[#This Row],[ID]],IF(tbl_Asignaciones[OFICIAL]="Y",tbl_Asignaciones[COSTO TOTAL],0),0)),0)</f>
        <v>0</v>
      </c>
    </row>
    <row r="16" spans="1:20" x14ac:dyDescent="0.3">
      <c r="D16" s="31" t="s">
        <v>31</v>
      </c>
      <c r="E16" s="32"/>
      <c r="F16" s="33">
        <f>SUBTOTAL(109,tbl_InformacionGeneral[GANANCIA BRUTA])</f>
        <v>12382.929292929293</v>
      </c>
      <c r="G16" s="32"/>
      <c r="H16" s="33">
        <f>SUBTOTAL(109,tbl_InformacionGeneral[PERDIDA])</f>
        <v>-829.09090909090912</v>
      </c>
      <c r="I16" s="32"/>
      <c r="J16" s="32"/>
      <c r="K16" s="34"/>
      <c r="L16" s="34"/>
      <c r="M16" s="113">
        <f>SUBTOTAL(109,tbl_InformacionGeneral[COSTO])</f>
        <v>13090</v>
      </c>
      <c r="N16" s="34"/>
      <c r="O16" s="33">
        <f>SUBTOTAL(109,tbl_InformacionGeneral[PRECIO])</f>
        <v>14281.111111111111</v>
      </c>
      <c r="P16" s="96"/>
      <c r="Q16" s="96"/>
      <c r="R16" s="32"/>
      <c r="S16" s="114"/>
      <c r="T16" s="35">
        <f>SUBTOTAL(109,tbl_InformacionGeneral[COSTO REAL])</f>
        <v>2727.2727272727275</v>
      </c>
    </row>
  </sheetData>
  <mergeCells count="3">
    <mergeCell ref="D8:H8"/>
    <mergeCell ref="I8:O8"/>
    <mergeCell ref="P8:T8"/>
  </mergeCells>
  <conditionalFormatting sqref="H10:H15">
    <cfRule type="cellIs" dxfId="72" priority="1" operator="lessThan">
      <formula>0</formula>
    </cfRule>
  </conditionalFormatting>
  <dataValidations disablePrompts="1" count="1">
    <dataValidation type="list" allowBlank="1" showInputMessage="1" showErrorMessage="1" sqref="E19" xr:uid="{52A4845E-A23C-4915-BE73-A1A7B53EF8C2}">
      <formula1>$E$10:$E$15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0756B782-CD29-4EA5-8D15-9FF161676C6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0.01</xm:f>
              </x14:cfvo>
            </x14:iconSet>
          </x14:cfRule>
          <xm:sqref>G10:G15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02AD-FA0B-4D96-8CC9-B5E7771AC12B}">
  <sheetPr codeName="Hoja1">
    <tabColor rgb="FF00AEC7"/>
  </sheetPr>
  <dimension ref="A1:Q16"/>
  <sheetViews>
    <sheetView zoomScaleNormal="100" workbookViewId="0">
      <pane xSplit="2" topLeftCell="C1" activePane="topRight" state="frozen"/>
      <selection pane="topRight" activeCell="F8" sqref="F8"/>
    </sheetView>
  </sheetViews>
  <sheetFormatPr baseColWidth="10" defaultRowHeight="14.4" x14ac:dyDescent="0.3"/>
  <cols>
    <col min="1" max="1" width="24.109375" style="2" bestFit="1" customWidth="1"/>
    <col min="2" max="2" width="8.33203125" style="2" customWidth="1"/>
    <col min="3" max="3" width="2.21875" style="2" customWidth="1"/>
    <col min="4" max="4" width="6.33203125" style="71" customWidth="1"/>
    <col min="5" max="5" width="20.44140625" style="2" bestFit="1" customWidth="1"/>
    <col min="6" max="6" width="22.6640625" style="2" bestFit="1" customWidth="1"/>
    <col min="7" max="7" width="9.77734375" style="2" bestFit="1" customWidth="1"/>
    <col min="8" max="9" width="11.5546875" style="2"/>
    <col min="10" max="10" width="7.21875" style="2" bestFit="1" customWidth="1"/>
    <col min="11" max="11" width="6.5546875" style="2" bestFit="1" customWidth="1"/>
    <col min="12" max="12" width="9" style="2" bestFit="1" customWidth="1"/>
    <col min="13" max="16" width="11.5546875" style="2"/>
    <col min="17" max="17" width="23.33203125" style="2" hidden="1" customWidth="1"/>
    <col min="18" max="16384" width="11.5546875" style="2"/>
  </cols>
  <sheetData>
    <row r="1" spans="1:17" s="1" customFormat="1" ht="5.4" customHeight="1" x14ac:dyDescent="0.3">
      <c r="A1" s="6"/>
      <c r="D1" s="70"/>
      <c r="E1" s="3"/>
    </row>
    <row r="2" spans="1:17" x14ac:dyDescent="0.3">
      <c r="E2" s="5"/>
    </row>
    <row r="5" spans="1:17" x14ac:dyDescent="0.3">
      <c r="E5" s="71"/>
    </row>
    <row r="7" spans="1:17" x14ac:dyDescent="0.3">
      <c r="D7" s="72" t="s">
        <v>9</v>
      </c>
      <c r="E7" s="36" t="s">
        <v>10</v>
      </c>
      <c r="F7" s="36" t="s">
        <v>45</v>
      </c>
      <c r="G7" s="36" t="s">
        <v>46</v>
      </c>
      <c r="H7" s="36" t="s">
        <v>47</v>
      </c>
      <c r="I7" s="36" t="s">
        <v>39</v>
      </c>
      <c r="J7" s="36" t="s">
        <v>41</v>
      </c>
      <c r="K7" s="36" t="s">
        <v>48</v>
      </c>
      <c r="L7" s="41" t="s">
        <v>18</v>
      </c>
      <c r="M7" s="42" t="s">
        <v>49</v>
      </c>
      <c r="N7" s="42" t="s">
        <v>50</v>
      </c>
      <c r="O7" s="43" t="s">
        <v>51</v>
      </c>
      <c r="Q7" s="82" t="s">
        <v>68</v>
      </c>
    </row>
    <row r="8" spans="1:17" x14ac:dyDescent="0.3">
      <c r="D8" s="73" t="str">
        <f>IFERROR(INDEX(tbl_InformacionGeneral[ID]:tbl_InformacionGeneral[NOMBRE PROYECTO],MATCH(tbl_Asignaciones[[#This Row],[NOMBRE PROYECTO]],tbl_InformacionGeneral[NOMBRE PROYECTO],0),1)," ")</f>
        <v>0004</v>
      </c>
      <c r="E8" s="4" t="s">
        <v>61</v>
      </c>
      <c r="F8" s="4" t="s">
        <v>53</v>
      </c>
      <c r="G8" s="4" t="s">
        <v>52</v>
      </c>
      <c r="H8" s="12">
        <v>44631</v>
      </c>
      <c r="I8" s="12">
        <v>44634</v>
      </c>
      <c r="J8" s="4">
        <f>NETWORKDAYS.INTL(tbl_Asignaciones[[#This Row],[FECHA DE INICIO]],tbl_Asignaciones[[#This Row],[FECHA FINAL]],1)</f>
        <v>2</v>
      </c>
      <c r="K8" s="4">
        <v>8</v>
      </c>
      <c r="L8" s="9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>909.09090909090912</v>
      </c>
      <c r="M8" s="39"/>
      <c r="N8" s="39"/>
      <c r="O8" s="44">
        <f>IFERROR(tbl_Asignaciones[[#This Row],[COSTO]]*tbl_Asignaciones[[#This Row],[DIAS]],"")</f>
        <v>1818.1818181818182</v>
      </c>
      <c r="Q8" s="2" t="str" cm="1">
        <f t="array" ref="Q8">_xlfn._xlws.FILTER(Recursos!$E$7:INDEX(tbl_Personal[NOMBRE],SUMPRODUCT((tbl_Personal[NOMBRE]&lt;&gt;"")*1)),ISNUMBER(SEARCH(tbl_Asignaciones[[#This Row],[ASIGNACION]],Recursos!$E$7:INDEX(tbl_Personal[NOMBRE],SUMPRODUCT((tbl_Personal[NOMBRE]&lt;&gt;"")*1)))),"sin datos")</f>
        <v>Felipe Galvan Yepez</v>
      </c>
    </row>
    <row r="9" spans="1:17" x14ac:dyDescent="0.3">
      <c r="D9" s="73" t="str">
        <f>IFERROR(INDEX(tbl_InformacionGeneral[ID]:tbl_InformacionGeneral[NOMBRE PROYECTO],MATCH(tbl_Asignaciones[[#This Row],[NOMBRE PROYECTO]],tbl_InformacionGeneral[NOMBRE PROYECTO],0),1)," ")</f>
        <v>0003</v>
      </c>
      <c r="E9" s="4" t="s">
        <v>30</v>
      </c>
      <c r="F9" s="4" t="s">
        <v>44</v>
      </c>
      <c r="G9" s="4" t="s">
        <v>52</v>
      </c>
      <c r="H9" s="12">
        <v>44631</v>
      </c>
      <c r="I9" s="12">
        <v>44634</v>
      </c>
      <c r="J9" s="4">
        <f>NETWORKDAYS.INTL(tbl_Asignaciones[[#This Row],[FECHA DE INICIO]],tbl_Asignaciones[[#This Row],[FECHA FINAL]],1)</f>
        <v>2</v>
      </c>
      <c r="K9" s="4">
        <v>8</v>
      </c>
      <c r="L9" s="9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>454.54545454545456</v>
      </c>
      <c r="M9" s="39"/>
      <c r="N9" s="39"/>
      <c r="O9" s="44">
        <f>IFERROR(tbl_Asignaciones[[#This Row],[COSTO]]*tbl_Asignaciones[[#This Row],[DIAS]],"")</f>
        <v>909.09090909090912</v>
      </c>
    </row>
    <row r="10" spans="1:17" x14ac:dyDescent="0.3">
      <c r="D10" s="73" t="str">
        <f>IFERROR(INDEX(tbl_InformacionGeneral[ID]:tbl_InformacionGeneral[NOMBRE PROYECTO],MATCH(tbl_Asignaciones[[#This Row],[NOMBRE PROYECTO]],tbl_InformacionGeneral[NOMBRE PROYECTO],0),1)," ")</f>
        <v xml:space="preserve"> </v>
      </c>
      <c r="E10" s="4"/>
      <c r="F10" s="4"/>
      <c r="G10" s="4"/>
      <c r="H10" s="12"/>
      <c r="I10" s="12"/>
      <c r="J10" s="4">
        <f>NETWORKDAYS.INTL(tbl_Asignaciones[[#This Row],[FECHA DE INICIO]],tbl_Asignaciones[[#This Row],[FECHA FINAL]],1)</f>
        <v>0</v>
      </c>
      <c r="K10" s="4"/>
      <c r="L10" s="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0" s="39"/>
      <c r="N10" s="39"/>
      <c r="O10" s="44" t="str">
        <f>IFERROR(tbl_Asignaciones[[#This Row],[COSTO]]*tbl_Asignaciones[[#This Row],[DIAS]],"")</f>
        <v/>
      </c>
    </row>
    <row r="11" spans="1:17" x14ac:dyDescent="0.3">
      <c r="D11" s="74" t="str">
        <f>IFERROR(INDEX(tbl_InformacionGeneral[ID]:tbl_InformacionGeneral[NOMBRE PROYECTO],MATCH(tbl_Asignaciones[[#This Row],[NOMBRE PROYECTO]],tbl_InformacionGeneral[NOMBRE PROYECTO],0),1)," ")</f>
        <v xml:space="preserve"> </v>
      </c>
      <c r="E11" s="4"/>
      <c r="F11" s="4"/>
      <c r="G11" s="4"/>
      <c r="H11" s="12"/>
      <c r="I11" s="12"/>
      <c r="J11" s="4">
        <f>NETWORKDAYS.INTL(tbl_Asignaciones[[#This Row],[FECHA DE INICIO]],tbl_Asignaciones[[#This Row],[FECHA FINAL]],1)</f>
        <v>0</v>
      </c>
      <c r="K11" s="4"/>
      <c r="L11" s="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1" s="39"/>
      <c r="N11" s="39"/>
      <c r="O11" s="44" t="str">
        <f>IFERROR(tbl_Asignaciones[[#This Row],[COSTO]]*tbl_Asignaciones[[#This Row],[DIAS]],"")</f>
        <v/>
      </c>
    </row>
    <row r="12" spans="1:17" x14ac:dyDescent="0.3">
      <c r="D12" s="74" t="str">
        <f>IFERROR(INDEX(tbl_InformacionGeneral[ID]:tbl_InformacionGeneral[NOMBRE PROYECTO],MATCH(tbl_Asignaciones[[#This Row],[NOMBRE PROYECTO]],tbl_InformacionGeneral[NOMBRE PROYECTO],0),1)," ")</f>
        <v xml:space="preserve"> </v>
      </c>
      <c r="E12" s="4"/>
      <c r="F12" s="4"/>
      <c r="G12" s="4"/>
      <c r="H12" s="12"/>
      <c r="I12" s="12"/>
      <c r="J12" s="4">
        <f>NETWORKDAYS.INTL(tbl_Asignaciones[[#This Row],[FECHA DE INICIO]],tbl_Asignaciones[[#This Row],[FECHA FINAL]],1)</f>
        <v>0</v>
      </c>
      <c r="K12" s="4"/>
      <c r="L12" s="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2" s="39"/>
      <c r="N12" s="39"/>
      <c r="O12" s="44" t="str">
        <f>IFERROR(tbl_Asignaciones[[#This Row],[COSTO]]*tbl_Asignaciones[[#This Row],[DIAS]],"")</f>
        <v/>
      </c>
    </row>
    <row r="13" spans="1:17" x14ac:dyDescent="0.3">
      <c r="D13" s="73" t="str">
        <f>IFERROR(INDEX(tbl_InformacionGeneral[ID]:tbl_InformacionGeneral[NOMBRE PROYECTO],MATCH(tbl_Asignaciones[[#This Row],[NOMBRE PROYECTO]],tbl_InformacionGeneral[NOMBRE PROYECTO],0),1)," ")</f>
        <v xml:space="preserve"> </v>
      </c>
      <c r="E13" s="4"/>
      <c r="F13" s="4"/>
      <c r="G13" s="4"/>
      <c r="H13" s="12"/>
      <c r="I13" s="12"/>
      <c r="J13" s="4">
        <f>NETWORKDAYS.INTL(tbl_Asignaciones[[#This Row],[FECHA DE INICIO]],tbl_Asignaciones[[#This Row],[FECHA FINAL]],1)</f>
        <v>0</v>
      </c>
      <c r="K13" s="4"/>
      <c r="L13" s="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3" s="39"/>
      <c r="N13" s="39"/>
      <c r="O13" s="44" t="str">
        <f>IFERROR(tbl_Asignaciones[[#This Row],[COSTO]]*tbl_Asignaciones[[#This Row],[DIAS]],"")</f>
        <v/>
      </c>
    </row>
    <row r="14" spans="1:17" x14ac:dyDescent="0.3">
      <c r="D14" s="73" t="str">
        <f>IFERROR(INDEX(tbl_InformacionGeneral[ID]:tbl_InformacionGeneral[NOMBRE PROYECTO],MATCH(tbl_Asignaciones[[#This Row],[NOMBRE PROYECTO]],tbl_InformacionGeneral[NOMBRE PROYECTO],0),1)," ")</f>
        <v xml:space="preserve"> </v>
      </c>
      <c r="E14" s="4"/>
      <c r="F14" s="4"/>
      <c r="G14" s="4"/>
      <c r="H14" s="4"/>
      <c r="I14" s="4"/>
      <c r="J14" s="4">
        <f>NETWORKDAYS.INTL(tbl_Asignaciones[[#This Row],[FECHA DE INICIO]],tbl_Asignaciones[[#This Row],[FECHA FINAL]],1)</f>
        <v>0</v>
      </c>
      <c r="K14" s="4"/>
      <c r="L14" s="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4" s="39"/>
      <c r="N14" s="39"/>
      <c r="O14" s="44" t="str">
        <f>IFERROR(tbl_Asignaciones[[#This Row],[COSTO]]*tbl_Asignaciones[[#This Row],[DIAS]],"")</f>
        <v/>
      </c>
    </row>
    <row r="15" spans="1:17" x14ac:dyDescent="0.3">
      <c r="D15" s="73" t="str">
        <f>IFERROR(INDEX(tbl_InformacionGeneral[ID]:tbl_InformacionGeneral[NOMBRE PROYECTO],MATCH(tbl_Asignaciones[[#This Row],[NOMBRE PROYECTO]],tbl_InformacionGeneral[NOMBRE PROYECTO],0),1)," ")</f>
        <v xml:space="preserve"> </v>
      </c>
      <c r="E15" s="4"/>
      <c r="F15" s="4"/>
      <c r="G15" s="4"/>
      <c r="H15" s="4"/>
      <c r="I15" s="4"/>
      <c r="J15" s="4">
        <f>NETWORKDAYS.INTL(tbl_Asignaciones[[#This Row],[FECHA DE INICIO]],tbl_Asignaciones[[#This Row],[FECHA FINAL]],1)</f>
        <v>0</v>
      </c>
      <c r="K15" s="4"/>
      <c r="L15" s="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5" s="39"/>
      <c r="N15" s="39"/>
      <c r="O15" s="44" t="str">
        <f>IFERROR(tbl_Asignaciones[[#This Row],[COSTO]]*tbl_Asignaciones[[#This Row],[DIAS]],"")</f>
        <v/>
      </c>
    </row>
    <row r="16" spans="1:17" x14ac:dyDescent="0.3">
      <c r="D16" s="76" t="str">
        <f>IFERROR(INDEX(tbl_InformacionGeneral[ID]:tbl_InformacionGeneral[NOMBRE PROYECTO],MATCH(tbl_Asignaciones[[#This Row],[NOMBRE PROYECTO]],tbl_InformacionGeneral[NOMBRE PROYECTO],0),1)," ")</f>
        <v xml:space="preserve"> </v>
      </c>
      <c r="E16" s="77"/>
      <c r="F16" s="77"/>
      <c r="G16" s="77" t="s">
        <v>52</v>
      </c>
      <c r="H16" s="78"/>
      <c r="I16" s="78"/>
      <c r="J16" s="78">
        <f>NETWORKDAYS.INTL(tbl_Asignaciones[[#This Row],[FECHA DE INICIO]],tbl_Asignaciones[[#This Row],[FECHA FINAL]],1)</f>
        <v>0</v>
      </c>
      <c r="K16" s="78"/>
      <c r="L16" s="79" t="str">
        <f>IFERROR(INDEX(tbl_Personal[NOMBRE]:tbl_Personal[DIAS],MATCH(tbl_Asignaciones[[#This Row],[ASIGNACION]],tbl_Personal[NOMBRE],0),9)/INDEX(tbl_Personal[NOMBRE]:tbl_Personal[DIAS],MATCH(tbl_Asignaciones[[#This Row],[ASIGNACION]],tbl_Personal[NOMBRE],0),10)," ")</f>
        <v xml:space="preserve"> </v>
      </c>
      <c r="M16" s="80"/>
      <c r="N16" s="80"/>
      <c r="O16" s="81" t="str">
        <f>IFERROR(tbl_Asignaciones[[#This Row],[COSTO]]*tbl_Asignaciones[[#This Row],[DIAS]],"")</f>
        <v/>
      </c>
    </row>
  </sheetData>
  <dataValidations count="2">
    <dataValidation type="list" allowBlank="1" showInputMessage="1" showErrorMessage="1" sqref="E8:E16" xr:uid="{419E1F57-3D88-420C-A6F7-4C44D222438E}">
      <formula1>fx_listaSinEspacios</formula1>
    </dataValidation>
    <dataValidation type="list" allowBlank="1" showInputMessage="1" sqref="F8:F16" xr:uid="{224339C2-B656-4F8A-808C-4F6AE9F2AC22}">
      <formula1>fx_listaRecurso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546742-C930-4321-B27D-AD1519A33CB9}">
          <x14:formula1>
            <xm:f>Configuracion!$F$6:$F$7</xm:f>
          </x14:formula1>
          <xm:sqref>G8:G16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E0A9-FFB7-4BFD-ABF6-E14076B7B94C}">
  <sheetPr>
    <tabColor rgb="FF00AEC7"/>
  </sheetPr>
  <dimension ref="A1:Q16"/>
  <sheetViews>
    <sheetView zoomScaleNormal="100" workbookViewId="0">
      <pane xSplit="2" topLeftCell="C1" activePane="topRight" state="frozen"/>
      <selection pane="topRight" activeCell="G18" sqref="G18"/>
    </sheetView>
  </sheetViews>
  <sheetFormatPr baseColWidth="10" defaultRowHeight="14.4" x14ac:dyDescent="0.3"/>
  <cols>
    <col min="1" max="1" width="24.109375" style="2" bestFit="1" customWidth="1"/>
    <col min="2" max="2" width="8.33203125" style="2" customWidth="1"/>
    <col min="3" max="3" width="2.21875" style="2" customWidth="1"/>
    <col min="4" max="4" width="6.33203125" style="71" customWidth="1"/>
    <col min="5" max="5" width="20.44140625" style="2" bestFit="1" customWidth="1"/>
    <col min="6" max="6" width="22.6640625" style="2" bestFit="1" customWidth="1"/>
    <col min="7" max="7" width="9.77734375" style="2" bestFit="1" customWidth="1"/>
    <col min="8" max="8" width="17" style="2" bestFit="1" customWidth="1"/>
    <col min="9" max="9" width="11.5546875" style="2"/>
    <col min="10" max="10" width="7.21875" style="2" bestFit="1" customWidth="1"/>
    <col min="11" max="11" width="6.5546875" style="2" bestFit="1" customWidth="1"/>
    <col min="12" max="12" width="9" style="2" bestFit="1" customWidth="1"/>
    <col min="13" max="16" width="11.5546875" style="2"/>
    <col min="17" max="17" width="23.33203125" style="2" hidden="1" customWidth="1"/>
    <col min="18" max="16384" width="11.5546875" style="2"/>
  </cols>
  <sheetData>
    <row r="1" spans="1:17" s="1" customFormat="1" ht="5.4" customHeight="1" x14ac:dyDescent="0.3">
      <c r="A1" s="6"/>
      <c r="D1" s="70"/>
      <c r="E1" s="3"/>
    </row>
    <row r="2" spans="1:17" x14ac:dyDescent="0.3">
      <c r="E2" s="5"/>
    </row>
    <row r="5" spans="1:17" x14ac:dyDescent="0.3">
      <c r="D5" s="107" t="s">
        <v>71</v>
      </c>
      <c r="E5" s="108"/>
      <c r="F5" s="109"/>
      <c r="G5" s="110"/>
      <c r="H5" s="83" t="s">
        <v>72</v>
      </c>
      <c r="I5" s="10"/>
    </row>
    <row r="7" spans="1:17" x14ac:dyDescent="0.3">
      <c r="D7" s="83" t="s">
        <v>9</v>
      </c>
      <c r="E7" s="84" t="s">
        <v>10</v>
      </c>
      <c r="F7" s="84" t="s">
        <v>45</v>
      </c>
      <c r="G7" s="84" t="s">
        <v>46</v>
      </c>
      <c r="H7" s="84" t="s">
        <v>47</v>
      </c>
      <c r="I7" s="84" t="s">
        <v>39</v>
      </c>
      <c r="J7" s="84" t="s">
        <v>41</v>
      </c>
      <c r="K7" s="84" t="s">
        <v>48</v>
      </c>
      <c r="L7" s="85" t="s">
        <v>18</v>
      </c>
      <c r="M7" s="82" t="s">
        <v>49</v>
      </c>
      <c r="N7" s="82" t="s">
        <v>50</v>
      </c>
      <c r="O7" s="86" t="s">
        <v>51</v>
      </c>
      <c r="Q7" s="82" t="s">
        <v>68</v>
      </c>
    </row>
    <row r="8" spans="1:17" x14ac:dyDescent="0.3">
      <c r="D8" s="87"/>
      <c r="E8" s="4"/>
      <c r="F8" s="4"/>
      <c r="G8" s="4"/>
      <c r="H8" s="12"/>
      <c r="I8" s="12"/>
      <c r="J8" s="4"/>
      <c r="K8" s="4"/>
      <c r="L8" s="9"/>
      <c r="M8" s="39"/>
      <c r="N8" s="39"/>
      <c r="O8" s="88"/>
      <c r="Q8" s="2" t="str" cm="1">
        <f t="array" ref="Q8">_xlfn._xlws.FILTER(Recursos!$E$7:INDEX(tbl_Personal[NOMBRE],SUMPRODUCT((tbl_Personal[NOMBRE]&lt;&gt;"")*1)),ISNUMBER(SEARCH(#REF!,Recursos!$E$7:INDEX(tbl_Personal[NOMBRE],SUMPRODUCT((tbl_Personal[NOMBRE]&lt;&gt;"")*1)))),"sin datos")</f>
        <v>sin datos</v>
      </c>
    </row>
    <row r="9" spans="1:17" x14ac:dyDescent="0.3">
      <c r="D9" s="87"/>
      <c r="E9" s="4"/>
      <c r="F9" s="4"/>
      <c r="G9" s="4"/>
      <c r="H9" s="12"/>
      <c r="I9" s="12"/>
      <c r="J9" s="4"/>
      <c r="K9" s="4"/>
      <c r="L9" s="9"/>
      <c r="M9" s="39"/>
      <c r="N9" s="39"/>
      <c r="O9" s="88"/>
    </row>
    <row r="10" spans="1:17" x14ac:dyDescent="0.3">
      <c r="D10" s="87"/>
      <c r="E10" s="4"/>
      <c r="F10" s="4"/>
      <c r="G10" s="4"/>
      <c r="H10" s="12"/>
      <c r="I10" s="12"/>
      <c r="J10" s="4"/>
      <c r="K10" s="4"/>
      <c r="L10" s="9"/>
      <c r="M10" s="39"/>
      <c r="N10" s="39"/>
      <c r="O10" s="88"/>
    </row>
    <row r="11" spans="1:17" x14ac:dyDescent="0.3">
      <c r="D11" s="89"/>
      <c r="E11" s="4"/>
      <c r="F11" s="4"/>
      <c r="G11" s="4"/>
      <c r="H11" s="12"/>
      <c r="I11" s="12"/>
      <c r="J11" s="4"/>
      <c r="K11" s="4"/>
      <c r="L11" s="9"/>
      <c r="M11" s="39"/>
      <c r="N11" s="39"/>
      <c r="O11" s="88"/>
    </row>
    <row r="12" spans="1:17" x14ac:dyDescent="0.3">
      <c r="D12" s="89"/>
      <c r="E12" s="4"/>
      <c r="F12" s="4"/>
      <c r="G12" s="4"/>
      <c r="H12" s="12"/>
      <c r="I12" s="12"/>
      <c r="J12" s="4"/>
      <c r="K12" s="4"/>
      <c r="L12" s="9"/>
      <c r="M12" s="39"/>
      <c r="N12" s="39"/>
      <c r="O12" s="88"/>
    </row>
    <row r="13" spans="1:17" x14ac:dyDescent="0.3">
      <c r="D13" s="87"/>
      <c r="E13" s="4"/>
      <c r="F13" s="4"/>
      <c r="G13" s="4"/>
      <c r="H13" s="12"/>
      <c r="I13" s="12"/>
      <c r="J13" s="4"/>
      <c r="K13" s="4"/>
      <c r="L13" s="9"/>
      <c r="M13" s="39"/>
      <c r="N13" s="39"/>
      <c r="O13" s="88"/>
    </row>
    <row r="14" spans="1:17" x14ac:dyDescent="0.3">
      <c r="D14" s="87"/>
      <c r="E14" s="4"/>
      <c r="F14" s="4"/>
      <c r="G14" s="4"/>
      <c r="H14" s="4"/>
      <c r="I14" s="4"/>
      <c r="J14" s="4"/>
      <c r="K14" s="4"/>
      <c r="L14" s="9"/>
      <c r="M14" s="39"/>
      <c r="N14" s="39"/>
      <c r="O14" s="88"/>
    </row>
    <row r="15" spans="1:17" x14ac:dyDescent="0.3">
      <c r="D15" s="87"/>
      <c r="E15" s="4"/>
      <c r="F15" s="4"/>
      <c r="G15" s="4"/>
      <c r="H15" s="4"/>
      <c r="I15" s="4"/>
      <c r="J15" s="4"/>
      <c r="K15" s="4"/>
      <c r="L15" s="9"/>
      <c r="M15" s="39"/>
      <c r="N15" s="39"/>
      <c r="O15" s="88"/>
    </row>
    <row r="16" spans="1:17" x14ac:dyDescent="0.3">
      <c r="D16" s="90"/>
      <c r="E16" s="91"/>
      <c r="F16" s="91"/>
      <c r="G16" s="91"/>
      <c r="H16" s="91"/>
      <c r="I16" s="91"/>
      <c r="J16" s="91"/>
      <c r="K16" s="91"/>
      <c r="L16" s="92"/>
      <c r="M16" s="93"/>
      <c r="N16" s="93"/>
      <c r="O16" s="94"/>
    </row>
  </sheetData>
  <mergeCells count="2">
    <mergeCell ref="D5:E5"/>
    <mergeCell ref="F5:G5"/>
  </mergeCells>
  <dataValidations count="4">
    <dataValidation type="list" allowBlank="1" showInputMessage="1" sqref="F18" xr:uid="{0B47FB68-5684-4207-B336-8B5FEE9F5747}">
      <formula1>fx_completado</formula1>
    </dataValidation>
    <dataValidation type="list" allowBlank="1" showInputMessage="1" sqref="F8" xr:uid="{73B7BA68-3C2D-4D5F-83B4-25CB47F04D12}">
      <formula1>_xlfn.ANCHORARRAY($Q$8)</formula1>
    </dataValidation>
    <dataValidation type="list" allowBlank="1" showInputMessage="1" showErrorMessage="1" sqref="F9:F16" xr:uid="{797F1A18-D5BD-439A-BCDD-2908E59E0D76}">
      <formula1>fx_listaRecurso</formula1>
    </dataValidation>
    <dataValidation type="list" allowBlank="1" showInputMessage="1" showErrorMessage="1" sqref="E8:E16" xr:uid="{5BDEDB20-B0BD-4203-8C84-0451BBE8837D}">
      <formula1>fx_listaSinEspacios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28824A-3A79-4701-A12F-5303B8915AF6}">
          <x14:formula1>
            <xm:f>Configuracion!$F$6:$F$7</xm:f>
          </x14:formula1>
          <xm:sqref>G8:G16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C30F-34D1-4280-B440-146A17043169}">
  <sheetPr codeName="Hoja4">
    <tabColor rgb="FF00AEC7"/>
  </sheetPr>
  <dimension ref="A1:O20"/>
  <sheetViews>
    <sheetView tabSelected="1" zoomScaleNormal="100" workbookViewId="0">
      <pane xSplit="2" topLeftCell="C1" activePane="topRight" state="frozen"/>
      <selection pane="topRight" activeCell="I7" sqref="I7"/>
    </sheetView>
  </sheetViews>
  <sheetFormatPr baseColWidth="10" defaultRowHeight="14.4" x14ac:dyDescent="0.3"/>
  <cols>
    <col min="1" max="1" width="24.109375" style="2" bestFit="1" customWidth="1"/>
    <col min="2" max="2" width="8.33203125" style="2" customWidth="1"/>
    <col min="3" max="3" width="2.21875" style="2" customWidth="1"/>
    <col min="4" max="4" width="11.6640625" style="2" bestFit="1" customWidth="1"/>
    <col min="5" max="5" width="26.109375" style="2" bestFit="1" customWidth="1"/>
    <col min="6" max="6" width="15" style="2" bestFit="1" customWidth="1"/>
    <col min="7" max="7" width="17.88671875" style="2" bestFit="1" customWidth="1"/>
    <col min="8" max="8" width="12.5546875" style="2" bestFit="1" customWidth="1"/>
    <col min="9" max="9" width="25.44140625" style="2" bestFit="1" customWidth="1"/>
    <col min="10" max="10" width="15.33203125" style="2" bestFit="1" customWidth="1"/>
    <col min="11" max="11" width="14" style="2" bestFit="1" customWidth="1"/>
    <col min="12" max="12" width="9.109375" style="46" hidden="1" customWidth="1"/>
    <col min="13" max="13" width="11.5546875" style="50"/>
    <col min="14" max="14" width="7.21875" style="48" bestFit="1" customWidth="1"/>
    <col min="15" max="15" width="15.6640625" style="2" customWidth="1"/>
    <col min="16" max="16384" width="11.5546875" style="2"/>
  </cols>
  <sheetData>
    <row r="1" spans="1:15" s="1" customFormat="1" ht="5.4" customHeight="1" x14ac:dyDescent="0.3">
      <c r="A1" s="6"/>
      <c r="E1" s="3"/>
      <c r="L1" s="45"/>
      <c r="M1" s="49"/>
      <c r="N1" s="47"/>
    </row>
    <row r="2" spans="1:15" x14ac:dyDescent="0.3">
      <c r="E2" s="5"/>
    </row>
    <row r="6" spans="1:15" x14ac:dyDescent="0.3">
      <c r="D6" s="62" t="s">
        <v>33</v>
      </c>
      <c r="E6" s="63" t="s">
        <v>34</v>
      </c>
      <c r="F6" s="63" t="s">
        <v>35</v>
      </c>
      <c r="G6" s="63" t="s">
        <v>36</v>
      </c>
      <c r="H6" s="64" t="s">
        <v>0</v>
      </c>
      <c r="I6" s="64" t="s">
        <v>37</v>
      </c>
      <c r="J6" s="65" t="s">
        <v>38</v>
      </c>
      <c r="K6" s="65" t="s">
        <v>39</v>
      </c>
      <c r="L6" s="66" t="s">
        <v>40</v>
      </c>
      <c r="M6" s="67" t="s">
        <v>49</v>
      </c>
      <c r="N6" s="68" t="s">
        <v>41</v>
      </c>
      <c r="O6" s="69" t="s">
        <v>42</v>
      </c>
    </row>
    <row r="7" spans="1:15" x14ac:dyDescent="0.3">
      <c r="D7" s="3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>AKRM</v>
      </c>
      <c r="E7" s="4" t="s">
        <v>44</v>
      </c>
      <c r="F7" s="4" t="s">
        <v>43</v>
      </c>
      <c r="G7" s="38" t="s">
        <v>56</v>
      </c>
      <c r="H7" s="4" t="s">
        <v>1</v>
      </c>
      <c r="I7" s="4">
        <f>COUNTIF(tbl_Asignaciones[ASIGNACION],tbl_Personal[[#This Row],[NOMBRE]])</f>
        <v>1</v>
      </c>
      <c r="J7" s="12" cm="1">
        <f t="array" ref="J7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>44631</v>
      </c>
      <c r="K7" s="12" cm="1">
        <f t="array" ref="K7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>44634</v>
      </c>
      <c r="L7" s="10" cm="1">
        <f t="array" ref="L7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>-4</v>
      </c>
      <c r="M7" s="9">
        <v>10000</v>
      </c>
      <c r="N7" s="53">
        <v>22</v>
      </c>
      <c r="O7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>NO</v>
      </c>
    </row>
    <row r="8" spans="1:15" x14ac:dyDescent="0.3">
      <c r="D8" s="3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>FGY</v>
      </c>
      <c r="E8" s="4" t="s">
        <v>53</v>
      </c>
      <c r="F8" s="4" t="s">
        <v>54</v>
      </c>
      <c r="G8" s="38" t="s">
        <v>55</v>
      </c>
      <c r="H8" s="4" t="s">
        <v>1</v>
      </c>
      <c r="I8" s="4">
        <f>COUNTIF(tbl_Asignaciones[ASIGNACION],tbl_Personal[[#This Row],[NOMBRE]])</f>
        <v>1</v>
      </c>
      <c r="J8" s="12" cm="1">
        <f t="array" ref="J8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>44631</v>
      </c>
      <c r="K8" s="12" cm="1">
        <f t="array" ref="K8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>44634</v>
      </c>
      <c r="L8" s="10" cm="1">
        <f t="array" ref="L8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>-4</v>
      </c>
      <c r="M8" s="9">
        <v>20000</v>
      </c>
      <c r="N8" s="53">
        <v>22</v>
      </c>
      <c r="O8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>NO</v>
      </c>
    </row>
    <row r="9" spans="1:15" x14ac:dyDescent="0.3">
      <c r="D9" s="3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>MAVF</v>
      </c>
      <c r="E9" s="4" t="s">
        <v>57</v>
      </c>
      <c r="F9" s="4" t="s">
        <v>58</v>
      </c>
      <c r="G9" s="38" t="s">
        <v>59</v>
      </c>
      <c r="H9" s="4" t="s">
        <v>5</v>
      </c>
      <c r="I9" s="4">
        <f>COUNTIF(tbl_Asignaciones[ASIGNACION],tbl_Personal[[#This Row],[NOMBRE]])</f>
        <v>0</v>
      </c>
      <c r="J9" s="12" t="str" cm="1">
        <f t="array" ref="J9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/>
      </c>
      <c r="K9" s="12" t="str" cm="1">
        <f t="array" ref="K9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/>
      </c>
      <c r="L9" s="10" cm="1">
        <f t="array" ref="L9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>-2</v>
      </c>
      <c r="M9" s="9">
        <v>30000</v>
      </c>
      <c r="N9" s="53">
        <v>22</v>
      </c>
      <c r="O9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>NO</v>
      </c>
    </row>
    <row r="10" spans="1:15" x14ac:dyDescent="0.3">
      <c r="D10" s="3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>MAC</v>
      </c>
      <c r="E10" s="4" t="s">
        <v>69</v>
      </c>
      <c r="F10" s="4"/>
      <c r="G10" s="4"/>
      <c r="H10" s="4"/>
      <c r="I10" s="4">
        <f>COUNTIF(tbl_Asignaciones[ASIGNACION],tbl_Personal[[#This Row],[NOMBRE]])</f>
        <v>0</v>
      </c>
      <c r="J10" s="12" t="str" cm="1">
        <f t="array" ref="J10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/>
      </c>
      <c r="K10" s="12" t="str" cm="1">
        <f t="array" ref="K10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/>
      </c>
      <c r="L10" s="10" cm="1">
        <f t="array" ref="L10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>-2</v>
      </c>
      <c r="M10" s="9"/>
      <c r="N10" s="53"/>
      <c r="O10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>SI</v>
      </c>
    </row>
    <row r="11" spans="1:15" x14ac:dyDescent="0.3">
      <c r="D11" s="3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>MAS</v>
      </c>
      <c r="E11" s="4" t="s">
        <v>70</v>
      </c>
      <c r="F11" s="4"/>
      <c r="G11" s="4"/>
      <c r="H11" s="4"/>
      <c r="I11" s="4">
        <f>COUNTIF(tbl_Asignaciones[ASIGNACION],tbl_Personal[[#This Row],[NOMBRE]])</f>
        <v>0</v>
      </c>
      <c r="J11" s="12" t="str" cm="1">
        <f t="array" ref="J11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/>
      </c>
      <c r="K11" s="12" t="str" cm="1">
        <f t="array" ref="K11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/>
      </c>
      <c r="L11" s="10" cm="1">
        <f t="array" ref="L11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>-2</v>
      </c>
      <c r="M11" s="9"/>
      <c r="N11" s="53"/>
      <c r="O11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>SI</v>
      </c>
    </row>
    <row r="12" spans="1:15" x14ac:dyDescent="0.3">
      <c r="D12" s="51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E12" s="4"/>
      <c r="F12" s="52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f>
        <v/>
      </c>
      <c r="G12" s="4"/>
      <c r="H12" s="4"/>
      <c r="I12" s="52">
        <f>COUNTIF(tbl_Asignaciones[ASIGNACION],tbl_Personal[[#This Row],[NOMBRE]])</f>
        <v>0</v>
      </c>
      <c r="J12" s="12" t="str" cm="1">
        <f t="array" ref="J12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/>
      </c>
      <c r="K12" s="12" t="str" cm="1">
        <f t="array" ref="K12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 xml:space="preserve"> </v>
      </c>
      <c r="L12" s="10" t="str" cm="1">
        <f t="array" ref="L12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M12" s="9"/>
      <c r="N12" s="53"/>
      <c r="O12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/>
      </c>
    </row>
    <row r="13" spans="1:15" x14ac:dyDescent="0.3">
      <c r="D13" s="51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E13" s="4"/>
      <c r="F13" s="52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f>
        <v/>
      </c>
      <c r="G13" s="4"/>
      <c r="H13" s="4"/>
      <c r="I13" s="52">
        <f>COUNTIF(tbl_Asignaciones[ASIGNACION],tbl_Personal[[#This Row],[NOMBRE]])</f>
        <v>0</v>
      </c>
      <c r="J13" s="12" t="str" cm="1">
        <f t="array" ref="J13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/>
      </c>
      <c r="K13" s="12" t="str" cm="1">
        <f t="array" ref="K13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 xml:space="preserve"> </v>
      </c>
      <c r="L13" s="10" t="str" cm="1">
        <f t="array" ref="L13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M13" s="9"/>
      <c r="N13" s="53"/>
      <c r="O13" s="40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/>
      </c>
    </row>
    <row r="14" spans="1:15" x14ac:dyDescent="0.3">
      <c r="D14" s="54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E14" s="55"/>
      <c r="F14" s="55"/>
      <c r="G14" s="55"/>
      <c r="H14" s="60"/>
      <c r="I14" s="55">
        <f>COUNTIF(tbl_Asignaciones[ASIGNACION],tbl_Personal[[#This Row],[NOMBRE]])</f>
        <v>0</v>
      </c>
      <c r="J14" s="56" t="str" cm="1">
        <f t="array" ref="J14">IF(tbl_Personal[[#This Row],[NOMBRE]]&lt;&gt;"",IF(MIN(IF(tbl_Asignaciones[ASIGNACION]=tbl_Personal[[#This Row],[NOMBRE]],tbl_Asignaciones[FECHA DE INICIO]," "))=0,"",MIN(IF(tbl_Asignaciones[ASIGNACION]=tbl_Personal[[#This Row],[NOMBRE]],tbl_Asignaciones[FECHA DE INICIO]," "))),"")</f>
        <v/>
      </c>
      <c r="K14" s="56" t="str" cm="1">
        <f t="array" ref="K14">IF(tbl_Personal[[#This Row],[NOMBRE]]&lt;&gt;"",IF(MAX(IF(tbl_Asignaciones[ASIGNACION]=tbl_Personal[[#This Row],[NOMBRE]],tbl_Asignaciones[FECHA FINAL]," "))=0,"",MAX(IF(tbl_Asignaciones[ASIGNACION]=tbl_Personal[[#This Row],[NOMBRE]],tbl_Asignaciones[FECHA FINAL]," ")))," ")</f>
        <v xml:space="preserve"> </v>
      </c>
      <c r="L14" s="57" t="str" cm="1">
        <f t="array" ref="L14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M14" s="58"/>
      <c r="N14" s="59"/>
      <c r="O14" s="61" t="str">
        <f ca="1">IF(tbl_Personal[[#This Row],[NOMBRE]]&lt;&gt;"",IF(tbl_Personal[[#This Row],[APROX]]&gt;0,"SI",IF(tbl_Personal[[#This Row],[ESTADO]]=Configuracion!$D$10,"NO",IF(tbl_Personal[[#This Row],[APROX]]=-2,"SI",IF(tbl_Personal[[#This Row],[FECHA FINAL]]&lt;TODAY(),"SI","NO")))),"")</f>
        <v/>
      </c>
    </row>
    <row r="20" spans="8:8" x14ac:dyDescent="0.3">
      <c r="H20" s="5"/>
    </row>
  </sheetData>
  <hyperlinks>
    <hyperlink ref="G7" r:id="rId1" xr:uid="{267A0CD4-BE3D-45F3-AA0D-EA87D39B3A41}"/>
    <hyperlink ref="G8" r:id="rId2" xr:uid="{F647CB6E-7791-42AD-BF61-B808E3DC4E69}"/>
    <hyperlink ref="G9" r:id="rId3" xr:uid="{D92E617A-6CE5-459D-8920-6E4836BEFA85}"/>
  </hyperlinks>
  <pageMargins left="0.7" right="0.7" top="0.75" bottom="0.75" header="0.3" footer="0.3"/>
  <pageSetup orientation="portrait" horizontalDpi="0" verticalDpi="0" r:id="rId4"/>
  <drawing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C3F751-81D8-4DDA-B3C0-768D929E5325}">
          <x14:formula1>
            <xm:f>Configuracion!$D$6:$D$11</xm:f>
          </x14:formula1>
          <xm:sqref>H7:H14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C5B1-3997-414A-A481-1BFC8E42383A}">
  <sheetPr codeName="Hoja5">
    <tabColor rgb="FF00AEC7"/>
  </sheetPr>
  <dimension ref="A1:O11"/>
  <sheetViews>
    <sheetView zoomScaleNormal="100" workbookViewId="0">
      <pane xSplit="2" topLeftCell="C1" activePane="topRight" state="frozen"/>
      <selection pane="topRight" activeCell="N7" sqref="N7"/>
    </sheetView>
  </sheetViews>
  <sheetFormatPr baseColWidth="10" defaultRowHeight="14.4" x14ac:dyDescent="0.3"/>
  <cols>
    <col min="1" max="1" width="24.109375" style="2" bestFit="1" customWidth="1"/>
    <col min="2" max="2" width="8.33203125" style="2" customWidth="1"/>
    <col min="3" max="3" width="2.21875" style="2" customWidth="1"/>
    <col min="4" max="4" width="18" style="2" customWidth="1"/>
    <col min="5" max="6" width="11.5546875" style="2"/>
    <col min="7" max="7" width="4.109375" style="2" customWidth="1"/>
    <col min="8" max="8" width="26.88671875" style="2" bestFit="1" customWidth="1"/>
    <col min="9" max="14" width="11.5546875" style="2"/>
    <col min="15" max="15" width="21" style="2" bestFit="1" customWidth="1"/>
    <col min="16" max="16384" width="11.5546875" style="2"/>
  </cols>
  <sheetData>
    <row r="1" spans="1:15" s="1" customFormat="1" ht="5.4" customHeight="1" x14ac:dyDescent="0.3">
      <c r="A1" s="6">
        <f ca="1">TODAY()</f>
        <v>44632</v>
      </c>
      <c r="E1" s="3"/>
    </row>
    <row r="2" spans="1:15" x14ac:dyDescent="0.3">
      <c r="E2" s="5">
        <f ca="1">TODAY()</f>
        <v>44632</v>
      </c>
    </row>
    <row r="5" spans="1:15" x14ac:dyDescent="0.3">
      <c r="D5" s="7" t="s">
        <v>0</v>
      </c>
      <c r="F5" s="7" t="s">
        <v>0</v>
      </c>
      <c r="N5" s="111" t="s">
        <v>62</v>
      </c>
      <c r="O5" s="112"/>
    </row>
    <row r="6" spans="1:15" x14ac:dyDescent="0.3">
      <c r="D6" s="4" t="s">
        <v>1</v>
      </c>
      <c r="F6" s="4" t="s">
        <v>52</v>
      </c>
      <c r="N6" s="2" t="s">
        <v>64</v>
      </c>
      <c r="O6" s="75" t="s">
        <v>63</v>
      </c>
    </row>
    <row r="7" spans="1:15" x14ac:dyDescent="0.3">
      <c r="D7" s="4" t="s">
        <v>2</v>
      </c>
      <c r="F7" s="4" t="s">
        <v>66</v>
      </c>
      <c r="N7" s="2" t="s">
        <v>65</v>
      </c>
      <c r="O7" s="75" t="s">
        <v>67</v>
      </c>
    </row>
    <row r="8" spans="1:15" x14ac:dyDescent="0.3">
      <c r="D8" s="4" t="s">
        <v>3</v>
      </c>
      <c r="F8" s="4"/>
    </row>
    <row r="9" spans="1:15" x14ac:dyDescent="0.3">
      <c r="D9" s="4" t="s">
        <v>4</v>
      </c>
      <c r="F9" s="4"/>
    </row>
    <row r="10" spans="1:15" x14ac:dyDescent="0.3">
      <c r="D10" s="4" t="s">
        <v>5</v>
      </c>
      <c r="F10" s="4"/>
    </row>
    <row r="11" spans="1:15" x14ac:dyDescent="0.3">
      <c r="D11" s="4"/>
      <c r="F11" s="4"/>
    </row>
  </sheetData>
  <mergeCells count="1">
    <mergeCell ref="N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DashBoard</vt:lpstr>
      <vt:lpstr>Proyectos</vt:lpstr>
      <vt:lpstr>Asignaciones</vt:lpstr>
      <vt:lpstr>AsignacionesC</vt:lpstr>
      <vt:lpstr>Recursos</vt:lpstr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Julie-chan</dc:creator>
  <cp:lastModifiedBy>Julie-chan</cp:lastModifiedBy>
  <dcterms:created xsi:type="dcterms:W3CDTF">2022-03-10T16:55:54Z</dcterms:created>
  <dcterms:modified xsi:type="dcterms:W3CDTF">2022-03-12T22:23:20Z</dcterms:modified>
</cp:coreProperties>
</file>