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C8DBD48B-A491-46A5-A0ED-BD82608AA5EC}" xr6:coauthVersionLast="47" xr6:coauthVersionMax="47" xr10:uidLastSave="{00000000-0000-0000-0000-000000000000}"/>
  <bookViews>
    <workbookView xWindow="28680" yWindow="-120" windowWidth="29040" windowHeight="15840" tabRatio="796"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 i="9" l="1"/>
  <c r="O7" i="9"/>
  <c r="N7" i="9"/>
  <c r="P6" i="9"/>
  <c r="O6" i="9"/>
  <c r="N6" i="9"/>
  <c r="P5" i="9"/>
  <c r="O5" i="9"/>
  <c r="N5" i="9"/>
  <c r="E10" i="10" l="1"/>
  <c r="E13" i="10"/>
  <c r="I5" i="6" l="1"/>
  <c r="B4" i="14" l="1"/>
  <c r="E3" i="10" l="1"/>
  <c r="E4" i="10"/>
  <c r="E5" i="10"/>
  <c r="E6" i="10"/>
  <c r="E7" i="10"/>
  <c r="E9" i="10"/>
  <c r="E12" i="10"/>
  <c r="E15" i="10"/>
  <c r="E17" i="10"/>
  <c r="E18" i="10"/>
  <c r="E19" i="10"/>
  <c r="E20" i="10"/>
  <c r="E21" i="10"/>
  <c r="E22" i="10"/>
  <c r="E23" i="10"/>
  <c r="E24" i="10"/>
  <c r="E25" i="10"/>
  <c r="E26" i="10"/>
  <c r="E27" i="10"/>
  <c r="E2" i="10"/>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J5" i="9"/>
  <c r="K5" i="9"/>
  <c r="M5" i="9"/>
  <c r="C6" i="9"/>
  <c r="D6" i="9"/>
  <c r="E6" i="9"/>
  <c r="F6" i="9"/>
  <c r="G6" i="9"/>
  <c r="H6" i="9"/>
  <c r="J6" i="9"/>
  <c r="K6" i="9"/>
  <c r="M6" i="9"/>
  <c r="C7" i="9"/>
  <c r="D7" i="9"/>
  <c r="E7" i="9"/>
  <c r="F7" i="9"/>
  <c r="G7" i="9"/>
  <c r="H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O1" authorId="0" shapeId="0" xr:uid="{274EDAF3-BA2A-4AA0-8964-53E40747A71D}">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<sst xmlns="http://schemas.openxmlformats.org/spreadsheetml/2006/main" count="480" uniqueCount="115">
  <si>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</si>
  <si>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</si>
  <si>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</si>
  <si>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</si>
  <si>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</si>
  <si>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</si>
  <si>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</si>
  <si>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</si>
  <si>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</si>
  <si>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</si>
  <si>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</si>
  <si>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</si>
  <si>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</si>
  <si>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</si>
  <si>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</si>
  <si>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</si>
  <si>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</si>
  <si>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</si>
  <si>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</si>
  <si>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</si>
  <si>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</si>
  <si>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</si>
  <si>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</si>
  <si>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</si>
  <si>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</si>
  <si>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</si>
  <si>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</si>
  <si>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</si>
  <si>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</si>
  <si>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</si>
  <si>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</si>
  <si>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</si>
  <si>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</si>
  <si>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</si>
  <si>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</si>
  <si>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</si>
  <si>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</si>
  <si>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</si>
  <si>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</si>
  <si>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</si>
  <si>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</si>
  <si>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</si>
  <si>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</si>
  <si>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</si>
  <si>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</si>
  <si>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</si>
  <si>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</si>
  <si>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</si>
  <si>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</si>
  <si>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</si>
  <si>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</si>
  <si>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</si>
  <si>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</si>
  <si>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</si>
  <si>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</si>
  <si>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</si>
  <si>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</si>
  <si>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</si>
  <si>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</si>
  <si>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</si>
  <si>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</si>
  <si>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</si>
  <si>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</si>
  <si>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</si>
  <si>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</si>
  <si>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</si>
  <si>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</si>
  <si>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</si>
  <si>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</si>
  <si>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</si>
  <si>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</si>
  <si>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</si>
  <si>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</si>
  <si>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</si>
  <si>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</si>
  <si>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</si>
  <si>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</si>
  <si>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</si>
  <si>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</si>
  <si>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</si>
  <si>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</si>
  <si>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</si>
  <si>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</si>
  <si>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</si>
  <si>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</si>
  <si>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</si>
  <si>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</si>
  <si>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</si>
  <si>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</si>
  <si>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</si>
  <si>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</si>
  <si>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</si>
  <si>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</si>
  <si>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</si>
  <si>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</si>
  <si>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</si>
  <si>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</si>
  <si>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</si>
  <si>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</si>
  <si>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</si>
  <si>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</si>
  <si>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</si>
  <si>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</si>
  <si>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</si>
  <si>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</si>
  <si>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</si>
  <si>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</si>
  <si>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</si>
  <si>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</si>
  <si>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decommissionable</t>
  </si>
  <si>
    <t>mode</t>
  </si>
  <si>
    <t>myopic</t>
  </si>
  <si>
    <t>inst-cap</t>
  </si>
  <si>
    <t>inst-cap-c</t>
  </si>
  <si>
    <t>inst-cap-p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</si>
</sst>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5" sqref="A5"/>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2024</v>
      </c>
      <c r="C2" s="38" t="s">
        <v>104</v>
      </c>
    </row>
    <row r="3" spans="1:3" ht="29">
      <c r="A3" s="42" t="s">
        <v>95</v>
      </c>
      <c r="B3" s="54">
        <v>150000000</v>
      </c>
      <c r="C3" s="38" t="s">
        <v>102</v>
      </c>
    </row>
    <row r="4" spans="1:3">
      <c r="A4" s="41" t="s">
        <v>110</v>
      </c>
      <c r="B4" s="41" t="s">
        <v>111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workbookViewId="0">
      <selection activeCell="H27" sqref="H27"/>
    </sheetView>
  </sheetViews>
  <sheetFormatPr baseColWidth="10" defaultColWidth="11.453125" defaultRowHeight="14.5"/>
  <cols>
    <col min="1" max="1" width="10.7265625" style="3" customWidth="1"/>
    <col min="2" max="2" width="16.26953125" style="3" bestFit="1" customWidth="1"/>
    <col min="3" max="5" width="10.7265625" style="23" customWidth="1"/>
    <col min="6" max="6" width="15.1796875" style="23" customWidth="1"/>
    <col min="7" max="7" width="10.7265625" style="3" customWidth="1"/>
    <col min="8" max="8" width="24" style="23" customWidth="1"/>
    <col min="9" max="9" width="10.7265625" style="23" customWidth="1"/>
    <col min="10" max="10" width="10.7265625" style="25" customWidth="1"/>
    <col min="11" max="11" width="16.1796875" style="3" bestFit="1" customWidth="1"/>
    <col min="12" max="12" width="10.54296875" style="3" customWidth="1"/>
    <col min="13" max="13" width="14.81640625" style="26" bestFit="1" customWidth="1"/>
    <col min="14" max="14" width="14.81640625" style="3" bestFit="1" customWidth="1"/>
    <col min="15" max="16384" width="11.453125" style="3"/>
  </cols>
  <sheetData>
    <row r="1" spans="1:15" customFormat="1">
      <c r="A1" t="s">
        <v>72</v>
      </c>
      <c r="B1" t="s">
        <v>71</v>
      </c>
      <c r="C1" s="20" t="s">
        <v>112</v>
      </c>
      <c r="D1" s="20" t="s">
        <v>11</v>
      </c>
      <c r="E1" s="20" t="s">
        <v>12</v>
      </c>
      <c r="F1" s="20" t="s">
        <v>84</v>
      </c>
      <c r="G1" s="48" t="s">
        <v>90</v>
      </c>
      <c r="H1" s="20" t="s">
        <v>14</v>
      </c>
      <c r="I1" s="20" t="s">
        <v>15</v>
      </c>
      <c r="J1" s="22" t="s">
        <v>16</v>
      </c>
      <c r="K1" s="48" t="s">
        <v>105</v>
      </c>
      <c r="L1" s="19" t="s">
        <v>17</v>
      </c>
      <c r="M1" s="19" t="s">
        <v>18</v>
      </c>
      <c r="N1" s="19" t="s">
        <v>92</v>
      </c>
      <c r="O1" s="19" t="s">
        <v>109</v>
      </c>
    </row>
    <row r="2" spans="1:15">
      <c r="A2" s="4" t="s">
        <v>43</v>
      </c>
      <c r="B2" s="4" t="s">
        <v>66</v>
      </c>
      <c r="C2" s="27">
        <v>0</v>
      </c>
      <c r="D2" s="27">
        <v>0</v>
      </c>
      <c r="E2" s="45" t="s">
        <v>27</v>
      </c>
      <c r="F2" s="45" t="s">
        <v>27</v>
      </c>
      <c r="G2" s="30">
        <v>0</v>
      </c>
      <c r="H2" s="27">
        <v>1600000</v>
      </c>
      <c r="I2" s="27">
        <v>20000</v>
      </c>
      <c r="J2" s="29">
        <v>0</v>
      </c>
      <c r="K2" s="27">
        <v>0</v>
      </c>
      <c r="L2" s="30">
        <v>7.0000000000000007E-2</v>
      </c>
      <c r="M2" s="30">
        <v>50</v>
      </c>
      <c r="N2" s="37" t="e">
        <v>#N/A</v>
      </c>
      <c r="O2" s="37">
        <v>0</v>
      </c>
    </row>
    <row r="3" spans="1:15">
      <c r="A3" s="4" t="s">
        <v>43</v>
      </c>
      <c r="B3" s="4" t="s">
        <v>67</v>
      </c>
      <c r="C3" s="27">
        <v>0</v>
      </c>
      <c r="D3" s="27">
        <v>0</v>
      </c>
      <c r="E3" s="45" t="s">
        <v>27</v>
      </c>
      <c r="F3" s="45" t="s">
        <v>27</v>
      </c>
      <c r="G3" s="30">
        <v>0</v>
      </c>
      <c r="H3" s="27">
        <v>1500000</v>
      </c>
      <c r="I3" s="27">
        <v>30000</v>
      </c>
      <c r="J3" s="29">
        <v>0</v>
      </c>
      <c r="K3" s="27">
        <v>0</v>
      </c>
      <c r="L3" s="30">
        <v>7.0000000000000007E-2</v>
      </c>
      <c r="M3" s="30">
        <v>25</v>
      </c>
      <c r="N3" s="37" t="e">
        <v>#N/A</v>
      </c>
      <c r="O3" s="37">
        <v>0</v>
      </c>
    </row>
    <row r="4" spans="1:15">
      <c r="A4" s="4" t="s">
        <v>43</v>
      </c>
      <c r="B4" s="4" t="s">
        <v>63</v>
      </c>
      <c r="C4" s="27">
        <v>0</v>
      </c>
      <c r="D4" s="27">
        <v>0</v>
      </c>
      <c r="E4" s="45" t="s">
        <v>27</v>
      </c>
      <c r="F4" s="45" t="s">
        <v>27</v>
      </c>
      <c r="G4" s="30">
        <v>0</v>
      </c>
      <c r="H4" s="27">
        <v>600000</v>
      </c>
      <c r="I4" s="27">
        <v>12000</v>
      </c>
      <c r="J4" s="29">
        <v>0</v>
      </c>
      <c r="K4" s="27">
        <v>0</v>
      </c>
      <c r="L4" s="30">
        <v>7.0000000000000007E-2</v>
      </c>
      <c r="M4" s="30">
        <v>25</v>
      </c>
      <c r="N4" s="37" t="e">
        <v>#N/A</v>
      </c>
      <c r="O4" s="37">
        <v>0</v>
      </c>
    </row>
    <row r="5" spans="1:15">
      <c r="A5" s="4" t="s">
        <v>43</v>
      </c>
      <c r="B5" s="4" t="s">
        <v>69</v>
      </c>
      <c r="C5" s="27">
        <v>0</v>
      </c>
      <c r="D5" s="27">
        <v>0</v>
      </c>
      <c r="E5" s="45" t="s">
        <v>27</v>
      </c>
      <c r="F5" s="45" t="s">
        <v>27</v>
      </c>
      <c r="G5" s="30">
        <v>0</v>
      </c>
      <c r="H5" s="27">
        <f>0.6*750000</f>
        <v>450000</v>
      </c>
      <c r="I5" s="27">
        <f>0.6*10000</f>
        <v>6000</v>
      </c>
      <c r="J5" s="29">
        <f>0.6*2.7</f>
        <v>1.62</v>
      </c>
      <c r="K5" s="56">
        <v>0</v>
      </c>
      <c r="L5" s="30">
        <v>7.0000000000000007E-2</v>
      </c>
      <c r="M5" s="30">
        <v>30</v>
      </c>
      <c r="N5" s="37" t="e">
        <v>#N/A</v>
      </c>
      <c r="O5" s="37">
        <v>0</v>
      </c>
    </row>
    <row r="6" spans="1:15">
      <c r="A6" s="4" t="s">
        <v>43</v>
      </c>
      <c r="B6" s="4" t="s">
        <v>64</v>
      </c>
      <c r="C6" s="27">
        <v>0</v>
      </c>
      <c r="D6" s="27">
        <v>0</v>
      </c>
      <c r="E6" s="45" t="s">
        <v>27</v>
      </c>
      <c r="F6" s="45" t="s">
        <v>27</v>
      </c>
      <c r="G6" s="30">
        <v>0</v>
      </c>
      <c r="H6" s="27">
        <v>0</v>
      </c>
      <c r="I6" s="27">
        <v>99999</v>
      </c>
      <c r="J6" s="29">
        <v>0</v>
      </c>
      <c r="K6" s="27">
        <v>99999</v>
      </c>
      <c r="L6" s="30">
        <v>7.0000000000000007E-2</v>
      </c>
      <c r="M6" s="30">
        <v>1</v>
      </c>
      <c r="N6" s="37" t="e">
        <v>#N/A</v>
      </c>
      <c r="O6" s="37">
        <v>0</v>
      </c>
    </row>
    <row r="7" spans="1:15">
      <c r="A7" s="4" t="s">
        <v>43</v>
      </c>
      <c r="B7" s="4" t="s">
        <v>70</v>
      </c>
      <c r="C7" s="27">
        <v>0</v>
      </c>
      <c r="D7" s="27">
        <v>0</v>
      </c>
      <c r="E7" s="45" t="s">
        <v>27</v>
      </c>
      <c r="F7" s="45" t="s">
        <v>27</v>
      </c>
      <c r="G7" s="30">
        <v>0</v>
      </c>
      <c r="H7" s="27">
        <f>0.4*1500000</f>
        <v>600000</v>
      </c>
      <c r="I7" s="27">
        <f>0.4*45000</f>
        <v>18000</v>
      </c>
      <c r="J7" s="29">
        <f>0.4*1.5</f>
        <v>0.60000000000000009</v>
      </c>
      <c r="K7" s="27">
        <v>0</v>
      </c>
      <c r="L7" s="30">
        <v>7.0000000000000007E-2</v>
      </c>
      <c r="M7" s="30">
        <v>40</v>
      </c>
      <c r="N7" s="37" t="e">
        <v>#N/A</v>
      </c>
      <c r="O7" s="37">
        <v>0</v>
      </c>
    </row>
    <row r="8" spans="1:15">
      <c r="A8" s="4" t="s">
        <v>43</v>
      </c>
      <c r="B8" s="4" t="s">
        <v>65</v>
      </c>
      <c r="C8" s="27">
        <v>0</v>
      </c>
      <c r="D8" s="27">
        <v>0</v>
      </c>
      <c r="E8" s="45" t="s">
        <v>27</v>
      </c>
      <c r="F8" s="45" t="s">
        <v>27</v>
      </c>
      <c r="G8" s="30">
        <v>0</v>
      </c>
      <c r="H8" s="27">
        <f>0.35*2500000</f>
        <v>875000</v>
      </c>
      <c r="I8" s="27">
        <f>0.35*80000</f>
        <v>28000</v>
      </c>
      <c r="J8" s="29">
        <f>0.35*4</f>
        <v>1.4</v>
      </c>
      <c r="K8" s="27">
        <v>0</v>
      </c>
      <c r="L8" s="30">
        <v>7.0000000000000007E-2</v>
      </c>
      <c r="M8" s="30">
        <v>25</v>
      </c>
      <c r="N8" s="37" t="e">
        <v>#N/A</v>
      </c>
      <c r="O8" s="37">
        <v>0</v>
      </c>
    </row>
    <row r="9" spans="1:15">
      <c r="A9" s="4" t="s">
        <v>41</v>
      </c>
      <c r="B9" s="4" t="s">
        <v>66</v>
      </c>
      <c r="C9" s="27">
        <v>0</v>
      </c>
      <c r="D9" s="27">
        <v>0</v>
      </c>
      <c r="E9" s="45" t="s">
        <v>27</v>
      </c>
      <c r="F9" s="45" t="s">
        <v>27</v>
      </c>
      <c r="G9" s="30">
        <v>0</v>
      </c>
      <c r="H9" s="27">
        <v>1600000</v>
      </c>
      <c r="I9" s="27">
        <v>20000</v>
      </c>
      <c r="J9" s="29">
        <v>0</v>
      </c>
      <c r="K9" s="27">
        <v>0</v>
      </c>
      <c r="L9" s="30">
        <v>7.0000000000000007E-2</v>
      </c>
      <c r="M9" s="30">
        <v>50</v>
      </c>
      <c r="N9" s="37" t="e">
        <v>#N/A</v>
      </c>
      <c r="O9" s="37">
        <v>0</v>
      </c>
    </row>
    <row r="10" spans="1:15">
      <c r="A10" s="4" t="s">
        <v>41</v>
      </c>
      <c r="B10" s="4" t="s">
        <v>67</v>
      </c>
      <c r="C10" s="27">
        <v>0</v>
      </c>
      <c r="D10" s="27">
        <v>0</v>
      </c>
      <c r="E10" s="45" t="s">
        <v>27</v>
      </c>
      <c r="F10" s="45" t="s">
        <v>27</v>
      </c>
      <c r="G10" s="30">
        <v>0</v>
      </c>
      <c r="H10" s="27">
        <v>1500000</v>
      </c>
      <c r="I10" s="27">
        <v>30000</v>
      </c>
      <c r="J10" s="29">
        <v>0</v>
      </c>
      <c r="K10" s="27">
        <v>0</v>
      </c>
      <c r="L10" s="30">
        <v>7.0000000000000007E-2</v>
      </c>
      <c r="M10" s="30">
        <v>25</v>
      </c>
      <c r="N10" s="37" t="e">
        <v>#N/A</v>
      </c>
      <c r="O10" s="37">
        <v>0</v>
      </c>
    </row>
    <row r="11" spans="1:15">
      <c r="A11" s="4" t="s">
        <v>41</v>
      </c>
      <c r="B11" s="4" t="s">
        <v>63</v>
      </c>
      <c r="C11" s="27">
        <v>0</v>
      </c>
      <c r="D11" s="27">
        <v>0</v>
      </c>
      <c r="E11" s="45" t="s">
        <v>27</v>
      </c>
      <c r="F11" s="45" t="s">
        <v>27</v>
      </c>
      <c r="G11" s="30">
        <v>0</v>
      </c>
      <c r="H11" s="27">
        <v>600000</v>
      </c>
      <c r="I11" s="27">
        <v>12000</v>
      </c>
      <c r="J11" s="29">
        <v>0</v>
      </c>
      <c r="K11" s="27">
        <v>0</v>
      </c>
      <c r="L11" s="30">
        <v>7.0000000000000007E-2</v>
      </c>
      <c r="M11" s="30">
        <v>25</v>
      </c>
      <c r="N11" s="37" t="e">
        <v>#N/A</v>
      </c>
      <c r="O11" s="37">
        <v>0</v>
      </c>
    </row>
    <row r="12" spans="1:15">
      <c r="A12" s="4" t="s">
        <v>41</v>
      </c>
      <c r="B12" s="4" t="s">
        <v>68</v>
      </c>
      <c r="C12" s="27">
        <v>0</v>
      </c>
      <c r="D12" s="27">
        <v>0</v>
      </c>
      <c r="E12" s="45" t="s">
        <v>27</v>
      </c>
      <c r="F12" s="45" t="s">
        <v>27</v>
      </c>
      <c r="G12" s="30">
        <v>0</v>
      </c>
      <c r="H12" s="27">
        <f>0.4*1500000</f>
        <v>600000</v>
      </c>
      <c r="I12" s="27">
        <f>0.4*45000</f>
        <v>18000</v>
      </c>
      <c r="J12" s="29">
        <f>0.4*1.5</f>
        <v>0.60000000000000009</v>
      </c>
      <c r="K12" s="27">
        <v>0</v>
      </c>
      <c r="L12" s="30">
        <v>7.0000000000000007E-2</v>
      </c>
      <c r="M12" s="30">
        <v>40</v>
      </c>
      <c r="N12" s="37" t="e">
        <v>#N/A</v>
      </c>
      <c r="O12" s="37">
        <v>0</v>
      </c>
    </row>
    <row r="13" spans="1:15">
      <c r="A13" s="4" t="s">
        <v>41</v>
      </c>
      <c r="B13" s="4" t="s">
        <v>69</v>
      </c>
      <c r="C13" s="27">
        <v>0</v>
      </c>
      <c r="D13" s="27">
        <v>0</v>
      </c>
      <c r="E13" s="45" t="s">
        <v>27</v>
      </c>
      <c r="F13" s="45" t="s">
        <v>27</v>
      </c>
      <c r="G13" s="30">
        <v>0</v>
      </c>
      <c r="H13" s="27">
        <f>0.6*750000</f>
        <v>450000</v>
      </c>
      <c r="I13" s="27">
        <f>0.6*10000</f>
        <v>6000</v>
      </c>
      <c r="J13" s="29">
        <f>0.6*2.7</f>
        <v>1.62</v>
      </c>
      <c r="K13" s="27">
        <v>0</v>
      </c>
      <c r="L13" s="30">
        <v>7.0000000000000007E-2</v>
      </c>
      <c r="M13" s="30">
        <v>30</v>
      </c>
      <c r="N13" s="37" t="e">
        <v>#N/A</v>
      </c>
      <c r="O13" s="37">
        <v>0</v>
      </c>
    </row>
    <row r="14" spans="1:15">
      <c r="A14" s="4" t="s">
        <v>41</v>
      </c>
      <c r="B14" s="4" t="s">
        <v>64</v>
      </c>
      <c r="C14" s="27">
        <v>0</v>
      </c>
      <c r="D14" s="27">
        <v>0</v>
      </c>
      <c r="E14" s="45" t="s">
        <v>27</v>
      </c>
      <c r="F14" s="45" t="s">
        <v>27</v>
      </c>
      <c r="G14" s="30">
        <v>0</v>
      </c>
      <c r="H14" s="27">
        <v>0</v>
      </c>
      <c r="I14" s="27">
        <v>99999</v>
      </c>
      <c r="J14" s="29">
        <v>0</v>
      </c>
      <c r="K14" s="27">
        <v>99999</v>
      </c>
      <c r="L14" s="30">
        <v>7.0000000000000007E-2</v>
      </c>
      <c r="M14" s="30">
        <v>1</v>
      </c>
      <c r="N14" s="37" t="e">
        <v>#N/A</v>
      </c>
      <c r="O14" s="37">
        <v>0</v>
      </c>
    </row>
    <row r="15" spans="1:15">
      <c r="A15" s="4" t="s">
        <v>41</v>
      </c>
      <c r="B15" s="4" t="s">
        <v>65</v>
      </c>
      <c r="C15" s="27">
        <v>0</v>
      </c>
      <c r="D15" s="27">
        <v>0</v>
      </c>
      <c r="E15" s="45" t="s">
        <v>27</v>
      </c>
      <c r="F15" s="45" t="s">
        <v>27</v>
      </c>
      <c r="G15" s="30">
        <v>0</v>
      </c>
      <c r="H15" s="27">
        <f>0.35*2500000</f>
        <v>875000</v>
      </c>
      <c r="I15" s="27">
        <f>0.35*80000</f>
        <v>28000</v>
      </c>
      <c r="J15" s="29">
        <f>0.35*4</f>
        <v>1.4</v>
      </c>
      <c r="K15" s="27">
        <v>0</v>
      </c>
      <c r="L15" s="30">
        <v>7.0000000000000007E-2</v>
      </c>
      <c r="M15" s="30">
        <v>25</v>
      </c>
      <c r="N15" s="37" t="e">
        <v>#N/A</v>
      </c>
      <c r="O15" s="37">
        <v>0</v>
      </c>
    </row>
    <row r="16" spans="1:15">
      <c r="A16" s="4" t="s">
        <v>41</v>
      </c>
      <c r="B16" s="4" t="s">
        <v>82</v>
      </c>
      <c r="C16" s="27">
        <v>0</v>
      </c>
      <c r="D16" s="27">
        <v>0</v>
      </c>
      <c r="E16" s="45" t="s">
        <v>27</v>
      </c>
      <c r="F16" s="45" t="s">
        <v>27</v>
      </c>
      <c r="G16" s="30">
        <v>0</v>
      </c>
      <c r="H16" s="27">
        <v>0</v>
      </c>
      <c r="I16" s="27">
        <v>0</v>
      </c>
      <c r="J16" s="44">
        <v>0</v>
      </c>
      <c r="K16" s="27">
        <v>0</v>
      </c>
      <c r="L16" s="30">
        <v>7.0000000000000007E-2</v>
      </c>
      <c r="M16" s="30">
        <v>1</v>
      </c>
      <c r="N16" s="37" t="e">
        <v>#N/A</v>
      </c>
      <c r="O16" s="37">
        <v>0</v>
      </c>
    </row>
    <row r="17" spans="1:15">
      <c r="A17" s="4" t="s">
        <v>41</v>
      </c>
      <c r="B17" s="4" t="s">
        <v>83</v>
      </c>
      <c r="C17" s="27">
        <v>0</v>
      </c>
      <c r="D17" s="27">
        <v>0</v>
      </c>
      <c r="E17" s="45" t="s">
        <v>27</v>
      </c>
      <c r="F17" s="45" t="s">
        <v>27</v>
      </c>
      <c r="G17" s="30">
        <v>0</v>
      </c>
      <c r="H17" s="27">
        <v>0</v>
      </c>
      <c r="I17" s="27">
        <v>80</v>
      </c>
      <c r="J17" s="44">
        <v>0</v>
      </c>
      <c r="K17" s="27">
        <v>0</v>
      </c>
      <c r="L17" s="30">
        <v>7.0000000000000007E-2</v>
      </c>
      <c r="M17" s="30">
        <v>1</v>
      </c>
      <c r="N17" s="37" t="e">
        <v>#N/A</v>
      </c>
      <c r="O17" s="37">
        <v>0</v>
      </c>
    </row>
    <row r="18" spans="1:15">
      <c r="A18" s="4" t="s">
        <v>42</v>
      </c>
      <c r="B18" s="4" t="s">
        <v>66</v>
      </c>
      <c r="C18" s="27">
        <v>0</v>
      </c>
      <c r="D18" s="27">
        <v>0</v>
      </c>
      <c r="E18" s="45" t="s">
        <v>27</v>
      </c>
      <c r="F18" s="45" t="s">
        <v>27</v>
      </c>
      <c r="G18" s="30">
        <v>0</v>
      </c>
      <c r="H18" s="27">
        <v>1600000</v>
      </c>
      <c r="I18" s="27">
        <v>20000</v>
      </c>
      <c r="J18" s="29">
        <v>0</v>
      </c>
      <c r="K18" s="27">
        <v>0</v>
      </c>
      <c r="L18" s="30">
        <v>7.0000000000000007E-2</v>
      </c>
      <c r="M18" s="30">
        <v>50</v>
      </c>
      <c r="N18" s="37" t="e">
        <v>#N/A</v>
      </c>
      <c r="O18" s="37">
        <v>0</v>
      </c>
    </row>
    <row r="19" spans="1:15">
      <c r="A19" s="4" t="s">
        <v>42</v>
      </c>
      <c r="B19" s="4" t="s">
        <v>67</v>
      </c>
      <c r="C19" s="27">
        <v>0</v>
      </c>
      <c r="D19" s="27">
        <v>0</v>
      </c>
      <c r="E19" s="45" t="s">
        <v>27</v>
      </c>
      <c r="F19" s="45" t="s">
        <v>27</v>
      </c>
      <c r="G19" s="30">
        <v>0</v>
      </c>
      <c r="H19" s="27">
        <v>1500000</v>
      </c>
      <c r="I19" s="27">
        <v>30000</v>
      </c>
      <c r="J19" s="29">
        <v>0</v>
      </c>
      <c r="K19" s="27">
        <v>0</v>
      </c>
      <c r="L19" s="30">
        <v>7.0000000000000007E-2</v>
      </c>
      <c r="M19" s="30">
        <v>25</v>
      </c>
      <c r="N19" s="37" t="e">
        <v>#N/A</v>
      </c>
      <c r="O19" s="37">
        <v>0</v>
      </c>
    </row>
    <row r="20" spans="1:15">
      <c r="A20" s="4" t="s">
        <v>42</v>
      </c>
      <c r="B20" s="4" t="s">
        <v>63</v>
      </c>
      <c r="C20" s="27">
        <v>0</v>
      </c>
      <c r="D20" s="27">
        <v>0</v>
      </c>
      <c r="E20" s="45" t="s">
        <v>27</v>
      </c>
      <c r="F20" s="45" t="s">
        <v>27</v>
      </c>
      <c r="G20" s="30">
        <v>0</v>
      </c>
      <c r="H20" s="27">
        <v>600000</v>
      </c>
      <c r="I20" s="27">
        <v>12000</v>
      </c>
      <c r="J20" s="29">
        <v>0</v>
      </c>
      <c r="K20" s="27">
        <v>0</v>
      </c>
      <c r="L20" s="30">
        <v>7.0000000000000007E-2</v>
      </c>
      <c r="M20" s="30">
        <v>25</v>
      </c>
      <c r="N20" s="37" t="e">
        <v>#N/A</v>
      </c>
      <c r="O20" s="37">
        <v>0</v>
      </c>
    </row>
    <row r="21" spans="1:15">
      <c r="A21" s="4" t="s">
        <v>42</v>
      </c>
      <c r="B21" s="4" t="s">
        <v>68</v>
      </c>
      <c r="C21" s="27">
        <v>0</v>
      </c>
      <c r="D21" s="27">
        <v>0</v>
      </c>
      <c r="E21" s="45" t="s">
        <v>27</v>
      </c>
      <c r="F21" s="45" t="s">
        <v>27</v>
      </c>
      <c r="G21" s="30">
        <v>0</v>
      </c>
      <c r="H21" s="27">
        <f>0.4*1500000</f>
        <v>600000</v>
      </c>
      <c r="I21" s="27">
        <f>0.4*45000</f>
        <v>18000</v>
      </c>
      <c r="J21" s="29">
        <f>0.4*1.5</f>
        <v>0.60000000000000009</v>
      </c>
      <c r="K21" s="27">
        <v>0</v>
      </c>
      <c r="L21" s="30">
        <v>7.0000000000000007E-2</v>
      </c>
      <c r="M21" s="30">
        <v>40</v>
      </c>
      <c r="N21" s="37" t="e">
        <v>#N/A</v>
      </c>
      <c r="O21" s="37">
        <v>0</v>
      </c>
    </row>
    <row r="22" spans="1:15">
      <c r="A22" s="4" t="s">
        <v>42</v>
      </c>
      <c r="B22" s="4" t="s">
        <v>69</v>
      </c>
      <c r="C22" s="27">
        <v>0</v>
      </c>
      <c r="D22" s="27">
        <v>0</v>
      </c>
      <c r="E22" s="45" t="s">
        <v>27</v>
      </c>
      <c r="F22" s="45" t="s">
        <v>27</v>
      </c>
      <c r="G22" s="30">
        <v>0</v>
      </c>
      <c r="H22" s="27">
        <f>0.6*750000</f>
        <v>450000</v>
      </c>
      <c r="I22" s="27">
        <f>0.6*10000</f>
        <v>6000</v>
      </c>
      <c r="J22" s="29">
        <f>0.6*2.7</f>
        <v>1.62</v>
      </c>
      <c r="K22" s="27">
        <v>0</v>
      </c>
      <c r="L22" s="30">
        <v>7.0000000000000007E-2</v>
      </c>
      <c r="M22" s="30">
        <v>30</v>
      </c>
      <c r="N22" s="37" t="e">
        <v>#N/A</v>
      </c>
      <c r="O22" s="37">
        <v>0</v>
      </c>
    </row>
    <row r="23" spans="1:15">
      <c r="A23" s="4" t="s">
        <v>42</v>
      </c>
      <c r="B23" s="4" t="s">
        <v>64</v>
      </c>
      <c r="C23" s="27">
        <v>0</v>
      </c>
      <c r="D23" s="27">
        <v>0</v>
      </c>
      <c r="E23" s="45" t="s">
        <v>27</v>
      </c>
      <c r="F23" s="45" t="s">
        <v>27</v>
      </c>
      <c r="G23" s="30">
        <v>0</v>
      </c>
      <c r="H23" s="27">
        <v>0</v>
      </c>
      <c r="I23" s="27">
        <v>99999</v>
      </c>
      <c r="J23" s="29">
        <v>0</v>
      </c>
      <c r="K23" s="27">
        <v>99999</v>
      </c>
      <c r="L23" s="30">
        <v>7.0000000000000007E-2</v>
      </c>
      <c r="M23" s="30">
        <v>1</v>
      </c>
      <c r="N23" s="37" t="e">
        <v>#N/A</v>
      </c>
      <c r="O23" s="37">
        <v>0</v>
      </c>
    </row>
    <row r="24" spans="1:15">
      <c r="A24" s="4" t="s">
        <v>42</v>
      </c>
      <c r="B24" s="4" t="s">
        <v>65</v>
      </c>
      <c r="C24" s="27">
        <v>0</v>
      </c>
      <c r="D24" s="27">
        <v>0</v>
      </c>
      <c r="E24" s="45" t="s">
        <v>27</v>
      </c>
      <c r="F24" s="45" t="s">
        <v>27</v>
      </c>
      <c r="G24" s="30">
        <v>0</v>
      </c>
      <c r="H24" s="27">
        <f>0.35*2500000</f>
        <v>875000</v>
      </c>
      <c r="I24" s="27">
        <f>0.35*80000</f>
        <v>28000</v>
      </c>
      <c r="J24" s="29">
        <f>0.35*4</f>
        <v>1.4</v>
      </c>
      <c r="K24" s="27">
        <v>0</v>
      </c>
      <c r="L24" s="30">
        <v>7.0000000000000007E-2</v>
      </c>
      <c r="M24" s="30">
        <v>25</v>
      </c>
      <c r="N24" s="37" t="e">
        <v>#N/A</v>
      </c>
      <c r="O24" s="37">
        <v>0</v>
      </c>
    </row>
    <row r="25" spans="1:15">
      <c r="A25" s="4" t="s">
        <v>42</v>
      </c>
      <c r="B25" s="4" t="s">
        <v>82</v>
      </c>
      <c r="C25" s="27">
        <v>0</v>
      </c>
      <c r="D25" s="27">
        <v>0</v>
      </c>
      <c r="E25" s="45" t="s">
        <v>27</v>
      </c>
      <c r="F25" s="45" t="s">
        <v>27</v>
      </c>
      <c r="G25" s="30">
        <v>0</v>
      </c>
      <c r="H25" s="27">
        <v>0</v>
      </c>
      <c r="I25" s="27">
        <v>0</v>
      </c>
      <c r="J25" s="44">
        <v>0</v>
      </c>
      <c r="K25" s="27">
        <v>0</v>
      </c>
      <c r="L25" s="30">
        <v>7.0000000000000007E-2</v>
      </c>
      <c r="M25" s="30">
        <v>1</v>
      </c>
      <c r="N25" s="37" t="e">
        <v>#N/A</v>
      </c>
      <c r="O25" s="37">
        <v>0</v>
      </c>
    </row>
    <row r="26" spans="1:15">
      <c r="A26" s="4" t="s">
        <v>42</v>
      </c>
      <c r="B26" s="4" t="s">
        <v>83</v>
      </c>
      <c r="C26" s="27">
        <v>0</v>
      </c>
      <c r="D26" s="27">
        <v>0</v>
      </c>
      <c r="E26" s="45" t="s">
        <v>27</v>
      </c>
      <c r="F26" s="45" t="s">
        <v>27</v>
      </c>
      <c r="G26" s="30">
        <v>0</v>
      </c>
      <c r="H26" s="27">
        <v>0</v>
      </c>
      <c r="I26" s="27">
        <v>80</v>
      </c>
      <c r="J26" s="44">
        <v>0</v>
      </c>
      <c r="K26" s="27">
        <v>0</v>
      </c>
      <c r="L26" s="30">
        <v>7.0000000000000007E-2</v>
      </c>
      <c r="M26" s="30">
        <v>1</v>
      </c>
      <c r="N26" s="37" t="e">
        <v>#N/A</v>
      </c>
      <c r="O26" s="37">
        <v>0</v>
      </c>
    </row>
  </sheetData>
  <autoFilter ref="A1:M26" xr:uid="{00000000-0009-0000-0000-000003000000}"/>
  <phoneticPr fontId="0" type="noConversion"/>
  <conditionalFormatting sqref="A23 A14 A6 O2:XFD1048576 H1:J15 H18:J24 M27:N1048576 M1:N2 M18:M25 M3:M16 L1:L1048576 A24:B24 A18:B22 A7:B13 A15:B15 A1:B5 A27:B1048576 P1:XFD1 D27:J1048576 C1:C1048576 D1:G26 N2:O26">
    <cfRule type="expression" dxfId="33" priority="30">
      <formula>NOT(EXACT(INDIRECT("Z"&amp;ROW()-1&amp;"S1",FALSE()), INDIRECT("Z"&amp;ROW()&amp;"S1",FALSE())))</formula>
    </cfRule>
  </conditionalFormatting>
  <conditionalFormatting sqref="B23">
    <cfRule type="expression" dxfId="32" priority="29">
      <formula>NOT(EXACT(INDIRECT("Z"&amp;ROW()-1&amp;"S1",FALSE()), INDIRECT("Z"&amp;ROW()&amp;"S1",FALSE())))</formula>
    </cfRule>
  </conditionalFormatting>
  <conditionalFormatting sqref="B14">
    <cfRule type="expression" dxfId="31" priority="28">
      <formula>NOT(EXACT(INDIRECT("Z"&amp;ROW()-1&amp;"S1",FALSE()), INDIRECT("Z"&amp;ROW()&amp;"S1",FALSE())))</formula>
    </cfRule>
  </conditionalFormatting>
  <conditionalFormatting sqref="B6">
    <cfRule type="expression" dxfId="30" priority="27">
      <formula>NOT(EXACT(INDIRECT("Z"&amp;ROW()-1&amp;"S1",FALSE()), INDIRECT("Z"&amp;ROW()&amp;"S1",FALSE())))</formula>
    </cfRule>
  </conditionalFormatting>
  <conditionalFormatting sqref="A25:A26">
    <cfRule type="expression" dxfId="29" priority="26">
      <formula>NOT(EXACT(INDIRECT("Z"&amp;ROW()-1&amp;"S1",FALSE()), INDIRECT("Z"&amp;ROW()&amp;"S1",FALSE())))</formula>
    </cfRule>
  </conditionalFormatting>
  <conditionalFormatting sqref="H25:J25">
    <cfRule type="expression" dxfId="28" priority="25">
      <formula>NOT(EXACT(INDIRECT("Z"&amp;ROW()-1&amp;"S1",FALSE()), INDIRECT("Z"&amp;ROW()&amp;"S1",FALSE())))</formula>
    </cfRule>
  </conditionalFormatting>
  <conditionalFormatting sqref="B25">
    <cfRule type="expression" dxfId="27" priority="24">
      <formula>NOT(EXACT(INDIRECT("Z"&amp;ROW()-1&amp;"S1",FALSE()), INDIRECT("Z"&amp;ROW()&amp;"S1",FALSE())))</formula>
    </cfRule>
  </conditionalFormatting>
  <conditionalFormatting sqref="M26 H26:J26">
    <cfRule type="expression" dxfId="26" priority="23">
      <formula>NOT(EXACT(INDIRECT("Z"&amp;ROW()-1&amp;"S1",FALSE()), INDIRECT("Z"&amp;ROW()&amp;"S1",FALSE())))</formula>
    </cfRule>
  </conditionalFormatting>
  <conditionalFormatting sqref="B26">
    <cfRule type="expression" dxfId="25" priority="22">
      <formula>NOT(EXACT(INDIRECT("Z"&amp;ROW()-1&amp;"S1",FALSE()), INDIRECT("Z"&amp;ROW()&amp;"S1",FALSE())))</formula>
    </cfRule>
  </conditionalFormatting>
  <conditionalFormatting sqref="A16:A17">
    <cfRule type="expression" dxfId="24" priority="20">
      <formula>NOT(EXACT(INDIRECT("Z"&amp;ROW()-1&amp;"S1",FALSE()), INDIRECT("Z"&amp;ROW()&amp;"S1",FALSE())))</formula>
    </cfRule>
  </conditionalFormatting>
  <conditionalFormatting sqref="H16:J16">
    <cfRule type="expression" dxfId="23" priority="19">
      <formula>NOT(EXACT(INDIRECT("Z"&amp;ROW()-1&amp;"S1",FALSE()), INDIRECT("Z"&amp;ROW()&amp;"S1",FALSE())))</formula>
    </cfRule>
  </conditionalFormatting>
  <conditionalFormatting sqref="B16">
    <cfRule type="expression" dxfId="22" priority="18">
      <formula>NOT(EXACT(INDIRECT("Z"&amp;ROW()-1&amp;"S1",FALSE()), INDIRECT("Z"&amp;ROW()&amp;"S1",FALSE())))</formula>
    </cfRule>
  </conditionalFormatting>
  <conditionalFormatting sqref="M17 H17:J17">
    <cfRule type="expression" dxfId="21" priority="17">
      <formula>NOT(EXACT(INDIRECT("Z"&amp;ROW()-1&amp;"S1",FALSE()), INDIRECT("Z"&amp;ROW()&amp;"S1",FALSE())))</formula>
    </cfRule>
  </conditionalFormatting>
  <conditionalFormatting sqref="B17">
    <cfRule type="expression" dxfId="20" priority="16">
      <formula>NOT(EXACT(INDIRECT("Z"&amp;ROW()-1&amp;"S1",FALSE()), INDIRECT("Z"&amp;ROW()&amp;"S1",FALSE())))</formula>
    </cfRule>
  </conditionalFormatting>
  <conditionalFormatting sqref="N3:N26">
    <cfRule type="expression" dxfId="19" priority="14">
      <formula>NOT(EXACT(INDIRECT("Z"&amp;ROW()-1&amp;"S1",FALSE()), INDIRECT("Z"&amp;ROW()&amp;"S1",FALSE())))</formula>
    </cfRule>
  </conditionalFormatting>
  <conditionalFormatting sqref="K27:K1048576 K19 K10:K11 K13:K16 K1:K8">
    <cfRule type="expression" dxfId="18" priority="13">
      <formula>NOT(EXACT(INDIRECT("Z"&amp;ROW()-1&amp;"S1",FALSE()), INDIRECT("Z"&amp;ROW()&amp;"S1",FALSE())))</formula>
    </cfRule>
  </conditionalFormatting>
  <conditionalFormatting sqref="K17">
    <cfRule type="expression" dxfId="17" priority="12">
      <formula>NOT(EXACT(INDIRECT("Z"&amp;ROW()-1&amp;"S1",FALSE()), INDIRECT("Z"&amp;ROW()&amp;"S1",FALSE())))</formula>
    </cfRule>
  </conditionalFormatting>
  <conditionalFormatting sqref="K18">
    <cfRule type="expression" dxfId="16" priority="11">
      <formula>NOT(EXACT(INDIRECT("Z"&amp;ROW()-1&amp;"S1",FALSE()), INDIRECT("Z"&amp;ROW()&amp;"S1",FALSE())))</formula>
    </cfRule>
  </conditionalFormatting>
  <conditionalFormatting sqref="K9">
    <cfRule type="expression" dxfId="15" priority="10">
      <formula>NOT(EXACT(INDIRECT("Z"&amp;ROW()-1&amp;"S1",FALSE()), INDIRECT("Z"&amp;ROW()&amp;"S1",FALSE())))</formula>
    </cfRule>
  </conditionalFormatting>
  <conditionalFormatting sqref="K12">
    <cfRule type="expression" dxfId="14" priority="9">
      <formula>NOT(EXACT(INDIRECT("Z"&amp;ROW()-1&amp;"S1",FALSE()), INDIRECT("Z"&amp;ROW()&amp;"S1",FALSE())))</formula>
    </cfRule>
  </conditionalFormatting>
  <conditionalFormatting sqref="K20">
    <cfRule type="expression" dxfId="13" priority="8">
      <formula>NOT(EXACT(INDIRECT("Z"&amp;ROW()-1&amp;"S1",FALSE()), INDIRECT("Z"&amp;ROW()&amp;"S1",FALSE())))</formula>
    </cfRule>
  </conditionalFormatting>
  <conditionalFormatting sqref="K22">
    <cfRule type="expression" dxfId="12" priority="7">
      <formula>NOT(EXACT(INDIRECT("Z"&amp;ROW()-1&amp;"S1",FALSE()), INDIRECT("Z"&amp;ROW()&amp;"S1",FALSE())))</formula>
    </cfRule>
  </conditionalFormatting>
  <conditionalFormatting sqref="K23">
    <cfRule type="expression" dxfId="11" priority="6">
      <formula>NOT(EXACT(INDIRECT("Z"&amp;ROW()-1&amp;"S1",FALSE()), INDIRECT("Z"&amp;ROW()&amp;"S1",FALSE())))</formula>
    </cfRule>
  </conditionalFormatting>
  <conditionalFormatting sqref="K24">
    <cfRule type="expression" dxfId="10" priority="5">
      <formula>NOT(EXACT(INDIRECT("Z"&amp;ROW()-1&amp;"S1",FALSE()), INDIRECT("Z"&amp;ROW()&amp;"S1",FALSE())))</formula>
    </cfRule>
  </conditionalFormatting>
  <conditionalFormatting sqref="K26">
    <cfRule type="expression" dxfId="9" priority="4">
      <formula>NOT(EXACT(INDIRECT("Z"&amp;ROW()-1&amp;"S1",FALSE()), INDIRECT("Z"&amp;ROW()&amp;"S1",FALSE())))</formula>
    </cfRule>
  </conditionalFormatting>
  <conditionalFormatting sqref="K21">
    <cfRule type="expression" dxfId="8" priority="3">
      <formula>NOT(EXACT(INDIRECT("Z"&amp;ROW()-1&amp;"S1",FALSE()), INDIRECT("Z"&amp;ROW()&amp;"S1",FALSE())))</formula>
    </cfRule>
  </conditionalFormatting>
  <conditionalFormatting sqref="K25">
    <cfRule type="expression" dxfId="7" priority="2">
      <formula>NOT(EXACT(INDIRECT("Z"&amp;ROW()-1&amp;"S1",FALSE()), INDIRECT("Z"&amp;ROW()&amp;"S1",FALSE())))</formula>
    </cfRule>
  </conditionalFormatting>
  <conditionalFormatting sqref="O1">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 allowBlank="1" showInputMessage="1" showErrorMessage="1" promptTitle="Startup Cost (€)" prompt="The process cost which is incurred when the process is switched on from off condition at a timestep." sqref="K1" xr:uid="{109AB055-F5FB-43E7-A327-1A77B37E0F8E}"/>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abSelected="1" workbookViewId="0">
      <selection activeCell="P20" sqref="P20"/>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9" width="10.7265625" style="26" customWidth="1"/>
    <col min="10" max="12" width="10.7265625" style="23" customWidth="1"/>
    <col min="13" max="13" width="14.81640625" style="26" bestFit="1" customWidth="1"/>
    <col min="14" max="14" width="12.1796875" bestFit="1" customWidth="1"/>
    <col min="15" max="15" width="10.81640625" bestFit="1" customWidth="1"/>
    <col min="16" max="16" width="15.453125" bestFit="1" customWidth="1"/>
  </cols>
  <sheetData>
    <row r="1" spans="1:16">
      <c r="A1" t="s">
        <v>76</v>
      </c>
      <c r="B1" t="s">
        <v>75</v>
      </c>
      <c r="C1" t="s">
        <v>74</v>
      </c>
      <c r="D1" t="s">
        <v>59</v>
      </c>
      <c r="E1" s="21" t="s">
        <v>13</v>
      </c>
      <c r="F1" s="20" t="s">
        <v>14</v>
      </c>
      <c r="G1" s="20" t="s">
        <v>15</v>
      </c>
      <c r="H1" s="19" t="s">
        <v>16</v>
      </c>
      <c r="I1" s="19" t="s">
        <v>112</v>
      </c>
      <c r="J1" s="20" t="s">
        <v>11</v>
      </c>
      <c r="K1" s="20" t="s">
        <v>12</v>
      </c>
      <c r="L1" s="19" t="s">
        <v>17</v>
      </c>
      <c r="M1" s="19" t="s">
        <v>18</v>
      </c>
      <c r="N1" s="19" t="s">
        <v>106</v>
      </c>
      <c r="O1" s="19" t="s">
        <v>107</v>
      </c>
      <c r="P1" s="19" t="s">
        <v>108</v>
      </c>
    </row>
    <row r="2" spans="1:16">
      <c r="A2" s="8" t="s">
        <v>43</v>
      </c>
      <c r="B2" s="8" t="s">
        <v>42</v>
      </c>
      <c r="C2" s="8" t="s">
        <v>40</v>
      </c>
      <c r="D2" s="8" t="s">
        <v>37</v>
      </c>
      <c r="E2" s="28">
        <v>0.9</v>
      </c>
      <c r="F2" s="27">
        <v>1</v>
      </c>
      <c r="G2" s="27">
        <v>1</v>
      </c>
      <c r="H2" s="30">
        <v>0</v>
      </c>
      <c r="I2" s="30">
        <v>0</v>
      </c>
      <c r="J2" s="27">
        <v>0</v>
      </c>
      <c r="K2" s="27" t="s">
        <v>27</v>
      </c>
      <c r="L2" s="45">
        <v>7.0000000000000007E-2</v>
      </c>
      <c r="M2" s="30">
        <v>40</v>
      </c>
      <c r="N2" s="30"/>
      <c r="O2" s="30"/>
      <c r="P2" s="30"/>
    </row>
    <row r="3" spans="1:16">
      <c r="A3" s="8" t="s">
        <v>41</v>
      </c>
      <c r="B3" s="8" t="s">
        <v>43</v>
      </c>
      <c r="C3" s="8" t="s">
        <v>40</v>
      </c>
      <c r="D3" s="8" t="s">
        <v>37</v>
      </c>
      <c r="E3" s="28">
        <v>0.9</v>
      </c>
      <c r="F3" s="27">
        <v>1</v>
      </c>
      <c r="G3" s="27">
        <v>1</v>
      </c>
      <c r="H3" s="30">
        <v>0</v>
      </c>
      <c r="I3" s="30">
        <v>0</v>
      </c>
      <c r="J3" s="27">
        <v>0</v>
      </c>
      <c r="K3" s="27" t="s">
        <v>27</v>
      </c>
      <c r="L3" s="45">
        <v>7.0000000000000007E-2</v>
      </c>
      <c r="M3" s="30">
        <v>40</v>
      </c>
      <c r="N3" s="30"/>
      <c r="O3" s="30"/>
      <c r="P3" s="30"/>
    </row>
    <row r="4" spans="1:16">
      <c r="A4" s="8" t="s">
        <v>41</v>
      </c>
      <c r="B4" s="8" t="s">
        <v>42</v>
      </c>
      <c r="C4" s="8" t="s">
        <v>40</v>
      </c>
      <c r="D4" s="8" t="s">
        <v>37</v>
      </c>
      <c r="E4" s="28">
        <v>0.85</v>
      </c>
      <c r="F4" s="27">
        <v>1</v>
      </c>
      <c r="G4" s="27">
        <v>1</v>
      </c>
      <c r="H4" s="30">
        <v>0</v>
      </c>
      <c r="I4" s="30">
        <v>0</v>
      </c>
      <c r="J4" s="27">
        <v>0</v>
      </c>
      <c r="K4" s="27" t="s">
        <v>27</v>
      </c>
      <c r="L4" s="45">
        <v>7.0000000000000007E-2</v>
      </c>
      <c r="M4" s="30">
        <v>40</v>
      </c>
      <c r="N4" s="30"/>
      <c r="O4" s="30"/>
      <c r="P4" s="30"/>
    </row>
    <row r="5" spans="1:16">
      <c r="A5" s="33" t="str">
        <f>B2</f>
        <v>North</v>
      </c>
      <c r="B5" s="33" t="str">
        <f>A2</f>
        <v>Mid</v>
      </c>
      <c r="C5" s="33" t="str">
        <f t="shared" ref="C5:P7" si="0">C2</f>
        <v>hvac</v>
      </c>
      <c r="D5" s="33" t="str">
        <f t="shared" si="0"/>
        <v>Elec</v>
      </c>
      <c r="E5" s="34">
        <f t="shared" si="0"/>
        <v>0.9</v>
      </c>
      <c r="F5" s="35">
        <f t="shared" si="0"/>
        <v>1</v>
      </c>
      <c r="G5" s="35">
        <f t="shared" si="0"/>
        <v>1</v>
      </c>
      <c r="H5" s="36">
        <f t="shared" si="0"/>
        <v>0</v>
      </c>
      <c r="I5" s="30">
        <v>0</v>
      </c>
      <c r="J5" s="35">
        <f t="shared" si="0"/>
        <v>0</v>
      </c>
      <c r="K5" s="35" t="str">
        <f t="shared" si="0"/>
        <v>inf</v>
      </c>
      <c r="L5" s="52">
        <v>7.0000000000000007E-2</v>
      </c>
      <c r="M5" s="36">
        <f t="shared" si="0"/>
        <v>40</v>
      </c>
      <c r="N5" s="36">
        <f t="shared" si="0"/>
        <v>0</v>
      </c>
      <c r="O5" s="36">
        <f t="shared" si="0"/>
        <v>0</v>
      </c>
      <c r="P5" s="36">
        <f t="shared" si="0"/>
        <v>0</v>
      </c>
    </row>
    <row r="6" spans="1:16">
      <c r="A6" s="33" t="str">
        <f t="shared" ref="A6:A7" si="1">B3</f>
        <v>Mid</v>
      </c>
      <c r="B6" s="33" t="str">
        <f t="shared" ref="B6:B7" si="2">A3</f>
        <v>South</v>
      </c>
      <c r="C6" s="33" t="str">
        <f t="shared" ref="C6:M7" si="3">C3</f>
        <v>hvac</v>
      </c>
      <c r="D6" s="33" t="str">
        <f t="shared" si="3"/>
        <v>Elec</v>
      </c>
      <c r="E6" s="34">
        <f t="shared" si="3"/>
        <v>0.9</v>
      </c>
      <c r="F6" s="35">
        <f t="shared" si="3"/>
        <v>1</v>
      </c>
      <c r="G6" s="35">
        <f t="shared" si="3"/>
        <v>1</v>
      </c>
      <c r="H6" s="36">
        <f t="shared" si="3"/>
        <v>0</v>
      </c>
      <c r="I6" s="30">
        <v>0</v>
      </c>
      <c r="J6" s="35">
        <f t="shared" si="3"/>
        <v>0</v>
      </c>
      <c r="K6" s="35" t="str">
        <f t="shared" si="3"/>
        <v>inf</v>
      </c>
      <c r="L6" s="52">
        <v>7.0000000000000007E-2</v>
      </c>
      <c r="M6" s="36">
        <f t="shared" si="3"/>
        <v>40</v>
      </c>
      <c r="N6" s="36">
        <f t="shared" si="0"/>
        <v>0</v>
      </c>
      <c r="O6" s="36">
        <f t="shared" si="0"/>
        <v>0</v>
      </c>
      <c r="P6" s="36">
        <f t="shared" si="0"/>
        <v>0</v>
      </c>
    </row>
    <row r="7" spans="1:16">
      <c r="A7" s="33" t="str">
        <f t="shared" si="1"/>
        <v>North</v>
      </c>
      <c r="B7" s="33" t="str">
        <f t="shared" si="2"/>
        <v>South</v>
      </c>
      <c r="C7" s="33" t="str">
        <f t="shared" si="3"/>
        <v>hvac</v>
      </c>
      <c r="D7" s="33" t="str">
        <f t="shared" si="3"/>
        <v>Elec</v>
      </c>
      <c r="E7" s="34">
        <f t="shared" si="3"/>
        <v>0.85</v>
      </c>
      <c r="F7" s="35">
        <f t="shared" si="3"/>
        <v>1</v>
      </c>
      <c r="G7" s="35">
        <f t="shared" si="3"/>
        <v>1</v>
      </c>
      <c r="H7" s="36">
        <f t="shared" si="3"/>
        <v>0</v>
      </c>
      <c r="I7" s="30">
        <v>0</v>
      </c>
      <c r="J7" s="35">
        <f t="shared" si="3"/>
        <v>0</v>
      </c>
      <c r="K7" s="35" t="str">
        <f t="shared" si="3"/>
        <v>inf</v>
      </c>
      <c r="L7" s="52">
        <v>7.0000000000000007E-2</v>
      </c>
      <c r="M7" s="36">
        <f t="shared" si="3"/>
        <v>40</v>
      </c>
      <c r="N7" s="36">
        <f t="shared" si="0"/>
        <v>0</v>
      </c>
      <c r="O7" s="36">
        <f t="shared" si="0"/>
        <v>0</v>
      </c>
      <c r="P7" s="36">
        <f t="shared" si="0"/>
        <v>0</v>
      </c>
    </row>
  </sheetData>
  <autoFilter ref="A1:M4" xr:uid="{00000000-0009-0000-0000-000005000000}"/>
  <conditionalFormatting sqref="L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I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Base Voltage (kV)" prompt="Base voltage of transmission line is required for Per Unit System conversion of Voltage Angle" sqref="P1" xr:uid="{AFA564BE-8AFD-4C48-9B69-B785D2765083}"/>
    <dataValidation allowBlank="1" showInputMessage="1" showErrorMessage="1" promptTitle="Angle difference limit deg (°) " prompt="Angle difference limit restricts the difference between angles of source and destination sites" sqref="O1" xr:uid="{A719B01E-EA07-4AFA-910B-2A69A989245B}"/>
    <dataValidation allowBlank="1" showInputMessage="1" showErrorMessage="1" promptTitle="Reactance X (Ω)" prompt="Reactance of transmission line. Used to calculate Voltage Angle of site" sqref="N1" xr:uid="{E285399C-BE15-439D-87C9-E3CF39DDA2D6}"/>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I31" sqref="I31"/>
    </sheetView>
  </sheetViews>
  <sheetFormatPr baseColWidth="10" defaultColWidth="11.453125" defaultRowHeight="14.5"/>
  <cols>
    <col min="1" max="1" width="10.7265625" style="3" customWidth="1"/>
    <col min="2" max="2" width="13.1796875" style="3" customWidth="1"/>
    <col min="3" max="3" width="13.54296875" style="3" bestFit="1" customWidth="1"/>
    <col min="4" max="4" width="13.54296875" style="3" customWidth="1"/>
    <col min="5" max="5" width="10.54296875" style="23" bestFit="1" customWidth="1"/>
    <col min="6" max="6" width="11.1796875" style="23" bestFit="1" customWidth="1"/>
    <col min="7" max="7" width="11.1796875" style="23"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2">
      <c r="A1" s="3" t="s">
        <v>72</v>
      </c>
      <c r="B1" s="3" t="s">
        <v>73</v>
      </c>
      <c r="C1" s="3" t="s">
        <v>59</v>
      </c>
      <c r="D1" s="3" t="s">
        <v>113</v>
      </c>
      <c r="E1" s="20" t="s">
        <v>19</v>
      </c>
      <c r="F1" s="20" t="s">
        <v>21</v>
      </c>
      <c r="G1" s="20" t="s">
        <v>114</v>
      </c>
      <c r="H1" s="20" t="s">
        <v>20</v>
      </c>
      <c r="I1" s="20" t="s">
        <v>22</v>
      </c>
      <c r="J1" s="19" t="s">
        <v>23</v>
      </c>
      <c r="K1" s="19" t="s">
        <v>24</v>
      </c>
      <c r="L1" s="20" t="s">
        <v>30</v>
      </c>
      <c r="M1" s="19" t="s">
        <v>29</v>
      </c>
      <c r="N1" s="20" t="s">
        <v>31</v>
      </c>
      <c r="O1" s="19" t="s">
        <v>32</v>
      </c>
      <c r="P1" s="19" t="s">
        <v>33</v>
      </c>
      <c r="Q1" s="19" t="s">
        <v>34</v>
      </c>
      <c r="R1" s="19" t="s">
        <v>17</v>
      </c>
      <c r="S1" s="19" t="s">
        <v>18</v>
      </c>
      <c r="T1" s="19" t="s">
        <v>35</v>
      </c>
      <c r="U1" s="19" t="s">
        <v>93</v>
      </c>
      <c r="V1" s="48" t="s">
        <v>101</v>
      </c>
    </row>
    <row r="2" spans="1:22">
      <c r="A2" s="4" t="s">
        <v>43</v>
      </c>
      <c r="B2" s="4" t="s">
        <v>45</v>
      </c>
      <c r="C2" s="4" t="s">
        <v>37</v>
      </c>
      <c r="D2" s="4">
        <v>0</v>
      </c>
      <c r="E2" s="27">
        <v>0</v>
      </c>
      <c r="F2" s="27" t="s">
        <v>27</v>
      </c>
      <c r="G2" s="27">
        <v>0</v>
      </c>
      <c r="H2" s="27">
        <v>0</v>
      </c>
      <c r="I2" s="27" t="s">
        <v>27</v>
      </c>
      <c r="J2" s="28">
        <v>0.64</v>
      </c>
      <c r="K2" s="28">
        <v>0.64</v>
      </c>
      <c r="L2" s="27">
        <v>42000</v>
      </c>
      <c r="M2" s="30">
        <v>6.54</v>
      </c>
      <c r="N2" s="27">
        <v>0</v>
      </c>
      <c r="O2" s="30">
        <f t="shared" ref="O2:O7" si="0">0.05*M2</f>
        <v>0.32700000000000001</v>
      </c>
      <c r="P2" s="30">
        <v>0.02</v>
      </c>
      <c r="Q2" s="30">
        <v>0</v>
      </c>
      <c r="R2" s="30">
        <v>7.0000000000000007E-2</v>
      </c>
      <c r="S2" s="30">
        <v>50</v>
      </c>
      <c r="T2" s="30">
        <v>0.5</v>
      </c>
      <c r="U2" s="51">
        <v>3.4999999999999999E-6</v>
      </c>
      <c r="V2" s="30"/>
    </row>
    <row r="3" spans="1:22">
      <c r="A3" s="4" t="s">
        <v>43</v>
      </c>
      <c r="B3" s="4" t="s">
        <v>44</v>
      </c>
      <c r="C3" s="4" t="s">
        <v>37</v>
      </c>
      <c r="D3" s="4">
        <v>0</v>
      </c>
      <c r="E3" s="27">
        <v>0</v>
      </c>
      <c r="F3" s="27" t="s">
        <v>27</v>
      </c>
      <c r="G3" s="27">
        <v>0</v>
      </c>
      <c r="H3" s="27">
        <v>0</v>
      </c>
      <c r="I3" s="27" t="s">
        <v>27</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41</v>
      </c>
      <c r="B4" s="4" t="s">
        <v>45</v>
      </c>
      <c r="C4" s="4" t="s">
        <v>37</v>
      </c>
      <c r="D4" s="4">
        <v>0</v>
      </c>
      <c r="E4" s="27">
        <v>0</v>
      </c>
      <c r="F4" s="27" t="s">
        <v>27</v>
      </c>
      <c r="G4" s="27">
        <v>0</v>
      </c>
      <c r="H4" s="27">
        <v>0</v>
      </c>
      <c r="I4" s="27" t="s">
        <v>27</v>
      </c>
      <c r="J4" s="28">
        <v>0.64</v>
      </c>
      <c r="K4" s="28">
        <v>0.64</v>
      </c>
      <c r="L4" s="27">
        <v>42000</v>
      </c>
      <c r="M4" s="30">
        <v>6.54</v>
      </c>
      <c r="N4" s="27">
        <v>0</v>
      </c>
      <c r="O4" s="30">
        <f t="shared" si="0"/>
        <v>0.32700000000000001</v>
      </c>
      <c r="P4" s="30">
        <v>0.02</v>
      </c>
      <c r="Q4" s="30">
        <v>0</v>
      </c>
      <c r="R4" s="30">
        <v>7.0000000000000007E-2</v>
      </c>
      <c r="S4" s="30">
        <v>50</v>
      </c>
      <c r="T4" s="30">
        <v>0.5</v>
      </c>
      <c r="U4" s="51">
        <v>3.4999999999999999E-6</v>
      </c>
      <c r="V4" s="30"/>
    </row>
    <row r="5" spans="1:22">
      <c r="A5" s="4" t="s">
        <v>41</v>
      </c>
      <c r="B5" s="4" t="s">
        <v>44</v>
      </c>
      <c r="C5" s="4" t="s">
        <v>37</v>
      </c>
      <c r="D5" s="4">
        <v>0</v>
      </c>
      <c r="E5" s="27">
        <v>0</v>
      </c>
      <c r="F5" s="27" t="s">
        <v>27</v>
      </c>
      <c r="G5" s="27">
        <v>0</v>
      </c>
      <c r="H5" s="27">
        <v>0</v>
      </c>
      <c r="I5" s="27" t="s">
        <v>27</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42</v>
      </c>
      <c r="B6" s="4" t="s">
        <v>45</v>
      </c>
      <c r="C6" s="4" t="s">
        <v>37</v>
      </c>
      <c r="D6" s="4">
        <v>0</v>
      </c>
      <c r="E6" s="27">
        <v>0</v>
      </c>
      <c r="F6" s="27" t="s">
        <v>27</v>
      </c>
      <c r="G6" s="27">
        <v>0</v>
      </c>
      <c r="H6" s="27">
        <v>0</v>
      </c>
      <c r="I6" s="27" t="s">
        <v>27</v>
      </c>
      <c r="J6" s="28">
        <v>0.64</v>
      </c>
      <c r="K6" s="28">
        <v>0.64</v>
      </c>
      <c r="L6" s="27">
        <v>42000</v>
      </c>
      <c r="M6" s="30">
        <v>6.54</v>
      </c>
      <c r="N6" s="27">
        <v>0</v>
      </c>
      <c r="O6" s="30">
        <f t="shared" si="0"/>
        <v>0.32700000000000001</v>
      </c>
      <c r="P6" s="30">
        <v>0.02</v>
      </c>
      <c r="Q6" s="30">
        <v>0</v>
      </c>
      <c r="R6" s="30">
        <v>7.0000000000000007E-2</v>
      </c>
      <c r="S6" s="30">
        <v>50</v>
      </c>
      <c r="T6" s="30">
        <v>0.5</v>
      </c>
      <c r="U6" s="51">
        <v>3.4999999999999999E-6</v>
      </c>
      <c r="V6" s="30"/>
    </row>
    <row r="7" spans="1:22">
      <c r="A7" s="4" t="s">
        <v>42</v>
      </c>
      <c r="B7" s="4" t="s">
        <v>44</v>
      </c>
      <c r="C7" s="4" t="s">
        <v>37</v>
      </c>
      <c r="D7" s="4">
        <v>0</v>
      </c>
      <c r="E7" s="27">
        <v>0</v>
      </c>
      <c r="F7" s="27" t="s">
        <v>27</v>
      </c>
      <c r="G7" s="27">
        <v>0</v>
      </c>
      <c r="H7" s="27">
        <v>0</v>
      </c>
      <c r="I7" s="27" t="s">
        <v>27</v>
      </c>
      <c r="J7" s="28">
        <v>0.94</v>
      </c>
      <c r="K7" s="28">
        <v>0.94</v>
      </c>
      <c r="L7" s="27">
        <v>100000</v>
      </c>
      <c r="M7" s="30">
        <v>0</v>
      </c>
      <c r="N7" s="27">
        <v>20000</v>
      </c>
      <c r="O7" s="30">
        <f t="shared" si="0"/>
        <v>0</v>
      </c>
      <c r="P7" s="30">
        <v>0.02</v>
      </c>
      <c r="Q7" s="30">
        <v>0</v>
      </c>
      <c r="R7" s="30">
        <v>7.0000000000000007E-2</v>
      </c>
      <c r="S7" s="30">
        <v>50</v>
      </c>
      <c r="T7" s="30">
        <v>0.5</v>
      </c>
      <c r="U7" s="30">
        <v>0</v>
      </c>
      <c r="V7" s="30"/>
    </row>
    <row r="11" spans="1:22">
      <c r="F11" s="50"/>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G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Julia Gawlick</cp:lastModifiedBy>
  <dcterms:created xsi:type="dcterms:W3CDTF">2012-03-26T10:59:45Z</dcterms:created>
  <dcterms:modified xsi:type="dcterms:W3CDTF">2024-01-22T08:40:38Z</dcterms:modified>
</cp:coreProperties>
</file>