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A4167910-AAA5-464F-B927-968F9F1EF6C0}" xr6:coauthVersionLast="47" xr6:coauthVersionMax="47" xr10:uidLastSave="{00000000-0000-0000-0000-000000000000}"/>
  <bookViews>
    <workbookView xWindow="-110" yWindow="-110" windowWidth="19420" windowHeight="104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95533D51-DD85-46B1-B9F4-DD90A4C996EB}">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 ref="O1" authorId="0" shapeId="0" xr:uid="{9E46E292-212D-4354-A72C-0D472114FF6F}">
      <text>
        <r>
          <rPr>
            <b/>
            <sz val="9"/>
            <color indexed="81"/>
            <rFont val="Segoe UI"/>
            <family val="2"/>
          </rPr>
          <t>Availability factor [h/a]:</t>
        </r>
        <r>
          <rPr>
            <sz val="9"/>
            <color indexed="81"/>
            <rFont val="Segoe UI"/>
            <family val="2"/>
          </rPr>
          <t xml:space="preserve">
If a process is supposed to reach certain full load hours only but the model can optimize downtimes.
To enable: set factor &lt; 8760. </t>
        </r>
      </text>
    </comment>
  </commentList>
</comments>
</file>

<file path=xl/sharedStrings.xml><?xml version="1.0" encoding="utf-8"?>
<sst xmlns="http://schemas.openxmlformats.org/spreadsheetml/2006/main" count="441" uniqueCount="111">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</sst>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2024</v>
      </c>
      <c r="C2" s="38" t="s">
        <v>104</v>
      </c>
    </row>
    <row r="3" spans="1:3" ht="29">
      <c r="A3" s="42" t="s">
        <v>95</v>
      </c>
      <c r="B3" s="54">
        <v>150000000</v>
      </c>
      <c r="C3" s="38"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41" priority="4">
      <formula>NOT(EXACT(INDIRECT("Z"&amp;ROW()-1&amp;"S1",FALSE()), INDIRECT("Z"&amp;ROW()&amp;"S1",FALSE())))</formula>
    </cfRule>
  </conditionalFormatting>
  <conditionalFormatting sqref="D34">
    <cfRule type="expression" dxfId="40" priority="3">
      <formula>NOT(EXACT(INDIRECT("Z"&amp;ROW()-1&amp;"S1",FALSE()), INDIRECT("Z"&amp;ROW()&amp;"S1",FALSE())))</formula>
    </cfRule>
  </conditionalFormatting>
  <conditionalFormatting sqref="B23:F23 B22:C22 E22:F22">
    <cfRule type="expression" dxfId="39" priority="2">
      <formula>NOT(EXACT(INDIRECT("Z"&amp;ROW()-1&amp;"S1",FALSE()), INDIRECT("Z"&amp;ROW()&amp;"S1",FALSE())))</formula>
    </cfRule>
  </conditionalFormatting>
  <conditionalFormatting sqref="D22">
    <cfRule type="expression" dxfId="3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abSelected="1" topLeftCell="G1" workbookViewId="0">
      <selection activeCell="N1" sqref="N1:O1048576"/>
    </sheetView>
  </sheetViews>
  <sheetFormatPr baseColWidth="10"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3" customWidth="1"/>
    <col min="7" max="7" width="24" style="23" customWidth="1"/>
    <col min="8" max="8" width="10.7265625" style="23"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5" customFormat="1">
      <c r="A1" t="s">
        <v>72</v>
      </c>
      <c r="B1" t="s">
        <v>71</v>
      </c>
      <c r="C1" s="20" t="s">
        <v>11</v>
      </c>
      <c r="D1" s="20" t="s">
        <v>12</v>
      </c>
      <c r="E1" s="20" t="s">
        <v>84</v>
      </c>
      <c r="F1" s="48" t="s">
        <v>90</v>
      </c>
      <c r="G1" s="20" t="s">
        <v>14</v>
      </c>
      <c r="H1" s="20" t="s">
        <v>15</v>
      </c>
      <c r="I1" s="22" t="s">
        <v>16</v>
      </c>
      <c r="J1" s="48" t="s">
        <v>105</v>
      </c>
      <c r="K1" s="19" t="s">
        <v>17</v>
      </c>
      <c r="L1" s="19" t="s">
        <v>18</v>
      </c>
      <c r="M1" s="19" t="s">
        <v>92</v>
      </c>
      <c r="N1" s="19" t="s">
        <v>109</v>
      </c>
      <c r="O1" s="19" t="s">
        <v>110</v>
      </c>
    </row>
    <row r="2" spans="1:15">
      <c r="A2" s="4" t="s">
        <v>43</v>
      </c>
      <c r="B2" s="4" t="s">
        <v>66</v>
      </c>
      <c r="C2" s="27">
        <v>0</v>
      </c>
      <c r="D2" s="27">
        <v>1400</v>
      </c>
      <c r="E2" s="45" t="s">
        <v>27</v>
      </c>
      <c r="F2" s="30">
        <v>0</v>
      </c>
      <c r="G2" s="27">
        <v>1600000</v>
      </c>
      <c r="H2" s="27">
        <v>20000</v>
      </c>
      <c r="I2" s="29">
        <v>0</v>
      </c>
      <c r="J2" s="27">
        <v>0</v>
      </c>
      <c r="K2" s="30">
        <v>7.0000000000000007E-2</v>
      </c>
      <c r="L2" s="30">
        <v>50</v>
      </c>
      <c r="M2" s="37" t="e">
        <v>#N/A</v>
      </c>
      <c r="N2" s="37">
        <v>0</v>
      </c>
      <c r="O2" s="37">
        <v>8760</v>
      </c>
    </row>
    <row r="3" spans="1:15">
      <c r="A3" s="4" t="s">
        <v>43</v>
      </c>
      <c r="B3" s="4" t="s">
        <v>67</v>
      </c>
      <c r="C3" s="27">
        <v>0</v>
      </c>
      <c r="D3" s="27">
        <v>13000</v>
      </c>
      <c r="E3" s="45" t="s">
        <v>27</v>
      </c>
      <c r="F3" s="30">
        <v>0</v>
      </c>
      <c r="G3" s="27">
        <v>1500000</v>
      </c>
      <c r="H3" s="27">
        <v>30000</v>
      </c>
      <c r="I3" s="29">
        <v>0</v>
      </c>
      <c r="J3" s="27">
        <v>0</v>
      </c>
      <c r="K3" s="30">
        <v>7.0000000000000007E-2</v>
      </c>
      <c r="L3" s="30">
        <v>25</v>
      </c>
      <c r="M3" s="37" t="e">
        <v>#N/A</v>
      </c>
      <c r="N3" s="37">
        <v>0</v>
      </c>
      <c r="O3" s="37">
        <v>8760</v>
      </c>
    </row>
    <row r="4" spans="1:15">
      <c r="A4" s="4" t="s">
        <v>43</v>
      </c>
      <c r="B4" s="4" t="s">
        <v>63</v>
      </c>
      <c r="C4" s="27">
        <v>15000</v>
      </c>
      <c r="D4" s="27">
        <v>160000</v>
      </c>
      <c r="E4" s="45" t="s">
        <v>27</v>
      </c>
      <c r="F4" s="30">
        <v>0</v>
      </c>
      <c r="G4" s="27">
        <v>600000</v>
      </c>
      <c r="H4" s="27">
        <v>12000</v>
      </c>
      <c r="I4" s="29">
        <v>0</v>
      </c>
      <c r="J4" s="27">
        <v>0</v>
      </c>
      <c r="K4" s="30">
        <v>7.0000000000000007E-2</v>
      </c>
      <c r="L4" s="30">
        <v>25</v>
      </c>
      <c r="M4" s="30">
        <v>14000</v>
      </c>
      <c r="N4" s="37">
        <v>0</v>
      </c>
      <c r="O4" s="37">
        <v>8760</v>
      </c>
    </row>
    <row r="5" spans="1:15">
      <c r="A5" s="4" t="s">
        <v>43</v>
      </c>
      <c r="B5" s="4" t="s">
        <v>69</v>
      </c>
      <c r="C5" s="27">
        <v>0</v>
      </c>
      <c r="D5" s="27">
        <v>80000</v>
      </c>
      <c r="E5" s="45">
        <f>8/100*60</f>
        <v>4.8</v>
      </c>
      <c r="F5" s="30">
        <v>0.25</v>
      </c>
      <c r="G5" s="27">
        <f>0.6*750000</f>
        <v>450000</v>
      </c>
      <c r="H5" s="27">
        <f>0.6*10000</f>
        <v>6000</v>
      </c>
      <c r="I5" s="29">
        <f>0.6*2.7</f>
        <v>1.62</v>
      </c>
      <c r="J5" s="56">
        <v>0</v>
      </c>
      <c r="K5" s="30">
        <v>7.0000000000000007E-2</v>
      </c>
      <c r="L5" s="30">
        <v>30</v>
      </c>
      <c r="M5" s="37" t="e">
        <v>#N/A</v>
      </c>
      <c r="N5" s="37">
        <v>0</v>
      </c>
      <c r="O5" s="37">
        <v>8760</v>
      </c>
    </row>
    <row r="6" spans="1:15">
      <c r="A6" s="4" t="s">
        <v>43</v>
      </c>
      <c r="B6" s="4" t="s">
        <v>64</v>
      </c>
      <c r="C6" s="27">
        <v>0</v>
      </c>
      <c r="D6" s="27">
        <v>0</v>
      </c>
      <c r="E6" s="45" t="s">
        <v>27</v>
      </c>
      <c r="F6" s="30">
        <v>0</v>
      </c>
      <c r="G6" s="27">
        <v>0</v>
      </c>
      <c r="H6" s="27">
        <v>99999</v>
      </c>
      <c r="I6" s="29">
        <v>0</v>
      </c>
      <c r="J6" s="27">
        <v>99999</v>
      </c>
      <c r="K6" s="30">
        <v>7.0000000000000007E-2</v>
      </c>
      <c r="L6" s="30">
        <v>1</v>
      </c>
      <c r="M6" s="37" t="e">
        <v>#N/A</v>
      </c>
      <c r="N6" s="37">
        <v>0</v>
      </c>
      <c r="O6" s="37">
        <v>8760</v>
      </c>
    </row>
    <row r="7" spans="1:15">
      <c r="A7" s="4" t="s">
        <v>43</v>
      </c>
      <c r="B7" s="4" t="s">
        <v>70</v>
      </c>
      <c r="C7" s="27">
        <v>0</v>
      </c>
      <c r="D7" s="27">
        <v>60000</v>
      </c>
      <c r="E7" s="45">
        <f>1.5/100*60</f>
        <v>0.89999999999999991</v>
      </c>
      <c r="F7" s="30">
        <v>0.65</v>
      </c>
      <c r="G7" s="27">
        <f>0.4*1500000</f>
        <v>600000</v>
      </c>
      <c r="H7" s="27">
        <f>0.4*45000</f>
        <v>18000</v>
      </c>
      <c r="I7" s="29">
        <f>0.4*1.5</f>
        <v>0.60000000000000009</v>
      </c>
      <c r="J7" s="27">
        <v>0</v>
      </c>
      <c r="K7" s="30">
        <v>7.0000000000000007E-2</v>
      </c>
      <c r="L7" s="30">
        <v>40</v>
      </c>
      <c r="M7" s="37" t="e">
        <v>#N/A</v>
      </c>
      <c r="N7" s="37">
        <v>0</v>
      </c>
      <c r="O7" s="37">
        <v>8760</v>
      </c>
    </row>
    <row r="8" spans="1:15">
      <c r="A8" s="4" t="s">
        <v>43</v>
      </c>
      <c r="B8" s="4" t="s">
        <v>65</v>
      </c>
      <c r="C8" s="27">
        <v>0</v>
      </c>
      <c r="D8" s="27">
        <v>5000</v>
      </c>
      <c r="E8" s="45">
        <f>2/100*60</f>
        <v>1.2</v>
      </c>
      <c r="F8" s="30">
        <v>0</v>
      </c>
      <c r="G8" s="27">
        <f>0.35*2500000</f>
        <v>875000</v>
      </c>
      <c r="H8" s="27">
        <f>0.35*80000</f>
        <v>28000</v>
      </c>
      <c r="I8" s="29">
        <f>0.35*4</f>
        <v>1.4</v>
      </c>
      <c r="J8" s="27">
        <v>0</v>
      </c>
      <c r="K8" s="30">
        <v>7.0000000000000007E-2</v>
      </c>
      <c r="L8" s="30">
        <v>25</v>
      </c>
      <c r="M8" s="37" t="e">
        <v>#N/A</v>
      </c>
      <c r="N8" s="37">
        <v>0</v>
      </c>
      <c r="O8" s="37">
        <v>8760</v>
      </c>
    </row>
    <row r="9" spans="1:15">
      <c r="A9" s="4" t="s">
        <v>41</v>
      </c>
      <c r="B9" s="4" t="s">
        <v>66</v>
      </c>
      <c r="C9" s="27">
        <v>0</v>
      </c>
      <c r="D9" s="27">
        <v>0</v>
      </c>
      <c r="E9" s="45" t="s">
        <v>27</v>
      </c>
      <c r="F9" s="30">
        <v>0</v>
      </c>
      <c r="G9" s="27">
        <v>1600000</v>
      </c>
      <c r="H9" s="27">
        <v>20000</v>
      </c>
      <c r="I9" s="29">
        <v>0</v>
      </c>
      <c r="J9" s="27">
        <v>0</v>
      </c>
      <c r="K9" s="30">
        <v>7.0000000000000007E-2</v>
      </c>
      <c r="L9" s="30">
        <v>50</v>
      </c>
      <c r="M9" s="37" t="e">
        <v>#N/A</v>
      </c>
      <c r="N9" s="37">
        <v>0</v>
      </c>
      <c r="O9" s="37">
        <v>8760</v>
      </c>
    </row>
    <row r="10" spans="1:15">
      <c r="A10" s="4" t="s">
        <v>41</v>
      </c>
      <c r="B10" s="4" t="s">
        <v>67</v>
      </c>
      <c r="C10" s="27">
        <v>0</v>
      </c>
      <c r="D10" s="27">
        <v>200000</v>
      </c>
      <c r="E10" s="45" t="s">
        <v>27</v>
      </c>
      <c r="F10" s="30">
        <v>0</v>
      </c>
      <c r="G10" s="27">
        <v>1500000</v>
      </c>
      <c r="H10" s="27">
        <v>30000</v>
      </c>
      <c r="I10" s="29">
        <v>0</v>
      </c>
      <c r="J10" s="27">
        <v>0</v>
      </c>
      <c r="K10" s="30">
        <v>7.0000000000000007E-2</v>
      </c>
      <c r="L10" s="30">
        <v>25</v>
      </c>
      <c r="M10" s="37" t="e">
        <v>#N/A</v>
      </c>
      <c r="N10" s="37">
        <v>0</v>
      </c>
      <c r="O10" s="37">
        <v>8760</v>
      </c>
    </row>
    <row r="11" spans="1:15">
      <c r="A11" s="4" t="s">
        <v>41</v>
      </c>
      <c r="B11" s="4" t="s">
        <v>63</v>
      </c>
      <c r="C11" s="27">
        <v>20000</v>
      </c>
      <c r="D11" s="27">
        <v>600000</v>
      </c>
      <c r="E11" s="45" t="s">
        <v>27</v>
      </c>
      <c r="F11" s="30">
        <v>0</v>
      </c>
      <c r="G11" s="27">
        <v>600000</v>
      </c>
      <c r="H11" s="27">
        <v>12000</v>
      </c>
      <c r="I11" s="29">
        <v>0</v>
      </c>
      <c r="J11" s="27">
        <v>0</v>
      </c>
      <c r="K11" s="30">
        <v>7.0000000000000007E-2</v>
      </c>
      <c r="L11" s="30">
        <v>25</v>
      </c>
      <c r="M11" s="30">
        <v>14000</v>
      </c>
      <c r="N11" s="37">
        <v>0</v>
      </c>
      <c r="O11" s="37">
        <v>8760</v>
      </c>
    </row>
    <row r="12" spans="1:15">
      <c r="A12" s="4" t="s">
        <v>41</v>
      </c>
      <c r="B12" s="4" t="s">
        <v>68</v>
      </c>
      <c r="C12" s="27">
        <v>0</v>
      </c>
      <c r="D12" s="27">
        <v>100000</v>
      </c>
      <c r="E12" s="45">
        <f>1/100*60</f>
        <v>0.6</v>
      </c>
      <c r="F12" s="30">
        <v>0.5</v>
      </c>
      <c r="G12" s="27">
        <f>0.4*1500000</f>
        <v>600000</v>
      </c>
      <c r="H12" s="27">
        <f>0.4*45000</f>
        <v>18000</v>
      </c>
      <c r="I12" s="29">
        <f>0.4*1.5</f>
        <v>0.60000000000000009</v>
      </c>
      <c r="J12" s="27">
        <v>0</v>
      </c>
      <c r="K12" s="30">
        <v>7.0000000000000007E-2</v>
      </c>
      <c r="L12" s="30">
        <v>40</v>
      </c>
      <c r="M12" s="37" t="e">
        <v>#N/A</v>
      </c>
      <c r="N12" s="37">
        <v>0</v>
      </c>
      <c r="O12" s="37">
        <v>8760</v>
      </c>
    </row>
    <row r="13" spans="1:15">
      <c r="A13" s="4" t="s">
        <v>41</v>
      </c>
      <c r="B13" s="4" t="s">
        <v>69</v>
      </c>
      <c r="C13" s="27">
        <v>0</v>
      </c>
      <c r="D13" s="27">
        <v>100000</v>
      </c>
      <c r="E13" s="45">
        <f>8/100*60</f>
        <v>4.8</v>
      </c>
      <c r="F13" s="30">
        <v>0.25</v>
      </c>
      <c r="G13" s="27">
        <f>0.6*750000</f>
        <v>450000</v>
      </c>
      <c r="H13" s="27">
        <f>0.6*10000</f>
        <v>6000</v>
      </c>
      <c r="I13" s="29">
        <f>0.6*2.7</f>
        <v>1.62</v>
      </c>
      <c r="J13" s="27">
        <v>0</v>
      </c>
      <c r="K13" s="30">
        <v>7.0000000000000007E-2</v>
      </c>
      <c r="L13" s="30">
        <v>30</v>
      </c>
      <c r="M13" s="37" t="e">
        <v>#N/A</v>
      </c>
      <c r="N13" s="37">
        <v>0</v>
      </c>
      <c r="O13" s="37">
        <v>8760</v>
      </c>
    </row>
    <row r="14" spans="1:15">
      <c r="A14" s="4" t="s">
        <v>41</v>
      </c>
      <c r="B14" s="4" t="s">
        <v>64</v>
      </c>
      <c r="C14" s="27">
        <v>0</v>
      </c>
      <c r="D14" s="27">
        <v>0</v>
      </c>
      <c r="E14" s="45" t="s">
        <v>27</v>
      </c>
      <c r="F14" s="30">
        <v>0</v>
      </c>
      <c r="G14" s="27">
        <v>0</v>
      </c>
      <c r="H14" s="27">
        <v>99999</v>
      </c>
      <c r="I14" s="29">
        <v>0</v>
      </c>
      <c r="J14" s="27">
        <v>99999</v>
      </c>
      <c r="K14" s="30">
        <v>7.0000000000000007E-2</v>
      </c>
      <c r="L14" s="30">
        <v>1</v>
      </c>
      <c r="M14" s="37" t="e">
        <v>#N/A</v>
      </c>
      <c r="N14" s="37">
        <v>0</v>
      </c>
      <c r="O14" s="37">
        <v>8760</v>
      </c>
    </row>
    <row r="15" spans="1:15">
      <c r="A15" s="4" t="s">
        <v>41</v>
      </c>
      <c r="B15" s="4" t="s">
        <v>65</v>
      </c>
      <c r="C15" s="27">
        <v>0</v>
      </c>
      <c r="D15" s="27">
        <v>2000</v>
      </c>
      <c r="E15" s="45">
        <f>2/100*60</f>
        <v>1.2</v>
      </c>
      <c r="F15" s="30">
        <v>0</v>
      </c>
      <c r="G15" s="27">
        <f>0.35*2500000</f>
        <v>875000</v>
      </c>
      <c r="H15" s="27">
        <f>0.35*80000</f>
        <v>28000</v>
      </c>
      <c r="I15" s="29">
        <f>0.35*4</f>
        <v>1.4</v>
      </c>
      <c r="J15" s="27">
        <v>0</v>
      </c>
      <c r="K15" s="30">
        <v>7.0000000000000007E-2</v>
      </c>
      <c r="L15" s="30">
        <v>25</v>
      </c>
      <c r="M15" s="37" t="e">
        <v>#N/A</v>
      </c>
      <c r="N15" s="37">
        <v>0</v>
      </c>
      <c r="O15" s="37">
        <v>8760</v>
      </c>
    </row>
    <row r="16" spans="1:15">
      <c r="A16" s="4" t="s">
        <v>41</v>
      </c>
      <c r="B16" s="4" t="s">
        <v>82</v>
      </c>
      <c r="C16" s="27">
        <v>0</v>
      </c>
      <c r="D16" s="27">
        <v>1500</v>
      </c>
      <c r="E16" s="45" t="s">
        <v>27</v>
      </c>
      <c r="F16" s="30">
        <v>0</v>
      </c>
      <c r="G16" s="27">
        <v>0</v>
      </c>
      <c r="H16" s="27">
        <v>0</v>
      </c>
      <c r="I16" s="44">
        <v>0</v>
      </c>
      <c r="J16" s="27">
        <v>0</v>
      </c>
      <c r="K16" s="30">
        <v>7.0000000000000007E-2</v>
      </c>
      <c r="L16" s="30">
        <v>1</v>
      </c>
      <c r="M16" s="37" t="e">
        <v>#N/A</v>
      </c>
      <c r="N16" s="37">
        <v>0</v>
      </c>
      <c r="O16" s="37">
        <v>8760</v>
      </c>
    </row>
    <row r="17" spans="1:15">
      <c r="A17" s="4" t="s">
        <v>41</v>
      </c>
      <c r="B17" s="4" t="s">
        <v>83</v>
      </c>
      <c r="C17" s="27">
        <v>0</v>
      </c>
      <c r="D17" s="27">
        <v>1500</v>
      </c>
      <c r="E17" s="45" t="s">
        <v>27</v>
      </c>
      <c r="F17" s="30">
        <v>0</v>
      </c>
      <c r="G17" s="27">
        <v>0</v>
      </c>
      <c r="H17" s="27">
        <v>80</v>
      </c>
      <c r="I17" s="44">
        <v>0</v>
      </c>
      <c r="J17" s="27">
        <v>0</v>
      </c>
      <c r="K17" s="30">
        <v>7.0000000000000007E-2</v>
      </c>
      <c r="L17" s="30">
        <v>1</v>
      </c>
      <c r="M17" s="37" t="e">
        <v>#N/A</v>
      </c>
      <c r="N17" s="37">
        <v>0</v>
      </c>
      <c r="O17" s="37">
        <v>8760</v>
      </c>
    </row>
    <row r="18" spans="1:15">
      <c r="A18" s="4" t="s">
        <v>42</v>
      </c>
      <c r="B18" s="4" t="s">
        <v>66</v>
      </c>
      <c r="C18" s="27">
        <v>0</v>
      </c>
      <c r="D18" s="27">
        <v>20000</v>
      </c>
      <c r="E18" s="45" t="s">
        <v>27</v>
      </c>
      <c r="F18" s="30">
        <v>0</v>
      </c>
      <c r="G18" s="27">
        <v>1600000</v>
      </c>
      <c r="H18" s="27">
        <v>20000</v>
      </c>
      <c r="I18" s="29">
        <v>0</v>
      </c>
      <c r="J18" s="27">
        <v>0</v>
      </c>
      <c r="K18" s="30">
        <v>7.0000000000000007E-2</v>
      </c>
      <c r="L18" s="30">
        <v>50</v>
      </c>
      <c r="M18" s="37" t="e">
        <v>#N/A</v>
      </c>
      <c r="N18" s="37">
        <v>0</v>
      </c>
      <c r="O18" s="37">
        <v>8760</v>
      </c>
    </row>
    <row r="19" spans="1:15">
      <c r="A19" s="4" t="s">
        <v>42</v>
      </c>
      <c r="B19" s="4" t="s">
        <v>67</v>
      </c>
      <c r="C19" s="27">
        <v>0</v>
      </c>
      <c r="D19" s="27">
        <v>60000</v>
      </c>
      <c r="E19" s="45" t="s">
        <v>27</v>
      </c>
      <c r="F19" s="30">
        <v>0</v>
      </c>
      <c r="G19" s="27">
        <v>1500000</v>
      </c>
      <c r="H19" s="27">
        <v>30000</v>
      </c>
      <c r="I19" s="29">
        <v>0</v>
      </c>
      <c r="J19" s="27">
        <v>0</v>
      </c>
      <c r="K19" s="30">
        <v>7.0000000000000007E-2</v>
      </c>
      <c r="L19" s="30">
        <v>25</v>
      </c>
      <c r="M19" s="37" t="e">
        <v>#N/A</v>
      </c>
      <c r="N19" s="37">
        <v>0</v>
      </c>
      <c r="O19" s="37">
        <v>8760</v>
      </c>
    </row>
    <row r="20" spans="1:15">
      <c r="A20" s="4" t="s">
        <v>42</v>
      </c>
      <c r="B20" s="4" t="s">
        <v>63</v>
      </c>
      <c r="C20" s="27">
        <v>0</v>
      </c>
      <c r="D20" s="27">
        <v>3000</v>
      </c>
      <c r="E20" s="45" t="s">
        <v>27</v>
      </c>
      <c r="F20" s="30">
        <v>0</v>
      </c>
      <c r="G20" s="27">
        <v>600000</v>
      </c>
      <c r="H20" s="27">
        <v>12000</v>
      </c>
      <c r="I20" s="29">
        <v>0</v>
      </c>
      <c r="J20" s="27">
        <v>0</v>
      </c>
      <c r="K20" s="30">
        <v>7.0000000000000007E-2</v>
      </c>
      <c r="L20" s="30">
        <v>25</v>
      </c>
      <c r="M20" s="30">
        <v>14000</v>
      </c>
      <c r="N20" s="37">
        <v>0</v>
      </c>
      <c r="O20" s="37">
        <v>8760</v>
      </c>
    </row>
    <row r="21" spans="1:15">
      <c r="A21" s="4" t="s">
        <v>42</v>
      </c>
      <c r="B21" s="4" t="s">
        <v>68</v>
      </c>
      <c r="C21" s="27">
        <v>0</v>
      </c>
      <c r="D21" s="27">
        <v>100000</v>
      </c>
      <c r="E21" s="45">
        <f>1/100*60</f>
        <v>0.6</v>
      </c>
      <c r="F21" s="30">
        <v>0.5</v>
      </c>
      <c r="G21" s="27">
        <f>0.4*1500000</f>
        <v>600000</v>
      </c>
      <c r="H21" s="27">
        <f>0.4*45000</f>
        <v>18000</v>
      </c>
      <c r="I21" s="29">
        <f>0.4*1.5</f>
        <v>0.60000000000000009</v>
      </c>
      <c r="J21" s="27">
        <v>0</v>
      </c>
      <c r="K21" s="30">
        <v>7.0000000000000007E-2</v>
      </c>
      <c r="L21" s="30">
        <v>40</v>
      </c>
      <c r="M21" s="37" t="e">
        <v>#N/A</v>
      </c>
      <c r="N21" s="37">
        <v>0</v>
      </c>
      <c r="O21" s="37">
        <v>8760</v>
      </c>
    </row>
    <row r="22" spans="1:15">
      <c r="A22" s="4" t="s">
        <v>42</v>
      </c>
      <c r="B22" s="4" t="s">
        <v>69</v>
      </c>
      <c r="C22" s="27">
        <v>0</v>
      </c>
      <c r="D22" s="27">
        <v>100000</v>
      </c>
      <c r="E22" s="45">
        <f>8/100*60</f>
        <v>4.8</v>
      </c>
      <c r="F22" s="30">
        <v>0.25</v>
      </c>
      <c r="G22" s="27">
        <f>0.6*750000</f>
        <v>450000</v>
      </c>
      <c r="H22" s="27">
        <f>0.6*10000</f>
        <v>6000</v>
      </c>
      <c r="I22" s="29">
        <f>0.6*2.7</f>
        <v>1.62</v>
      </c>
      <c r="J22" s="27">
        <v>0</v>
      </c>
      <c r="K22" s="30">
        <v>7.0000000000000007E-2</v>
      </c>
      <c r="L22" s="30">
        <v>30</v>
      </c>
      <c r="M22" s="37" t="e">
        <v>#N/A</v>
      </c>
      <c r="N22" s="37">
        <v>0</v>
      </c>
      <c r="O22" s="37">
        <v>8760</v>
      </c>
    </row>
    <row r="23" spans="1:15">
      <c r="A23" s="4" t="s">
        <v>42</v>
      </c>
      <c r="B23" s="4" t="s">
        <v>64</v>
      </c>
      <c r="C23" s="27">
        <v>0</v>
      </c>
      <c r="D23" s="27">
        <v>0</v>
      </c>
      <c r="E23" s="45" t="s">
        <v>27</v>
      </c>
      <c r="F23" s="30">
        <v>0</v>
      </c>
      <c r="G23" s="27">
        <v>0</v>
      </c>
      <c r="H23" s="27">
        <v>99999</v>
      </c>
      <c r="I23" s="29">
        <v>0</v>
      </c>
      <c r="J23" s="27">
        <v>99999</v>
      </c>
      <c r="K23" s="30">
        <v>7.0000000000000007E-2</v>
      </c>
      <c r="L23" s="30">
        <v>1</v>
      </c>
      <c r="M23" s="37" t="e">
        <v>#N/A</v>
      </c>
      <c r="N23" s="37">
        <v>0</v>
      </c>
      <c r="O23" s="37">
        <v>8760</v>
      </c>
    </row>
    <row r="24" spans="1:15">
      <c r="A24" s="4" t="s">
        <v>42</v>
      </c>
      <c r="B24" s="4" t="s">
        <v>65</v>
      </c>
      <c r="C24" s="27">
        <v>0</v>
      </c>
      <c r="D24" s="27">
        <v>6000</v>
      </c>
      <c r="E24" s="45">
        <f>2/100*60</f>
        <v>1.2</v>
      </c>
      <c r="F24" s="30">
        <v>0</v>
      </c>
      <c r="G24" s="27">
        <f>0.35*2500000</f>
        <v>875000</v>
      </c>
      <c r="H24" s="27">
        <f>0.35*80000</f>
        <v>28000</v>
      </c>
      <c r="I24" s="29">
        <f>0.35*4</f>
        <v>1.4</v>
      </c>
      <c r="J24" s="27">
        <v>0</v>
      </c>
      <c r="K24" s="30">
        <v>7.0000000000000007E-2</v>
      </c>
      <c r="L24" s="30">
        <v>25</v>
      </c>
      <c r="M24" s="37" t="e">
        <v>#N/A</v>
      </c>
      <c r="N24" s="37">
        <v>0</v>
      </c>
      <c r="O24" s="37">
        <v>8760</v>
      </c>
    </row>
    <row r="25" spans="1:15">
      <c r="A25" s="4" t="s">
        <v>42</v>
      </c>
      <c r="B25" s="4" t="s">
        <v>82</v>
      </c>
      <c r="C25" s="27">
        <v>0</v>
      </c>
      <c r="D25" s="27">
        <v>2500</v>
      </c>
      <c r="E25" s="45" t="s">
        <v>27</v>
      </c>
      <c r="F25" s="30">
        <v>0</v>
      </c>
      <c r="G25" s="27">
        <v>0</v>
      </c>
      <c r="H25" s="27">
        <v>0</v>
      </c>
      <c r="I25" s="44">
        <v>0</v>
      </c>
      <c r="J25" s="27">
        <v>0</v>
      </c>
      <c r="K25" s="30">
        <v>7.0000000000000007E-2</v>
      </c>
      <c r="L25" s="30">
        <v>1</v>
      </c>
      <c r="M25" s="37" t="e">
        <v>#N/A</v>
      </c>
      <c r="N25" s="37">
        <v>0</v>
      </c>
      <c r="O25" s="37">
        <v>8760</v>
      </c>
    </row>
    <row r="26" spans="1:15">
      <c r="A26" s="4" t="s">
        <v>42</v>
      </c>
      <c r="B26" s="4" t="s">
        <v>83</v>
      </c>
      <c r="C26" s="27">
        <v>0</v>
      </c>
      <c r="D26" s="27">
        <v>2500</v>
      </c>
      <c r="E26" s="45" t="s">
        <v>27</v>
      </c>
      <c r="F26" s="30">
        <v>0</v>
      </c>
      <c r="G26" s="27">
        <v>0</v>
      </c>
      <c r="H26" s="27">
        <v>80</v>
      </c>
      <c r="I26" s="44">
        <v>0</v>
      </c>
      <c r="J26" s="27">
        <v>0</v>
      </c>
      <c r="K26" s="30">
        <v>7.0000000000000007E-2</v>
      </c>
      <c r="L26" s="30">
        <v>1</v>
      </c>
      <c r="M26" s="37" t="e">
        <v>#N/A</v>
      </c>
      <c r="N26" s="37">
        <v>0</v>
      </c>
      <c r="O26" s="37">
        <v>8760</v>
      </c>
    </row>
  </sheetData>
  <autoFilter ref="A1:L26" xr:uid="{00000000-0009-0000-0000-000003000000}"/>
  <phoneticPr fontId="0" type="noConversion"/>
  <conditionalFormatting sqref="A23 A14 A6 P1:XFD1048576 M2:M26 G1:I15 G18:I24 L27:M1048576 L1:M2 L18:L25 L3:L16 K1:K1048576 A24:B24 A18:B22 A7:B13 A15:B15 A1:B5 A27:I1048576 C1:F26">
    <cfRule type="expression" dxfId="37" priority="34">
      <formula>NOT(EXACT(INDIRECT("Z"&amp;ROW()-1&amp;"S1",FALSE()), INDIRECT("Z"&amp;ROW()&amp;"S1",FALSE())))</formula>
    </cfRule>
  </conditionalFormatting>
  <conditionalFormatting sqref="B23">
    <cfRule type="expression" dxfId="36" priority="33">
      <formula>NOT(EXACT(INDIRECT("Z"&amp;ROW()-1&amp;"S1",FALSE()), INDIRECT("Z"&amp;ROW()&amp;"S1",FALSE())))</formula>
    </cfRule>
  </conditionalFormatting>
  <conditionalFormatting sqref="B14">
    <cfRule type="expression" dxfId="35" priority="32">
      <formula>NOT(EXACT(INDIRECT("Z"&amp;ROW()-1&amp;"S1",FALSE()), INDIRECT("Z"&amp;ROW()&amp;"S1",FALSE())))</formula>
    </cfRule>
  </conditionalFormatting>
  <conditionalFormatting sqref="B6">
    <cfRule type="expression" dxfId="34" priority="31">
      <formula>NOT(EXACT(INDIRECT("Z"&amp;ROW()-1&amp;"S1",FALSE()), INDIRECT("Z"&amp;ROW()&amp;"S1",FALSE())))</formula>
    </cfRule>
  </conditionalFormatting>
  <conditionalFormatting sqref="A25:A26">
    <cfRule type="expression" dxfId="33" priority="30">
      <formula>NOT(EXACT(INDIRECT("Z"&amp;ROW()-1&amp;"S1",FALSE()), INDIRECT("Z"&amp;ROW()&amp;"S1",FALSE())))</formula>
    </cfRule>
  </conditionalFormatting>
  <conditionalFormatting sqref="G25:I25">
    <cfRule type="expression" dxfId="32" priority="29">
      <formula>NOT(EXACT(INDIRECT("Z"&amp;ROW()-1&amp;"S1",FALSE()), INDIRECT("Z"&amp;ROW()&amp;"S1",FALSE())))</formula>
    </cfRule>
  </conditionalFormatting>
  <conditionalFormatting sqref="B25">
    <cfRule type="expression" dxfId="31" priority="28">
      <formula>NOT(EXACT(INDIRECT("Z"&amp;ROW()-1&amp;"S1",FALSE()), INDIRECT("Z"&amp;ROW()&amp;"S1",FALSE())))</formula>
    </cfRule>
  </conditionalFormatting>
  <conditionalFormatting sqref="L26 G26:I26">
    <cfRule type="expression" dxfId="30" priority="27">
      <formula>NOT(EXACT(INDIRECT("Z"&amp;ROW()-1&amp;"S1",FALSE()), INDIRECT("Z"&amp;ROW()&amp;"S1",FALSE())))</formula>
    </cfRule>
  </conditionalFormatting>
  <conditionalFormatting sqref="B26">
    <cfRule type="expression" dxfId="29" priority="26">
      <formula>NOT(EXACT(INDIRECT("Z"&amp;ROW()-1&amp;"S1",FALSE()), INDIRECT("Z"&amp;ROW()&amp;"S1",FALSE())))</formula>
    </cfRule>
  </conditionalFormatting>
  <conditionalFormatting sqref="A16:A17">
    <cfRule type="expression" dxfId="28" priority="24">
      <formula>NOT(EXACT(INDIRECT("Z"&amp;ROW()-1&amp;"S1",FALSE()), INDIRECT("Z"&amp;ROW()&amp;"S1",FALSE())))</formula>
    </cfRule>
  </conditionalFormatting>
  <conditionalFormatting sqref="G16:I16">
    <cfRule type="expression" dxfId="27" priority="23">
      <formula>NOT(EXACT(INDIRECT("Z"&amp;ROW()-1&amp;"S1",FALSE()), INDIRECT("Z"&amp;ROW()&amp;"S1",FALSE())))</formula>
    </cfRule>
  </conditionalFormatting>
  <conditionalFormatting sqref="B16">
    <cfRule type="expression" dxfId="26" priority="22">
      <formula>NOT(EXACT(INDIRECT("Z"&amp;ROW()-1&amp;"S1",FALSE()), INDIRECT("Z"&amp;ROW()&amp;"S1",FALSE())))</formula>
    </cfRule>
  </conditionalFormatting>
  <conditionalFormatting sqref="L17 G17:I17">
    <cfRule type="expression" dxfId="25" priority="21">
      <formula>NOT(EXACT(INDIRECT("Z"&amp;ROW()-1&amp;"S1",FALSE()), INDIRECT("Z"&amp;ROW()&amp;"S1",FALSE())))</formula>
    </cfRule>
  </conditionalFormatting>
  <conditionalFormatting sqref="B17">
    <cfRule type="expression" dxfId="24" priority="20">
      <formula>NOT(EXACT(INDIRECT("Z"&amp;ROW()-1&amp;"S1",FALSE()), INDIRECT("Z"&amp;ROW()&amp;"S1",FALSE())))</formula>
    </cfRule>
  </conditionalFormatting>
  <conditionalFormatting sqref="M3:M26">
    <cfRule type="expression" dxfId="23" priority="18">
      <formula>NOT(EXACT(INDIRECT("Z"&amp;ROW()-1&amp;"S1",FALSE()), INDIRECT("Z"&amp;ROW()&amp;"S1",FALSE())))</formula>
    </cfRule>
  </conditionalFormatting>
  <conditionalFormatting sqref="J27:J1048576 J19 J10:J11 J13:J16 J1:J8">
    <cfRule type="expression" dxfId="22" priority="17">
      <formula>NOT(EXACT(INDIRECT("Z"&amp;ROW()-1&amp;"S1",FALSE()), INDIRECT("Z"&amp;ROW()&amp;"S1",FALSE())))</formula>
    </cfRule>
  </conditionalFormatting>
  <conditionalFormatting sqref="J17">
    <cfRule type="expression" dxfId="21" priority="16">
      <formula>NOT(EXACT(INDIRECT("Z"&amp;ROW()-1&amp;"S1",FALSE()), INDIRECT("Z"&amp;ROW()&amp;"S1",FALSE())))</formula>
    </cfRule>
  </conditionalFormatting>
  <conditionalFormatting sqref="J18">
    <cfRule type="expression" dxfId="20" priority="15">
      <formula>NOT(EXACT(INDIRECT("Z"&amp;ROW()-1&amp;"S1",FALSE()), INDIRECT("Z"&amp;ROW()&amp;"S1",FALSE())))</formula>
    </cfRule>
  </conditionalFormatting>
  <conditionalFormatting sqref="J9">
    <cfRule type="expression" dxfId="19" priority="14">
      <formula>NOT(EXACT(INDIRECT("Z"&amp;ROW()-1&amp;"S1",FALSE()), INDIRECT("Z"&amp;ROW()&amp;"S1",FALSE())))</formula>
    </cfRule>
  </conditionalFormatting>
  <conditionalFormatting sqref="J12">
    <cfRule type="expression" dxfId="18" priority="13">
      <formula>NOT(EXACT(INDIRECT("Z"&amp;ROW()-1&amp;"S1",FALSE()), INDIRECT("Z"&amp;ROW()&amp;"S1",FALSE())))</formula>
    </cfRule>
  </conditionalFormatting>
  <conditionalFormatting sqref="J20">
    <cfRule type="expression" dxfId="17" priority="12">
      <formula>NOT(EXACT(INDIRECT("Z"&amp;ROW()-1&amp;"S1",FALSE()), INDIRECT("Z"&amp;ROW()&amp;"S1",FALSE())))</formula>
    </cfRule>
  </conditionalFormatting>
  <conditionalFormatting sqref="J22">
    <cfRule type="expression" dxfId="16" priority="11">
      <formula>NOT(EXACT(INDIRECT("Z"&amp;ROW()-1&amp;"S1",FALSE()), INDIRECT("Z"&amp;ROW()&amp;"S1",FALSE())))</formula>
    </cfRule>
  </conditionalFormatting>
  <conditionalFormatting sqref="J23">
    <cfRule type="expression" dxfId="15" priority="10">
      <formula>NOT(EXACT(INDIRECT("Z"&amp;ROW()-1&amp;"S1",FALSE()), INDIRECT("Z"&amp;ROW()&amp;"S1",FALSE())))</formula>
    </cfRule>
  </conditionalFormatting>
  <conditionalFormatting sqref="J24">
    <cfRule type="expression" dxfId="14" priority="9">
      <formula>NOT(EXACT(INDIRECT("Z"&amp;ROW()-1&amp;"S1",FALSE()), INDIRECT("Z"&amp;ROW()&amp;"S1",FALSE())))</formula>
    </cfRule>
  </conditionalFormatting>
  <conditionalFormatting sqref="J26">
    <cfRule type="expression" dxfId="13" priority="8">
      <formula>NOT(EXACT(INDIRECT("Z"&amp;ROW()-1&amp;"S1",FALSE()), INDIRECT("Z"&amp;ROW()&amp;"S1",FALSE())))</formula>
    </cfRule>
  </conditionalFormatting>
  <conditionalFormatting sqref="J21">
    <cfRule type="expression" dxfId="12" priority="7">
      <formula>NOT(EXACT(INDIRECT("Z"&amp;ROW()-1&amp;"S1",FALSE()), INDIRECT("Z"&amp;ROW()&amp;"S1",FALSE())))</formula>
    </cfRule>
  </conditionalFormatting>
  <conditionalFormatting sqref="J25">
    <cfRule type="expression" dxfId="11" priority="6">
      <formula>NOT(EXACT(INDIRECT("Z"&amp;ROW()-1&amp;"S1",FALSE()), INDIRECT("Z"&amp;ROW()&amp;"S1",FALSE())))</formula>
    </cfRule>
  </conditionalFormatting>
  <conditionalFormatting sqref="N2:N1048576">
    <cfRule type="expression" dxfId="4" priority="5">
      <formula>NOT(EXACT(INDIRECT("Z"&amp;ROW()-1&amp;"S1",FALSE()), INDIRECT("Z"&amp;ROW()&amp;"S1",FALSE())))</formula>
    </cfRule>
  </conditionalFormatting>
  <conditionalFormatting sqref="N1">
    <cfRule type="expression" dxfId="3" priority="4">
      <formula>NOT(EXACT(INDIRECT("Z"&amp;ROW()-1&amp;"S1",FALSE()), INDIRECT("Z"&amp;ROW()&amp;"S1",FALSE())))</formula>
    </cfRule>
  </conditionalFormatting>
  <conditionalFormatting sqref="O27:O1048576">
    <cfRule type="expression" dxfId="2" priority="3">
      <formula>NOT(EXACT(INDIRECT("Z"&amp;ROW()-1&amp;"S1",FALSE()), INDIRECT("Z"&amp;ROW()&amp;"S1",FALSE())))</formula>
    </cfRule>
  </conditionalFormatting>
  <conditionalFormatting sqref="O1">
    <cfRule type="expression" dxfId="1" priority="2">
      <formula>NOT(EXACT(INDIRECT("Z"&amp;ROW()-1&amp;"S1",FALSE()), INDIRECT("Z"&amp;ROW()&amp;"S1",FALSE())))</formula>
    </cfRule>
  </conditionalFormatting>
  <conditionalFormatting sqref="O2:O26">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10"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9"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8"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7"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opLeftCell="E1" workbookViewId="0">
      <selection activeCell="O1" sqref="O1"/>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76</v>
      </c>
      <c r="B1" t="s">
        <v>75</v>
      </c>
      <c r="C1" t="s">
        <v>74</v>
      </c>
      <c r="D1" t="s">
        <v>59</v>
      </c>
      <c r="E1" s="21" t="s">
        <v>13</v>
      </c>
      <c r="F1" s="20" t="s">
        <v>14</v>
      </c>
      <c r="G1" s="20" t="s">
        <v>15</v>
      </c>
      <c r="H1" s="19" t="s">
        <v>16</v>
      </c>
      <c r="I1" s="20" t="s">
        <v>11</v>
      </c>
      <c r="J1" s="20" t="s">
        <v>12</v>
      </c>
      <c r="K1" s="19" t="s">
        <v>17</v>
      </c>
      <c r="L1" s="19" t="s">
        <v>18</v>
      </c>
      <c r="M1" s="19" t="s">
        <v>106</v>
      </c>
      <c r="N1" s="19" t="s">
        <v>107</v>
      </c>
      <c r="O1" s="19" t="s">
        <v>108</v>
      </c>
    </row>
    <row r="2" spans="1:15">
      <c r="A2" s="8" t="s">
        <v>43</v>
      </c>
      <c r="B2" s="8" t="s">
        <v>42</v>
      </c>
      <c r="C2" s="8" t="s">
        <v>40</v>
      </c>
      <c r="D2" s="8" t="s">
        <v>37</v>
      </c>
      <c r="E2" s="28">
        <v>0.9</v>
      </c>
      <c r="F2" s="27">
        <v>1650000</v>
      </c>
      <c r="G2" s="27">
        <v>16500</v>
      </c>
      <c r="H2" s="30">
        <v>0</v>
      </c>
      <c r="I2" s="27">
        <v>0</v>
      </c>
      <c r="J2" s="27" t="s">
        <v>27</v>
      </c>
      <c r="K2" s="45">
        <v>7.0000000000000007E-2</v>
      </c>
      <c r="L2" s="30">
        <v>40</v>
      </c>
      <c r="M2" s="30"/>
      <c r="N2" s="30"/>
      <c r="O2" s="30"/>
    </row>
    <row r="3" spans="1:15">
      <c r="A3" s="8" t="s">
        <v>41</v>
      </c>
      <c r="B3" s="8" t="s">
        <v>43</v>
      </c>
      <c r="C3" s="8" t="s">
        <v>40</v>
      </c>
      <c r="D3" s="8" t="s">
        <v>37</v>
      </c>
      <c r="E3" s="28">
        <v>0.9</v>
      </c>
      <c r="F3" s="27">
        <v>1650000</v>
      </c>
      <c r="G3" s="27">
        <v>16500</v>
      </c>
      <c r="H3" s="30">
        <v>0</v>
      </c>
      <c r="I3" s="27">
        <v>0</v>
      </c>
      <c r="J3" s="27" t="s">
        <v>27</v>
      </c>
      <c r="K3" s="45">
        <v>7.0000000000000007E-2</v>
      </c>
      <c r="L3" s="30">
        <v>40</v>
      </c>
      <c r="M3" s="30"/>
      <c r="N3" s="30"/>
      <c r="O3" s="30"/>
    </row>
    <row r="4" spans="1:15">
      <c r="A4" s="8" t="s">
        <v>41</v>
      </c>
      <c r="B4" s="8" t="s">
        <v>42</v>
      </c>
      <c r="C4" s="8" t="s">
        <v>40</v>
      </c>
      <c r="D4" s="8" t="s">
        <v>37</v>
      </c>
      <c r="E4" s="28">
        <v>0.85</v>
      </c>
      <c r="F4" s="27">
        <v>3000000</v>
      </c>
      <c r="G4" s="27">
        <v>30000</v>
      </c>
      <c r="H4" s="30">
        <v>0</v>
      </c>
      <c r="I4" s="27">
        <v>0</v>
      </c>
      <c r="J4" s="27" t="s">
        <v>27</v>
      </c>
      <c r="K4" s="45">
        <v>7.0000000000000007E-2</v>
      </c>
      <c r="L4" s="30">
        <v>40</v>
      </c>
      <c r="M4" s="30"/>
      <c r="N4" s="30"/>
      <c r="O4" s="30"/>
    </row>
    <row r="5" spans="1:15">
      <c r="A5" s="33" t="str">
        <f>B2</f>
        <v>North</v>
      </c>
      <c r="B5" s="33" t="str">
        <f>A2</f>
        <v>Mid</v>
      </c>
      <c r="C5" s="33" t="str">
        <f t="shared" ref="C5:O7" si="0">C2</f>
        <v>hvac</v>
      </c>
      <c r="D5" s="33" t="str">
        <f t="shared" si="0"/>
        <v>Elec</v>
      </c>
      <c r="E5" s="34">
        <f t="shared" si="0"/>
        <v>0.9</v>
      </c>
      <c r="F5" s="35">
        <f t="shared" si="0"/>
        <v>1650000</v>
      </c>
      <c r="G5" s="35">
        <f t="shared" si="0"/>
        <v>16500</v>
      </c>
      <c r="H5" s="36">
        <f t="shared" si="0"/>
        <v>0</v>
      </c>
      <c r="I5" s="35">
        <f t="shared" si="0"/>
        <v>0</v>
      </c>
      <c r="J5" s="35" t="str">
        <f t="shared" si="0"/>
        <v>inf</v>
      </c>
      <c r="K5" s="52">
        <v>7.0000000000000007E-2</v>
      </c>
      <c r="L5" s="36">
        <f t="shared" si="0"/>
        <v>40</v>
      </c>
      <c r="M5" s="36">
        <f t="shared" si="0"/>
        <v>0</v>
      </c>
      <c r="N5" s="36">
        <f t="shared" si="0"/>
        <v>0</v>
      </c>
      <c r="O5" s="36">
        <f t="shared" si="0"/>
        <v>0</v>
      </c>
    </row>
    <row r="6" spans="1:15">
      <c r="A6" s="33" t="str">
        <f t="shared" ref="A6:A7" si="1">B3</f>
        <v>Mid</v>
      </c>
      <c r="B6" s="33" t="str">
        <f t="shared" ref="B6:B7" si="2">A3</f>
        <v>South</v>
      </c>
      <c r="C6" s="33" t="str">
        <f t="shared" ref="C6:L7" si="3">C3</f>
        <v>hvac</v>
      </c>
      <c r="D6" s="33" t="str">
        <f t="shared" si="3"/>
        <v>Elec</v>
      </c>
      <c r="E6" s="34">
        <f t="shared" si="3"/>
        <v>0.9</v>
      </c>
      <c r="F6" s="35">
        <f t="shared" si="3"/>
        <v>1650000</v>
      </c>
      <c r="G6" s="35">
        <f t="shared" si="3"/>
        <v>16500</v>
      </c>
      <c r="H6" s="36">
        <f t="shared" si="3"/>
        <v>0</v>
      </c>
      <c r="I6" s="35">
        <f t="shared" si="3"/>
        <v>0</v>
      </c>
      <c r="J6" s="35" t="str">
        <f t="shared" si="3"/>
        <v>inf</v>
      </c>
      <c r="K6" s="52">
        <v>7.0000000000000007E-2</v>
      </c>
      <c r="L6" s="36">
        <f t="shared" si="3"/>
        <v>40</v>
      </c>
      <c r="M6" s="36">
        <f t="shared" si="0"/>
        <v>0</v>
      </c>
      <c r="N6" s="36">
        <f t="shared" si="0"/>
        <v>0</v>
      </c>
      <c r="O6" s="36">
        <f t="shared" si="0"/>
        <v>0</v>
      </c>
    </row>
    <row r="7" spans="1:15">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t="str">
        <f t="shared" si="3"/>
        <v>inf</v>
      </c>
      <c r="K7" s="52">
        <v>7.0000000000000007E-2</v>
      </c>
      <c r="L7" s="36">
        <f t="shared" si="3"/>
        <v>40</v>
      </c>
      <c r="M7" s="36">
        <f t="shared" si="0"/>
        <v>0</v>
      </c>
      <c r="N7" s="36">
        <f t="shared" si="0"/>
        <v>0</v>
      </c>
      <c r="O7" s="36">
        <f t="shared" si="0"/>
        <v>0</v>
      </c>
    </row>
  </sheetData>
  <autoFilter ref="A1:L4" xr:uid="{00000000-0009-0000-0000-000005000000}"/>
  <conditionalFormatting sqref="K1">
    <cfRule type="expression" dxfId="6"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AFA564BE-8AFD-4C48-9B69-B785D2765083}"/>
    <dataValidation allowBlank="1" showInputMessage="1" showErrorMessage="1" promptTitle="Angle difference limit deg (°) " prompt="Angle difference limit restricts the difference between angles of source and destination sites" sqref="N1" xr:uid="{A719B01E-EA07-4AFA-910B-2A69A989245B}"/>
    <dataValidation allowBlank="1" showInputMessage="1" showErrorMessage="1" promptTitle="Reactance X (Ω)" prompt="Reactance of transmission line. Used to calculate Voltage Angle of site" sqref="M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C20" sqref="C20"/>
    </sheetView>
  </sheetViews>
  <sheetFormatPr baseColWidth="10"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72</v>
      </c>
      <c r="B1" s="3" t="s">
        <v>73</v>
      </c>
      <c r="C1" s="3" t="s">
        <v>59</v>
      </c>
      <c r="D1" s="20" t="s">
        <v>19</v>
      </c>
      <c r="E1" s="20" t="s">
        <v>21</v>
      </c>
      <c r="F1" s="20" t="s">
        <v>20</v>
      </c>
      <c r="G1" s="20" t="s">
        <v>22</v>
      </c>
      <c r="H1" s="19" t="s">
        <v>23</v>
      </c>
      <c r="I1" s="19" t="s">
        <v>24</v>
      </c>
      <c r="J1" s="20" t="s">
        <v>30</v>
      </c>
      <c r="K1" s="19" t="s">
        <v>29</v>
      </c>
      <c r="L1" s="20" t="s">
        <v>31</v>
      </c>
      <c r="M1" s="19" t="s">
        <v>32</v>
      </c>
      <c r="N1" s="19" t="s">
        <v>33</v>
      </c>
      <c r="O1" s="19" t="s">
        <v>34</v>
      </c>
      <c r="P1" s="19" t="s">
        <v>17</v>
      </c>
      <c r="Q1" s="19" t="s">
        <v>18</v>
      </c>
      <c r="R1" s="19" t="s">
        <v>35</v>
      </c>
      <c r="S1" s="19" t="s">
        <v>93</v>
      </c>
      <c r="T1" s="48" t="s">
        <v>101</v>
      </c>
    </row>
    <row r="2" spans="1:20">
      <c r="A2" s="4" t="s">
        <v>43</v>
      </c>
      <c r="B2" s="4" t="s">
        <v>45</v>
      </c>
      <c r="C2" s="4" t="s">
        <v>37</v>
      </c>
      <c r="D2" s="27">
        <v>0</v>
      </c>
      <c r="E2" s="27" t="s">
        <v>27</v>
      </c>
      <c r="F2" s="27">
        <v>0</v>
      </c>
      <c r="G2" s="27" t="s">
        <v>27</v>
      </c>
      <c r="H2" s="28">
        <v>0.64</v>
      </c>
      <c r="I2" s="28">
        <v>0.64</v>
      </c>
      <c r="J2" s="27">
        <v>42000</v>
      </c>
      <c r="K2" s="30">
        <v>6.54</v>
      </c>
      <c r="L2" s="27">
        <v>0</v>
      </c>
      <c r="M2" s="30">
        <f t="shared" ref="M2:M7" si="0">0.05*K2</f>
        <v>0.32700000000000001</v>
      </c>
      <c r="N2" s="30">
        <v>0.02</v>
      </c>
      <c r="O2" s="30">
        <v>0</v>
      </c>
      <c r="P2" s="30">
        <v>7.0000000000000007E-2</v>
      </c>
      <c r="Q2" s="30">
        <v>50</v>
      </c>
      <c r="R2" s="30">
        <v>0.5</v>
      </c>
      <c r="S2" s="51">
        <v>3.4999999999999999E-6</v>
      </c>
      <c r="T2" s="30"/>
    </row>
    <row r="3" spans="1:20">
      <c r="A3" s="4" t="s">
        <v>43</v>
      </c>
      <c r="B3" s="4" t="s">
        <v>44</v>
      </c>
      <c r="C3" s="4" t="s">
        <v>37</v>
      </c>
      <c r="D3" s="27">
        <v>60000</v>
      </c>
      <c r="E3" s="27" t="s">
        <v>27</v>
      </c>
      <c r="F3" s="27">
        <v>8000</v>
      </c>
      <c r="G3" s="27" t="s">
        <v>27</v>
      </c>
      <c r="H3" s="28">
        <v>0.94</v>
      </c>
      <c r="I3" s="28">
        <v>0.94</v>
      </c>
      <c r="J3" s="27">
        <v>100000</v>
      </c>
      <c r="K3" s="30">
        <v>0</v>
      </c>
      <c r="L3" s="27">
        <v>20000</v>
      </c>
      <c r="M3" s="30">
        <f t="shared" si="0"/>
        <v>0</v>
      </c>
      <c r="N3" s="30">
        <v>0.02</v>
      </c>
      <c r="O3" s="30">
        <v>0</v>
      </c>
      <c r="P3" s="30">
        <v>7.0000000000000007E-2</v>
      </c>
      <c r="Q3" s="30">
        <v>50</v>
      </c>
      <c r="R3" s="30">
        <v>0.5</v>
      </c>
      <c r="S3" s="30">
        <v>0</v>
      </c>
      <c r="T3" s="30"/>
    </row>
    <row r="4" spans="1:20">
      <c r="A4" s="4" t="s">
        <v>41</v>
      </c>
      <c r="B4" s="4" t="s">
        <v>45</v>
      </c>
      <c r="C4" s="4" t="s">
        <v>37</v>
      </c>
      <c r="D4" s="27">
        <v>0</v>
      </c>
      <c r="E4" s="27" t="s">
        <v>27</v>
      </c>
      <c r="F4" s="27">
        <v>0</v>
      </c>
      <c r="G4" s="27" t="s">
        <v>27</v>
      </c>
      <c r="H4" s="28">
        <v>0.64</v>
      </c>
      <c r="I4" s="28">
        <v>0.64</v>
      </c>
      <c r="J4" s="27">
        <v>42000</v>
      </c>
      <c r="K4" s="30">
        <v>6.54</v>
      </c>
      <c r="L4" s="27">
        <v>0</v>
      </c>
      <c r="M4" s="30">
        <f t="shared" si="0"/>
        <v>0.32700000000000001</v>
      </c>
      <c r="N4" s="30">
        <v>0.02</v>
      </c>
      <c r="O4" s="30">
        <v>0</v>
      </c>
      <c r="P4" s="30">
        <v>7.0000000000000007E-2</v>
      </c>
      <c r="Q4" s="30">
        <v>50</v>
      </c>
      <c r="R4" s="30">
        <v>0.5</v>
      </c>
      <c r="S4" s="51">
        <v>3.4999999999999999E-6</v>
      </c>
      <c r="T4" s="30"/>
    </row>
    <row r="5" spans="1:20">
      <c r="A5" s="4" t="s">
        <v>41</v>
      </c>
      <c r="B5" s="4" t="s">
        <v>44</v>
      </c>
      <c r="C5" s="4" t="s">
        <v>37</v>
      </c>
      <c r="D5" s="27">
        <v>163000</v>
      </c>
      <c r="E5" s="27" t="s">
        <v>27</v>
      </c>
      <c r="F5" s="27">
        <v>500</v>
      </c>
      <c r="G5" s="27" t="s">
        <v>27</v>
      </c>
      <c r="H5" s="28">
        <v>0.94</v>
      </c>
      <c r="I5" s="28">
        <v>0.94</v>
      </c>
      <c r="J5" s="27">
        <v>100000</v>
      </c>
      <c r="K5" s="30">
        <v>0</v>
      </c>
      <c r="L5" s="27">
        <v>20000</v>
      </c>
      <c r="M5" s="30">
        <f t="shared" si="0"/>
        <v>0</v>
      </c>
      <c r="N5" s="30">
        <v>0.02</v>
      </c>
      <c r="O5" s="30">
        <v>0</v>
      </c>
      <c r="P5" s="30">
        <v>7.0000000000000007E-2</v>
      </c>
      <c r="Q5" s="30">
        <v>50</v>
      </c>
      <c r="R5" s="30">
        <v>0.5</v>
      </c>
      <c r="S5" s="30">
        <v>0</v>
      </c>
      <c r="T5" s="30"/>
    </row>
    <row r="6" spans="1:20">
      <c r="A6" s="4" t="s">
        <v>42</v>
      </c>
      <c r="B6" s="4" t="s">
        <v>45</v>
      </c>
      <c r="C6" s="4" t="s">
        <v>37</v>
      </c>
      <c r="D6" s="27">
        <v>0</v>
      </c>
      <c r="E6" s="27" t="s">
        <v>27</v>
      </c>
      <c r="F6" s="27">
        <v>0</v>
      </c>
      <c r="G6" s="27" t="s">
        <v>27</v>
      </c>
      <c r="H6" s="28">
        <v>0.64</v>
      </c>
      <c r="I6" s="28">
        <v>0.64</v>
      </c>
      <c r="J6" s="27">
        <v>42000</v>
      </c>
      <c r="K6" s="30">
        <v>6.54</v>
      </c>
      <c r="L6" s="27">
        <v>0</v>
      </c>
      <c r="M6" s="30">
        <f t="shared" si="0"/>
        <v>0.32700000000000001</v>
      </c>
      <c r="N6" s="30">
        <v>0.02</v>
      </c>
      <c r="O6" s="30">
        <v>0</v>
      </c>
      <c r="P6" s="30">
        <v>7.0000000000000007E-2</v>
      </c>
      <c r="Q6" s="30">
        <v>50</v>
      </c>
      <c r="R6" s="30">
        <v>0.5</v>
      </c>
      <c r="S6" s="51">
        <v>3.4999999999999999E-6</v>
      </c>
      <c r="T6" s="30"/>
    </row>
    <row r="7" spans="1:20">
      <c r="A7" s="4" t="s">
        <v>42</v>
      </c>
      <c r="B7" s="4" t="s">
        <v>44</v>
      </c>
      <c r="C7" s="4" t="s">
        <v>37</v>
      </c>
      <c r="D7" s="27">
        <v>700000</v>
      </c>
      <c r="E7" s="27" t="s">
        <v>27</v>
      </c>
      <c r="F7" s="27">
        <v>1500</v>
      </c>
      <c r="G7" s="27" t="s">
        <v>27</v>
      </c>
      <c r="H7" s="28">
        <v>0.94</v>
      </c>
      <c r="I7" s="28">
        <v>0.94</v>
      </c>
      <c r="J7" s="27">
        <v>100000</v>
      </c>
      <c r="K7" s="30">
        <v>0</v>
      </c>
      <c r="L7" s="27">
        <v>20000</v>
      </c>
      <c r="M7" s="30">
        <f t="shared" si="0"/>
        <v>0</v>
      </c>
      <c r="N7" s="30">
        <v>0.02</v>
      </c>
      <c r="O7" s="30">
        <v>0</v>
      </c>
      <c r="P7" s="30">
        <v>7.0000000000000007E-2</v>
      </c>
      <c r="Q7" s="30">
        <v>50</v>
      </c>
      <c r="R7" s="30">
        <v>0.5</v>
      </c>
      <c r="S7" s="30">
        <v>0</v>
      </c>
      <c r="T7" s="30"/>
    </row>
    <row r="11" spans="1:20">
      <c r="E11" s="50"/>
    </row>
  </sheetData>
  <autoFilter ref="A1:R7" xr:uid="{00000000-0009-0000-0000-000006000000}"/>
  <phoneticPr fontId="0" type="noConversion"/>
  <conditionalFormatting sqref="P1">
    <cfRule type="expression" dxfId="5"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2023-08-21T06:49:20Z</dcterms:modified>
</cp:coreProperties>
</file>