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PROYECTOS\Automatization - separate excels\"/>
    </mc:Choice>
  </mc:AlternateContent>
  <xr:revisionPtr revIDLastSave="0" documentId="13_ncr:1_{DCE71773-D64A-4080-BDB1-159D7F081251}" xr6:coauthVersionLast="47" xr6:coauthVersionMax="47" xr10:uidLastSave="{00000000-0000-0000-0000-000000000000}"/>
  <bookViews>
    <workbookView xWindow="28680" yWindow="-120" windowWidth="29040" windowHeight="15840" xr2:uid="{1CCC40E0-6F58-43DF-8746-3B6A628F4C38}"/>
  </bookViews>
  <sheets>
    <sheet name="IS" sheetId="2" r:id="rId1"/>
  </sheets>
  <externalReferences>
    <externalReference r:id="rId2"/>
    <externalReference r:id="rId3"/>
  </externalReferences>
  <definedNames>
    <definedName name="NvsASD">"V2010-12-31"</definedName>
    <definedName name="NvsAutoDrillOk">"VN"</definedName>
    <definedName name="NvsElapsedTime">0.000590277777519077</definedName>
    <definedName name="NvsEndTime">40605.7948611111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"V2010-08-30"</definedName>
    <definedName name="NvsPanelSetid">"VADESP"</definedName>
    <definedName name="NvsReqBU">"V21802"</definedName>
    <definedName name="NvsReqBUOnly">"VN"</definedName>
    <definedName name="NvsTransLed">"VN"</definedName>
    <definedName name="NvsTreeASD">"V2010-12-31"</definedName>
    <definedName name="NvsValTbl.ACCOUNT">"GL_ACCOUNT_TBL"</definedName>
    <definedName name="NvsValTbl.BUSINESS_UNIT">"AD_CUS_BU_VW"</definedName>
    <definedName name="Validations_Override_116">[1]Validations!$O$185</definedName>
    <definedName name="Validations_Override_117">[1]Validations!$O$186</definedName>
    <definedName name="Validations_Override_118">[1]Validations!$O$187</definedName>
    <definedName name="Validations_Override_119">[1]Validations!$O$188</definedName>
    <definedName name="Validations_Override_120">[1]Validations!$O$189</definedName>
    <definedName name="Validations_Override_121">[1]Validations!$O$190</definedName>
    <definedName name="Validations_Result_116">[1]Validations!$J$185</definedName>
    <definedName name="Validations_Result_117">[1]Validations!$J$186</definedName>
    <definedName name="Validations_Result_118">[1]Validations!$J$187</definedName>
    <definedName name="Validations_Result_119">[1]Validations!$J$188</definedName>
    <definedName name="Validations_Result_120">[1]Validations!$J$189</definedName>
    <definedName name="Validations_Result_121">[1]Validations!$J$190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D19" i="2"/>
  <c r="E19" i="2"/>
  <c r="I19" i="2"/>
  <c r="C8" i="2"/>
  <c r="D8" i="2"/>
  <c r="E8" i="2"/>
  <c r="F8" i="2"/>
  <c r="G8" i="2"/>
  <c r="H8" i="2"/>
  <c r="I8" i="2"/>
  <c r="J8" i="2"/>
  <c r="J44" i="2"/>
  <c r="I44" i="2"/>
  <c r="H44" i="2"/>
  <c r="G44" i="2"/>
  <c r="F44" i="2"/>
  <c r="E44" i="2"/>
  <c r="D44" i="2"/>
  <c r="C44" i="2"/>
  <c r="J38" i="2"/>
  <c r="J40" i="2" s="1"/>
  <c r="J46" i="2" s="1"/>
  <c r="I38" i="2"/>
  <c r="H38" i="2"/>
  <c r="G38" i="2"/>
  <c r="F38" i="2"/>
  <c r="E38" i="2"/>
  <c r="D38" i="2"/>
  <c r="D40" i="2" s="1"/>
  <c r="D46" i="2" s="1"/>
  <c r="C38" i="2"/>
  <c r="B38" i="2"/>
  <c r="J29" i="2"/>
  <c r="J19" i="2" s="1"/>
  <c r="H29" i="2"/>
  <c r="H19" i="2" s="1"/>
  <c r="F29" i="2"/>
  <c r="F19" i="2" s="1"/>
  <c r="B28" i="2"/>
  <c r="B19" i="2" s="1"/>
  <c r="G27" i="2"/>
  <c r="G19" i="2" s="1"/>
  <c r="C27" i="2"/>
  <c r="B16" i="2"/>
  <c r="B8" i="2" s="1"/>
  <c r="J6" i="2"/>
  <c r="I6" i="2"/>
  <c r="H6" i="2"/>
  <c r="G6" i="2"/>
  <c r="F6" i="2"/>
  <c r="E6" i="2"/>
  <c r="D6" i="2"/>
  <c r="C6" i="2"/>
  <c r="B6" i="2"/>
  <c r="B31" i="2" l="1"/>
  <c r="J31" i="2"/>
  <c r="D31" i="2"/>
  <c r="D33" i="2" s="1"/>
  <c r="E31" i="2"/>
  <c r="I31" i="2"/>
  <c r="I33" i="2" s="1"/>
  <c r="I35" i="2" s="1"/>
  <c r="I40" i="2" s="1"/>
  <c r="I46" i="2" s="1"/>
  <c r="G31" i="2"/>
  <c r="H31" i="2"/>
  <c r="F31" i="2"/>
  <c r="C19" i="2"/>
  <c r="C31" i="2" s="1"/>
  <c r="F33" i="2" l="1"/>
  <c r="F35" i="2" s="1"/>
  <c r="F40" i="2" s="1"/>
  <c r="F46" i="2" s="1"/>
  <c r="E32" i="2"/>
  <c r="E33" i="2"/>
  <c r="E35" i="2" s="1"/>
  <c r="E40" i="2" s="1"/>
  <c r="E46" i="2" s="1"/>
  <c r="H32" i="2"/>
  <c r="H33" i="2"/>
  <c r="H35" i="2" s="1"/>
  <c r="H40" i="2" s="1"/>
  <c r="H46" i="2" s="1"/>
  <c r="C33" i="2"/>
  <c r="C35" i="2" s="1"/>
  <c r="C40" i="2" s="1"/>
  <c r="C46" i="2" s="1"/>
  <c r="J33" i="2"/>
  <c r="G32" i="2"/>
  <c r="B32" i="2"/>
  <c r="B33" i="2" s="1"/>
  <c r="B35" i="2" s="1"/>
  <c r="B40" i="2" s="1"/>
  <c r="B46" i="2" s="1"/>
  <c r="G33" i="2" l="1"/>
  <c r="G35" i="2" s="1"/>
  <c r="G40" i="2" s="1"/>
  <c r="G46" i="2" s="1"/>
</calcChain>
</file>

<file path=xl/sharedStrings.xml><?xml version="1.0" encoding="utf-8"?>
<sst xmlns="http://schemas.openxmlformats.org/spreadsheetml/2006/main" count="51" uniqueCount="46">
  <si>
    <t>Leasing</t>
  </si>
  <si>
    <t>FYE 2021</t>
  </si>
  <si>
    <t>Group of Spanish Companies</t>
  </si>
  <si>
    <t>Corp 1</t>
  </si>
  <si>
    <t>Corp 2</t>
  </si>
  <si>
    <t>Corp 3</t>
  </si>
  <si>
    <t>Corp 4</t>
  </si>
  <si>
    <t>Corp 5</t>
  </si>
  <si>
    <t>Corp 6</t>
  </si>
  <si>
    <t>Corp 7</t>
  </si>
  <si>
    <t>Corp 8</t>
  </si>
  <si>
    <t>Corp 9</t>
  </si>
  <si>
    <t>CIT assesment for FYE 2021</t>
  </si>
  <si>
    <t>Accounting Income Before Taxes</t>
  </si>
  <si>
    <t xml:space="preserve"> </t>
  </si>
  <si>
    <t>Permanent adjustments</t>
  </si>
  <si>
    <t>Corporate income tax</t>
  </si>
  <si>
    <t>Donations</t>
  </si>
  <si>
    <t>Provision for penalties</t>
  </si>
  <si>
    <t xml:space="preserve">Provision for contingencies and expenses </t>
  </si>
  <si>
    <t xml:space="preserve">Penalties </t>
  </si>
  <si>
    <t xml:space="preserve">Foreign taxes </t>
  </si>
  <si>
    <t>Provision for liabilities and charges</t>
  </si>
  <si>
    <t xml:space="preserve">Goodwill </t>
  </si>
  <si>
    <t xml:space="preserve">Income taxed abroad </t>
  </si>
  <si>
    <t>Reversal of provision for liabilities and charges</t>
  </si>
  <si>
    <t>Temporary adjustments</t>
  </si>
  <si>
    <t>Provision for severance indemnities</t>
  </si>
  <si>
    <t>Provision for long-term employee benefits</t>
  </si>
  <si>
    <t>Provision for restructuring</t>
  </si>
  <si>
    <t>Reversal of prior years' adjustments</t>
  </si>
  <si>
    <t>Reversal of provision for indemnities</t>
  </si>
  <si>
    <t>Impairment of investments in Group companies</t>
  </si>
  <si>
    <t xml:space="preserve">International double taxation deduction </t>
  </si>
  <si>
    <t>Deductions to encourage certain activities</t>
  </si>
  <si>
    <t xml:space="preserve">Net tax payable </t>
  </si>
  <si>
    <t>Withholdings</t>
  </si>
  <si>
    <t>Payments on account</t>
  </si>
  <si>
    <t>Total withholdings and prepayments</t>
  </si>
  <si>
    <t>Differential tax quote</t>
  </si>
  <si>
    <t>Offset tax losses</t>
  </si>
  <si>
    <t>Previous taxable base</t>
  </si>
  <si>
    <t>Taxable base</t>
  </si>
  <si>
    <t>Tax quote (25%)</t>
  </si>
  <si>
    <t>Provision for contingencies and expenses (reversion)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</si>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</sst>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;&quot;-&quot;"/>
    <numFmt numFmtId="165" formatCode="#,##0;[Red]\(#,##0\)"/>
    <numFmt numFmtId="166" formatCode="_-* #,##0.00\ _P_t_s_-;\-* #,##0.00\ _P_t_s_-;_-* &quot;-&quot;??\ _P_t_s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</cellStyleXfs>
  <cellXfs count="16">
    <xf numFmtId="0" fontId="0" fillId="0" borderId="0" xfId="0"/>
    <xf numFmtId="164" fontId="6" fillId="2" borderId="1" xfId="0" applyNumberFormat="1" applyFont="1" applyFill="1" applyBorder="1" applyAlignment="1">
      <alignment horizontal="center" wrapText="1"/>
    </xf>
    <xf numFmtId="165" fontId="3" fillId="2" borderId="1" xfId="1" applyNumberFormat="1" applyFont="1" applyFill="1" applyBorder="1"/>
    <xf numFmtId="165" fontId="5" fillId="2" borderId="1" xfId="1" applyNumberFormat="1" applyFont="1" applyFill="1" applyBorder="1"/>
    <xf numFmtId="0" fontId="2" fillId="2" borderId="1" xfId="2" applyFont="1" applyFill="1" applyBorder="1"/>
    <xf numFmtId="165" fontId="2" fillId="2" borderId="1" xfId="1" applyNumberFormat="1" applyFont="1" applyFill="1" applyBorder="1"/>
    <xf numFmtId="0" fontId="7" fillId="0" borderId="0" xfId="0" applyFont="1"/>
    <xf numFmtId="164" fontId="3" fillId="2" borderId="1" xfId="3" applyNumberFormat="1" applyFont="1" applyFill="1" applyBorder="1" applyAlignment="1">
      <alignment horizontal="center" vertical="center"/>
    </xf>
    <xf numFmtId="164" fontId="2" fillId="2" borderId="1" xfId="2" applyNumberFormat="1" applyFont="1" applyFill="1" applyBorder="1" applyAlignment="1">
      <alignment horizontal="center" vertical="center"/>
    </xf>
    <xf numFmtId="164" fontId="2" fillId="2" borderId="1" xfId="3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</cellXfs>
  <cellStyles count="4">
    <cellStyle name="Millares 2" xfId="3" xr:uid="{38538EC6-1698-4556-B0CB-44D044FDBBCC}"/>
    <cellStyle name="Normal" xfId="0" builtinId="0"/>
    <cellStyle name="Normal 2" xfId="1" xr:uid="{692B0289-CC30-4576-BE63-1B9DF6CC7133}"/>
    <cellStyle name="Normal_SHEET" xfId="2" xr:uid="{761DD33E-5FFF-4070-8787-D59DBCBB70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2006/MFRP/Tax%20Package%20Septiembre/TX_218004_V8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/Desktop/TAX/Deloitte/Modelo%20c&#225;lculo%20gasto%20por%20impuesto%20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ainMenu"/>
      <sheetName val="Consolidation"/>
      <sheetName val="Questionnaire"/>
      <sheetName val="Current"/>
      <sheetName val="Deferred"/>
      <sheetName val="Tax Credits"/>
      <sheetName val="Tax Rec"/>
      <sheetName val="Tax Inspections"/>
      <sheetName val="Accounts Reconciliation"/>
      <sheetName val="Checklist 1 (Tax Package)"/>
      <sheetName val="Notes"/>
      <sheetName val="Validations"/>
      <sheetName val="Audit"/>
      <sheetName val="SWS_LISTS"/>
      <sheetName val="SWS_CONTROLFLAGS"/>
      <sheetName val="SWS_TEMPLATE"/>
      <sheetName val="SWS_MENUCONTROL"/>
      <sheetName val="Help"/>
      <sheetName val="Data"/>
      <sheetName val="UnitsList"/>
      <sheetName val="SetupBegBal"/>
      <sheetName val="CFSchedules"/>
      <sheetName val="ActualsYTD"/>
      <sheetName val="ErrorC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85">
          <cell r="J185">
            <v>0</v>
          </cell>
          <cell r="O185">
            <v>0</v>
          </cell>
        </row>
        <row r="186">
          <cell r="J186">
            <v>0</v>
          </cell>
          <cell r="O186">
            <v>0</v>
          </cell>
        </row>
        <row r="187">
          <cell r="J187">
            <v>0</v>
          </cell>
          <cell r="O187">
            <v>0</v>
          </cell>
        </row>
        <row r="188">
          <cell r="J188">
            <v>0</v>
          </cell>
          <cell r="O188">
            <v>0</v>
          </cell>
        </row>
        <row r="189">
          <cell r="J189">
            <v>0</v>
          </cell>
          <cell r="O189">
            <v>0</v>
          </cell>
        </row>
        <row r="190">
          <cell r="J190">
            <v>0</v>
          </cell>
          <cell r="O19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dos propios consolidado"/>
      <sheetName val="Definitivos sin IS"/>
      <sheetName val="Estimacion IS grupo"/>
      <sheetName val="Analisis Prov. Cartera 2010"/>
      <sheetName val="Prov. cartera"/>
      <sheetName val="BASES IMPONIBLES NEGATIVAS 2010"/>
      <sheetName val="Movs Prov. Indem."/>
      <sheetName val="donaciones"/>
      <sheetName val="G-I extraordinarios ADECCO"/>
      <sheetName val="DESGLOSE G-I extraordinarios"/>
      <sheetName val="Movs RyG 2010"/>
      <sheetName val="leasing"/>
      <sheetName val="Deducciones"/>
      <sheetName val="Formación 2010"/>
      <sheetName val="Formación"/>
      <sheetName val="Op.intragrupo"/>
      <sheetName val="TF"/>
      <sheetName val="IS sucursales (2)"/>
    </sheetNames>
    <sheetDataSet>
      <sheetData sheetId="0"/>
      <sheetData sheetId="1">
        <row r="3">
          <cell r="E3">
            <v>-874284.45399999747</v>
          </cell>
          <cell r="G3">
            <v>-68683.192000000941</v>
          </cell>
          <cell r="I3">
            <v>-3151450.8659999943</v>
          </cell>
          <cell r="K3">
            <v>1109562.7729999884</v>
          </cell>
          <cell r="M3">
            <v>-222859.05300009914</v>
          </cell>
          <cell r="O3">
            <v>-5734470.9879999887</v>
          </cell>
          <cell r="Q3">
            <v>-216954.34199999887</v>
          </cell>
          <cell r="S3">
            <v>-175013.66</v>
          </cell>
          <cell r="U3">
            <v>649.94300000026669</v>
          </cell>
        </row>
      </sheetData>
      <sheetData sheetId="2"/>
      <sheetData sheetId="3"/>
      <sheetData sheetId="4"/>
      <sheetData sheetId="5"/>
      <sheetData sheetId="6">
        <row r="85">
          <cell r="C85">
            <v>-143643</v>
          </cell>
          <cell r="H85">
            <v>-260644</v>
          </cell>
        </row>
      </sheetData>
      <sheetData sheetId="7">
        <row r="15">
          <cell r="F15">
            <v>202288.8</v>
          </cell>
        </row>
      </sheetData>
      <sheetData sheetId="8"/>
      <sheetData sheetId="9"/>
      <sheetData sheetId="10"/>
      <sheetData sheetId="11"/>
      <sheetData sheetId="12">
        <row r="6">
          <cell r="D6">
            <v>45670.023200000003</v>
          </cell>
        </row>
      </sheetData>
      <sheetData sheetId="13">
        <row r="14">
          <cell r="C14">
            <v>1941.6900400000002</v>
          </cell>
          <cell r="D14">
            <v>727.6884</v>
          </cell>
          <cell r="E14">
            <v>42057.286200000002</v>
          </cell>
          <cell r="F14">
            <v>429.37311500000004</v>
          </cell>
          <cell r="G14">
            <v>151.40109000000001</v>
          </cell>
          <cell r="H14">
            <v>0</v>
          </cell>
          <cell r="I14">
            <v>89.765230000000017</v>
          </cell>
          <cell r="J14">
            <v>92.462299999999985</v>
          </cell>
          <cell r="K14">
            <v>441.14928499999996</v>
          </cell>
        </row>
        <row r="15">
          <cell r="D15">
            <v>593.23259999999982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E9AA-8148-4B37-A314-DF0F7A236B13}">
  <dimension ref="A1:J46"/>
  <sheetViews>
    <sheetView tabSelected="1" topLeftCell="A3" workbookViewId="0">
      <selection activeCell="E38" sqref="E38"/>
    </sheetView>
  </sheetViews>
  <sheetFormatPr baseColWidth="10" defaultRowHeight="14.4" x14ac:dyDescent="0.3"/>
  <cols>
    <col min="1" max="1" width="62.21875" customWidth="1"/>
    <col min="2" max="10" width="15.77734375" customWidth="1"/>
  </cols>
  <sheetData>
    <row r="1" spans="1:10" ht="32.4" customHeight="1" x14ac:dyDescent="0.3">
      <c r="A1" s="6" t="s">
        <v>2</v>
      </c>
    </row>
    <row r="2" spans="1:10" ht="15" customHeight="1" x14ac:dyDescent="0.3">
      <c r="A2" s="6" t="s">
        <v>1</v>
      </c>
    </row>
    <row r="3" spans="1:10" ht="33" customHeight="1" x14ac:dyDescent="0.3"/>
    <row r="4" spans="1:10" x14ac:dyDescent="0.3">
      <c r="A4" s="2" t="s">
        <v>12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</row>
    <row r="5" spans="1:10" x14ac:dyDescent="0.3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2" t="s">
        <v>13</v>
      </c>
      <c r="B6" s="7">
        <f>-'[2]Definitivos sin IS'!K3+84977+86590.21+45600-5992.37</f>
        <v>-898387.93299998844</v>
      </c>
      <c r="C6" s="7">
        <f>-'[2]Definitivos sin IS'!E3</f>
        <v>874284.45399999747</v>
      </c>
      <c r="D6" s="7">
        <f>-'[2]Definitivos sin IS'!G3</f>
        <v>68683.192000000941</v>
      </c>
      <c r="E6" s="7">
        <f>-'[2]Definitivos sin IS'!I3</f>
        <v>3151450.8659999943</v>
      </c>
      <c r="F6" s="7">
        <f>-'[2]Definitivos sin IS'!M3</f>
        <v>222859.05300009914</v>
      </c>
      <c r="G6" s="7">
        <f>-'[2]Definitivos sin IS'!O3</f>
        <v>5734470.9879999887</v>
      </c>
      <c r="H6" s="7">
        <f>-'[2]Definitivos sin IS'!Q3</f>
        <v>216954.34199999887</v>
      </c>
      <c r="I6" s="7">
        <f>-'[2]Definitivos sin IS'!S3</f>
        <v>175013.66</v>
      </c>
      <c r="J6" s="7">
        <f>-'[2]Definitivos sin IS'!U3</f>
        <v>-649.94300000026669</v>
      </c>
    </row>
    <row r="7" spans="1:10" x14ac:dyDescent="0.3">
      <c r="A7" s="2" t="s">
        <v>14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3">
      <c r="A8" s="2" t="s">
        <v>15</v>
      </c>
      <c r="B8" s="7">
        <f>SUM(B9:B17)</f>
        <v>-1397477.0699999998</v>
      </c>
      <c r="C8" s="7">
        <f>SUM(C9:C17)</f>
        <v>519469.69999999995</v>
      </c>
      <c r="D8" s="7">
        <f>SUM(D9:D17)</f>
        <v>-205391.55000000002</v>
      </c>
      <c r="E8" s="7">
        <f>SUM(E9:E17)</f>
        <v>-357830.03</v>
      </c>
      <c r="F8" s="7">
        <f>SUM(F9:F17)</f>
        <v>822364.48</v>
      </c>
      <c r="G8" s="7">
        <f>SUM(G9:G17)</f>
        <v>19348.28</v>
      </c>
      <c r="H8" s="7">
        <f>SUM(H9:H17)</f>
        <v>43451.16</v>
      </c>
      <c r="I8" s="7">
        <f>SUM(I9:I17)</f>
        <v>3341.88</v>
      </c>
      <c r="J8" s="7">
        <f>SUM(J9:J17)</f>
        <v>2773.96</v>
      </c>
    </row>
    <row r="9" spans="1:10" x14ac:dyDescent="0.3">
      <c r="A9" s="3" t="s">
        <v>16</v>
      </c>
      <c r="B9" s="8">
        <v>76454.039999999994</v>
      </c>
      <c r="C9" s="8"/>
      <c r="D9" s="9"/>
      <c r="E9" s="8"/>
      <c r="F9" s="7"/>
      <c r="G9" s="8"/>
      <c r="H9" s="7"/>
      <c r="I9" s="8"/>
      <c r="J9" s="7"/>
    </row>
    <row r="10" spans="1:10" x14ac:dyDescent="0.3">
      <c r="A10" s="3" t="s">
        <v>45</v>
      </c>
      <c r="B10" s="8">
        <v>-957444</v>
      </c>
      <c r="C10" s="8"/>
      <c r="D10" s="9"/>
      <c r="E10" s="8">
        <v>-365000</v>
      </c>
      <c r="F10" s="7"/>
      <c r="G10" s="8"/>
      <c r="H10" s="7"/>
      <c r="I10" s="8"/>
      <c r="J10" s="7"/>
    </row>
    <row r="11" spans="1:10" x14ac:dyDescent="0.3">
      <c r="A11" s="3" t="s">
        <v>17</v>
      </c>
      <c r="B11" s="9"/>
      <c r="C11" s="9"/>
      <c r="D11" s="9"/>
      <c r="E11" s="9"/>
      <c r="F11" s="9">
        <v>69555</v>
      </c>
      <c r="G11" s="9"/>
      <c r="H11" s="9"/>
      <c r="I11" s="9"/>
      <c r="J11" s="9"/>
    </row>
    <row r="12" spans="1:10" x14ac:dyDescent="0.3">
      <c r="A12" s="3" t="s">
        <v>18</v>
      </c>
      <c r="B12" s="9"/>
      <c r="C12" s="8"/>
      <c r="D12" s="8"/>
      <c r="E12" s="9">
        <v>7036</v>
      </c>
      <c r="F12" s="9"/>
      <c r="G12" s="10"/>
      <c r="H12" s="11"/>
      <c r="I12" s="9"/>
      <c r="J12" s="9"/>
    </row>
    <row r="13" spans="1:10" x14ac:dyDescent="0.3">
      <c r="A13" s="3" t="s">
        <v>19</v>
      </c>
      <c r="B13" s="9">
        <v>10753.23</v>
      </c>
      <c r="C13" s="9">
        <v>101585.15</v>
      </c>
      <c r="D13" s="9">
        <v>69408.850000000006</v>
      </c>
      <c r="E13" s="9">
        <v>133.97</v>
      </c>
      <c r="F13" s="9">
        <v>510367.72</v>
      </c>
      <c r="G13" s="9">
        <v>138693.65</v>
      </c>
      <c r="H13" s="12">
        <v>43451.16</v>
      </c>
      <c r="I13" s="9">
        <v>3341.88</v>
      </c>
      <c r="J13" s="9">
        <v>2773.96</v>
      </c>
    </row>
    <row r="14" spans="1:10" x14ac:dyDescent="0.3">
      <c r="A14" s="3" t="s">
        <v>20</v>
      </c>
      <c r="B14" s="9">
        <v>1200</v>
      </c>
      <c r="C14" s="9">
        <v>417884.55</v>
      </c>
      <c r="D14" s="8"/>
      <c r="E14" s="9"/>
      <c r="F14" s="9">
        <v>251939.73</v>
      </c>
      <c r="G14" s="9"/>
      <c r="H14" s="12"/>
      <c r="I14" s="9"/>
      <c r="J14" s="9"/>
    </row>
    <row r="15" spans="1:10" x14ac:dyDescent="0.3">
      <c r="A15" s="3" t="s">
        <v>21</v>
      </c>
      <c r="B15" s="9"/>
      <c r="C15" s="9"/>
      <c r="D15" s="9"/>
      <c r="E15" s="9"/>
      <c r="F15" s="9"/>
      <c r="G15" s="9"/>
      <c r="H15" s="11"/>
      <c r="I15" s="9"/>
      <c r="J15" s="9"/>
    </row>
    <row r="16" spans="1:10" x14ac:dyDescent="0.3">
      <c r="A16" s="3" t="s">
        <v>24</v>
      </c>
      <c r="B16" s="9">
        <f>-(242553.46+285714.29+172.59)</f>
        <v>-528440.34</v>
      </c>
      <c r="C16" s="8"/>
      <c r="D16" s="9"/>
      <c r="E16" s="9"/>
      <c r="F16" s="9">
        <v>-9497.9699999999993</v>
      </c>
      <c r="G16" s="9"/>
      <c r="H16" s="7"/>
      <c r="I16" s="7"/>
      <c r="J16" s="7"/>
    </row>
    <row r="17" spans="1:10" x14ac:dyDescent="0.3">
      <c r="A17" s="3" t="s">
        <v>22</v>
      </c>
      <c r="B17" s="9"/>
      <c r="C17" s="9"/>
      <c r="D17" s="9">
        <v>-274800.40000000002</v>
      </c>
      <c r="E17" s="9"/>
      <c r="F17" s="9"/>
      <c r="G17" s="9">
        <v>-119345.37</v>
      </c>
      <c r="H17" s="11"/>
      <c r="I17" s="9"/>
      <c r="J17" s="9"/>
    </row>
    <row r="18" spans="1:10" x14ac:dyDescent="0.3">
      <c r="A18" s="3" t="s">
        <v>14</v>
      </c>
      <c r="B18" s="9"/>
      <c r="C18" s="9"/>
      <c r="D18" s="9"/>
      <c r="E18" s="9"/>
      <c r="F18" s="9"/>
      <c r="G18" s="9"/>
      <c r="H18" s="11"/>
      <c r="I18" s="9"/>
      <c r="J18" s="9"/>
    </row>
    <row r="19" spans="1:10" x14ac:dyDescent="0.3">
      <c r="A19" s="2" t="s">
        <v>26</v>
      </c>
      <c r="B19" s="7">
        <f>SUM(B20:B29)</f>
        <v>2777928.49</v>
      </c>
      <c r="C19" s="7">
        <f>SUM(C20:C29)</f>
        <v>594514</v>
      </c>
      <c r="D19" s="7">
        <f>SUM(D20:D29)</f>
        <v>11035</v>
      </c>
      <c r="E19" s="7">
        <f>SUM(E20:E29)</f>
        <v>-402879.73</v>
      </c>
      <c r="F19" s="7">
        <f>SUM(F20:F29)</f>
        <v>-103885.20999999998</v>
      </c>
      <c r="G19" s="7">
        <f>SUM(G20:G29)</f>
        <v>-297162.43</v>
      </c>
      <c r="H19" s="7">
        <f>SUM(H20:H29)</f>
        <v>-46343.439999999995</v>
      </c>
      <c r="I19" s="7">
        <f>SUM(I20:I29)</f>
        <v>-2585.1900000000023</v>
      </c>
      <c r="J19" s="7">
        <f>SUM(J20:J29)</f>
        <v>-59163.990000000005</v>
      </c>
    </row>
    <row r="20" spans="1:10" x14ac:dyDescent="0.3">
      <c r="A20" s="3" t="s">
        <v>44</v>
      </c>
      <c r="B20" s="9">
        <v>848594</v>
      </c>
      <c r="C20" s="9"/>
      <c r="D20" s="7"/>
      <c r="E20" s="9">
        <v>89777</v>
      </c>
      <c r="F20" s="9">
        <v>434829.78</v>
      </c>
      <c r="G20" s="9">
        <v>52683</v>
      </c>
      <c r="H20" s="8">
        <v>3.15</v>
      </c>
      <c r="I20" s="9">
        <v>360.81</v>
      </c>
      <c r="J20" s="9">
        <v>24609.98</v>
      </c>
    </row>
    <row r="21" spans="1:10" x14ac:dyDescent="0.3">
      <c r="A21" s="3" t="s">
        <v>27</v>
      </c>
      <c r="B21" s="9"/>
      <c r="C21" s="9">
        <v>897000</v>
      </c>
      <c r="D21" s="8"/>
      <c r="E21" s="9">
        <v>14000</v>
      </c>
      <c r="F21" s="9"/>
      <c r="G21" s="9">
        <v>395255</v>
      </c>
      <c r="H21" s="12"/>
      <c r="I21" s="9">
        <v>39554</v>
      </c>
      <c r="J21" s="9"/>
    </row>
    <row r="22" spans="1:10" x14ac:dyDescent="0.3">
      <c r="A22" s="3" t="s">
        <v>28</v>
      </c>
      <c r="B22" s="9">
        <v>59992.37</v>
      </c>
      <c r="C22" s="9">
        <v>87000</v>
      </c>
      <c r="D22" s="9"/>
      <c r="E22" s="9">
        <v>36559</v>
      </c>
      <c r="F22" s="9"/>
      <c r="G22" s="9"/>
      <c r="H22" s="12"/>
      <c r="I22" s="9">
        <v>2500</v>
      </c>
      <c r="J22" s="9"/>
    </row>
    <row r="23" spans="1:10" x14ac:dyDescent="0.3">
      <c r="A23" s="3" t="s">
        <v>29</v>
      </c>
      <c r="B23" s="9"/>
      <c r="C23" s="9">
        <v>150000</v>
      </c>
      <c r="D23" s="9"/>
      <c r="E23" s="9">
        <v>124588</v>
      </c>
      <c r="F23" s="9">
        <v>55408</v>
      </c>
      <c r="G23" s="9"/>
      <c r="H23" s="12">
        <v>6000</v>
      </c>
      <c r="I23" s="9"/>
      <c r="J23" s="9"/>
    </row>
    <row r="24" spans="1:10" x14ac:dyDescent="0.3">
      <c r="A24" s="3" t="s">
        <v>25</v>
      </c>
      <c r="B24" s="9">
        <v>-46921</v>
      </c>
      <c r="C24" s="9">
        <v>-155843</v>
      </c>
      <c r="D24" s="9"/>
      <c r="E24" s="9">
        <v>-469341</v>
      </c>
      <c r="F24" s="9">
        <v>-257945</v>
      </c>
      <c r="G24" s="9"/>
      <c r="H24" s="11"/>
      <c r="I24" s="9"/>
      <c r="J24" s="9"/>
    </row>
    <row r="25" spans="1:10" x14ac:dyDescent="0.3">
      <c r="A25" s="3" t="s">
        <v>23</v>
      </c>
      <c r="B25" s="9">
        <v>2088245.31</v>
      </c>
      <c r="C25" s="9"/>
      <c r="D25" s="9"/>
      <c r="E25" s="9"/>
      <c r="F25" s="9">
        <v>-101864.55</v>
      </c>
      <c r="G25" s="9"/>
      <c r="H25" s="11"/>
      <c r="I25" s="9"/>
      <c r="J25" s="9"/>
    </row>
    <row r="26" spans="1:10" x14ac:dyDescent="0.3">
      <c r="A26" s="3" t="s">
        <v>30</v>
      </c>
      <c r="B26" s="9">
        <v>-414.98</v>
      </c>
      <c r="C26" s="9"/>
      <c r="D26" s="10"/>
      <c r="E26" s="9"/>
      <c r="F26" s="9"/>
      <c r="G26" s="9"/>
      <c r="H26" s="11"/>
      <c r="I26" s="9"/>
      <c r="J26" s="9"/>
    </row>
    <row r="27" spans="1:10" x14ac:dyDescent="0.3">
      <c r="A27" s="3" t="s">
        <v>31</v>
      </c>
      <c r="B27" s="8"/>
      <c r="C27" s="9">
        <f>'[2]Movs Prov. Indem.'!C85</f>
        <v>-143643</v>
      </c>
      <c r="D27" s="9">
        <v>-106961</v>
      </c>
      <c r="E27" s="9">
        <v>-198462.73</v>
      </c>
      <c r="F27" s="9">
        <v>-234313.44</v>
      </c>
      <c r="G27" s="9">
        <f>'[2]Movs Prov. Indem.'!H85-24457.43</f>
        <v>-285101.43</v>
      </c>
      <c r="H27" s="12">
        <v>-52346.59</v>
      </c>
      <c r="I27" s="9"/>
      <c r="J27" s="9">
        <v>-83773.97</v>
      </c>
    </row>
    <row r="28" spans="1:10" x14ac:dyDescent="0.3">
      <c r="A28" s="3" t="s">
        <v>32</v>
      </c>
      <c r="B28" s="9">
        <f>-84977-86590.21</f>
        <v>-171567.21000000002</v>
      </c>
      <c r="C28" s="9"/>
      <c r="D28" s="9">
        <v>58997</v>
      </c>
      <c r="E28" s="9"/>
      <c r="F28" s="9"/>
      <c r="G28" s="8"/>
      <c r="H28" s="11"/>
      <c r="I28" s="8"/>
      <c r="J28" s="9"/>
    </row>
    <row r="29" spans="1:10" x14ac:dyDescent="0.3">
      <c r="A29" s="3" t="s">
        <v>0</v>
      </c>
      <c r="B29" s="9">
        <v>0</v>
      </c>
      <c r="C29" s="9">
        <v>-240000</v>
      </c>
      <c r="D29" s="9">
        <v>58999</v>
      </c>
      <c r="E29" s="9"/>
      <c r="F29" s="9">
        <f>[2]leasing!D23</f>
        <v>0</v>
      </c>
      <c r="G29" s="9">
        <v>-459999</v>
      </c>
      <c r="H29" s="9">
        <f>[2]leasing!F23</f>
        <v>0</v>
      </c>
      <c r="I29" s="9">
        <v>-45000</v>
      </c>
      <c r="J29" s="9">
        <f>[2]leasing!H23</f>
        <v>0</v>
      </c>
    </row>
    <row r="30" spans="1:10" x14ac:dyDescent="0.3">
      <c r="A30" s="3" t="s">
        <v>14</v>
      </c>
      <c r="B30" s="9"/>
      <c r="C30" s="9"/>
      <c r="D30" s="9"/>
      <c r="E30" s="9"/>
      <c r="F30" s="9"/>
      <c r="G30" s="9"/>
      <c r="H30" s="11"/>
      <c r="I30" s="9"/>
      <c r="J30" s="9"/>
    </row>
    <row r="31" spans="1:10" x14ac:dyDescent="0.3">
      <c r="A31" s="2" t="s">
        <v>41</v>
      </c>
      <c r="B31" s="13">
        <f>+B6+B8+B19</f>
        <v>482063.48700001184</v>
      </c>
      <c r="C31" s="13">
        <f>+C6+C8+C19</f>
        <v>1988268.1539999973</v>
      </c>
      <c r="D31" s="13">
        <f>+D6+D8+D19</f>
        <v>-125673.35799999908</v>
      </c>
      <c r="E31" s="13">
        <f>+E6+E8+E19</f>
        <v>2390741.1059999946</v>
      </c>
      <c r="F31" s="13">
        <f>+F6+F8+F19</f>
        <v>941338.32300009916</v>
      </c>
      <c r="G31" s="13">
        <f>+G6+G8+G19</f>
        <v>5456656.8379999893</v>
      </c>
      <c r="H31" s="13">
        <f>+H6+H8+H19</f>
        <v>214062.06199999887</v>
      </c>
      <c r="I31" s="13">
        <f>+I6+I8+I19</f>
        <v>175770.35</v>
      </c>
      <c r="J31" s="13">
        <f>+J6+J8+J19</f>
        <v>-57039.973000000275</v>
      </c>
    </row>
    <row r="32" spans="1:10" x14ac:dyDescent="0.3">
      <c r="A32" s="2" t="s">
        <v>40</v>
      </c>
      <c r="B32" s="13">
        <f>-B31*0.25</f>
        <v>-120515.87175000296</v>
      </c>
      <c r="C32" s="13"/>
      <c r="D32" s="13"/>
      <c r="E32" s="13">
        <f t="shared" ref="E32:H32" si="0">-E31*0.25</f>
        <v>-597685.27649999864</v>
      </c>
      <c r="F32" s="13"/>
      <c r="G32" s="13">
        <f t="shared" si="0"/>
        <v>-1364164.2094999973</v>
      </c>
      <c r="H32" s="13">
        <f t="shared" si="0"/>
        <v>-53515.515499999718</v>
      </c>
      <c r="I32" s="13"/>
      <c r="J32" s="13"/>
    </row>
    <row r="33" spans="1:10" x14ac:dyDescent="0.3">
      <c r="A33" s="2" t="s">
        <v>42</v>
      </c>
      <c r="B33" s="13">
        <f>SUM(B31:B32)</f>
        <v>361547.61525000888</v>
      </c>
      <c r="C33" s="13">
        <f t="shared" ref="C33:J33" si="1">SUM(C31:C32)</f>
        <v>1988268.1539999973</v>
      </c>
      <c r="D33" s="13">
        <f t="shared" si="1"/>
        <v>-125673.35799999908</v>
      </c>
      <c r="E33" s="13">
        <f t="shared" si="1"/>
        <v>1793055.8294999958</v>
      </c>
      <c r="F33" s="13">
        <f t="shared" si="1"/>
        <v>941338.32300009916</v>
      </c>
      <c r="G33" s="13">
        <f t="shared" si="1"/>
        <v>4092492.6284999922</v>
      </c>
      <c r="H33" s="13">
        <f t="shared" si="1"/>
        <v>160546.54649999915</v>
      </c>
      <c r="I33" s="13">
        <f t="shared" si="1"/>
        <v>175770.35</v>
      </c>
      <c r="J33" s="13">
        <f t="shared" si="1"/>
        <v>-57039.973000000275</v>
      </c>
    </row>
    <row r="34" spans="1:10" x14ac:dyDescent="0.3">
      <c r="A34" s="2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3">
      <c r="A35" s="2" t="s">
        <v>43</v>
      </c>
      <c r="B35" s="13">
        <f>+B33*0.25</f>
        <v>90386.90381250222</v>
      </c>
      <c r="C35" s="13">
        <f t="shared" ref="C35:I35" si="2">+C33*0.25</f>
        <v>497067.03849999933</v>
      </c>
      <c r="D35" s="13">
        <v>0</v>
      </c>
      <c r="E35" s="13">
        <f t="shared" si="2"/>
        <v>448263.95737499895</v>
      </c>
      <c r="F35" s="13">
        <f t="shared" si="2"/>
        <v>235334.58075002479</v>
      </c>
      <c r="G35" s="13">
        <f t="shared" si="2"/>
        <v>1023123.157124998</v>
      </c>
      <c r="H35" s="13">
        <f t="shared" si="2"/>
        <v>40136.636624999788</v>
      </c>
      <c r="I35" s="13">
        <f t="shared" si="2"/>
        <v>43942.587500000001</v>
      </c>
      <c r="J35" s="13">
        <v>0</v>
      </c>
    </row>
    <row r="36" spans="1:10" x14ac:dyDescent="0.3">
      <c r="A36" s="2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3">
      <c r="A37" s="4" t="s">
        <v>33</v>
      </c>
      <c r="B37" s="9"/>
      <c r="C37" s="9">
        <v>-125668</v>
      </c>
      <c r="D37" s="14"/>
      <c r="E37" s="9">
        <v>-98544</v>
      </c>
      <c r="F37" s="9"/>
      <c r="G37" s="9"/>
      <c r="H37" s="9"/>
      <c r="I37" s="9"/>
      <c r="J37" s="9"/>
    </row>
    <row r="38" spans="1:10" x14ac:dyDescent="0.3">
      <c r="A38" s="5" t="s">
        <v>34</v>
      </c>
      <c r="B38" s="9">
        <f>-[2]Deducciones!D6-'[2]Formación 2010'!C14</f>
        <v>-47611.713240000005</v>
      </c>
      <c r="C38" s="9">
        <f>-'[2]Formación 2010'!K14</f>
        <v>-441.14928499999996</v>
      </c>
      <c r="D38" s="9">
        <f>-'[2]Formación 2010'!J14</f>
        <v>-92.462299999999985</v>
      </c>
      <c r="E38" s="9">
        <f>-'[2]Formación 2010'!F14</f>
        <v>-429.37311500000004</v>
      </c>
      <c r="F38" s="9">
        <f>-[2]donaciones!F15-'[2]Formación 2010'!E14</f>
        <v>-244346.08619999999</v>
      </c>
      <c r="G38" s="9">
        <f>-'[2]Formación 2010'!D14-'[2]Formación 2010'!D15</f>
        <v>-1320.9209999999998</v>
      </c>
      <c r="H38" s="12">
        <f>-'[2]Formación 2010'!I14</f>
        <v>-89.765230000000017</v>
      </c>
      <c r="I38" s="9">
        <f>-'[2]Formación 2010'!H14</f>
        <v>0</v>
      </c>
      <c r="J38" s="9">
        <f>-'[2]Formación 2010'!G14</f>
        <v>-151.40109000000001</v>
      </c>
    </row>
    <row r="39" spans="1:10" x14ac:dyDescent="0.3">
      <c r="A39" s="5" t="s">
        <v>14</v>
      </c>
      <c r="B39" s="9"/>
      <c r="C39" s="9"/>
      <c r="D39" s="9"/>
      <c r="E39" s="9"/>
      <c r="F39" s="9"/>
      <c r="G39" s="9"/>
      <c r="H39" s="12"/>
      <c r="I39" s="9"/>
      <c r="J39" s="9"/>
    </row>
    <row r="40" spans="1:10" x14ac:dyDescent="0.3">
      <c r="A40" s="5" t="s">
        <v>35</v>
      </c>
      <c r="B40" s="7">
        <f>SUM(B35:B38)</f>
        <v>42775.190572502215</v>
      </c>
      <c r="C40" s="7">
        <f t="shared" ref="C40:J40" si="3">SUM(C35:C38)</f>
        <v>370957.88921499933</v>
      </c>
      <c r="D40" s="7">
        <f t="shared" si="3"/>
        <v>-92.462299999999985</v>
      </c>
      <c r="E40" s="7">
        <f t="shared" si="3"/>
        <v>349290.58425999893</v>
      </c>
      <c r="F40" s="7">
        <f t="shared" si="3"/>
        <v>-9011.5054499752005</v>
      </c>
      <c r="G40" s="7">
        <f t="shared" si="3"/>
        <v>1021802.2361249981</v>
      </c>
      <c r="H40" s="7">
        <f t="shared" si="3"/>
        <v>40046.871394999791</v>
      </c>
      <c r="I40" s="7">
        <f t="shared" si="3"/>
        <v>43942.587500000001</v>
      </c>
      <c r="J40" s="7">
        <f t="shared" si="3"/>
        <v>-151.40109000000001</v>
      </c>
    </row>
    <row r="41" spans="1:10" x14ac:dyDescent="0.3">
      <c r="A41" s="5" t="s">
        <v>14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x14ac:dyDescent="0.3">
      <c r="A42" s="5" t="s">
        <v>36</v>
      </c>
      <c r="B42" s="9">
        <v>-43356.22</v>
      </c>
      <c r="C42" s="9">
        <v>0</v>
      </c>
      <c r="D42" s="9">
        <v>-4853.79</v>
      </c>
      <c r="E42" s="9">
        <v>-668.07</v>
      </c>
      <c r="F42" s="9">
        <v>-47340.05</v>
      </c>
      <c r="G42" s="9">
        <v>-30826.83</v>
      </c>
      <c r="H42" s="12">
        <v>-41889.67</v>
      </c>
      <c r="I42" s="9">
        <v>0</v>
      </c>
      <c r="J42" s="9">
        <v>-394.52</v>
      </c>
    </row>
    <row r="43" spans="1:10" x14ac:dyDescent="0.3">
      <c r="A43" s="5" t="s">
        <v>37</v>
      </c>
      <c r="B43" s="9">
        <v>-582020</v>
      </c>
      <c r="C43" s="9">
        <v>-59874</v>
      </c>
      <c r="D43" s="8"/>
      <c r="E43" s="9">
        <v>-95987</v>
      </c>
      <c r="F43" s="8"/>
      <c r="G43" s="9">
        <v>-268551</v>
      </c>
      <c r="H43" s="12">
        <v>-15478</v>
      </c>
      <c r="I43" s="9"/>
      <c r="J43" s="9"/>
    </row>
    <row r="44" spans="1:10" x14ac:dyDescent="0.3">
      <c r="A44" s="5" t="s">
        <v>38</v>
      </c>
      <c r="B44" s="7">
        <f>+B42+B43</f>
        <v>-625376.22</v>
      </c>
      <c r="C44" s="7">
        <f t="shared" ref="C44:J44" si="4">SUM(C42:C43)</f>
        <v>-59874</v>
      </c>
      <c r="D44" s="15">
        <f t="shared" si="4"/>
        <v>-4853.79</v>
      </c>
      <c r="E44" s="7">
        <f t="shared" si="4"/>
        <v>-96655.07</v>
      </c>
      <c r="F44" s="15">
        <f t="shared" si="4"/>
        <v>-47340.05</v>
      </c>
      <c r="G44" s="7">
        <f t="shared" si="4"/>
        <v>-299377.83</v>
      </c>
      <c r="H44" s="11">
        <f t="shared" si="4"/>
        <v>-57367.67</v>
      </c>
      <c r="I44" s="7">
        <f t="shared" si="4"/>
        <v>0</v>
      </c>
      <c r="J44" s="7">
        <f t="shared" si="4"/>
        <v>-394.52</v>
      </c>
    </row>
    <row r="45" spans="1:10" x14ac:dyDescent="0.3">
      <c r="A45" s="5" t="s">
        <v>14</v>
      </c>
      <c r="B45" s="7"/>
      <c r="C45" s="7"/>
      <c r="D45" s="15"/>
      <c r="E45" s="7"/>
      <c r="F45" s="15"/>
      <c r="G45" s="7"/>
      <c r="H45" s="11"/>
      <c r="I45" s="7"/>
      <c r="J45" s="7"/>
    </row>
    <row r="46" spans="1:10" x14ac:dyDescent="0.3">
      <c r="A46" s="2" t="s">
        <v>39</v>
      </c>
      <c r="B46" s="7">
        <f>+B40+B44</f>
        <v>-582601.02942749776</v>
      </c>
      <c r="C46" s="7">
        <f t="shared" ref="C46:J46" si="5">+C40+C44</f>
        <v>311083.88921499933</v>
      </c>
      <c r="D46" s="7">
        <f t="shared" si="5"/>
        <v>-4946.2523000000001</v>
      </c>
      <c r="E46" s="7">
        <f t="shared" si="5"/>
        <v>252635.51425999892</v>
      </c>
      <c r="F46" s="7">
        <f t="shared" si="5"/>
        <v>-56351.555449975203</v>
      </c>
      <c r="G46" s="7">
        <f t="shared" si="5"/>
        <v>722424.40612499812</v>
      </c>
      <c r="H46" s="7">
        <f t="shared" si="5"/>
        <v>-17320.798605000207</v>
      </c>
      <c r="I46" s="7">
        <f t="shared" si="5"/>
        <v>43942.587500000001</v>
      </c>
      <c r="J46" s="7">
        <f t="shared" si="5"/>
        <v>-545.92109000000005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Martínez</dc:creator>
  <cp:lastModifiedBy>Julia Martínez</cp:lastModifiedBy>
  <dcterms:created xsi:type="dcterms:W3CDTF">2022-10-22T16:29:34Z</dcterms:created>
  <dcterms:modified xsi:type="dcterms:W3CDTF">2022-10-24T21:02:25Z</dcterms:modified>
</cp:coreProperties>
</file>