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E2075904-845B-4A4F-872C-19723799B9F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- AYUDA -" sheetId="5" r:id="rId1"/>
    <sheet name="Administrador" sheetId="7" r:id="rId2"/>
    <sheet name="Supervisor" sheetId="9" r:id="rId3"/>
    <sheet name="Desarrolladores" sheetId="10" r:id="rId4"/>
    <sheet name="Soporte" sheetId="8" state="hidden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0" l="1"/>
  <c r="E20" i="10"/>
  <c r="D20" i="10"/>
  <c r="B20" i="10"/>
  <c r="F19" i="10"/>
  <c r="K19" i="10" s="1"/>
  <c r="E19" i="10"/>
  <c r="D19" i="10"/>
  <c r="B19" i="10"/>
  <c r="F18" i="10"/>
  <c r="E18" i="10"/>
  <c r="L18" i="10" s="1"/>
  <c r="D18" i="10"/>
  <c r="B18" i="10"/>
  <c r="F17" i="10"/>
  <c r="E17" i="10"/>
  <c r="D17" i="10"/>
  <c r="J17" i="10" s="1"/>
  <c r="B17" i="10"/>
  <c r="F16" i="10"/>
  <c r="E16" i="10"/>
  <c r="D16" i="10"/>
  <c r="L16" i="10" s="1"/>
  <c r="B16" i="10"/>
  <c r="F20" i="7"/>
  <c r="E20" i="7"/>
  <c r="D20" i="7"/>
  <c r="B20" i="7"/>
  <c r="F19" i="7"/>
  <c r="E19" i="7"/>
  <c r="D19" i="7"/>
  <c r="B19" i="7"/>
  <c r="F15" i="10"/>
  <c r="E15" i="10"/>
  <c r="D15" i="10"/>
  <c r="B15" i="10"/>
  <c r="F14" i="10"/>
  <c r="E14" i="10"/>
  <c r="D14" i="10"/>
  <c r="B14" i="10"/>
  <c r="F13" i="10"/>
  <c r="E13" i="10"/>
  <c r="D13" i="10"/>
  <c r="B13" i="10"/>
  <c r="F12" i="10"/>
  <c r="E12" i="10"/>
  <c r="D12" i="10"/>
  <c r="B12" i="10"/>
  <c r="F11" i="10"/>
  <c r="E11" i="10"/>
  <c r="D11" i="10"/>
  <c r="B11" i="10"/>
  <c r="F10" i="10"/>
  <c r="E10" i="10"/>
  <c r="D10" i="10"/>
  <c r="B10" i="10"/>
  <c r="F9" i="10"/>
  <c r="K20" i="10"/>
  <c r="E9" i="10"/>
  <c r="L21" i="10"/>
  <c r="K23" i="10"/>
  <c r="D9" i="10"/>
  <c r="J23" i="10"/>
  <c r="B9" i="10"/>
  <c r="F14" i="9"/>
  <c r="E14" i="9"/>
  <c r="D14" i="9"/>
  <c r="B14" i="9"/>
  <c r="F13" i="9"/>
  <c r="E13" i="9"/>
  <c r="D13" i="9"/>
  <c r="B13" i="9"/>
  <c r="F12" i="9"/>
  <c r="E12" i="9"/>
  <c r="D12" i="9"/>
  <c r="B12" i="9"/>
  <c r="F11" i="9"/>
  <c r="E11" i="9"/>
  <c r="D11" i="9"/>
  <c r="B11" i="9"/>
  <c r="F10" i="9"/>
  <c r="E10" i="9"/>
  <c r="D10" i="9"/>
  <c r="B10" i="9"/>
  <c r="F9" i="9"/>
  <c r="E9" i="9"/>
  <c r="D9" i="9"/>
  <c r="B9" i="9"/>
  <c r="F18" i="7"/>
  <c r="E18" i="7"/>
  <c r="B18" i="7"/>
  <c r="F17" i="7"/>
  <c r="E17" i="7"/>
  <c r="D17" i="7"/>
  <c r="B17" i="7"/>
  <c r="F16" i="7"/>
  <c r="E16" i="7"/>
  <c r="D16" i="7"/>
  <c r="B16" i="7"/>
  <c r="F15" i="7"/>
  <c r="E15" i="7"/>
  <c r="D15" i="7"/>
  <c r="B15" i="7"/>
  <c r="F14" i="7"/>
  <c r="E14" i="7"/>
  <c r="D14" i="7"/>
  <c r="B14" i="7"/>
  <c r="F13" i="7"/>
  <c r="E13" i="7"/>
  <c r="D13" i="7"/>
  <c r="B13" i="7"/>
  <c r="F12" i="7"/>
  <c r="E12" i="7"/>
  <c r="D12" i="7"/>
  <c r="B12" i="7"/>
  <c r="F11" i="7"/>
  <c r="E11" i="7"/>
  <c r="D11" i="7"/>
  <c r="B11" i="7"/>
  <c r="F10" i="7"/>
  <c r="E10" i="7"/>
  <c r="D10" i="7"/>
  <c r="B10" i="7"/>
  <c r="F9" i="7"/>
  <c r="E9" i="7"/>
  <c r="L21" i="7"/>
  <c r="D9" i="7"/>
  <c r="B9" i="7"/>
  <c r="J22" i="10"/>
  <c r="I24" i="10"/>
  <c r="H24" i="10"/>
  <c r="G24" i="10"/>
  <c r="L23" i="10"/>
  <c r="K18" i="10"/>
  <c r="J18" i="10"/>
  <c r="I24" i="9"/>
  <c r="H24" i="9"/>
  <c r="G24" i="9"/>
  <c r="J14" i="10" l="1"/>
  <c r="K13" i="10"/>
  <c r="J12" i="7"/>
  <c r="L15" i="10"/>
  <c r="L13" i="10"/>
  <c r="J13" i="10"/>
  <c r="L14" i="10"/>
  <c r="K12" i="10"/>
  <c r="K14" i="10"/>
  <c r="L19" i="10"/>
  <c r="K15" i="10"/>
  <c r="J19" i="10"/>
  <c r="L20" i="10"/>
  <c r="J20" i="10"/>
  <c r="J15" i="10"/>
  <c r="L12" i="7"/>
  <c r="K12" i="7"/>
  <c r="J14" i="7"/>
  <c r="F24" i="10"/>
  <c r="D24" i="9"/>
  <c r="L10" i="10"/>
  <c r="J10" i="10"/>
  <c r="D24" i="10"/>
  <c r="J11" i="10"/>
  <c r="K17" i="10"/>
  <c r="J21" i="10"/>
  <c r="J16" i="10"/>
  <c r="K22" i="10"/>
  <c r="J12" i="10"/>
  <c r="L12" i="10"/>
  <c r="K11" i="10"/>
  <c r="K16" i="10"/>
  <c r="K21" i="10"/>
  <c r="L17" i="10"/>
  <c r="L22" i="10"/>
  <c r="L11" i="10"/>
  <c r="E24" i="10"/>
  <c r="J9" i="10"/>
  <c r="K10" i="10"/>
  <c r="L9" i="10"/>
  <c r="K9" i="10"/>
  <c r="F24" i="9"/>
  <c r="G24" i="7"/>
  <c r="K16" i="7"/>
  <c r="L23" i="7"/>
  <c r="L19" i="7"/>
  <c r="K22" i="7"/>
  <c r="K21" i="7"/>
  <c r="L14" i="7"/>
  <c r="K19" i="7"/>
  <c r="J17" i="7"/>
  <c r="H24" i="7"/>
  <c r="K14" i="7"/>
  <c r="I24" i="7"/>
  <c r="J22" i="7"/>
  <c r="J21" i="7"/>
  <c r="E24" i="7"/>
  <c r="J16" i="7"/>
  <c r="K20" i="7"/>
  <c r="L22" i="7"/>
  <c r="K17" i="7"/>
  <c r="L20" i="7"/>
  <c r="L16" i="7"/>
  <c r="J19" i="7"/>
  <c r="J15" i="7"/>
  <c r="L17" i="7"/>
  <c r="K23" i="7"/>
  <c r="J23" i="7"/>
  <c r="L15" i="7"/>
  <c r="K15" i="7"/>
  <c r="J20" i="7"/>
  <c r="L13" i="7"/>
  <c r="K13" i="7"/>
  <c r="J13" i="7"/>
  <c r="L11" i="7"/>
  <c r="K11" i="7"/>
  <c r="J11" i="7"/>
  <c r="L10" i="7"/>
  <c r="K10" i="7"/>
  <c r="J10" i="7"/>
  <c r="J12" i="9" l="1"/>
  <c r="K12" i="9"/>
  <c r="L12" i="9"/>
  <c r="J10" i="9"/>
  <c r="L10" i="9"/>
  <c r="K10" i="9"/>
  <c r="L16" i="9"/>
  <c r="J16" i="9"/>
  <c r="K16" i="9"/>
  <c r="J19" i="9"/>
  <c r="L19" i="9"/>
  <c r="K19" i="9"/>
  <c r="J21" i="9"/>
  <c r="L21" i="9"/>
  <c r="K21" i="9"/>
  <c r="J17" i="9"/>
  <c r="L17" i="9"/>
  <c r="K17" i="9"/>
  <c r="K11" i="9"/>
  <c r="L11" i="9"/>
  <c r="J11" i="9"/>
  <c r="K14" i="9"/>
  <c r="L14" i="9"/>
  <c r="J14" i="9"/>
  <c r="J15" i="9"/>
  <c r="K15" i="9"/>
  <c r="L15" i="9"/>
  <c r="J20" i="9"/>
  <c r="L20" i="9"/>
  <c r="K20" i="9"/>
  <c r="J22" i="9"/>
  <c r="K22" i="9"/>
  <c r="L22" i="9"/>
  <c r="L23" i="9"/>
  <c r="J23" i="9"/>
  <c r="K23" i="9"/>
  <c r="K18" i="9"/>
  <c r="J18" i="9"/>
  <c r="L18" i="9"/>
  <c r="L13" i="9"/>
  <c r="J13" i="9"/>
  <c r="K13" i="9"/>
  <c r="L9" i="9"/>
  <c r="K9" i="9"/>
  <c r="E24" i="9"/>
  <c r="J9" i="9"/>
  <c r="F24" i="7" l="1"/>
  <c r="L9" i="7" l="1"/>
  <c r="K9" i="7"/>
  <c r="J9" i="7"/>
  <c r="D18" i="7" l="1"/>
  <c r="J18" i="7" s="1"/>
  <c r="D24" i="7"/>
  <c r="L18" i="7" l="1"/>
  <c r="K18" i="7"/>
</calcChain>
</file>

<file path=xl/sharedStrings.xml><?xml version="1.0" encoding="utf-8"?>
<sst xmlns="http://schemas.openxmlformats.org/spreadsheetml/2006/main" count="84" uniqueCount="37">
  <si>
    <t>Efvo</t>
  </si>
  <si>
    <t xml:space="preserve">Tarjeta </t>
  </si>
  <si>
    <t>Comparación de Precios entre diferentes proveedores</t>
  </si>
  <si>
    <t>PRODUCTO</t>
  </si>
  <si>
    <t>Mercado Pago</t>
  </si>
  <si>
    <t>Tarjeta cuotas</t>
  </si>
  <si>
    <t>Gratis</t>
  </si>
  <si>
    <t>Efectivo</t>
  </si>
  <si>
    <t>PRECIO MÁS BAJO</t>
  </si>
  <si>
    <t>PRECIO PROMEDIO</t>
  </si>
  <si>
    <t>PRECIO MÁS ALTO</t>
  </si>
  <si>
    <t>DATOS ADICIONALES</t>
  </si>
  <si>
    <t>TIEMPO DE ENTREGA (DÍAS)</t>
  </si>
  <si>
    <t>COSTO DE ENVÍO</t>
  </si>
  <si>
    <t>FORMAS DE PAGO</t>
  </si>
  <si>
    <t>Ingresa en la tabla los productos, los proveedores y sus precios</t>
  </si>
  <si>
    <t>Ayuda</t>
  </si>
  <si>
    <t>CANTIDAD</t>
  </si>
  <si>
    <t>Almendras</t>
  </si>
  <si>
    <t>Nueces</t>
  </si>
  <si>
    <t>Pistachos</t>
  </si>
  <si>
    <t>Bananas</t>
  </si>
  <si>
    <t>Pasas</t>
  </si>
  <si>
    <t>ESTADÍSTICAS POR PRODUCTO</t>
  </si>
  <si>
    <t>Total</t>
  </si>
  <si>
    <t>Pecán</t>
  </si>
  <si>
    <t>Piñones</t>
  </si>
  <si>
    <t>Cranberries</t>
  </si>
  <si>
    <t>Castañas</t>
  </si>
  <si>
    <t>China Co</t>
  </si>
  <si>
    <t>PROVEEDOR 1</t>
  </si>
  <si>
    <t>PROVEEDOR 2</t>
  </si>
  <si>
    <t>PROVEEDOR 3</t>
  </si>
  <si>
    <t>PROVEEDOR 4</t>
  </si>
  <si>
    <t>PROVEEDOR 5</t>
  </si>
  <si>
    <t>PROVEEDOR 6</t>
  </si>
  <si>
    <t>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</si>
</sst>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$&quot;\ #,##0.00;[Red]\-&quot;$&quot;\ #,##0.00"/>
    <numFmt numFmtId="164" formatCode="&quot;$&quot;\ #,##0.00"/>
  </numFmts>
  <fonts count="19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8745EC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4"/>
      <color theme="1" tint="0.34998626667073579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b/>
      <sz val="22"/>
      <color theme="1" tint="0.249977111117893"/>
      <name val="Calibri"/>
      <family val="2"/>
      <scheme val="minor"/>
    </font>
    <font>
      <sz val="16"/>
      <color theme="0" tint="-0.499984740745262"/>
      <name val="Calibri"/>
      <family val="2"/>
      <scheme val="minor"/>
    </font>
    <font>
      <sz val="8"/>
      <name val="Arial"/>
      <family val="2"/>
    </font>
    <font>
      <sz val="11"/>
      <color rgb="FF000000"/>
      <name val="Arial"/>
      <family val="2"/>
    </font>
    <font>
      <sz val="13.95"/>
      <color rgb="FF595959"/>
      <name val="Calibri"/>
      <family val="2"/>
    </font>
    <font>
      <b/>
      <sz val="14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9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8F3FF"/>
        <bgColor indexed="64"/>
      </patternFill>
    </fill>
    <fill>
      <patternFill patternType="solid">
        <fgColor rgb="FF8745E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</fills>
  <borders count="3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theme="0" tint="-4.9989318521683403E-2"/>
      </bottom>
      <diagonal/>
    </border>
    <border>
      <left/>
      <right/>
      <top/>
      <bottom style="thin">
        <color theme="0"/>
      </bottom>
      <diagonal/>
    </border>
    <border>
      <left style="medium">
        <color rgb="FF8745EC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rgb="FF8745EC"/>
      </right>
      <top style="thin">
        <color theme="0"/>
      </top>
      <bottom style="thin">
        <color theme="0"/>
      </bottom>
      <diagonal/>
    </border>
    <border>
      <left style="medium">
        <color rgb="FF8745EC"/>
      </left>
      <right style="thin">
        <color theme="0"/>
      </right>
      <top style="thin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 style="dashed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ashed">
        <color theme="0" tint="-0.34998626667073579"/>
      </top>
      <bottom style="dashed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ashed">
        <color theme="0" tint="-0.34998626667073579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medium">
        <color rgb="FF8745EC"/>
      </right>
      <top style="thin">
        <color theme="0"/>
      </top>
      <bottom/>
      <diagonal/>
    </border>
    <border>
      <left/>
      <right style="thin">
        <color rgb="FFFFFF66"/>
      </right>
      <top/>
      <bottom/>
      <diagonal/>
    </border>
    <border>
      <left style="thin">
        <color rgb="FFFFFF66"/>
      </left>
      <right style="thin">
        <color rgb="FFFFFF66"/>
      </right>
      <top style="thin">
        <color rgb="FFFFFFFF"/>
      </top>
      <bottom style="thin">
        <color rgb="FFF2F2F2"/>
      </bottom>
      <diagonal/>
    </border>
    <border>
      <left style="thin">
        <color rgb="FFFFFF66"/>
      </left>
      <right/>
      <top/>
      <bottom/>
      <diagonal/>
    </border>
    <border>
      <left style="thin">
        <color rgb="FFFFFF66"/>
      </left>
      <right style="thin">
        <color rgb="FFFFFF66"/>
      </right>
      <top style="thin">
        <color rgb="FFF2F2F2"/>
      </top>
      <bottom style="thin">
        <color rgb="FFF2F2F2"/>
      </bottom>
      <diagonal/>
    </border>
    <border>
      <left/>
      <right/>
      <top style="slantDashDot">
        <color theme="0" tint="-4.9989318521683403E-2"/>
      </top>
      <bottom style="medium">
        <color theme="0" tint="-4.9989318521683403E-2"/>
      </bottom>
      <diagonal/>
    </border>
    <border>
      <left style="medium">
        <color rgb="FF8745EC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1" tint="0.499984740745262"/>
      </left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 tint="0.499984740745262"/>
      </left>
      <right style="thin">
        <color theme="0" tint="-0.34998626667073579"/>
      </right>
      <top style="thin">
        <color theme="0" tint="-0.499984740745262"/>
      </top>
      <bottom style="dashed">
        <color theme="0" tint="-0.34998626667073579"/>
      </bottom>
      <diagonal/>
    </border>
    <border>
      <left style="thin">
        <color theme="1" tint="0.499984740745262"/>
      </left>
      <right style="thin">
        <color theme="0" tint="-0.34998626667073579"/>
      </right>
      <top style="dashed">
        <color theme="0" tint="-0.34998626667073579"/>
      </top>
      <bottom style="dashed">
        <color theme="0" tint="-0.34998626667073579"/>
      </bottom>
      <diagonal/>
    </border>
    <border>
      <left style="thin">
        <color theme="1" tint="0.499984740745262"/>
      </left>
      <right style="thin">
        <color theme="0" tint="-0.34998626667073579"/>
      </right>
      <top style="dashed">
        <color theme="0" tint="-0.34998626667073579"/>
      </top>
      <bottom style="thin">
        <color theme="0" tint="-0.499984740745262"/>
      </bottom>
      <diagonal/>
    </border>
    <border>
      <left/>
      <right/>
      <top/>
      <bottom style="thin">
        <color rgb="FFF2F2F2"/>
      </bottom>
      <diagonal/>
    </border>
    <border>
      <left/>
      <right/>
      <top style="thin">
        <color rgb="FFF2F2F2"/>
      </top>
      <bottom style="thin">
        <color rgb="FFF2F2F2"/>
      </bottom>
      <diagonal/>
    </border>
    <border>
      <left style="medium">
        <color rgb="FF8745EC"/>
      </left>
      <right/>
      <top style="medium">
        <color rgb="FF8745EC"/>
      </top>
      <bottom style="thin">
        <color theme="0"/>
      </bottom>
      <diagonal/>
    </border>
    <border>
      <left/>
      <right/>
      <top style="medium">
        <color rgb="FF8745EC"/>
      </top>
      <bottom style="thin">
        <color theme="0"/>
      </bottom>
      <diagonal/>
    </border>
    <border>
      <left/>
      <right style="medium">
        <color rgb="FF8745EC"/>
      </right>
      <top style="medium">
        <color rgb="FF8745EC"/>
      </top>
      <bottom style="thin">
        <color theme="0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81">
    <xf numFmtId="0" fontId="0" fillId="0" borderId="0" xfId="0"/>
    <xf numFmtId="0" fontId="2" fillId="2" borderId="0" xfId="0" applyFont="1" applyFill="1"/>
    <xf numFmtId="0" fontId="3" fillId="0" borderId="0" xfId="0" applyFont="1"/>
    <xf numFmtId="0" fontId="2" fillId="0" borderId="0" xfId="0" applyFont="1"/>
    <xf numFmtId="0" fontId="4" fillId="2" borderId="0" xfId="0" applyFont="1" applyFill="1" applyAlignment="1">
      <alignment vertical="center"/>
    </xf>
    <xf numFmtId="0" fontId="0" fillId="5" borderId="0" xfId="0" applyFill="1"/>
    <xf numFmtId="0" fontId="5" fillId="2" borderId="0" xfId="0" applyFont="1" applyFill="1" applyAlignment="1">
      <alignment horizontal="center"/>
    </xf>
    <xf numFmtId="0" fontId="5" fillId="2" borderId="0" xfId="0" applyFont="1" applyFill="1"/>
    <xf numFmtId="164" fontId="8" fillId="3" borderId="1" xfId="0" applyNumberFormat="1" applyFont="1" applyFill="1" applyBorder="1" applyAlignment="1">
      <alignment horizontal="center"/>
    </xf>
    <xf numFmtId="164" fontId="9" fillId="0" borderId="2" xfId="0" applyNumberFormat="1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164" fontId="8" fillId="3" borderId="4" xfId="0" applyNumberFormat="1" applyFont="1" applyFill="1" applyBorder="1" applyAlignment="1">
      <alignment horizontal="center"/>
    </xf>
    <xf numFmtId="164" fontId="8" fillId="3" borderId="5" xfId="0" applyNumberFormat="1" applyFont="1" applyFill="1" applyBorder="1" applyAlignment="1">
      <alignment horizontal="center"/>
    </xf>
    <xf numFmtId="0" fontId="9" fillId="0" borderId="9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top"/>
    </xf>
    <xf numFmtId="0" fontId="5" fillId="0" borderId="0" xfId="2"/>
    <xf numFmtId="0" fontId="11" fillId="0" borderId="0" xfId="2" applyFont="1" applyAlignment="1">
      <alignment vertical="center"/>
    </xf>
    <xf numFmtId="0" fontId="11" fillId="0" borderId="0" xfId="2" applyFont="1" applyAlignment="1">
      <alignment vertical="top"/>
    </xf>
    <xf numFmtId="0" fontId="7" fillId="0" borderId="8" xfId="0" applyFont="1" applyBorder="1" applyAlignment="1">
      <alignment horizontal="left" vertical="center" wrapText="1" indent="1"/>
    </xf>
    <xf numFmtId="164" fontId="9" fillId="0" borderId="9" xfId="0" applyNumberFormat="1" applyFont="1" applyBorder="1" applyAlignment="1">
      <alignment horizontal="center" vertical="center"/>
    </xf>
    <xf numFmtId="164" fontId="9" fillId="0" borderId="10" xfId="0" applyNumberFormat="1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4" fontId="10" fillId="0" borderId="11" xfId="0" applyNumberFormat="1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164" fontId="8" fillId="3" borderId="6" xfId="0" applyNumberFormat="1" applyFont="1" applyFill="1" applyBorder="1" applyAlignment="1">
      <alignment horizontal="center"/>
    </xf>
    <xf numFmtId="164" fontId="8" fillId="3" borderId="13" xfId="0" applyNumberFormat="1" applyFont="1" applyFill="1" applyBorder="1" applyAlignment="1">
      <alignment horizontal="center"/>
    </xf>
    <xf numFmtId="164" fontId="8" fillId="3" borderId="14" xfId="0" applyNumberFormat="1" applyFont="1" applyFill="1" applyBorder="1" applyAlignment="1">
      <alignment horizontal="center"/>
    </xf>
    <xf numFmtId="0" fontId="0" fillId="5" borderId="3" xfId="0" applyFill="1" applyBorder="1"/>
    <xf numFmtId="0" fontId="7" fillId="4" borderId="7" xfId="0" applyFont="1" applyFill="1" applyBorder="1" applyAlignment="1">
      <alignment horizontal="center" vertical="center" wrapText="1"/>
    </xf>
    <xf numFmtId="2" fontId="9" fillId="0" borderId="2" xfId="0" applyNumberFormat="1" applyFont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164" fontId="10" fillId="3" borderId="2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8" fontId="14" fillId="0" borderId="0" xfId="0" applyNumberFormat="1" applyFont="1" applyAlignment="1">
      <alignment vertical="center" wrapText="1"/>
    </xf>
    <xf numFmtId="8" fontId="14" fillId="0" borderId="15" xfId="0" applyNumberFormat="1" applyFont="1" applyBorder="1" applyAlignment="1">
      <alignment vertical="center" wrapText="1"/>
    </xf>
    <xf numFmtId="8" fontId="15" fillId="0" borderId="16" xfId="0" applyNumberFormat="1" applyFont="1" applyBorder="1" applyAlignment="1">
      <alignment vertical="center" wrapText="1"/>
    </xf>
    <xf numFmtId="8" fontId="14" fillId="0" borderId="17" xfId="0" applyNumberFormat="1" applyFont="1" applyBorder="1" applyAlignment="1">
      <alignment vertical="center" wrapText="1"/>
    </xf>
    <xf numFmtId="8" fontId="15" fillId="0" borderId="18" xfId="0" applyNumberFormat="1" applyFont="1" applyBorder="1" applyAlignment="1">
      <alignment vertical="center" wrapText="1"/>
    </xf>
    <xf numFmtId="164" fontId="9" fillId="2" borderId="2" xfId="0" applyNumberFormat="1" applyFont="1" applyFill="1" applyBorder="1" applyAlignment="1">
      <alignment horizontal="center" vertical="center"/>
    </xf>
    <xf numFmtId="2" fontId="9" fillId="2" borderId="2" xfId="0" applyNumberFormat="1" applyFont="1" applyFill="1" applyBorder="1" applyAlignment="1">
      <alignment horizontal="center" vertical="center"/>
    </xf>
    <xf numFmtId="164" fontId="9" fillId="2" borderId="0" xfId="0" applyNumberFormat="1" applyFont="1" applyFill="1" applyAlignment="1">
      <alignment horizontal="center" vertical="center"/>
    </xf>
    <xf numFmtId="164" fontId="16" fillId="3" borderId="1" xfId="0" applyNumberFormat="1" applyFont="1" applyFill="1" applyBorder="1" applyAlignment="1">
      <alignment horizontal="center"/>
    </xf>
    <xf numFmtId="164" fontId="16" fillId="3" borderId="5" xfId="0" applyNumberFormat="1" applyFont="1" applyFill="1" applyBorder="1" applyAlignment="1">
      <alignment horizontal="center"/>
    </xf>
    <xf numFmtId="164" fontId="16" fillId="3" borderId="13" xfId="0" applyNumberFormat="1" applyFont="1" applyFill="1" applyBorder="1" applyAlignment="1">
      <alignment horizontal="center"/>
    </xf>
    <xf numFmtId="164" fontId="16" fillId="3" borderId="14" xfId="0" applyNumberFormat="1" applyFont="1" applyFill="1" applyBorder="1" applyAlignment="1">
      <alignment horizontal="center"/>
    </xf>
    <xf numFmtId="164" fontId="9" fillId="0" borderId="19" xfId="0" applyNumberFormat="1" applyFont="1" applyBorder="1" applyAlignment="1">
      <alignment horizontal="center" vertical="center"/>
    </xf>
    <xf numFmtId="2" fontId="9" fillId="0" borderId="19" xfId="0" applyNumberFormat="1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164" fontId="9" fillId="0" borderId="23" xfId="0" applyNumberFormat="1" applyFont="1" applyBorder="1" applyAlignment="1">
      <alignment horizontal="center" vertical="center"/>
    </xf>
    <xf numFmtId="164" fontId="9" fillId="0" borderId="25" xfId="0" applyNumberFormat="1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4" fontId="10" fillId="0" borderId="26" xfId="0" applyNumberFormat="1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8" fontId="15" fillId="6" borderId="28" xfId="0" applyNumberFormat="1" applyFont="1" applyFill="1" applyBorder="1" applyAlignment="1">
      <alignment vertical="center" wrapText="1"/>
    </xf>
    <xf numFmtId="8" fontId="15" fillId="6" borderId="29" xfId="0" applyNumberFormat="1" applyFont="1" applyFill="1" applyBorder="1" applyAlignment="1">
      <alignment vertical="center" wrapText="1"/>
    </xf>
    <xf numFmtId="0" fontId="14" fillId="0" borderId="0" xfId="0" applyFont="1"/>
    <xf numFmtId="164" fontId="9" fillId="2" borderId="0" xfId="0" applyNumberFormat="1" applyFont="1" applyFill="1" applyAlignment="1">
      <alignment horizontal="center"/>
    </xf>
    <xf numFmtId="164" fontId="9" fillId="0" borderId="2" xfId="0" applyNumberFormat="1" applyFont="1" applyBorder="1" applyAlignment="1">
      <alignment horizontal="center" vertical="center" wrapText="1"/>
    </xf>
    <xf numFmtId="164" fontId="10" fillId="7" borderId="2" xfId="0" applyNumberFormat="1" applyFont="1" applyFill="1" applyBorder="1" applyAlignment="1">
      <alignment horizontal="center" vertical="center"/>
    </xf>
    <xf numFmtId="164" fontId="10" fillId="0" borderId="2" xfId="0" applyNumberFormat="1" applyFont="1" applyFill="1" applyBorder="1" applyAlignment="1">
      <alignment horizontal="center" vertical="center"/>
    </xf>
    <xf numFmtId="164" fontId="10" fillId="8" borderId="2" xfId="0" applyNumberFormat="1" applyFont="1" applyFill="1" applyBorder="1" applyAlignment="1">
      <alignment horizontal="center" vertical="center"/>
    </xf>
    <xf numFmtId="164" fontId="9" fillId="0" borderId="19" xfId="0" applyNumberFormat="1" applyFont="1" applyBorder="1" applyAlignment="1">
      <alignment horizontal="center" vertical="center" wrapText="1"/>
    </xf>
    <xf numFmtId="164" fontId="9" fillId="2" borderId="2" xfId="0" applyNumberFormat="1" applyFont="1" applyFill="1" applyBorder="1" applyAlignment="1">
      <alignment horizontal="center" vertical="center" wrapText="1"/>
    </xf>
    <xf numFmtId="0" fontId="6" fillId="5" borderId="30" xfId="0" applyFont="1" applyFill="1" applyBorder="1" applyAlignment="1">
      <alignment horizontal="center" vertical="center" wrapText="1"/>
    </xf>
    <xf numFmtId="0" fontId="6" fillId="5" borderId="31" xfId="0" applyFont="1" applyFill="1" applyBorder="1" applyAlignment="1">
      <alignment horizontal="center" vertical="center" wrapText="1"/>
    </xf>
    <xf numFmtId="0" fontId="6" fillId="5" borderId="32" xfId="0" applyFont="1" applyFill="1" applyBorder="1" applyAlignment="1">
      <alignment horizontal="center" vertical="center" wrapText="1"/>
    </xf>
    <xf numFmtId="0" fontId="7" fillId="4" borderId="22" xfId="0" applyFont="1" applyFill="1" applyBorder="1" applyAlignment="1">
      <alignment horizontal="center" vertical="center" wrapText="1"/>
    </xf>
    <xf numFmtId="0" fontId="7" fillId="4" borderId="24" xfId="0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 vertical="center" wrapText="1"/>
    </xf>
    <xf numFmtId="0" fontId="6" fillId="5" borderId="21" xfId="0" applyFont="1" applyFill="1" applyBorder="1" applyAlignment="1">
      <alignment horizontal="center" vertical="center" wrapText="1"/>
    </xf>
    <xf numFmtId="164" fontId="17" fillId="3" borderId="5" xfId="0" applyNumberFormat="1" applyFont="1" applyFill="1" applyBorder="1" applyAlignment="1">
      <alignment horizontal="center"/>
    </xf>
    <xf numFmtId="164" fontId="17" fillId="3" borderId="1" xfId="0" applyNumberFormat="1" applyFont="1" applyFill="1" applyBorder="1" applyAlignment="1">
      <alignment horizontal="center"/>
    </xf>
    <xf numFmtId="164" fontId="17" fillId="3" borderId="13" xfId="0" applyNumberFormat="1" applyFont="1" applyFill="1" applyBorder="1" applyAlignment="1">
      <alignment horizontal="center"/>
    </xf>
    <xf numFmtId="164" fontId="17" fillId="3" borderId="14" xfId="0" applyNumberFormat="1" applyFont="1" applyFill="1" applyBorder="1" applyAlignment="1">
      <alignment horizontal="center"/>
    </xf>
    <xf numFmtId="164" fontId="17" fillId="3" borderId="6" xfId="0" applyNumberFormat="1" applyFont="1" applyFill="1" applyBorder="1" applyAlignment="1">
      <alignment horizontal="center"/>
    </xf>
    <xf numFmtId="164" fontId="17" fillId="3" borderId="4" xfId="0" applyNumberFormat="1" applyFont="1" applyFill="1" applyBorder="1" applyAlignment="1">
      <alignment horizontal="center"/>
    </xf>
    <xf numFmtId="164" fontId="18" fillId="3" borderId="1" xfId="0" applyNumberFormat="1" applyFont="1" applyFill="1" applyBorder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84">
    <dxf>
      <border>
        <left style="thin">
          <color rgb="FFFFFF66"/>
        </left>
        <right style="thin">
          <color rgb="FFFFFF66"/>
        </right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family val="2"/>
        <scheme val="minor"/>
      </font>
      <numFmt numFmtId="164" formatCode="&quot;$&quot;\ #,##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medium">
          <color rgb="FF8745EC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strike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rgb="FFFFFF66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8745EC"/>
        <name val="Calibri"/>
        <scheme val="minor"/>
      </font>
      <fill>
        <patternFill patternType="solid">
          <fgColor indexed="64"/>
          <bgColor rgb="FFF8F3FF"/>
        </patternFill>
      </fill>
      <alignment horizontal="left" vertical="center" textRotation="0" wrapText="0" indent="1" justifyLastLine="0" shrinkToFit="0" readingOrder="0"/>
    </dxf>
    <dxf>
      <border>
        <left style="thin">
          <color rgb="FFFFFF66"/>
        </left>
        <right style="thin">
          <color rgb="FFFFFF66"/>
        </right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rgb="FFFFFF66"/>
          </stop>
        </gradientFill>
      </fill>
      <border>
        <left style="thin">
          <color rgb="FFFFFF66"/>
        </left>
        <right style="thin">
          <color rgb="FFFFFF66"/>
        </right>
        <top style="thin">
          <color rgb="FFFFFF66"/>
        </top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rgb="FFFFFF66"/>
          </stop>
        </gradientFill>
      </fill>
      <border>
        <left style="thin">
          <color rgb="FFFFFF66"/>
        </left>
        <right style="thin">
          <color rgb="FFFFFF66"/>
        </right>
        <top style="thin">
          <color rgb="FFFFFF66"/>
        </top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family val="2"/>
        <scheme val="minor"/>
      </font>
      <numFmt numFmtId="164" formatCode="&quot;$&quot;\ #,##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medium">
          <color rgb="FF8745EC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strike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8745EC"/>
        <name val="Calibri"/>
        <scheme val="minor"/>
      </font>
      <fill>
        <patternFill patternType="solid">
          <fgColor indexed="64"/>
          <bgColor rgb="FFF8F3FF"/>
        </patternFill>
      </fill>
      <alignment horizontal="left" vertical="center" textRotation="0" wrapText="0" indent="1" justifyLastLine="0" shrinkToFit="0" readingOrder="0"/>
    </dxf>
    <dxf>
      <border>
        <left style="thin">
          <color rgb="FFFFFF66"/>
        </left>
        <right style="thin">
          <color rgb="FFFFFF66"/>
        </right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rgb="FFFFFF66"/>
          </stop>
        </gradientFill>
      </fill>
      <border>
        <left style="thin">
          <color rgb="FFFFFF66"/>
        </left>
        <right style="thin">
          <color rgb="FFFFFF66"/>
        </right>
        <top style="thin">
          <color rgb="FFFFFF66"/>
        </top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rgb="FFFFFF66"/>
          </stop>
        </gradientFill>
      </fill>
      <border>
        <left style="thin">
          <color rgb="FFFFFF66"/>
        </left>
        <right style="thin">
          <color rgb="FFFFFF66"/>
        </right>
        <top style="thin">
          <color rgb="FFFFFF66"/>
        </top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family val="2"/>
        <scheme val="minor"/>
      </font>
      <numFmt numFmtId="164" formatCode="&quot;$&quot;\ #,##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medium">
          <color rgb="FF8745EC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strike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rgb="FFFFFF66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8745EC"/>
        <name val="Calibri"/>
        <scheme val="minor"/>
      </font>
      <fill>
        <patternFill patternType="solid">
          <fgColor indexed="64"/>
          <bgColor rgb="FFF8F3FF"/>
        </patternFill>
      </fill>
      <alignment horizontal="left" vertical="center" textRotation="0" wrapText="0" indent="1" justifyLastLine="0" shrinkToFit="0" readingOrder="0"/>
    </dxf>
    <dxf>
      <border>
        <left style="thin">
          <color rgb="FFFFFF66"/>
        </left>
        <right style="thin">
          <color rgb="FFFFFF66"/>
        </right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rgb="FFFFFF66"/>
          </stop>
        </gradientFill>
      </fill>
      <border>
        <left style="thin">
          <color rgb="FFFFFF66"/>
        </left>
        <right style="thin">
          <color rgb="FFFFFF66"/>
        </right>
        <top style="thin">
          <color rgb="FFFFFF66"/>
        </top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rgb="FFFFFF66"/>
          </stop>
        </gradientFill>
      </fill>
      <border>
        <left style="thin">
          <color rgb="FFFFFF66"/>
        </left>
        <right style="thin">
          <color rgb="FFFFFF66"/>
        </right>
        <top style="thin">
          <color rgb="FFFFFF66"/>
        </top>
        <vertical/>
        <horizontal/>
      </border>
    </dxf>
    <dxf>
      <font>
        <b/>
        <i val="0"/>
      </font>
      <fill>
        <patternFill>
          <bgColor theme="0" tint="-4.9989318521683403E-2"/>
        </patternFill>
      </fill>
      <border>
        <left style="mediumDashDot">
          <color theme="0"/>
        </left>
        <right style="mediumDashDot">
          <color theme="0"/>
        </right>
        <top style="mediumDashDot">
          <color theme="0" tint="-4.9989318521683403E-2"/>
        </top>
        <bottom style="mediumDashDot">
          <color theme="0"/>
        </bottom>
        <vertical style="mediumDashDot">
          <color theme="0"/>
        </vertical>
        <horizontal style="mediumDashDot">
          <color theme="0"/>
        </horizontal>
      </border>
    </dxf>
    <dxf>
      <font>
        <color rgb="FF8745EC"/>
      </font>
      <fill>
        <patternFill>
          <bgColor rgb="FFF8F3FF"/>
        </patternFill>
      </fill>
    </dxf>
    <dxf>
      <border diagonalUp="1">
        <top style="slantDashDot">
          <color theme="0" tint="-4.9989318521683403E-2"/>
        </top>
        <bottom style="slantDashDot">
          <color theme="0" tint="-4.9989318521683403E-2"/>
        </bottom>
        <diagonal style="slantDashDot">
          <color theme="0" tint="-4.9989318521683403E-2"/>
        </diagonal>
        <vertical/>
        <horizontal style="slantDashDot">
          <color theme="0" tint="-4.9989318521683403E-2"/>
        </horizontal>
      </border>
    </dxf>
  </dxfs>
  <tableStyles count="1" defaultTableStyle="TableStyleMedium2" defaultPivotStyle="PivotStyleLight16">
    <tableStyle name="Estilo de tabla 1" pivot="0" count="3" xr9:uid="{00000000-0011-0000-FFFF-FFFF00000000}">
      <tableStyleElement type="wholeTable" dxfId="83"/>
      <tableStyleElement type="headerRow" dxfId="82"/>
      <tableStyleElement type="totalRow" dxfId="81"/>
    </tableStyle>
  </tableStyles>
  <colors>
    <mruColors>
      <color rgb="FFFFFF66"/>
      <color rgb="FF8745EC"/>
      <color rgb="FFF8F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4</xdr:row>
      <xdr:rowOff>152400</xdr:rowOff>
    </xdr:from>
    <xdr:to>
      <xdr:col>7</xdr:col>
      <xdr:colOff>444500</xdr:colOff>
      <xdr:row>35</xdr:row>
      <xdr:rowOff>76200</xdr:rowOff>
    </xdr:to>
    <xdr:sp macro="" textlink="">
      <xdr:nvSpPr>
        <xdr:cNvPr id="2" name="TextBox 4">
          <a:extLst>
            <a:ext uri="{FF2B5EF4-FFF2-40B4-BE49-F238E27FC236}">
              <a16:creationId xmlns:a16="http://schemas.microsoft.com/office/drawing/2014/main" id="{42C1A203-A0E1-6F48-B1C2-F7CD253B64D6}"/>
            </a:ext>
          </a:extLst>
        </xdr:cNvPr>
        <xdr:cNvSpPr txBox="1"/>
      </xdr:nvSpPr>
      <xdr:spPr>
        <a:xfrm>
          <a:off x="254000" y="1809750"/>
          <a:ext cx="7534275" cy="6115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600">
              <a:solidFill>
                <a:schemeClr val="tx1">
                  <a:lumMod val="65000"/>
                  <a:lumOff val="35000"/>
                </a:schemeClr>
              </a:solidFill>
            </a:rPr>
            <a:t>En la plantilla de excel de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 comparación de precios entre proveedores le permitirá saber que proveedor le da el mejor precio para cada producto que quiera comprar.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1600"/>
            <a:t> </a:t>
          </a:r>
        </a:p>
        <a:p>
          <a:endParaRPr lang="es-ES" sz="160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>
              <a:solidFill>
                <a:schemeClr val="tx1">
                  <a:lumMod val="65000"/>
                  <a:lumOff val="35000"/>
                </a:schemeClr>
              </a:solidFill>
            </a:rPr>
            <a:t>Para usarla,</a:t>
          </a:r>
          <a:r>
            <a:rPr lang="en-US" sz="1600" baseline="0">
              <a:solidFill>
                <a:schemeClr val="tx1">
                  <a:lumMod val="65000"/>
                  <a:lumOff val="35000"/>
                </a:schemeClr>
              </a:solidFill>
            </a:rPr>
            <a:t> sigue estos pasos: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1. 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Complete el nombre de los proveedores en la fila 8.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2. 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Complete los productos a comparar en la columna B, la cantidad de cada uno de ellos en la columna C  y los precios a partir de la celda D9.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s-E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3. 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Opcional: Se pueden agregar datos adicionales que hacen a la decisión del proveedor: 	 	</a:t>
          </a:r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Cantidad de días de entrega</a:t>
          </a:r>
          <a:b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</a:br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		Costo de envío </a:t>
          </a:r>
        </a:p>
        <a:p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		Formas de pago </a:t>
          </a:r>
        </a:p>
        <a:p>
          <a:endParaRPr lang="es-AR" sz="1600" b="0" i="1" u="dbl" strike="noStrike" baseline="0">
            <a:solidFill>
              <a:schemeClr val="tx1">
                <a:lumMod val="65000"/>
                <a:lumOff val="35000"/>
              </a:schemeClr>
            </a:solidFill>
            <a:effectLst/>
            <a:latin typeface="+mn-lt"/>
            <a:ea typeface="+mn-ea"/>
            <a:cs typeface="+mn-cs"/>
          </a:endParaRPr>
        </a:p>
        <a:p>
          <a:endParaRPr lang="es-AR" sz="1600" b="0" i="1" u="dbl" strike="noStrike" baseline="0">
            <a:solidFill>
              <a:schemeClr val="tx1">
                <a:lumMod val="65000"/>
                <a:lumOff val="3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s-AR" sz="1600" b="1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Resultados</a:t>
          </a:r>
          <a:endParaRPr lang="es-AR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/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Se obtiene el precio más bajo, el promedio y el más alto en las columnas J, K y L</a:t>
          </a:r>
        </a:p>
        <a:p>
          <a:pPr marL="0" indent="0"/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Se marcará en amarillo el proveedor que ofrece el precio más bajo total.</a:t>
          </a:r>
        </a:p>
        <a:p>
          <a:pPr marL="0" indent="0"/>
          <a:endParaRPr lang="es-AR" sz="1600" baseline="0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s-AR" sz="1600" b="1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Aclaración</a:t>
          </a:r>
        </a:p>
        <a:p>
          <a:pPr marL="0" indent="0"/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En el caso de que haya más de un proveedor con el precio más bajo se marcará en amarillo también.</a:t>
          </a:r>
        </a:p>
        <a:p>
          <a:endParaRPr lang="es-ES" sz="1600" baseline="0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88899</xdr:colOff>
      <xdr:row>0</xdr:row>
      <xdr:rowOff>117475</xdr:rowOff>
    </xdr:from>
    <xdr:to>
      <xdr:col>6</xdr:col>
      <xdr:colOff>404812</xdr:colOff>
      <xdr:row>2</xdr:row>
      <xdr:rowOff>41275</xdr:rowOff>
    </xdr:to>
    <xdr:sp macro="" textlink="">
      <xdr:nvSpPr>
        <xdr:cNvPr id="6" name="TextBox 12">
          <a:extLst>
            <a:ext uri="{FF2B5EF4-FFF2-40B4-BE49-F238E27FC236}">
              <a16:creationId xmlns:a16="http://schemas.microsoft.com/office/drawing/2014/main" id="{3D72DA6D-FE14-8D4E-BAD4-D34D0D4BF88F}"/>
            </a:ext>
          </a:extLst>
        </xdr:cNvPr>
        <xdr:cNvSpPr txBox="1"/>
      </xdr:nvSpPr>
      <xdr:spPr>
        <a:xfrm>
          <a:off x="362743" y="117475"/>
          <a:ext cx="6626225" cy="733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Comparación de precios entre proveedores</a:t>
          </a:r>
        </a:p>
      </xdr:txBody>
    </xdr:sp>
    <xdr:clientData/>
  </xdr:twoCellAnchor>
  <xdr:twoCellAnchor editAs="absolute">
    <xdr:from>
      <xdr:col>9</xdr:col>
      <xdr:colOff>431800</xdr:colOff>
      <xdr:row>0</xdr:row>
      <xdr:rowOff>117475</xdr:rowOff>
    </xdr:from>
    <xdr:to>
      <xdr:col>10</xdr:col>
      <xdr:colOff>1168400</xdr:colOff>
      <xdr:row>2</xdr:row>
      <xdr:rowOff>41275</xdr:rowOff>
    </xdr:to>
    <xdr:sp macro="" textlink="">
      <xdr:nvSpPr>
        <xdr:cNvPr id="7" name="TextBox 13">
          <a:extLst>
            <a:ext uri="{FF2B5EF4-FFF2-40B4-BE49-F238E27FC236}">
              <a16:creationId xmlns:a16="http://schemas.microsoft.com/office/drawing/2014/main" id="{F529B67E-E90A-F742-A38A-6625C9685237}"/>
            </a:ext>
          </a:extLst>
        </xdr:cNvPr>
        <xdr:cNvSpPr txBox="1"/>
      </xdr:nvSpPr>
      <xdr:spPr>
        <a:xfrm>
          <a:off x="10802144" y="117475"/>
          <a:ext cx="1998662" cy="733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rgbClr val="DCF8F0"/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Larause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0</xdr:rowOff>
    </xdr:from>
    <xdr:to>
      <xdr:col>6</xdr:col>
      <xdr:colOff>340042</xdr:colOff>
      <xdr:row>2</xdr:row>
      <xdr:rowOff>40957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59BCFA0-E58A-4104-95E7-B7191E1F9D70}"/>
            </a:ext>
          </a:extLst>
        </xdr:cNvPr>
        <xdr:cNvSpPr txBox="1"/>
      </xdr:nvSpPr>
      <xdr:spPr>
        <a:xfrm>
          <a:off x="215900" y="190500"/>
          <a:ext cx="7196455" cy="7419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Comparación</a:t>
          </a:r>
          <a:r>
            <a:rPr lang="en-US" sz="2400" b="1" baseline="0">
              <a:solidFill>
                <a:schemeClr val="bg1"/>
              </a:solidFill>
            </a:rPr>
            <a:t> de precios entre proveedores</a:t>
          </a:r>
          <a:endParaRPr lang="en-US" sz="24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9</xdr:col>
      <xdr:colOff>568868</xdr:colOff>
      <xdr:row>1</xdr:row>
      <xdr:rowOff>155780</xdr:rowOff>
    </xdr:from>
    <xdr:to>
      <xdr:col>11</xdr:col>
      <xdr:colOff>641999</xdr:colOff>
      <xdr:row>1</xdr:row>
      <xdr:rowOff>613297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4D6B580-5861-4706-B25D-5E91DE62D76E}"/>
            </a:ext>
          </a:extLst>
        </xdr:cNvPr>
        <xdr:cNvSpPr txBox="1"/>
      </xdr:nvSpPr>
      <xdr:spPr>
        <a:xfrm>
          <a:off x="11222172" y="358980"/>
          <a:ext cx="2789964" cy="4575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rgbClr val="F8F3FF"/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Larause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0</xdr:rowOff>
    </xdr:from>
    <xdr:to>
      <xdr:col>6</xdr:col>
      <xdr:colOff>340042</xdr:colOff>
      <xdr:row>2</xdr:row>
      <xdr:rowOff>40957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67B147E-43B2-4962-A9C9-B8ADD6A5D292}"/>
            </a:ext>
          </a:extLst>
        </xdr:cNvPr>
        <xdr:cNvSpPr txBox="1"/>
      </xdr:nvSpPr>
      <xdr:spPr>
        <a:xfrm>
          <a:off x="213360" y="190500"/>
          <a:ext cx="7182802" cy="7343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Comparación</a:t>
          </a:r>
          <a:r>
            <a:rPr lang="en-US" sz="2400" b="1" baseline="0">
              <a:solidFill>
                <a:schemeClr val="bg1"/>
              </a:solidFill>
            </a:rPr>
            <a:t> de precios entre proveedores</a:t>
          </a:r>
          <a:endParaRPr lang="en-US" sz="24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9</xdr:col>
      <xdr:colOff>568868</xdr:colOff>
      <xdr:row>1</xdr:row>
      <xdr:rowOff>155780</xdr:rowOff>
    </xdr:from>
    <xdr:to>
      <xdr:col>11</xdr:col>
      <xdr:colOff>641999</xdr:colOff>
      <xdr:row>1</xdr:row>
      <xdr:rowOff>613297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CA8646E-F06B-41A8-B2F4-4EDADA9942C0}"/>
            </a:ext>
          </a:extLst>
        </xdr:cNvPr>
        <xdr:cNvSpPr txBox="1"/>
      </xdr:nvSpPr>
      <xdr:spPr>
        <a:xfrm>
          <a:off x="11191148" y="346280"/>
          <a:ext cx="2816331" cy="4575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rgbClr val="F8F3FF"/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Larause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0</xdr:rowOff>
    </xdr:from>
    <xdr:to>
      <xdr:col>6</xdr:col>
      <xdr:colOff>340042</xdr:colOff>
      <xdr:row>2</xdr:row>
      <xdr:rowOff>40957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BFB528F-014F-4E98-87E8-BFD4437265A4}"/>
            </a:ext>
          </a:extLst>
        </xdr:cNvPr>
        <xdr:cNvSpPr txBox="1"/>
      </xdr:nvSpPr>
      <xdr:spPr>
        <a:xfrm>
          <a:off x="213360" y="190500"/>
          <a:ext cx="7182802" cy="7343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Comparación</a:t>
          </a:r>
          <a:r>
            <a:rPr lang="en-US" sz="2400" b="1" baseline="0">
              <a:solidFill>
                <a:schemeClr val="bg1"/>
              </a:solidFill>
            </a:rPr>
            <a:t> de precios entre proveedores</a:t>
          </a:r>
          <a:endParaRPr lang="en-US" sz="24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9</xdr:col>
      <xdr:colOff>568868</xdr:colOff>
      <xdr:row>1</xdr:row>
      <xdr:rowOff>155780</xdr:rowOff>
    </xdr:from>
    <xdr:to>
      <xdr:col>11</xdr:col>
      <xdr:colOff>641999</xdr:colOff>
      <xdr:row>1</xdr:row>
      <xdr:rowOff>613297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36951B8-8C22-4DD6-B951-C96C5E13DDB7}"/>
            </a:ext>
          </a:extLst>
        </xdr:cNvPr>
        <xdr:cNvSpPr txBox="1"/>
      </xdr:nvSpPr>
      <xdr:spPr>
        <a:xfrm>
          <a:off x="11191148" y="346280"/>
          <a:ext cx="2816331" cy="4575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rgbClr val="F8F3FF"/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Larause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uadro-de-Cotizaciones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vidor-Administrador"/>
      <sheetName val="Monitor-Administrador"/>
      <sheetName val="Portatil-Supervisor"/>
      <sheetName val="Base-Supervisor"/>
      <sheetName val="Portatil-Personal"/>
      <sheetName val="Base-Personal"/>
      <sheetName val="Mouse"/>
      <sheetName val="Teclados"/>
      <sheetName val="Licencias Microsoft"/>
      <sheetName val="Antivirus"/>
      <sheetName val="Licencias SQL"/>
      <sheetName val="Licencias de windows 11 pro"/>
      <sheetName val="Licencia de server"/>
      <sheetName val="Plan internet empresarial"/>
      <sheetName val="Licencia Visual Studio Code"/>
      <sheetName val="Licencia de Hosting"/>
      <sheetName val="Licencia de dominio"/>
    </sheetNames>
    <sheetDataSet>
      <sheetData sheetId="0">
        <row r="8">
          <cell r="D8" t="str">
            <v>Servidor Dell PowerEdge T350, Intel Xeon E-2378 2.60GHz, 16GB DDR4, 2TB, 3.5″, SATA III, Tower</v>
          </cell>
          <cell r="H8">
            <v>12145721.000000002</v>
          </cell>
        </row>
        <row r="9">
          <cell r="H9">
            <v>12180000</v>
          </cell>
        </row>
        <row r="10">
          <cell r="H10">
            <v>12712545.09</v>
          </cell>
        </row>
      </sheetData>
      <sheetData sheetId="1">
        <row r="8">
          <cell r="D8" t="str">
            <v>Monitor Samsung Gamer 24" pulgadas G320NL Plano Negro</v>
          </cell>
          <cell r="H8">
            <v>679900.00000000012</v>
          </cell>
        </row>
        <row r="9">
          <cell r="H9">
            <v>701900</v>
          </cell>
        </row>
        <row r="10">
          <cell r="H10">
            <v>684000</v>
          </cell>
        </row>
      </sheetData>
      <sheetData sheetId="2">
        <row r="8">
          <cell r="D8" t="str">
            <v>Computador Portátil ASUS Vivobook 16" Pulgadas M3604YA - AMD Ryzen 7 - RAM 16GB - Disco SSD 1 TB - Plateado</v>
          </cell>
          <cell r="H8">
            <v>3449000</v>
          </cell>
        </row>
        <row r="9">
          <cell r="H9">
            <v>2998000</v>
          </cell>
        </row>
        <row r="10">
          <cell r="H10">
            <v>2457900</v>
          </cell>
        </row>
      </sheetData>
      <sheetData sheetId="3">
        <row r="8">
          <cell r="D8" t="str">
            <v>Base Metálica VTA Retráctil para Portátil|8 Posiciones con Estuche De Carga</v>
          </cell>
          <cell r="H8">
            <v>56900</v>
          </cell>
        </row>
        <row r="9">
          <cell r="H9">
            <v>56900</v>
          </cell>
        </row>
        <row r="10">
          <cell r="H10">
            <v>26900.000000000004</v>
          </cell>
        </row>
      </sheetData>
      <sheetData sheetId="4">
        <row r="8">
          <cell r="D8" t="str">
            <v>Computador portátil Gamer ACER NITRO 15.6" Pulgadas R7Z8 AMD Ryzen 7 - RAM 16GB - Disco SSD 1TB - Negro</v>
          </cell>
          <cell r="H8">
            <v>4999000.0000000009</v>
          </cell>
        </row>
        <row r="9">
          <cell r="H9">
            <v>9999000</v>
          </cell>
        </row>
        <row r="10">
          <cell r="H10">
            <v>5389510</v>
          </cell>
        </row>
      </sheetData>
      <sheetData sheetId="5">
        <row r="8">
          <cell r="D8" t="str">
            <v>Base Metálica VTA Retráctil para Portátil|8 Posiciones con Estuche De Carga</v>
          </cell>
          <cell r="H8">
            <v>56900</v>
          </cell>
        </row>
        <row r="9">
          <cell r="H9">
            <v>56900</v>
          </cell>
        </row>
        <row r="10">
          <cell r="H10">
            <v>26900.000000000004</v>
          </cell>
        </row>
      </sheetData>
      <sheetData sheetId="6">
        <row r="8">
          <cell r="D8" t="str">
            <v>Mouse HYPERX Alámbrico Optico Pulsefire Core 6200DPI RGB Gaming</v>
          </cell>
          <cell r="H8">
            <v>89900</v>
          </cell>
        </row>
        <row r="9">
          <cell r="H9">
            <v>89900</v>
          </cell>
        </row>
        <row r="10">
          <cell r="H10">
            <v>89999</v>
          </cell>
        </row>
      </sheetData>
      <sheetData sheetId="7">
        <row r="8">
          <cell r="D8" t="str">
            <v>Teclado PRIMUS Alámbrico Mecánico Gaming colección Star Wars DARTH VADER Negro</v>
          </cell>
          <cell r="H8">
            <v>289900</v>
          </cell>
        </row>
        <row r="9">
          <cell r="H9">
            <v>219900</v>
          </cell>
        </row>
        <row r="10">
          <cell r="H10">
            <v>219900</v>
          </cell>
        </row>
      </sheetData>
      <sheetData sheetId="8">
        <row r="8">
          <cell r="D8" t="str">
            <v>Microsoft 365 Business Standard</v>
          </cell>
          <cell r="H8">
            <v>535949.57999999996</v>
          </cell>
        </row>
        <row r="9">
          <cell r="H9">
            <v>749900.00000000012</v>
          </cell>
        </row>
        <row r="10">
          <cell r="H10">
            <v>749900.00000000012</v>
          </cell>
        </row>
      </sheetData>
      <sheetData sheetId="9">
        <row r="8">
          <cell r="D8" t="str">
            <v>Pin Antivirus McAfee Total Protection 1 Dispositivo - 1 Año</v>
          </cell>
          <cell r="H8">
            <v>44900</v>
          </cell>
        </row>
        <row r="9">
          <cell r="H9">
            <v>39900</v>
          </cell>
        </row>
        <row r="10">
          <cell r="H10">
            <v>30097.000000000004</v>
          </cell>
        </row>
      </sheetData>
      <sheetData sheetId="10">
        <row r="8">
          <cell r="D8" t="str">
            <v>Licencia de dispositivo para SQL Server 2022</v>
          </cell>
          <cell r="H8">
            <v>1302967.8900000001</v>
          </cell>
        </row>
        <row r="9">
          <cell r="H9">
            <v>2809899.1600000006</v>
          </cell>
        </row>
        <row r="10">
          <cell r="H10">
            <v>1990000.0000000002</v>
          </cell>
        </row>
      </sheetData>
      <sheetData sheetId="11">
        <row r="8">
          <cell r="D8" t="str">
            <v>Licencia Windows 11 Pro Retail CD Key</v>
          </cell>
          <cell r="H8">
            <v>34900</v>
          </cell>
        </row>
        <row r="9">
          <cell r="H9">
            <v>39071.000000000007</v>
          </cell>
        </row>
        <row r="10">
          <cell r="H10">
            <v>42872.75</v>
          </cell>
        </row>
      </sheetData>
      <sheetData sheetId="12">
        <row r="8">
          <cell r="D8" t="str">
            <v>Windows Server Standard 2022</v>
          </cell>
          <cell r="H8">
            <v>2290000</v>
          </cell>
        </row>
        <row r="9">
          <cell r="H9">
            <v>140000</v>
          </cell>
        </row>
        <row r="10">
          <cell r="H10">
            <v>5304065.62</v>
          </cell>
        </row>
      </sheetData>
      <sheetData sheetId="13">
        <row r="8">
          <cell r="D8" t="str">
            <v>Internet Fibra Empresarial
500 Megas</v>
          </cell>
          <cell r="H8">
            <v>105990.00000000001</v>
          </cell>
        </row>
        <row r="9">
          <cell r="H9">
            <v>87900.000000000015</v>
          </cell>
        </row>
        <row r="10">
          <cell r="H10">
            <v>129000</v>
          </cell>
        </row>
      </sheetData>
      <sheetData sheetId="14">
        <row r="8">
          <cell r="D8" t="str">
            <v>Microsoft Visual Studio 2022 Professional</v>
          </cell>
          <cell r="H8">
            <v>1589731.09</v>
          </cell>
        </row>
        <row r="9">
          <cell r="H9">
            <v>90685</v>
          </cell>
        </row>
        <row r="10">
          <cell r="H10">
            <v>2099099</v>
          </cell>
        </row>
      </sheetData>
      <sheetData sheetId="15">
        <row r="8">
          <cell r="D8" t="str">
            <v>Hosting ColHost1</v>
          </cell>
          <cell r="H8">
            <v>454000</v>
          </cell>
        </row>
        <row r="9">
          <cell r="H9">
            <v>408502.00000000006</v>
          </cell>
        </row>
        <row r="10">
          <cell r="H10">
            <v>204930</v>
          </cell>
        </row>
      </sheetData>
      <sheetData sheetId="16">
        <row r="8">
          <cell r="D8" t="str">
            <v>Registro de dominio</v>
          </cell>
          <cell r="H8">
            <v>106000</v>
          </cell>
        </row>
        <row r="9">
          <cell r="H9">
            <v>201650.00000000003</v>
          </cell>
        </row>
        <row r="10">
          <cell r="H10">
            <v>80902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Comparación_precios" displayName="Comparación_precios" ref="B8:L24" totalsRowCount="1" headerRowDxfId="77" dataDxfId="76">
  <tableColumns count="11">
    <tableColumn id="1" xr3:uid="{00000000-0010-0000-0000-000001000000}" name="PRODUCTO" totalsRowLabel="Total" dataDxfId="75" totalsRowDxfId="74">
      <calculatedColumnFormula>'[1]Servidor-Administrador'!$D$8</calculatedColumnFormula>
    </tableColumn>
    <tableColumn id="8" xr3:uid="{00000000-0010-0000-0000-000008000000}" name="CANTIDAD" dataDxfId="73" totalsRowDxfId="72"/>
    <tableColumn id="2" xr3:uid="{00000000-0010-0000-0000-000002000000}" name="PROVEEDOR 1" totalsRowFunction="custom" dataDxfId="71" totalsRowDxfId="70">
      <calculatedColumnFormula>'[1]Servidor-Administrador'!$H$8</calculatedColumnFormula>
      <totalsRowFormula>ROUND(SUMPRODUCT(Comparación_precios[[CANTIDAD]:[CANTIDAD]],Comparación_precios[PROVEEDOR 1]),2)</totalsRowFormula>
    </tableColumn>
    <tableColumn id="3" xr3:uid="{00000000-0010-0000-0000-000003000000}" name="PROVEEDOR 2" totalsRowFunction="custom" totalsRowDxfId="69">
      <calculatedColumnFormula>'[1]Servidor-Administrador'!$H$9</calculatedColumnFormula>
      <totalsRowFormula>ROUND(SUMPRODUCT(Comparación_precios[[CANTIDAD]:[CANTIDAD]],Comparación_precios[PROVEEDOR 2]),2)</totalsRowFormula>
    </tableColumn>
    <tableColumn id="4" xr3:uid="{00000000-0010-0000-0000-000004000000}" name="PROVEEDOR 3" totalsRowFunction="custom" dataDxfId="68" totalsRowDxfId="67">
      <calculatedColumnFormula>'[1]Servidor-Administrador'!$H$10</calculatedColumnFormula>
      <totalsRowFormula>ROUND(SUMPRODUCT(Comparación_precios[[CANTIDAD]:[CANTIDAD]],Comparación_precios[PROVEEDOR 3]),2)</totalsRowFormula>
    </tableColumn>
    <tableColumn id="5" xr3:uid="{00000000-0010-0000-0000-000005000000}" name="PROVEEDOR 4" totalsRowFunction="custom" dataDxfId="66" totalsRowDxfId="65">
      <totalsRowFormula>ROUND(SUMPRODUCT(Comparación_precios[[CANTIDAD]:[CANTIDAD]],Comparación_precios[PROVEEDOR 4]),2)</totalsRowFormula>
    </tableColumn>
    <tableColumn id="6" xr3:uid="{00000000-0010-0000-0000-000006000000}" name="PROVEEDOR 5" totalsRowFunction="custom" dataDxfId="64" totalsRowDxfId="63">
      <totalsRowFormula>ROUND(SUMPRODUCT(Comparación_precios[[CANTIDAD]:[CANTIDAD]],Comparación_precios[PROVEEDOR 5]),2)</totalsRowFormula>
    </tableColumn>
    <tableColumn id="7" xr3:uid="{00000000-0010-0000-0000-000007000000}" name="PROVEEDOR 6" totalsRowFunction="custom" dataDxfId="62" totalsRowDxfId="61">
      <totalsRowFormula>ROUND(SUMPRODUCT(Comparación_precios[[CANTIDAD]:[CANTIDAD]],Comparación_precios[PROVEEDOR 6]),2)</totalsRowFormula>
    </tableColumn>
    <tableColumn id="11" xr3:uid="{00000000-0010-0000-0000-00000B000000}" name="PRECIO MÁS BAJO" dataDxfId="60" totalsRowDxfId="59">
      <calculatedColumnFormula>MIN(Comparación_precios[[#This Row],[PROVEEDOR 1]:[PROVEEDOR 6]])</calculatedColumnFormula>
    </tableColumn>
    <tableColumn id="12" xr3:uid="{00000000-0010-0000-0000-00000C000000}" name="PRECIO PROMEDIO" dataDxfId="58" totalsRowDxfId="57">
      <calculatedColumnFormula>IFERROR(AVERAGE(Comparación_precios[[#This Row],[PROVEEDOR 1]:[PROVEEDOR 6]]),0)</calculatedColumnFormula>
    </tableColumn>
    <tableColumn id="13" xr3:uid="{00000000-0010-0000-0000-00000D000000}" name="PRECIO MÁS ALTO" dataDxfId="56" totalsRowDxfId="55">
      <calculatedColumnFormula>MAX(Comparación_precios[[#This Row],[PROVEEDOR 1]:[PROVEEDOR 6]])</calculatedColumnFormula>
    </tableColumn>
  </tableColumns>
  <tableStyleInfo name="Estilo de tabla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3B256D-16A6-405D-AD54-13038EDA79DD}" name="Comparación_precios2" displayName="Comparación_precios2" ref="B8:L24" totalsRowCount="1" headerRowDxfId="51" dataDxfId="50">
  <tableColumns count="11">
    <tableColumn id="1" xr3:uid="{CAB1F42B-E454-449F-A702-2C0A0C202711}" name="PRODUCTO" totalsRowLabel="Total" dataDxfId="49" totalsRowDxfId="48">
      <calculatedColumnFormula>'[1]Servidor-Administrador'!$D$8</calculatedColumnFormula>
    </tableColumn>
    <tableColumn id="8" xr3:uid="{DD294971-DEDD-4BFE-A75C-BB1B600F5CF0}" name="CANTIDAD" dataDxfId="47" totalsRowDxfId="46"/>
    <tableColumn id="2" xr3:uid="{AB6E3812-D369-4DD2-AF6D-533653BA48A3}" name="PROVEEDOR 1" totalsRowFunction="custom" dataDxfId="45" totalsRowDxfId="44">
      <calculatedColumnFormula>'[1]Servidor-Administrador'!$H$8</calculatedColumnFormula>
      <totalsRowFormula>ROUND(SUMPRODUCT(Comparación_precios2[[CANTIDAD]:[CANTIDAD]],Comparación_precios2[PROVEEDOR 1]),2)</totalsRowFormula>
    </tableColumn>
    <tableColumn id="3" xr3:uid="{EA874E9C-B38A-4D62-B2FD-893EF7CEFEE4}" name="PROVEEDOR 2" totalsRowFunction="custom" dataDxfId="43" totalsRowDxfId="42">
      <calculatedColumnFormula>'[1]Servidor-Administrador'!$H$9</calculatedColumnFormula>
      <totalsRowFormula>ROUND(SUMPRODUCT(Comparación_precios2[[CANTIDAD]:[CANTIDAD]],Comparación_precios2[PROVEEDOR 2]),2)</totalsRowFormula>
    </tableColumn>
    <tableColumn id="4" xr3:uid="{532C30C9-28BC-4A9D-A413-06BD8BDD71EC}" name="PROVEEDOR 3" totalsRowFunction="custom" dataDxfId="41" totalsRowDxfId="40">
      <calculatedColumnFormula>'[1]Servidor-Administrador'!$H$10</calculatedColumnFormula>
      <totalsRowFormula>ROUND(SUMPRODUCT(Comparación_precios2[[CANTIDAD]:[CANTIDAD]],Comparación_precios2[PROVEEDOR 3]),2)</totalsRowFormula>
    </tableColumn>
    <tableColumn id="5" xr3:uid="{63B4ACBB-A90E-44F4-8B4C-235866FA71BE}" name="PROVEEDOR 4" totalsRowFunction="custom" dataDxfId="39" totalsRowDxfId="38">
      <totalsRowFormula>ROUND(SUMPRODUCT(Comparación_precios2[[CANTIDAD]:[CANTIDAD]],Comparación_precios2[PROVEEDOR 4]),2)</totalsRowFormula>
    </tableColumn>
    <tableColumn id="6" xr3:uid="{7D5E27BD-62BC-42F0-8BAA-DFA82BFB81CE}" name="PROVEEDOR 5" totalsRowFunction="custom" dataDxfId="37" totalsRowDxfId="36">
      <totalsRowFormula>ROUND(SUMPRODUCT(Comparación_precios2[[CANTIDAD]:[CANTIDAD]],Comparación_precios2[PROVEEDOR 5]),2)</totalsRowFormula>
    </tableColumn>
    <tableColumn id="7" xr3:uid="{18FC4982-DFB8-4549-9C97-ED3E430F7E80}" name="PROVEEDOR 6" totalsRowFunction="custom" dataDxfId="35" totalsRowDxfId="34">
      <totalsRowFormula>ROUND(SUMPRODUCT(Comparación_precios2[[CANTIDAD]:[CANTIDAD]],Comparación_precios2[PROVEEDOR 6]),2)</totalsRowFormula>
    </tableColumn>
    <tableColumn id="11" xr3:uid="{348DEAEE-EE1E-43CF-A27E-0920678BFBDE}" name="PRECIO MÁS BAJO" dataDxfId="33" totalsRowDxfId="32">
      <calculatedColumnFormula>MIN(Comparación_precios2[[#This Row],[PROVEEDOR 1]:[PROVEEDOR 6]])</calculatedColumnFormula>
    </tableColumn>
    <tableColumn id="12" xr3:uid="{8701CCE9-AD0B-4C3D-8FCD-036D8CE4CE29}" name="PRECIO PROMEDIO" dataDxfId="31" totalsRowDxfId="30">
      <calculatedColumnFormula>IFERROR(AVERAGE(Comparación_precios2[[#This Row],[PROVEEDOR 1]:[PROVEEDOR 6]]),0)</calculatedColumnFormula>
    </tableColumn>
    <tableColumn id="13" xr3:uid="{DBEFCA15-60EE-48D4-B42C-D5C6FDB96DDB}" name="PRECIO MÁS ALTO" dataDxfId="29" totalsRowDxfId="28">
      <calculatedColumnFormula>MAX(Comparación_precios2[[#This Row],[PROVEEDOR 1]:[PROVEEDOR 6]])</calculatedColumnFormula>
    </tableColumn>
  </tableColumns>
  <tableStyleInfo name="Estilo de tabla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1D23B5F-2C19-43F5-8E20-0579A5452970}" name="Comparación_precios24" displayName="Comparación_precios24" ref="B8:L24" totalsRowCount="1" headerRowDxfId="24" dataDxfId="23">
  <tableColumns count="11">
    <tableColumn id="1" xr3:uid="{78FE83BC-DD1D-4163-81CC-A9CA572969F6}" name="PRODUCTO" totalsRowLabel="Total" dataDxfId="22" totalsRowDxfId="21">
      <calculatedColumnFormula>'[1]Servidor-Administrador'!$D$8</calculatedColumnFormula>
    </tableColumn>
    <tableColumn id="8" xr3:uid="{BA3EE683-A9F8-4B5C-B25C-B42CCCA32B82}" name="CANTIDAD" dataDxfId="20" totalsRowDxfId="19"/>
    <tableColumn id="2" xr3:uid="{2F42E9A7-7825-4A52-A9C4-3797237460C0}" name="PROVEEDOR 1" totalsRowFunction="custom" dataDxfId="18" totalsRowDxfId="17">
      <calculatedColumnFormula>'[1]Servidor-Administrador'!$H$8</calculatedColumnFormula>
      <totalsRowFormula>ROUND(SUMPRODUCT(Comparación_precios24[[CANTIDAD]:[CANTIDAD]],Comparación_precios24[PROVEEDOR 1]),2)</totalsRowFormula>
    </tableColumn>
    <tableColumn id="3" xr3:uid="{19B0F4AD-A168-4367-9B5C-46F943F67BAB}" name="PROVEEDOR 2" totalsRowFunction="custom" dataDxfId="16" totalsRowDxfId="15">
      <calculatedColumnFormula>'[1]Servidor-Administrador'!$H$9</calculatedColumnFormula>
      <totalsRowFormula>ROUND(SUMPRODUCT(Comparación_precios24[[CANTIDAD]:[CANTIDAD]],Comparación_precios24[PROVEEDOR 2]),2)</totalsRowFormula>
    </tableColumn>
    <tableColumn id="4" xr3:uid="{91F661AF-F9C1-41FE-AE7F-70D3B31EA44E}" name="PROVEEDOR 3" totalsRowFunction="custom" dataDxfId="14" totalsRowDxfId="13">
      <calculatedColumnFormula>'[1]Servidor-Administrador'!$H$10</calculatedColumnFormula>
      <totalsRowFormula>ROUND(SUMPRODUCT(Comparación_precios24[[CANTIDAD]:[CANTIDAD]],Comparación_precios24[PROVEEDOR 3]),2)</totalsRowFormula>
    </tableColumn>
    <tableColumn id="5" xr3:uid="{AB1A6CE8-F8D5-4F43-BEA1-685D428B9B0E}" name="PROVEEDOR 4" totalsRowFunction="custom" dataDxfId="12" totalsRowDxfId="11">
      <totalsRowFormula>ROUND(SUMPRODUCT(Comparación_precios24[[CANTIDAD]:[CANTIDAD]],Comparación_precios24[PROVEEDOR 4]),2)</totalsRowFormula>
    </tableColumn>
    <tableColumn id="6" xr3:uid="{F86F03F1-A41F-4F5F-B2AC-CC4D44194BC1}" name="PROVEEDOR 5" totalsRowFunction="custom" dataDxfId="10" totalsRowDxfId="9">
      <totalsRowFormula>ROUND(SUMPRODUCT(Comparación_precios24[[CANTIDAD]:[CANTIDAD]],Comparación_precios24[PROVEEDOR 5]),2)</totalsRowFormula>
    </tableColumn>
    <tableColumn id="7" xr3:uid="{4CCAB84A-6EBB-4BBD-A70F-5B98486D5F65}" name="PROVEEDOR 6" totalsRowFunction="custom" dataDxfId="8" totalsRowDxfId="7">
      <totalsRowFormula>ROUND(SUMPRODUCT(Comparación_precios24[[CANTIDAD]:[CANTIDAD]],Comparación_precios24[PROVEEDOR 6]),2)</totalsRowFormula>
    </tableColumn>
    <tableColumn id="11" xr3:uid="{7FBB0357-8870-45C4-B33E-7BA94D08FE57}" name="PRECIO MÁS BAJO" dataDxfId="6" totalsRowDxfId="5">
      <calculatedColumnFormula>MIN(Comparación_precios24[[#This Row],[PROVEEDOR 1]:[PROVEEDOR 6]])</calculatedColumnFormula>
    </tableColumn>
    <tableColumn id="12" xr3:uid="{02B36DB1-0739-4E0C-9385-64AEB60B711E}" name="PRECIO PROMEDIO" dataDxfId="4" totalsRowDxfId="3">
      <calculatedColumnFormula>IFERROR(AVERAGE(Comparación_precios24[[#This Row],[PROVEEDOR 1]:[PROVEEDOR 6]]),0)</calculatedColumnFormula>
    </tableColumn>
    <tableColumn id="13" xr3:uid="{FB498583-EDF3-4261-B97E-D73963A9C900}" name="PRECIO MÁS ALTO" dataDxfId="2" totalsRowDxfId="1">
      <calculatedColumnFormula>MAX(Comparación_precios24[[#This Row],[PROVEEDOR 1]:[PROVEEDOR 6]])</calculatedColumnFormula>
    </tableColumn>
  </tableColumns>
  <tableStyleInfo name="Estilo de tabla 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0"/>
  <sheetViews>
    <sheetView showGridLines="0" zoomScale="80" zoomScaleNormal="80" workbookViewId="0">
      <selection activeCell="I12" sqref="I12"/>
    </sheetView>
  </sheetViews>
  <sheetFormatPr baseColWidth="10" defaultColWidth="12" defaultRowHeight="15.6" x14ac:dyDescent="0.3"/>
  <cols>
    <col min="1" max="1" width="4.85546875" style="18" customWidth="1"/>
    <col min="2" max="11" width="22.140625" style="18" customWidth="1"/>
    <col min="12" max="16384" width="12" style="18"/>
  </cols>
  <sheetData>
    <row r="1" spans="2:11" ht="9.9" customHeight="1" x14ac:dyDescent="0.3"/>
    <row r="2" spans="2:11" customFormat="1" ht="54.9" customHeight="1" x14ac:dyDescent="0.2">
      <c r="B2" s="5"/>
      <c r="C2" s="5"/>
      <c r="D2" s="5"/>
      <c r="E2" s="5"/>
      <c r="F2" s="5"/>
      <c r="G2" s="5"/>
      <c r="H2" s="5"/>
      <c r="I2" s="5"/>
      <c r="J2" s="5"/>
      <c r="K2" s="5"/>
    </row>
    <row r="3" spans="2:11" ht="24" customHeight="1" x14ac:dyDescent="0.3"/>
    <row r="4" spans="2:11" ht="42" customHeight="1" x14ac:dyDescent="0.3">
      <c r="B4" s="19" t="s">
        <v>16</v>
      </c>
      <c r="C4" s="20"/>
      <c r="D4" s="20"/>
      <c r="E4" s="20"/>
      <c r="F4" s="20"/>
      <c r="G4" s="20"/>
      <c r="H4" s="20"/>
      <c r="I4" s="20"/>
      <c r="J4" s="20"/>
      <c r="K4" s="20"/>
    </row>
    <row r="5" spans="2:11" ht="15" customHeight="1" x14ac:dyDescent="0.3"/>
    <row r="8" spans="2:11" x14ac:dyDescent="0.3">
      <c r="I8" s="18" t="s">
        <v>36</v>
      </c>
    </row>
    <row r="10" spans="2:11" x14ac:dyDescent="0.3">
      <c r="I10" s="18" t="s">
        <v>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41"/>
  <sheetViews>
    <sheetView showGridLines="0" tabSelected="1" topLeftCell="A8" zoomScale="40" zoomScaleNormal="40" workbookViewId="0">
      <selection activeCell="Q13" sqref="Q13"/>
    </sheetView>
  </sheetViews>
  <sheetFormatPr baseColWidth="10" defaultColWidth="9.28515625" defaultRowHeight="13.8" x14ac:dyDescent="0.3"/>
  <cols>
    <col min="1" max="1" width="4" style="1" customWidth="1"/>
    <col min="2" max="2" width="23.42578125" style="1" customWidth="1"/>
    <col min="3" max="3" width="31.42578125" style="1" customWidth="1"/>
    <col min="4" max="5" width="24.140625" style="1" bestFit="1" customWidth="1"/>
    <col min="6" max="6" width="25.140625" style="1" bestFit="1" customWidth="1"/>
    <col min="7" max="8" width="22.28515625" style="1" bestFit="1" customWidth="1"/>
    <col min="9" max="9" width="22.28515625" style="1" customWidth="1"/>
    <col min="10" max="10" width="26.28515625" style="1" customWidth="1"/>
    <col min="11" max="11" width="25.140625" style="3" customWidth="1"/>
    <col min="12" max="12" width="24.85546875" style="3" customWidth="1"/>
    <col min="13" max="13" width="20.42578125" style="1" customWidth="1"/>
    <col min="14" max="14" width="20.7109375" style="1" customWidth="1"/>
    <col min="15" max="16384" width="9.28515625" style="1"/>
  </cols>
  <sheetData>
    <row r="1" spans="2:14" ht="15" customHeight="1" x14ac:dyDescent="0.3"/>
    <row r="2" spans="2:14" customFormat="1" ht="54.9" customHeight="1" x14ac:dyDescent="0.2">
      <c r="B2" s="5"/>
      <c r="C2" s="5"/>
      <c r="D2" s="5"/>
      <c r="E2" s="5"/>
      <c r="F2" s="5"/>
      <c r="G2" s="5"/>
      <c r="H2" s="5"/>
      <c r="I2" s="30"/>
      <c r="J2" s="30"/>
      <c r="K2" s="30"/>
      <c r="L2" s="30"/>
    </row>
    <row r="3" spans="2:14" ht="15" customHeight="1" x14ac:dyDescent="0.3"/>
    <row r="4" spans="2:14" ht="15" customHeight="1" x14ac:dyDescent="0.3"/>
    <row r="5" spans="2:14" ht="28.8" x14ac:dyDescent="0.3">
      <c r="B5" s="16" t="s">
        <v>2</v>
      </c>
      <c r="C5" s="16"/>
    </row>
    <row r="6" spans="2:14" ht="29.4" thickBot="1" x14ac:dyDescent="0.35">
      <c r="B6" s="17" t="s">
        <v>15</v>
      </c>
      <c r="C6" s="17"/>
      <c r="D6" s="16"/>
      <c r="E6" s="16"/>
      <c r="F6" s="16"/>
      <c r="G6" s="16"/>
      <c r="H6" s="16"/>
      <c r="I6" s="16"/>
      <c r="J6" s="4"/>
      <c r="K6" s="4"/>
      <c r="L6" s="4"/>
      <c r="M6" s="4"/>
      <c r="N6" s="4"/>
    </row>
    <row r="7" spans="2:14" ht="24.75" customHeight="1" thickBot="1" x14ac:dyDescent="0.35">
      <c r="J7" s="67" t="s">
        <v>23</v>
      </c>
      <c r="K7" s="68"/>
      <c r="L7" s="69"/>
    </row>
    <row r="8" spans="2:14" s="6" customFormat="1" ht="46.5" customHeight="1" thickBot="1" x14ac:dyDescent="0.35">
      <c r="B8" s="31" t="s">
        <v>3</v>
      </c>
      <c r="C8" s="31" t="s">
        <v>17</v>
      </c>
      <c r="D8" s="31" t="s">
        <v>30</v>
      </c>
      <c r="E8" s="31" t="s">
        <v>31</v>
      </c>
      <c r="F8" s="31" t="s">
        <v>32</v>
      </c>
      <c r="G8" s="31" t="s">
        <v>33</v>
      </c>
      <c r="H8" s="31" t="s">
        <v>34</v>
      </c>
      <c r="I8" s="31" t="s">
        <v>35</v>
      </c>
      <c r="J8" s="11" t="s">
        <v>8</v>
      </c>
      <c r="K8" s="10" t="s">
        <v>9</v>
      </c>
      <c r="L8" s="12" t="s">
        <v>10</v>
      </c>
    </row>
    <row r="9" spans="2:14" s="7" customFormat="1" ht="144.6" thickBot="1" x14ac:dyDescent="0.35">
      <c r="B9" s="61" t="str">
        <f>'[1]Servidor-Administrador'!$D$8</f>
        <v>Servidor Dell PowerEdge T350, Intel Xeon E-2378 2.60GHz, 16GB DDR4, 2TB, 3.5″, SATA III, Tower</v>
      </c>
      <c r="C9" s="32">
        <v>1</v>
      </c>
      <c r="D9" s="9">
        <f>'[1]Servidor-Administrador'!$H$8</f>
        <v>12145721.000000002</v>
      </c>
      <c r="E9" s="9">
        <f>'[1]Servidor-Administrador'!$H$9</f>
        <v>12180000</v>
      </c>
      <c r="F9" s="9">
        <f>'[1]Servidor-Administrador'!$H$10</f>
        <v>12712545.09</v>
      </c>
      <c r="G9" s="9"/>
      <c r="H9" s="9"/>
      <c r="I9" s="9"/>
      <c r="J9" s="79">
        <f>MIN(Comparación_precios[[#This Row],[PROVEEDOR 1]:[PROVEEDOR 6]])</f>
        <v>12145721.000000002</v>
      </c>
      <c r="K9" s="80">
        <f>IFERROR(AVERAGE(Comparación_precios[[#This Row],[PROVEEDOR 1]:[PROVEEDOR 6]]),0)</f>
        <v>12346088.696666667</v>
      </c>
      <c r="L9" s="74">
        <f>MAX(Comparación_precios[[#This Row],[PROVEEDOR 1]:[PROVEEDOR 6]])</f>
        <v>12712545.09</v>
      </c>
    </row>
    <row r="10" spans="2:14" s="7" customFormat="1" ht="90.6" thickBot="1" x14ac:dyDescent="0.4">
      <c r="B10" s="61" t="str">
        <f>'[1]Monitor-Administrador'!$D$8</f>
        <v>Monitor Samsung Gamer 24" pulgadas G320NL Plano Negro</v>
      </c>
      <c r="C10" s="32">
        <v>2</v>
      </c>
      <c r="D10" s="9">
        <f>'[1]Monitor-Administrador'!$H$8</f>
        <v>679900.00000000012</v>
      </c>
      <c r="E10" s="9">
        <f>'[1]Monitor-Administrador'!$H$9</f>
        <v>701900</v>
      </c>
      <c r="F10" s="9">
        <f>'[1]Monitor-Administrador'!$H$10</f>
        <v>684000</v>
      </c>
      <c r="G10" s="9"/>
      <c r="H10" s="9"/>
      <c r="I10" s="9"/>
      <c r="J10" s="13">
        <f>MIN(Comparación_precios[[#This Row],[PROVEEDOR 1]:[PROVEEDOR 6]])</f>
        <v>679900.00000000012</v>
      </c>
      <c r="K10" s="8">
        <f>IFERROR(AVERAGE(Comparación_precios[[#This Row],[PROVEEDOR 1]:[PROVEEDOR 6]]),0)</f>
        <v>688600</v>
      </c>
      <c r="L10" s="14">
        <f>MAX(Comparación_precios[[#This Row],[PROVEEDOR 1]:[PROVEEDOR 6]])</f>
        <v>701900</v>
      </c>
    </row>
    <row r="11" spans="2:14" s="7" customFormat="1" ht="90.6" thickBot="1" x14ac:dyDescent="0.4">
      <c r="B11" s="61" t="str">
        <f>[1]Mouse!$D$8</f>
        <v>Mouse HYPERX Alámbrico Optico Pulsefire Core 6200DPI RGB Gaming</v>
      </c>
      <c r="C11" s="32">
        <v>1</v>
      </c>
      <c r="D11" s="9">
        <f>[1]Mouse!$H$8</f>
        <v>89900</v>
      </c>
      <c r="E11" s="9">
        <f>[1]Mouse!$H$9</f>
        <v>89900</v>
      </c>
      <c r="F11" s="9">
        <f>[1]Mouse!$H$10</f>
        <v>89999</v>
      </c>
      <c r="G11" s="9"/>
      <c r="H11" s="9"/>
      <c r="I11" s="9"/>
      <c r="J11" s="13">
        <f>MIN(Comparación_precios[[#This Row],[PROVEEDOR 1]:[PROVEEDOR 6]])</f>
        <v>89900</v>
      </c>
      <c r="K11" s="8">
        <f>IFERROR(AVERAGE(Comparación_precios[[#This Row],[PROVEEDOR 1]:[PROVEEDOR 6]]),0)</f>
        <v>89933</v>
      </c>
      <c r="L11" s="14">
        <f>MAX(Comparación_precios[[#This Row],[PROVEEDOR 1]:[PROVEEDOR 6]])</f>
        <v>89999</v>
      </c>
    </row>
    <row r="12" spans="2:14" s="7" customFormat="1" ht="126.6" thickBot="1" x14ac:dyDescent="0.4">
      <c r="B12" s="61" t="str">
        <f>[1]Teclados!$D$8</f>
        <v>Teclado PRIMUS Alámbrico Mecánico Gaming colección Star Wars DARTH VADER Negro</v>
      </c>
      <c r="C12" s="32">
        <v>1</v>
      </c>
      <c r="D12" s="9">
        <f>[1]Teclados!$H$8</f>
        <v>289900</v>
      </c>
      <c r="E12" s="9">
        <f>[1]Teclados!$H$9</f>
        <v>219900</v>
      </c>
      <c r="F12" s="9">
        <f>[1]Teclados!$H$10</f>
        <v>219900</v>
      </c>
      <c r="G12" s="9"/>
      <c r="H12" s="9"/>
      <c r="I12" s="9"/>
      <c r="J12" s="13">
        <f>MIN(Comparación_precios[[#This Row],[PROVEEDOR 1]:[PROVEEDOR 6]])</f>
        <v>219900</v>
      </c>
      <c r="K12" s="8">
        <f>IFERROR(AVERAGE(Comparación_precios[[#This Row],[PROVEEDOR 1]:[PROVEEDOR 6]]),0)</f>
        <v>243233.33333333334</v>
      </c>
      <c r="L12" s="14">
        <f>MAX(Comparación_precios[[#This Row],[PROVEEDOR 1]:[PROVEEDOR 6]])</f>
        <v>289900</v>
      </c>
    </row>
    <row r="13" spans="2:14" s="7" customFormat="1" ht="90.6" thickBot="1" x14ac:dyDescent="0.4">
      <c r="B13" s="61" t="str">
        <f>[1]Antivirus!$D$8</f>
        <v>Pin Antivirus McAfee Total Protection 1 Dispositivo - 1 Año</v>
      </c>
      <c r="C13" s="32">
        <v>1</v>
      </c>
      <c r="D13" s="9">
        <f>[1]Antivirus!$H$8</f>
        <v>44900</v>
      </c>
      <c r="E13" s="9">
        <f>[1]Antivirus!$H$9</f>
        <v>39900</v>
      </c>
      <c r="F13" s="9">
        <f>[1]Antivirus!$H$10</f>
        <v>30097.000000000004</v>
      </c>
      <c r="G13" s="9"/>
      <c r="H13" s="9"/>
      <c r="I13" s="9"/>
      <c r="J13" s="27">
        <f>MIN(Comparación_precios[[#This Row],[PROVEEDOR 1]:[PROVEEDOR 6]])</f>
        <v>30097.000000000004</v>
      </c>
      <c r="K13" s="28">
        <f>IFERROR(AVERAGE(Comparación_precios[[#This Row],[PROVEEDOR 1]:[PROVEEDOR 6]]),0)</f>
        <v>38299</v>
      </c>
      <c r="L13" s="29">
        <f>MAX(Comparación_precios[[#This Row],[PROVEEDOR 1]:[PROVEEDOR 6]])</f>
        <v>44900</v>
      </c>
    </row>
    <row r="14" spans="2:14" s="2" customFormat="1" ht="72.599999999999994" thickBot="1" x14ac:dyDescent="0.35">
      <c r="B14" s="65" t="str">
        <f>'[1]Licencias SQL'!$D$8</f>
        <v>Licencia de dispositivo para SQL Server 2022</v>
      </c>
      <c r="C14" s="50">
        <v>1</v>
      </c>
      <c r="D14" s="9">
        <f>'[1]Licencias SQL'!$H$8</f>
        <v>1302967.8900000001</v>
      </c>
      <c r="E14" s="9">
        <f>'[1]Licencias SQL'!$H$9</f>
        <v>2809899.1600000006</v>
      </c>
      <c r="F14" s="9">
        <f>'[1]Licencias SQL'!$H$10</f>
        <v>1990000.0000000002</v>
      </c>
      <c r="G14" s="49"/>
      <c r="H14" s="49"/>
      <c r="I14" s="49"/>
      <c r="J14" s="78">
        <f>MIN(Comparación_precios[[#This Row],[PROVEEDOR 1]:[PROVEEDOR 6]])</f>
        <v>1302967.8900000001</v>
      </c>
      <c r="K14" s="75">
        <f>IFERROR(AVERAGE(Comparación_precios[[#This Row],[PROVEEDOR 1]:[PROVEEDOR 6]]),0)</f>
        <v>2034289.0166666668</v>
      </c>
      <c r="L14" s="74">
        <f>MAX(Comparación_precios[[#This Row],[PROVEEDOR 1]:[PROVEEDOR 6]])</f>
        <v>2809899.1600000006</v>
      </c>
    </row>
    <row r="15" spans="2:14" s="2" customFormat="1" ht="54.6" thickBot="1" x14ac:dyDescent="0.4">
      <c r="B15" s="65" t="str">
        <f>'[1]Licencias Microsoft'!$D$8</f>
        <v>Microsoft 365 Business Standard</v>
      </c>
      <c r="C15" s="50">
        <v>1</v>
      </c>
      <c r="D15" s="49">
        <f>'[1]Licencias Microsoft'!$H$8</f>
        <v>535949.57999999996</v>
      </c>
      <c r="E15" s="9">
        <f>'[1]Licencias Microsoft'!$H$9</f>
        <v>749900.00000000012</v>
      </c>
      <c r="F15" s="9">
        <f>'[1]Licencias Microsoft'!$H$10</f>
        <v>749900.00000000012</v>
      </c>
      <c r="G15" s="49"/>
      <c r="H15" s="49"/>
      <c r="I15" s="49"/>
      <c r="J15" s="27">
        <f>MIN(Comparación_precios[[#This Row],[PROVEEDOR 1]:[PROVEEDOR 6]])</f>
        <v>535949.57999999996</v>
      </c>
      <c r="K15" s="45">
        <f>IFERROR(AVERAGE(Comparación_precios[[#This Row],[PROVEEDOR 1]:[PROVEEDOR 6]]),0)</f>
        <v>678583.19333333336</v>
      </c>
      <c r="L15" s="46">
        <f>MAX(Comparación_precios[[#This Row],[PROVEEDOR 1]:[PROVEEDOR 6]])</f>
        <v>749900.00000000012</v>
      </c>
    </row>
    <row r="16" spans="2:14" s="2" customFormat="1" ht="54.6" thickBot="1" x14ac:dyDescent="0.4">
      <c r="B16" s="65" t="str">
        <f>'[1]Licencia de server'!$D$8</f>
        <v>Windows Server Standard 2022</v>
      </c>
      <c r="C16" s="50">
        <v>1</v>
      </c>
      <c r="D16" s="49">
        <f>'[1]Licencia de server'!$H$8</f>
        <v>2290000</v>
      </c>
      <c r="E16" s="9">
        <f>'[1]Licencia de server'!$H$9</f>
        <v>140000</v>
      </c>
      <c r="F16" s="9">
        <f>'[1]Licencia de server'!$H$10</f>
        <v>5304065.62</v>
      </c>
      <c r="G16" s="49"/>
      <c r="H16" s="49"/>
      <c r="I16" s="49"/>
      <c r="J16" s="27">
        <f>MIN(Comparación_precios[[#This Row],[PROVEEDOR 1]:[PROVEEDOR 6]])</f>
        <v>140000</v>
      </c>
      <c r="K16" s="76">
        <f>IFERROR(AVERAGE(Comparación_precios[[#This Row],[PROVEEDOR 1]:[PROVEEDOR 6]]),0)</f>
        <v>2578021.8733333335</v>
      </c>
      <c r="L16" s="77">
        <f>MAX(Comparación_precios[[#This Row],[PROVEEDOR 1]:[PROVEEDOR 6]])</f>
        <v>5304065.62</v>
      </c>
    </row>
    <row r="17" spans="2:12" s="2" customFormat="1" ht="54.6" thickBot="1" x14ac:dyDescent="0.4">
      <c r="B17" s="66" t="str">
        <f>'[1]Plan internet empresarial'!$D$8</f>
        <v>Internet Fibra Empresarial
500 Megas</v>
      </c>
      <c r="C17" s="43">
        <v>1</v>
      </c>
      <c r="D17" s="44">
        <f>'[1]Plan internet empresarial'!$H$8</f>
        <v>105990.00000000001</v>
      </c>
      <c r="E17" s="9">
        <f>'[1]Plan internet empresarial'!$H$9</f>
        <v>87900.000000000015</v>
      </c>
      <c r="F17" s="9">
        <f>'[1]Plan internet empresarial'!$H$10</f>
        <v>129000</v>
      </c>
      <c r="G17" s="44"/>
      <c r="H17" s="42"/>
      <c r="I17" s="60"/>
      <c r="J17" s="27">
        <f>MIN(Comparación_precios[[#This Row],[PROVEEDOR 1]:[PROVEEDOR 6]])</f>
        <v>87900.000000000015</v>
      </c>
      <c r="K17" s="45">
        <f>IFERROR(AVERAGE(Comparación_precios[[#This Row],[PROVEEDOR 1]:[PROVEEDOR 6]]),0)</f>
        <v>107630</v>
      </c>
      <c r="L17" s="46">
        <f>MAX(Comparación_precios[[#This Row],[PROVEEDOR 1]:[PROVEEDOR 6]])</f>
        <v>129000</v>
      </c>
    </row>
    <row r="18" spans="2:12" s="2" customFormat="1" ht="36.6" thickBot="1" x14ac:dyDescent="0.4">
      <c r="B18" s="66" t="str">
        <f>'[1]Licencia de Hosting'!$D$8</f>
        <v>Hosting ColHost1</v>
      </c>
      <c r="C18" s="43">
        <v>1</v>
      </c>
      <c r="D18" s="44">
        <f>'[1]Licencia de Hosting'!$H$8</f>
        <v>454000</v>
      </c>
      <c r="E18" s="9">
        <f>'[1]Licencia de Hosting'!$H$9</f>
        <v>408502.00000000006</v>
      </c>
      <c r="F18" s="9">
        <f>'[1]Licencia de Hosting'!$H$10</f>
        <v>204930</v>
      </c>
      <c r="G18" s="44"/>
      <c r="H18" s="42"/>
      <c r="I18" s="60"/>
      <c r="J18" s="27">
        <f>MIN(Comparación_precios[[#This Row],[PROVEEDOR 1]:[PROVEEDOR 6]])</f>
        <v>204930</v>
      </c>
      <c r="K18" s="45">
        <f>IFERROR(AVERAGE(Comparación_precios[[#This Row],[PROVEEDOR 1]:[PROVEEDOR 6]]),0)</f>
        <v>355810.66666666669</v>
      </c>
      <c r="L18" s="46">
        <f>MAX(Comparación_precios[[#This Row],[PROVEEDOR 1]:[PROVEEDOR 6]])</f>
        <v>454000</v>
      </c>
    </row>
    <row r="19" spans="2:12" s="2" customFormat="1" ht="36.6" thickBot="1" x14ac:dyDescent="0.4">
      <c r="B19" s="66" t="str">
        <f>'[1]Licencia de dominio'!$D$8</f>
        <v>Registro de dominio</v>
      </c>
      <c r="C19" s="43">
        <v>1</v>
      </c>
      <c r="D19" s="44">
        <f>'[1]Licencia de dominio'!$H$8</f>
        <v>106000</v>
      </c>
      <c r="E19" s="9">
        <f>'[1]Licencia de dominio'!$H$9</f>
        <v>201650.00000000003</v>
      </c>
      <c r="F19" s="9">
        <f>'[1]Licencia de dominio'!$H$10</f>
        <v>80902</v>
      </c>
      <c r="G19" s="44"/>
      <c r="H19" s="42"/>
      <c r="I19" s="60"/>
      <c r="J19" s="27">
        <f>MIN(Comparación_precios[[#This Row],[PROVEEDOR 1]:[PROVEEDOR 6]])</f>
        <v>80902</v>
      </c>
      <c r="K19" s="45">
        <f>IFERROR(AVERAGE(Comparación_precios[[#This Row],[PROVEEDOR 1]:[PROVEEDOR 6]]),0)</f>
        <v>129517.33333333333</v>
      </c>
      <c r="L19" s="46">
        <f>MAX(Comparación_precios[[#This Row],[PROVEEDOR 1]:[PROVEEDOR 6]])</f>
        <v>201650.00000000003</v>
      </c>
    </row>
    <row r="20" spans="2:12" s="2" customFormat="1" ht="72.599999999999994" thickBot="1" x14ac:dyDescent="0.4">
      <c r="B20" s="66" t="str">
        <f>'[1]Licencia Visual Studio Code'!$D$8</f>
        <v>Microsoft Visual Studio 2022 Professional</v>
      </c>
      <c r="C20" s="43">
        <v>4</v>
      </c>
      <c r="D20" s="44">
        <f>'[1]Licencia Visual Studio Code'!$H$8</f>
        <v>1589731.09</v>
      </c>
      <c r="E20" s="9">
        <f>'[1]Licencia Visual Studio Code'!$H$9</f>
        <v>90685</v>
      </c>
      <c r="F20" s="9">
        <f>'[1]Licencia Visual Studio Code'!$H$10</f>
        <v>2099099</v>
      </c>
      <c r="G20" s="44"/>
      <c r="H20" s="42"/>
      <c r="I20" s="60"/>
      <c r="J20" s="27">
        <f>MIN(Comparación_precios[[#This Row],[PROVEEDOR 1]:[PROVEEDOR 6]])</f>
        <v>90685</v>
      </c>
      <c r="K20" s="75">
        <f>IFERROR(AVERAGE(Comparación_precios[[#This Row],[PROVEEDOR 1]:[PROVEEDOR 6]]),0)</f>
        <v>1259838.3633333333</v>
      </c>
      <c r="L20" s="74">
        <f>MAX(Comparación_precios[[#This Row],[PROVEEDOR 1]:[PROVEEDOR 6]])</f>
        <v>2099099</v>
      </c>
    </row>
    <row r="21" spans="2:12" s="2" customFormat="1" ht="18.600000000000001" thickBot="1" x14ac:dyDescent="0.4">
      <c r="B21" s="42"/>
      <c r="C21" s="43"/>
      <c r="D21" s="44"/>
      <c r="E21" s="9"/>
      <c r="F21" s="9"/>
      <c r="G21" s="44"/>
      <c r="H21" s="42"/>
      <c r="I21" s="60"/>
      <c r="J21" s="27">
        <f>MIN(Comparación_precios[[#This Row],[PROVEEDOR 1]:[PROVEEDOR 6]])</f>
        <v>0</v>
      </c>
      <c r="K21" s="45">
        <f>IFERROR(AVERAGE(Comparación_precios[[#This Row],[PROVEEDOR 1]:[PROVEEDOR 6]]),0)</f>
        <v>0</v>
      </c>
      <c r="L21" s="46">
        <f>MAX(Comparación_precios[[#This Row],[PROVEEDOR 1]:[PROVEEDOR 6]])</f>
        <v>0</v>
      </c>
    </row>
    <row r="22" spans="2:12" s="2" customFormat="1" ht="18.600000000000001" thickBot="1" x14ac:dyDescent="0.4">
      <c r="B22" s="42"/>
      <c r="C22" s="43"/>
      <c r="D22" s="44"/>
      <c r="E22" s="9"/>
      <c r="F22" s="9"/>
      <c r="G22" s="44"/>
      <c r="H22" s="42"/>
      <c r="I22" s="60"/>
      <c r="J22" s="27">
        <f>MIN(Comparación_precios[[#This Row],[PROVEEDOR 1]:[PROVEEDOR 6]])</f>
        <v>0</v>
      </c>
      <c r="K22" s="45">
        <f>IFERROR(AVERAGE(Comparación_precios[[#This Row],[PROVEEDOR 1]:[PROVEEDOR 6]]),0)</f>
        <v>0</v>
      </c>
      <c r="L22" s="46">
        <f>MAX(Comparación_precios[[#This Row],[PROVEEDOR 1]:[PROVEEDOR 6]])</f>
        <v>0</v>
      </c>
    </row>
    <row r="23" spans="2:12" s="2" customFormat="1" ht="18.600000000000001" thickBot="1" x14ac:dyDescent="0.4">
      <c r="B23" s="42"/>
      <c r="C23" s="43"/>
      <c r="D23" s="44"/>
      <c r="E23" s="9"/>
      <c r="F23" s="9"/>
      <c r="G23" s="44"/>
      <c r="H23" s="42"/>
      <c r="I23" s="60"/>
      <c r="J23" s="27">
        <f>MIN(Comparación_precios[[#This Row],[PROVEEDOR 1]:[PROVEEDOR 6]])</f>
        <v>0</v>
      </c>
      <c r="K23" s="45">
        <f>IFERROR(AVERAGE(Comparación_precios[[#This Row],[PROVEEDOR 1]:[PROVEEDOR 6]]),0)</f>
        <v>0</v>
      </c>
      <c r="L23" s="46">
        <f>MAX(Comparación_precios[[#This Row],[PROVEEDOR 1]:[PROVEEDOR 6]])</f>
        <v>0</v>
      </c>
    </row>
    <row r="24" spans="2:12" s="2" customFormat="1" ht="18.600000000000001" thickBot="1" x14ac:dyDescent="0.4">
      <c r="B24" s="33" t="s">
        <v>24</v>
      </c>
      <c r="C24" s="33"/>
      <c r="D24" s="63">
        <f>ROUND(SUMPRODUCT(Comparación_precios[[CANTIDAD]:[CANTIDAD]],Comparación_precios[PROVEEDOR 1]),2)</f>
        <v>25084052.829999998</v>
      </c>
      <c r="E24" s="64">
        <f>ROUND(SUMPRODUCT(Comparación_precios[[CANTIDAD]:[CANTIDAD]],Comparación_precios[PROVEEDOR 2]),2)</f>
        <v>18694091.16</v>
      </c>
      <c r="F24" s="63">
        <f>ROUND(SUMPRODUCT(Comparación_precios[[CANTIDAD]:[CANTIDAD]],Comparación_precios[PROVEEDOR 3]),2)</f>
        <v>31275734.710000001</v>
      </c>
      <c r="G24" s="34">
        <f>ROUND(SUMPRODUCT(Comparación_precios[[CANTIDAD]:[CANTIDAD]],Comparación_precios[PROVEEDOR 4]),2)</f>
        <v>0</v>
      </c>
      <c r="H24" s="34">
        <f>ROUND(SUMPRODUCT(Comparación_precios[[CANTIDAD]:[CANTIDAD]],Comparación_precios[PROVEEDOR 5]),2)</f>
        <v>0</v>
      </c>
      <c r="I24" s="34">
        <f>ROUND(SUMPRODUCT(Comparación_precios[[CANTIDAD]:[CANTIDAD]],Comparación_precios[PROVEEDOR 6]),2)</f>
        <v>0</v>
      </c>
      <c r="J24" s="35"/>
      <c r="K24" s="35"/>
      <c r="L24" s="36"/>
    </row>
    <row r="25" spans="2:12" s="2" customFormat="1" x14ac:dyDescent="0.3">
      <c r="B25" s="1"/>
      <c r="C25" s="1"/>
      <c r="D25" s="1"/>
      <c r="E25" s="1"/>
      <c r="F25" s="1"/>
      <c r="G25" s="1"/>
      <c r="H25" s="1"/>
      <c r="I25" s="1"/>
      <c r="J25" s="1"/>
      <c r="K25" s="3"/>
      <c r="L25" s="3"/>
    </row>
    <row r="26" spans="2:12" s="2" customFormat="1" ht="14.4" thickBot="1" x14ac:dyDescent="0.35">
      <c r="B26" s="1"/>
      <c r="C26" s="1"/>
      <c r="D26" s="1"/>
      <c r="E26" s="1"/>
      <c r="F26" s="1"/>
      <c r="G26" s="1"/>
      <c r="H26" s="1"/>
      <c r="I26" s="1"/>
      <c r="J26" s="1"/>
      <c r="K26" s="3"/>
      <c r="L26" s="3"/>
    </row>
    <row r="27" spans="2:12" s="2" customFormat="1" ht="48.6" customHeight="1" x14ac:dyDescent="0.3">
      <c r="B27" s="72" t="s">
        <v>11</v>
      </c>
      <c r="C27" s="73"/>
      <c r="D27" s="21"/>
      <c r="E27" s="21"/>
      <c r="F27" s="21"/>
      <c r="G27" s="21"/>
      <c r="H27" s="21"/>
    </row>
    <row r="28" spans="2:12" s="2" customFormat="1" ht="33.6" customHeight="1" x14ac:dyDescent="0.3">
      <c r="B28" s="70" t="s">
        <v>12</v>
      </c>
      <c r="C28" s="71"/>
      <c r="D28" s="51"/>
      <c r="E28" s="15"/>
      <c r="F28" s="15"/>
      <c r="G28" s="15"/>
      <c r="H28" s="15"/>
      <c r="I28" s="15"/>
    </row>
    <row r="29" spans="2:12" s="2" customFormat="1" ht="25.95" customHeight="1" x14ac:dyDescent="0.3">
      <c r="B29" s="70" t="s">
        <v>13</v>
      </c>
      <c r="C29" s="71"/>
      <c r="D29" s="52"/>
      <c r="E29" s="22"/>
      <c r="F29" s="22"/>
      <c r="G29" s="15"/>
      <c r="H29" s="22"/>
      <c r="I29" s="22"/>
    </row>
    <row r="30" spans="2:12" s="2" customFormat="1" ht="18" customHeight="1" x14ac:dyDescent="0.3">
      <c r="B30" s="70" t="s">
        <v>14</v>
      </c>
      <c r="C30" s="71"/>
      <c r="D30" s="53"/>
      <c r="E30" s="23"/>
      <c r="F30" s="23"/>
      <c r="G30" s="23"/>
      <c r="H30" s="23"/>
      <c r="I30" s="23"/>
    </row>
    <row r="31" spans="2:12" s="2" customFormat="1" ht="18" x14ac:dyDescent="0.3">
      <c r="B31" s="70"/>
      <c r="C31" s="71"/>
      <c r="D31" s="54"/>
      <c r="E31" s="24"/>
      <c r="F31" s="24"/>
      <c r="G31" s="24"/>
      <c r="H31" s="24"/>
      <c r="I31" s="24"/>
    </row>
    <row r="32" spans="2:12" s="2" customFormat="1" ht="18" x14ac:dyDescent="0.3">
      <c r="B32" s="70"/>
      <c r="C32" s="71"/>
      <c r="D32" s="55"/>
      <c r="E32" s="25"/>
      <c r="F32" s="25"/>
      <c r="G32" s="25"/>
      <c r="H32" s="25"/>
      <c r="I32" s="25"/>
    </row>
    <row r="33" spans="2:12" ht="18" x14ac:dyDescent="0.3">
      <c r="B33" s="70"/>
      <c r="C33" s="71"/>
      <c r="D33" s="56"/>
      <c r="E33" s="26"/>
      <c r="F33" s="26"/>
      <c r="G33" s="26"/>
      <c r="H33" s="26"/>
      <c r="I33" s="26"/>
      <c r="J33" s="2"/>
      <c r="K33" s="1"/>
      <c r="L33" s="1"/>
    </row>
    <row r="34" spans="2:12" x14ac:dyDescent="0.3">
      <c r="J34" s="3"/>
      <c r="K34" s="1"/>
      <c r="L34" s="1"/>
    </row>
    <row r="35" spans="2:12" x14ac:dyDescent="0.3">
      <c r="J35" s="3"/>
      <c r="K35" s="1"/>
      <c r="L35" s="1"/>
    </row>
    <row r="36" spans="2:12" ht="18" x14ac:dyDescent="0.3">
      <c r="D36" s="37"/>
      <c r="E36" s="37"/>
      <c r="F36" s="38"/>
      <c r="G36" s="39"/>
      <c r="H36" s="40"/>
      <c r="I36" s="37"/>
      <c r="J36" s="3"/>
      <c r="K36" s="1"/>
      <c r="L36" s="1"/>
    </row>
    <row r="37" spans="2:12" ht="18" x14ac:dyDescent="0.3">
      <c r="D37" s="37"/>
      <c r="E37" s="37"/>
      <c r="F37" s="38"/>
      <c r="G37" s="41"/>
      <c r="H37" s="40"/>
      <c r="I37" s="37"/>
    </row>
    <row r="38" spans="2:12" ht="18" x14ac:dyDescent="0.3">
      <c r="D38" s="37"/>
      <c r="E38" s="37"/>
      <c r="F38" s="38"/>
      <c r="G38" s="41"/>
      <c r="H38" s="40"/>
      <c r="I38" s="37"/>
    </row>
    <row r="39" spans="2:12" ht="18" x14ac:dyDescent="0.3">
      <c r="D39" s="37"/>
      <c r="E39" s="37"/>
      <c r="F39" s="38"/>
      <c r="G39" s="41"/>
      <c r="H39" s="40"/>
      <c r="I39" s="37"/>
    </row>
    <row r="40" spans="2:12" ht="18" x14ac:dyDescent="0.3">
      <c r="D40" s="37"/>
      <c r="E40" s="37"/>
      <c r="F40" s="38"/>
      <c r="G40" s="41"/>
      <c r="H40" s="40"/>
      <c r="I40" s="37"/>
    </row>
    <row r="41" spans="2:12" ht="18" x14ac:dyDescent="0.3">
      <c r="D41" s="37"/>
      <c r="E41" s="37"/>
      <c r="F41" s="38"/>
      <c r="G41" s="41"/>
      <c r="H41" s="40"/>
      <c r="I41" s="37"/>
    </row>
  </sheetData>
  <mergeCells count="5">
    <mergeCell ref="J7:L7"/>
    <mergeCell ref="B28:C28"/>
    <mergeCell ref="B29:C29"/>
    <mergeCell ref="B30:C33"/>
    <mergeCell ref="B27:C27"/>
  </mergeCells>
  <phoneticPr fontId="13" type="noConversion"/>
  <conditionalFormatting sqref="B8:C8 D24:I24">
    <cfRule type="expression" dxfId="80" priority="1">
      <formula>AND(B$24=MIN($D$24:$I$24),B$24&lt;&gt;0)</formula>
    </cfRule>
  </conditionalFormatting>
  <conditionalFormatting sqref="D8:I8">
    <cfRule type="expression" dxfId="79" priority="42">
      <formula>AND(D$24=MIN($D$24:$I$24),D$24&lt;&gt;0)</formula>
    </cfRule>
  </conditionalFormatting>
  <conditionalFormatting sqref="D9:I23">
    <cfRule type="expression" dxfId="78" priority="52">
      <formula>AND(D$24=MIN($D$24:$I$24),D$24&lt;&gt;0)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B7DA5-D110-46FE-845E-DB41DAF110C8}">
  <dimension ref="B1:N41"/>
  <sheetViews>
    <sheetView showGridLines="0" topLeftCell="A11" zoomScale="90" zoomScaleNormal="90" workbookViewId="0">
      <selection activeCell="B14" sqref="B14"/>
    </sheetView>
  </sheetViews>
  <sheetFormatPr baseColWidth="10" defaultColWidth="9.28515625" defaultRowHeight="13.8" x14ac:dyDescent="0.3"/>
  <cols>
    <col min="1" max="1" width="4" style="1" customWidth="1"/>
    <col min="2" max="2" width="23.42578125" style="1" customWidth="1"/>
    <col min="3" max="3" width="31.42578125" style="1" customWidth="1"/>
    <col min="4" max="5" width="24.140625" style="1" bestFit="1" customWidth="1"/>
    <col min="6" max="6" width="25.140625" style="1" bestFit="1" customWidth="1"/>
    <col min="7" max="8" width="22.28515625" style="1" bestFit="1" customWidth="1"/>
    <col min="9" max="9" width="22.28515625" style="1" customWidth="1"/>
    <col min="10" max="10" width="26.28515625" style="1" customWidth="1"/>
    <col min="11" max="11" width="25.140625" style="3" customWidth="1"/>
    <col min="12" max="12" width="24.85546875" style="3" customWidth="1"/>
    <col min="13" max="13" width="20.42578125" style="1" customWidth="1"/>
    <col min="14" max="14" width="20.7109375" style="1" customWidth="1"/>
    <col min="15" max="16384" width="9.28515625" style="1"/>
  </cols>
  <sheetData>
    <row r="1" spans="2:14" ht="15" customHeight="1" x14ac:dyDescent="0.3"/>
    <row r="2" spans="2:14" customFormat="1" ht="54.9" customHeight="1" x14ac:dyDescent="0.2">
      <c r="B2" s="5"/>
      <c r="C2" s="5"/>
      <c r="D2" s="5"/>
      <c r="E2" s="5"/>
      <c r="F2" s="5"/>
      <c r="G2" s="5"/>
      <c r="H2" s="5"/>
      <c r="I2" s="30"/>
      <c r="J2" s="30"/>
      <c r="K2" s="30"/>
      <c r="L2" s="30"/>
    </row>
    <row r="3" spans="2:14" ht="15" customHeight="1" x14ac:dyDescent="0.3"/>
    <row r="4" spans="2:14" ht="15" customHeight="1" x14ac:dyDescent="0.3"/>
    <row r="5" spans="2:14" ht="28.8" x14ac:dyDescent="0.3">
      <c r="B5" s="16" t="s">
        <v>2</v>
      </c>
      <c r="C5" s="16"/>
    </row>
    <row r="6" spans="2:14" ht="29.4" thickBot="1" x14ac:dyDescent="0.35">
      <c r="B6" s="17" t="s">
        <v>15</v>
      </c>
      <c r="C6" s="17"/>
      <c r="D6" s="16"/>
      <c r="E6" s="16"/>
      <c r="F6" s="16"/>
      <c r="G6" s="16"/>
      <c r="H6" s="16"/>
      <c r="I6" s="16"/>
      <c r="J6" s="4"/>
      <c r="K6" s="4"/>
      <c r="L6" s="4"/>
      <c r="M6" s="4"/>
      <c r="N6" s="4"/>
    </row>
    <row r="7" spans="2:14" ht="24.75" customHeight="1" thickBot="1" x14ac:dyDescent="0.35">
      <c r="J7" s="67" t="s">
        <v>23</v>
      </c>
      <c r="K7" s="68"/>
      <c r="L7" s="69"/>
    </row>
    <row r="8" spans="2:14" s="6" customFormat="1" ht="46.5" customHeight="1" thickBot="1" x14ac:dyDescent="0.35">
      <c r="B8" s="31" t="s">
        <v>3</v>
      </c>
      <c r="C8" s="31" t="s">
        <v>17</v>
      </c>
      <c r="D8" s="31" t="s">
        <v>30</v>
      </c>
      <c r="E8" s="31" t="s">
        <v>31</v>
      </c>
      <c r="F8" s="31" t="s">
        <v>32</v>
      </c>
      <c r="G8" s="31" t="s">
        <v>33</v>
      </c>
      <c r="H8" s="31" t="s">
        <v>34</v>
      </c>
      <c r="I8" s="31" t="s">
        <v>35</v>
      </c>
      <c r="J8" s="11" t="s">
        <v>8</v>
      </c>
      <c r="K8" s="10" t="s">
        <v>9</v>
      </c>
      <c r="L8" s="12" t="s">
        <v>10</v>
      </c>
    </row>
    <row r="9" spans="2:14" s="7" customFormat="1" ht="162.6" thickBot="1" x14ac:dyDescent="0.4">
      <c r="B9" s="61" t="str">
        <f>'[1]Portatil-Supervisor'!$D$8</f>
        <v>Computador Portátil ASUS Vivobook 16" Pulgadas M3604YA - AMD Ryzen 7 - RAM 16GB - Disco SSD 1 TB - Plateado</v>
      </c>
      <c r="C9" s="32">
        <v>1</v>
      </c>
      <c r="D9" s="9">
        <f>'[1]Portatil-Supervisor'!$H$8</f>
        <v>3449000</v>
      </c>
      <c r="E9" s="9">
        <f>'[1]Portatil-Supervisor'!$H$9</f>
        <v>2998000</v>
      </c>
      <c r="F9" s="9">
        <f>'[1]Portatil-Supervisor'!$H$10</f>
        <v>2457900</v>
      </c>
      <c r="G9" s="9"/>
      <c r="H9" s="9"/>
      <c r="I9" s="9"/>
      <c r="J9" s="13">
        <f>MIN(Comparación_precios2[[#This Row],[PROVEEDOR 1]:[PROVEEDOR 6]])</f>
        <v>2457900</v>
      </c>
      <c r="K9" s="8">
        <f>IFERROR(AVERAGE(Comparación_precios2[[#This Row],[PROVEEDOR 1]:[PROVEEDOR 6]]),0)</f>
        <v>2968300</v>
      </c>
      <c r="L9" s="14">
        <f>MAX(Comparación_precios2[[#This Row],[PROVEEDOR 1]:[PROVEEDOR 6]])</f>
        <v>3449000</v>
      </c>
    </row>
    <row r="10" spans="2:14" s="7" customFormat="1" ht="108.6" thickBot="1" x14ac:dyDescent="0.4">
      <c r="B10" s="61" t="str">
        <f>'[1]Base-Supervisor'!$D$8</f>
        <v>Base Metálica VTA Retráctil para Portátil|8 Posiciones con Estuche De Carga</v>
      </c>
      <c r="C10" s="32">
        <v>1</v>
      </c>
      <c r="D10" s="9">
        <f>'[1]Base-Supervisor'!$H$8</f>
        <v>56900</v>
      </c>
      <c r="E10" s="9">
        <f>'[1]Base-Supervisor'!$H$9</f>
        <v>56900</v>
      </c>
      <c r="F10" s="9">
        <f>'[1]Base-Supervisor'!$H$10</f>
        <v>26900.000000000004</v>
      </c>
      <c r="G10" s="9"/>
      <c r="H10" s="9"/>
      <c r="I10" s="9"/>
      <c r="J10" s="13">
        <f>MIN(Comparación_precios2[[#This Row],[PROVEEDOR 1]:[PROVEEDOR 6]])</f>
        <v>26900.000000000004</v>
      </c>
      <c r="K10" s="8">
        <f>IFERROR(AVERAGE(Comparación_precios2[[#This Row],[PROVEEDOR 1]:[PROVEEDOR 6]]),0)</f>
        <v>46900</v>
      </c>
      <c r="L10" s="14">
        <f>MAX(Comparación_precios2[[#This Row],[PROVEEDOR 1]:[PROVEEDOR 6]])</f>
        <v>56900</v>
      </c>
    </row>
    <row r="11" spans="2:14" s="7" customFormat="1" ht="90.6" thickBot="1" x14ac:dyDescent="0.4">
      <c r="B11" s="61" t="str">
        <f>[1]Mouse!$D$8</f>
        <v>Mouse HYPERX Alámbrico Optico Pulsefire Core 6200DPI RGB Gaming</v>
      </c>
      <c r="C11" s="32">
        <v>1</v>
      </c>
      <c r="D11" s="9">
        <f>[1]Mouse!$H$8</f>
        <v>89900</v>
      </c>
      <c r="E11" s="9">
        <f>[1]Mouse!$H$9</f>
        <v>89900</v>
      </c>
      <c r="F11" s="9">
        <f>[1]Mouse!$H$10</f>
        <v>89999</v>
      </c>
      <c r="G11" s="9"/>
      <c r="H11" s="9"/>
      <c r="I11" s="9"/>
      <c r="J11" s="13">
        <f>MIN(Comparación_precios2[[#This Row],[PROVEEDOR 1]:[PROVEEDOR 6]])</f>
        <v>89900</v>
      </c>
      <c r="K11" s="8">
        <f>IFERROR(AVERAGE(Comparación_precios2[[#This Row],[PROVEEDOR 1]:[PROVEEDOR 6]]),0)</f>
        <v>89933</v>
      </c>
      <c r="L11" s="14">
        <f>MAX(Comparación_precios2[[#This Row],[PROVEEDOR 1]:[PROVEEDOR 6]])</f>
        <v>89999</v>
      </c>
    </row>
    <row r="12" spans="2:14" s="7" customFormat="1" ht="126.6" thickBot="1" x14ac:dyDescent="0.4">
      <c r="B12" s="61" t="str">
        <f>[1]Teclados!$D$8</f>
        <v>Teclado PRIMUS Alámbrico Mecánico Gaming colección Star Wars DARTH VADER Negro</v>
      </c>
      <c r="C12" s="32">
        <v>1</v>
      </c>
      <c r="D12" s="9">
        <f>[1]Teclados!$H$8</f>
        <v>289900</v>
      </c>
      <c r="E12" s="9">
        <f>[1]Teclados!$H$9</f>
        <v>219900</v>
      </c>
      <c r="F12" s="9">
        <f>[1]Teclados!$H$10</f>
        <v>219900</v>
      </c>
      <c r="G12" s="9"/>
      <c r="H12" s="9"/>
      <c r="I12" s="9"/>
      <c r="J12" s="13">
        <f>MIN(Comparación_precios2[[#This Row],[PROVEEDOR 1]:[PROVEEDOR 6]])</f>
        <v>219900</v>
      </c>
      <c r="K12" s="8">
        <f>IFERROR(AVERAGE(Comparación_precios2[[#This Row],[PROVEEDOR 1]:[PROVEEDOR 6]]),0)</f>
        <v>243233.33333333334</v>
      </c>
      <c r="L12" s="14">
        <f>MAX(Comparación_precios2[[#This Row],[PROVEEDOR 1]:[PROVEEDOR 6]])</f>
        <v>289900</v>
      </c>
    </row>
    <row r="13" spans="2:14" s="7" customFormat="1" ht="54.6" thickBot="1" x14ac:dyDescent="0.4">
      <c r="B13" s="61" t="str">
        <f>'[1]Licencias Microsoft'!$D$8</f>
        <v>Microsoft 365 Business Standard</v>
      </c>
      <c r="C13" s="32">
        <v>1</v>
      </c>
      <c r="D13" s="9">
        <f>'[1]Licencias Microsoft'!$H$8</f>
        <v>535949.57999999996</v>
      </c>
      <c r="E13" s="9">
        <f>'[1]Licencias Microsoft'!$H$9</f>
        <v>749900.00000000012</v>
      </c>
      <c r="F13" s="9">
        <f>'[1]Licencias Microsoft'!$H$10</f>
        <v>749900.00000000012</v>
      </c>
      <c r="G13" s="9"/>
      <c r="H13" s="9"/>
      <c r="I13" s="9"/>
      <c r="J13" s="27">
        <f>MIN(Comparación_precios2[[#This Row],[PROVEEDOR 1]:[PROVEEDOR 6]])</f>
        <v>535949.57999999996</v>
      </c>
      <c r="K13" s="28">
        <f>IFERROR(AVERAGE(Comparación_precios2[[#This Row],[PROVEEDOR 1]:[PROVEEDOR 6]]),0)</f>
        <v>678583.19333333336</v>
      </c>
      <c r="L13" s="29">
        <f>MAX(Comparación_precios2[[#This Row],[PROVEEDOR 1]:[PROVEEDOR 6]])</f>
        <v>749900.00000000012</v>
      </c>
    </row>
    <row r="14" spans="2:14" s="2" customFormat="1" ht="54.6" thickBot="1" x14ac:dyDescent="0.4">
      <c r="B14" s="65" t="str">
        <f>'[1]Licencias de windows 11 pro'!$D$8</f>
        <v>Licencia Windows 11 Pro Retail CD Key</v>
      </c>
      <c r="C14" s="50">
        <v>1</v>
      </c>
      <c r="D14" s="49">
        <f>'[1]Licencias de windows 11 pro'!$H$8</f>
        <v>34900</v>
      </c>
      <c r="E14" s="9">
        <f>'[1]Licencias de windows 11 pro'!$H$9</f>
        <v>39071.000000000007</v>
      </c>
      <c r="F14" s="9">
        <f>'[1]Licencias de windows 11 pro'!$H$10</f>
        <v>42872.75</v>
      </c>
      <c r="G14" s="49"/>
      <c r="H14" s="49"/>
      <c r="I14" s="49"/>
      <c r="J14" s="27">
        <f>MIN(Comparación_precios2[[#This Row],[PROVEEDOR 1]:[PROVEEDOR 6]])</f>
        <v>34900</v>
      </c>
      <c r="K14" s="45">
        <f>IFERROR(AVERAGE(Comparación_precios2[[#This Row],[PROVEEDOR 1]:[PROVEEDOR 6]]),0)</f>
        <v>38947.916666666664</v>
      </c>
      <c r="L14" s="46">
        <f>MAX(Comparación_precios2[[#This Row],[PROVEEDOR 1]:[PROVEEDOR 6]])</f>
        <v>42872.75</v>
      </c>
    </row>
    <row r="15" spans="2:14" s="2" customFormat="1" ht="18.600000000000001" thickBot="1" x14ac:dyDescent="0.4">
      <c r="B15" s="49"/>
      <c r="C15" s="50"/>
      <c r="D15" s="49"/>
      <c r="E15" s="9"/>
      <c r="F15" s="9"/>
      <c r="G15" s="49"/>
      <c r="H15" s="49"/>
      <c r="I15" s="49"/>
      <c r="J15" s="27">
        <f>MIN(Comparación_precios2[[#This Row],[PROVEEDOR 1]:[PROVEEDOR 6]])</f>
        <v>0</v>
      </c>
      <c r="K15" s="45">
        <f>IFERROR(AVERAGE(Comparación_precios2[[#This Row],[PROVEEDOR 1]:[PROVEEDOR 6]]),0)</f>
        <v>0</v>
      </c>
      <c r="L15" s="46">
        <f>MAX(Comparación_precios2[[#This Row],[PROVEEDOR 1]:[PROVEEDOR 6]])</f>
        <v>0</v>
      </c>
    </row>
    <row r="16" spans="2:14" s="2" customFormat="1" ht="18.600000000000001" thickBot="1" x14ac:dyDescent="0.4">
      <c r="B16" s="49"/>
      <c r="C16" s="50"/>
      <c r="D16" s="49"/>
      <c r="E16" s="9"/>
      <c r="F16" s="9"/>
      <c r="G16" s="49"/>
      <c r="H16" s="49"/>
      <c r="I16" s="49"/>
      <c r="J16" s="27">
        <f>MIN(Comparación_precios2[[#This Row],[PROVEEDOR 1]:[PROVEEDOR 6]])</f>
        <v>0</v>
      </c>
      <c r="K16" s="47">
        <f>IFERROR(AVERAGE(Comparación_precios2[[#This Row],[PROVEEDOR 1]:[PROVEEDOR 6]]),0)</f>
        <v>0</v>
      </c>
      <c r="L16" s="48">
        <f>MAX(Comparación_precios2[[#This Row],[PROVEEDOR 1]:[PROVEEDOR 6]])</f>
        <v>0</v>
      </c>
    </row>
    <row r="17" spans="2:12" s="2" customFormat="1" ht="18.600000000000001" thickBot="1" x14ac:dyDescent="0.4">
      <c r="B17" s="42"/>
      <c r="C17" s="43"/>
      <c r="D17" s="44"/>
      <c r="E17" s="9"/>
      <c r="F17" s="9"/>
      <c r="G17" s="44"/>
      <c r="H17" s="42"/>
      <c r="I17" s="60"/>
      <c r="J17" s="27">
        <f>MIN(Comparación_precios2[[#This Row],[PROVEEDOR 1]:[PROVEEDOR 6]])</f>
        <v>0</v>
      </c>
      <c r="K17" s="45">
        <f>IFERROR(AVERAGE(Comparación_precios2[[#This Row],[PROVEEDOR 1]:[PROVEEDOR 6]]),0)</f>
        <v>0</v>
      </c>
      <c r="L17" s="46">
        <f>MAX(Comparación_precios2[[#This Row],[PROVEEDOR 1]:[PROVEEDOR 6]])</f>
        <v>0</v>
      </c>
    </row>
    <row r="18" spans="2:12" s="2" customFormat="1" ht="18.600000000000001" thickBot="1" x14ac:dyDescent="0.4">
      <c r="B18" s="42"/>
      <c r="C18" s="43"/>
      <c r="D18" s="44"/>
      <c r="E18" s="9"/>
      <c r="F18" s="9"/>
      <c r="G18" s="44"/>
      <c r="H18" s="42"/>
      <c r="I18" s="60"/>
      <c r="J18" s="27">
        <f>MIN(Comparación_precios2[[#This Row],[PROVEEDOR 1]:[PROVEEDOR 6]])</f>
        <v>0</v>
      </c>
      <c r="K18" s="45">
        <f>IFERROR(AVERAGE(Comparación_precios2[[#This Row],[PROVEEDOR 1]:[PROVEEDOR 6]]),0)</f>
        <v>0</v>
      </c>
      <c r="L18" s="46">
        <f>MAX(Comparación_precios2[[#This Row],[PROVEEDOR 1]:[PROVEEDOR 6]])</f>
        <v>0</v>
      </c>
    </row>
    <row r="19" spans="2:12" s="2" customFormat="1" ht="18.600000000000001" thickBot="1" x14ac:dyDescent="0.4">
      <c r="B19" s="42"/>
      <c r="C19" s="43"/>
      <c r="D19" s="44"/>
      <c r="E19" s="9"/>
      <c r="F19" s="9"/>
      <c r="G19" s="44"/>
      <c r="H19" s="42"/>
      <c r="I19" s="60"/>
      <c r="J19" s="27">
        <f>MIN(Comparación_precios2[[#This Row],[PROVEEDOR 1]:[PROVEEDOR 6]])</f>
        <v>0</v>
      </c>
      <c r="K19" s="45">
        <f>IFERROR(AVERAGE(Comparación_precios2[[#This Row],[PROVEEDOR 1]:[PROVEEDOR 6]]),0)</f>
        <v>0</v>
      </c>
      <c r="L19" s="46">
        <f>MAX(Comparación_precios2[[#This Row],[PROVEEDOR 1]:[PROVEEDOR 6]])</f>
        <v>0</v>
      </c>
    </row>
    <row r="20" spans="2:12" s="2" customFormat="1" ht="18.600000000000001" thickBot="1" x14ac:dyDescent="0.4">
      <c r="B20" s="42"/>
      <c r="C20" s="43"/>
      <c r="D20" s="44"/>
      <c r="E20" s="9"/>
      <c r="F20" s="9"/>
      <c r="G20" s="44"/>
      <c r="H20" s="42"/>
      <c r="I20" s="60"/>
      <c r="J20" s="27">
        <f>MIN(Comparación_precios2[[#This Row],[PROVEEDOR 1]:[PROVEEDOR 6]])</f>
        <v>0</v>
      </c>
      <c r="K20" s="45">
        <f>IFERROR(AVERAGE(Comparación_precios2[[#This Row],[PROVEEDOR 1]:[PROVEEDOR 6]]),0)</f>
        <v>0</v>
      </c>
      <c r="L20" s="46">
        <f>MAX(Comparación_precios2[[#This Row],[PROVEEDOR 1]:[PROVEEDOR 6]])</f>
        <v>0</v>
      </c>
    </row>
    <row r="21" spans="2:12" s="2" customFormat="1" ht="18.600000000000001" thickBot="1" x14ac:dyDescent="0.4">
      <c r="B21" s="42"/>
      <c r="C21" s="43"/>
      <c r="D21" s="44"/>
      <c r="E21" s="9"/>
      <c r="F21" s="9"/>
      <c r="G21" s="44"/>
      <c r="H21" s="42"/>
      <c r="I21" s="60"/>
      <c r="J21" s="27">
        <f>MIN(Comparación_precios2[[#This Row],[PROVEEDOR 1]:[PROVEEDOR 6]])</f>
        <v>0</v>
      </c>
      <c r="K21" s="45">
        <f>IFERROR(AVERAGE(Comparación_precios2[[#This Row],[PROVEEDOR 1]:[PROVEEDOR 6]]),0)</f>
        <v>0</v>
      </c>
      <c r="L21" s="46">
        <f>MAX(Comparación_precios2[[#This Row],[PROVEEDOR 1]:[PROVEEDOR 6]])</f>
        <v>0</v>
      </c>
    </row>
    <row r="22" spans="2:12" s="2" customFormat="1" ht="18.600000000000001" thickBot="1" x14ac:dyDescent="0.4">
      <c r="B22" s="42"/>
      <c r="C22" s="43"/>
      <c r="D22" s="44"/>
      <c r="E22" s="9"/>
      <c r="F22" s="9"/>
      <c r="G22" s="44"/>
      <c r="H22" s="42"/>
      <c r="I22" s="60"/>
      <c r="J22" s="27">
        <f>MIN(Comparación_precios2[[#This Row],[PROVEEDOR 1]:[PROVEEDOR 6]])</f>
        <v>0</v>
      </c>
      <c r="K22" s="45">
        <f>IFERROR(AVERAGE(Comparación_precios2[[#This Row],[PROVEEDOR 1]:[PROVEEDOR 6]]),0)</f>
        <v>0</v>
      </c>
      <c r="L22" s="46">
        <f>MAX(Comparación_precios2[[#This Row],[PROVEEDOR 1]:[PROVEEDOR 6]])</f>
        <v>0</v>
      </c>
    </row>
    <row r="23" spans="2:12" s="2" customFormat="1" ht="18.600000000000001" thickBot="1" x14ac:dyDescent="0.4">
      <c r="B23" s="42"/>
      <c r="C23" s="43"/>
      <c r="D23" s="44"/>
      <c r="E23" s="9"/>
      <c r="F23" s="9"/>
      <c r="G23" s="44"/>
      <c r="H23" s="42"/>
      <c r="I23" s="60"/>
      <c r="J23" s="27">
        <f>MIN(Comparación_precios2[[#This Row],[PROVEEDOR 1]:[PROVEEDOR 6]])</f>
        <v>0</v>
      </c>
      <c r="K23" s="45">
        <f>IFERROR(AVERAGE(Comparación_precios2[[#This Row],[PROVEEDOR 1]:[PROVEEDOR 6]]),0)</f>
        <v>0</v>
      </c>
      <c r="L23" s="46">
        <f>MAX(Comparación_precios2[[#This Row],[PROVEEDOR 1]:[PROVEEDOR 6]])</f>
        <v>0</v>
      </c>
    </row>
    <row r="24" spans="2:12" s="2" customFormat="1" ht="18.600000000000001" thickBot="1" x14ac:dyDescent="0.4">
      <c r="B24" s="33" t="s">
        <v>24</v>
      </c>
      <c r="C24" s="33"/>
      <c r="D24" s="34">
        <f>ROUND(SUMPRODUCT(Comparación_precios2[[CANTIDAD]:[CANTIDAD]],Comparación_precios2[PROVEEDOR 1]),2)</f>
        <v>4456549.58</v>
      </c>
      <c r="E24" s="34">
        <f>ROUND(SUMPRODUCT(Comparación_precios2[[CANTIDAD]:[CANTIDAD]],Comparación_precios2[PROVEEDOR 2]),2)</f>
        <v>4153671</v>
      </c>
      <c r="F24" s="62">
        <f>ROUND(SUMPRODUCT(Comparación_precios2[[CANTIDAD]:[CANTIDAD]],Comparación_precios2[PROVEEDOR 3]),2)</f>
        <v>3587471.75</v>
      </c>
      <c r="G24" s="34">
        <f>ROUND(SUMPRODUCT(Comparación_precios2[[CANTIDAD]:[CANTIDAD]],Comparación_precios2[PROVEEDOR 4]),2)</f>
        <v>0</v>
      </c>
      <c r="H24" s="34">
        <f>ROUND(SUMPRODUCT(Comparación_precios2[[CANTIDAD]:[CANTIDAD]],Comparación_precios2[PROVEEDOR 5]),2)</f>
        <v>0</v>
      </c>
      <c r="I24" s="34">
        <f>ROUND(SUMPRODUCT(Comparación_precios2[[CANTIDAD]:[CANTIDAD]],Comparación_precios2[PROVEEDOR 6]),2)</f>
        <v>0</v>
      </c>
      <c r="J24" s="35"/>
      <c r="K24" s="35"/>
      <c r="L24" s="36"/>
    </row>
    <row r="25" spans="2:12" s="2" customFormat="1" x14ac:dyDescent="0.3">
      <c r="B25" s="1"/>
      <c r="C25" s="1"/>
      <c r="D25" s="1"/>
      <c r="E25" s="1"/>
      <c r="F25" s="1"/>
      <c r="G25" s="1"/>
      <c r="H25" s="1"/>
      <c r="I25" s="1"/>
      <c r="J25" s="1"/>
      <c r="K25" s="3"/>
      <c r="L25" s="3"/>
    </row>
    <row r="26" spans="2:12" s="2" customFormat="1" ht="14.4" thickBot="1" x14ac:dyDescent="0.35">
      <c r="B26" s="1"/>
      <c r="C26" s="1"/>
      <c r="D26" s="1"/>
      <c r="E26" s="1"/>
      <c r="F26" s="1"/>
      <c r="G26" s="1"/>
      <c r="H26" s="1"/>
      <c r="I26" s="1"/>
      <c r="J26" s="1"/>
      <c r="K26" s="3"/>
      <c r="L26" s="3"/>
    </row>
    <row r="27" spans="2:12" s="2" customFormat="1" ht="48.6" customHeight="1" x14ac:dyDescent="0.3">
      <c r="B27" s="72" t="s">
        <v>11</v>
      </c>
      <c r="C27" s="73"/>
      <c r="D27" s="21"/>
      <c r="E27" s="21"/>
      <c r="F27" s="21"/>
      <c r="G27" s="21"/>
      <c r="H27" s="21"/>
    </row>
    <row r="28" spans="2:12" s="2" customFormat="1" ht="33.6" customHeight="1" x14ac:dyDescent="0.3">
      <c r="B28" s="70" t="s">
        <v>12</v>
      </c>
      <c r="C28" s="71"/>
      <c r="D28" s="51"/>
      <c r="E28" s="15"/>
      <c r="F28" s="15"/>
      <c r="G28" s="15"/>
      <c r="H28" s="15"/>
      <c r="I28" s="15"/>
    </row>
    <row r="29" spans="2:12" s="2" customFormat="1" ht="25.95" customHeight="1" x14ac:dyDescent="0.3">
      <c r="B29" s="70" t="s">
        <v>13</v>
      </c>
      <c r="C29" s="71"/>
      <c r="D29" s="52"/>
      <c r="E29" s="22"/>
      <c r="F29" s="22"/>
      <c r="G29" s="15"/>
      <c r="H29" s="22"/>
      <c r="I29" s="22"/>
    </row>
    <row r="30" spans="2:12" s="2" customFormat="1" ht="18" customHeight="1" x14ac:dyDescent="0.3">
      <c r="B30" s="70" t="s">
        <v>14</v>
      </c>
      <c r="C30" s="71"/>
      <c r="D30" s="53"/>
      <c r="E30" s="23"/>
      <c r="F30" s="23"/>
      <c r="G30" s="23"/>
      <c r="H30" s="23"/>
      <c r="I30" s="23"/>
    </row>
    <row r="31" spans="2:12" s="2" customFormat="1" ht="18" x14ac:dyDescent="0.3">
      <c r="B31" s="70"/>
      <c r="C31" s="71"/>
      <c r="D31" s="54"/>
      <c r="E31" s="24"/>
      <c r="F31" s="24"/>
      <c r="G31" s="24"/>
      <c r="H31" s="24"/>
      <c r="I31" s="24"/>
    </row>
    <row r="32" spans="2:12" s="2" customFormat="1" ht="18" x14ac:dyDescent="0.3">
      <c r="B32" s="70"/>
      <c r="C32" s="71"/>
      <c r="D32" s="55"/>
      <c r="E32" s="25"/>
      <c r="F32" s="25"/>
      <c r="G32" s="25"/>
      <c r="H32" s="25"/>
      <c r="I32" s="25"/>
    </row>
    <row r="33" spans="2:12" ht="18" x14ac:dyDescent="0.3">
      <c r="B33" s="70"/>
      <c r="C33" s="71"/>
      <c r="D33" s="56"/>
      <c r="E33" s="26"/>
      <c r="F33" s="26"/>
      <c r="G33" s="26"/>
      <c r="H33" s="26"/>
      <c r="I33" s="26"/>
      <c r="J33" s="2"/>
      <c r="K33" s="1"/>
      <c r="L33" s="1"/>
    </row>
    <row r="34" spans="2:12" x14ac:dyDescent="0.3">
      <c r="J34" s="3"/>
      <c r="K34" s="1"/>
      <c r="L34" s="1"/>
    </row>
    <row r="35" spans="2:12" x14ac:dyDescent="0.3">
      <c r="J35" s="3"/>
      <c r="K35" s="1"/>
      <c r="L35" s="1"/>
    </row>
    <row r="36" spans="2:12" ht="18" x14ac:dyDescent="0.3">
      <c r="D36" s="37"/>
      <c r="E36" s="37"/>
      <c r="F36" s="38"/>
      <c r="G36" s="39"/>
      <c r="H36" s="40"/>
      <c r="I36" s="37"/>
      <c r="J36" s="3"/>
      <c r="K36" s="1"/>
      <c r="L36" s="1"/>
    </row>
    <row r="37" spans="2:12" ht="18" x14ac:dyDescent="0.3">
      <c r="D37" s="37"/>
      <c r="E37" s="37"/>
      <c r="F37" s="38"/>
      <c r="G37" s="41"/>
      <c r="H37" s="40"/>
      <c r="I37" s="37"/>
    </row>
    <row r="38" spans="2:12" ht="18" x14ac:dyDescent="0.3">
      <c r="D38" s="37"/>
      <c r="E38" s="37"/>
      <c r="F38" s="38"/>
      <c r="G38" s="41"/>
      <c r="H38" s="40"/>
      <c r="I38" s="37"/>
    </row>
    <row r="39" spans="2:12" ht="18" x14ac:dyDescent="0.3">
      <c r="D39" s="37"/>
      <c r="E39" s="37"/>
      <c r="F39" s="38"/>
      <c r="G39" s="41"/>
      <c r="H39" s="40"/>
      <c r="I39" s="37"/>
    </row>
    <row r="40" spans="2:12" ht="18" x14ac:dyDescent="0.3">
      <c r="D40" s="37"/>
      <c r="E40" s="37"/>
      <c r="F40" s="38"/>
      <c r="G40" s="41"/>
      <c r="H40" s="40"/>
      <c r="I40" s="37"/>
    </row>
    <row r="41" spans="2:12" ht="18" x14ac:dyDescent="0.3">
      <c r="D41" s="37"/>
      <c r="E41" s="37"/>
      <c r="F41" s="38"/>
      <c r="G41" s="41"/>
      <c r="H41" s="40"/>
      <c r="I41" s="37"/>
    </row>
  </sheetData>
  <mergeCells count="5">
    <mergeCell ref="J7:L7"/>
    <mergeCell ref="B27:C27"/>
    <mergeCell ref="B28:C28"/>
    <mergeCell ref="B29:C29"/>
    <mergeCell ref="B30:C33"/>
  </mergeCells>
  <conditionalFormatting sqref="B8:C8 D24:I24">
    <cfRule type="expression" dxfId="54" priority="1">
      <formula>AND(B$24=MIN($D$24:$I$24),B$24&lt;&gt;0)</formula>
    </cfRule>
  </conditionalFormatting>
  <conditionalFormatting sqref="D8:I8">
    <cfRule type="expression" dxfId="53" priority="2">
      <formula>AND(D$24=MIN($D$24:$I$24),D$24&lt;&gt;0)</formula>
    </cfRule>
  </conditionalFormatting>
  <conditionalFormatting sqref="D9:I23">
    <cfRule type="expression" dxfId="52" priority="50">
      <formula>AND(D$24=MIN($D$24:$I$24),D$24&lt;&gt;0)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3845A-A6FE-4945-AA7A-FFA64636BF64}">
  <dimension ref="B1:N41"/>
  <sheetViews>
    <sheetView showGridLines="0" topLeftCell="A20" zoomScale="90" zoomScaleNormal="90" workbookViewId="0">
      <selection activeCell="B20" sqref="B20"/>
    </sheetView>
  </sheetViews>
  <sheetFormatPr baseColWidth="10" defaultColWidth="9.28515625" defaultRowHeight="13.8" x14ac:dyDescent="0.3"/>
  <cols>
    <col min="1" max="1" width="4" style="1" customWidth="1"/>
    <col min="2" max="2" width="23.42578125" style="1" customWidth="1"/>
    <col min="3" max="3" width="31.42578125" style="1" customWidth="1"/>
    <col min="4" max="5" width="24.140625" style="1" bestFit="1" customWidth="1"/>
    <col min="6" max="6" width="25.140625" style="1" bestFit="1" customWidth="1"/>
    <col min="7" max="8" width="22.28515625" style="1" bestFit="1" customWidth="1"/>
    <col min="9" max="9" width="22.28515625" style="1" customWidth="1"/>
    <col min="10" max="10" width="26.28515625" style="1" customWidth="1"/>
    <col min="11" max="11" width="25.140625" style="3" customWidth="1"/>
    <col min="12" max="12" width="24.85546875" style="3" customWidth="1"/>
    <col min="13" max="13" width="20.42578125" style="1" customWidth="1"/>
    <col min="14" max="14" width="20.7109375" style="1" customWidth="1"/>
    <col min="15" max="16384" width="9.28515625" style="1"/>
  </cols>
  <sheetData>
    <row r="1" spans="2:14" ht="15" customHeight="1" x14ac:dyDescent="0.3"/>
    <row r="2" spans="2:14" customFormat="1" ht="54.9" customHeight="1" x14ac:dyDescent="0.2">
      <c r="B2" s="5"/>
      <c r="C2" s="5"/>
      <c r="D2" s="5"/>
      <c r="E2" s="5"/>
      <c r="F2" s="5"/>
      <c r="G2" s="5"/>
      <c r="H2" s="5"/>
      <c r="I2" s="30"/>
      <c r="J2" s="30"/>
      <c r="K2" s="30"/>
      <c r="L2" s="30"/>
    </row>
    <row r="3" spans="2:14" ht="15" customHeight="1" x14ac:dyDescent="0.3"/>
    <row r="4" spans="2:14" ht="15" customHeight="1" x14ac:dyDescent="0.3"/>
    <row r="5" spans="2:14" ht="28.8" x14ac:dyDescent="0.3">
      <c r="B5" s="16" t="s">
        <v>2</v>
      </c>
      <c r="C5" s="16"/>
    </row>
    <row r="6" spans="2:14" ht="29.4" thickBot="1" x14ac:dyDescent="0.35">
      <c r="B6" s="17" t="s">
        <v>15</v>
      </c>
      <c r="C6" s="17"/>
      <c r="D6" s="16"/>
      <c r="E6" s="16"/>
      <c r="F6" s="16"/>
      <c r="G6" s="16"/>
      <c r="H6" s="16"/>
      <c r="I6" s="16"/>
      <c r="J6" s="4"/>
      <c r="K6" s="4"/>
      <c r="L6" s="4"/>
      <c r="M6" s="4"/>
      <c r="N6" s="4"/>
    </row>
    <row r="7" spans="2:14" ht="24.75" customHeight="1" thickBot="1" x14ac:dyDescent="0.35">
      <c r="J7" s="67" t="s">
        <v>23</v>
      </c>
      <c r="K7" s="68"/>
      <c r="L7" s="69"/>
    </row>
    <row r="8" spans="2:14" s="6" customFormat="1" ht="46.5" customHeight="1" thickBot="1" x14ac:dyDescent="0.35">
      <c r="B8" s="31" t="s">
        <v>3</v>
      </c>
      <c r="C8" s="31" t="s">
        <v>17</v>
      </c>
      <c r="D8" s="31" t="s">
        <v>30</v>
      </c>
      <c r="E8" s="31" t="s">
        <v>31</v>
      </c>
      <c r="F8" s="31" t="s">
        <v>32</v>
      </c>
      <c r="G8" s="31" t="s">
        <v>33</v>
      </c>
      <c r="H8" s="31" t="s">
        <v>34</v>
      </c>
      <c r="I8" s="31" t="s">
        <v>35</v>
      </c>
      <c r="J8" s="11" t="s">
        <v>8</v>
      </c>
      <c r="K8" s="10" t="s">
        <v>9</v>
      </c>
      <c r="L8" s="12" t="s">
        <v>10</v>
      </c>
    </row>
    <row r="9" spans="2:14" s="7" customFormat="1" ht="144.6" thickBot="1" x14ac:dyDescent="0.4">
      <c r="B9" s="61" t="str">
        <f>'[1]Portatil-Personal'!$D$8</f>
        <v>Computador portátil Gamer ACER NITRO 15.6" Pulgadas R7Z8 AMD Ryzen 7 - RAM 16GB - Disco SSD 1TB - Negro</v>
      </c>
      <c r="C9" s="32">
        <v>4</v>
      </c>
      <c r="D9" s="9">
        <f>'[1]Portatil-Personal'!$H$8</f>
        <v>4999000.0000000009</v>
      </c>
      <c r="E9" s="9">
        <f>'[1]Portatil-Personal'!$H$9</f>
        <v>9999000</v>
      </c>
      <c r="F9" s="9">
        <f>'[1]Portatil-Personal'!$H$10</f>
        <v>5389510</v>
      </c>
      <c r="G9" s="9"/>
      <c r="H9" s="9"/>
      <c r="I9" s="9"/>
      <c r="J9" s="13">
        <f>MIN(Comparación_precios24[[#This Row],[PROVEEDOR 1]:[PROVEEDOR 6]])</f>
        <v>4999000.0000000009</v>
      </c>
      <c r="K9" s="8">
        <f>IFERROR(AVERAGE(Comparación_precios24[[#This Row],[PROVEEDOR 1]:[PROVEEDOR 6]]),0)</f>
        <v>6795836.666666667</v>
      </c>
      <c r="L9" s="14">
        <f>MAX(Comparación_precios24[[#This Row],[PROVEEDOR 1]:[PROVEEDOR 6]])</f>
        <v>9999000</v>
      </c>
    </row>
    <row r="10" spans="2:14" s="7" customFormat="1" ht="108.6" thickBot="1" x14ac:dyDescent="0.4">
      <c r="B10" s="61" t="str">
        <f>'[1]Base-Personal'!$D$8</f>
        <v>Base Metálica VTA Retráctil para Portátil|8 Posiciones con Estuche De Carga</v>
      </c>
      <c r="C10" s="32">
        <v>4</v>
      </c>
      <c r="D10" s="9">
        <f>'[1]Base-Personal'!$H$8</f>
        <v>56900</v>
      </c>
      <c r="E10" s="9">
        <f>'[1]Base-Personal'!$H$9</f>
        <v>56900</v>
      </c>
      <c r="F10" s="9">
        <f>'[1]Base-Personal'!$H$10</f>
        <v>26900.000000000004</v>
      </c>
      <c r="G10" s="9"/>
      <c r="H10" s="9"/>
      <c r="I10" s="9"/>
      <c r="J10" s="13">
        <f>MIN(Comparación_precios24[[#This Row],[PROVEEDOR 1]:[PROVEEDOR 6]])</f>
        <v>26900.000000000004</v>
      </c>
      <c r="K10" s="8">
        <f>IFERROR(AVERAGE(Comparación_precios24[[#This Row],[PROVEEDOR 1]:[PROVEEDOR 6]]),0)</f>
        <v>46900</v>
      </c>
      <c r="L10" s="14">
        <f>MAX(Comparación_precios24[[#This Row],[PROVEEDOR 1]:[PROVEEDOR 6]])</f>
        <v>56900</v>
      </c>
    </row>
    <row r="11" spans="2:14" s="7" customFormat="1" ht="90.6" thickBot="1" x14ac:dyDescent="0.4">
      <c r="B11" s="61" t="str">
        <f>[1]Mouse!$D$8</f>
        <v>Mouse HYPERX Alámbrico Optico Pulsefire Core 6200DPI RGB Gaming</v>
      </c>
      <c r="C11" s="32">
        <v>4</v>
      </c>
      <c r="D11" s="9">
        <f>[1]Mouse!$H$8</f>
        <v>89900</v>
      </c>
      <c r="E11" s="9">
        <f>[1]Mouse!$H$9</f>
        <v>89900</v>
      </c>
      <c r="F11" s="9">
        <f>[1]Mouse!$H$10</f>
        <v>89999</v>
      </c>
      <c r="G11" s="9"/>
      <c r="H11" s="9"/>
      <c r="I11" s="9"/>
      <c r="J11" s="13">
        <f>MIN(Comparación_precios24[[#This Row],[PROVEEDOR 1]:[PROVEEDOR 6]])</f>
        <v>89900</v>
      </c>
      <c r="K11" s="8">
        <f>IFERROR(AVERAGE(Comparación_precios24[[#This Row],[PROVEEDOR 1]:[PROVEEDOR 6]]),0)</f>
        <v>89933</v>
      </c>
      <c r="L11" s="14">
        <f>MAX(Comparación_precios24[[#This Row],[PROVEEDOR 1]:[PROVEEDOR 6]])</f>
        <v>89999</v>
      </c>
    </row>
    <row r="12" spans="2:14" s="7" customFormat="1" ht="126.6" thickBot="1" x14ac:dyDescent="0.4">
      <c r="B12" s="61" t="str">
        <f>[1]Teclados!$D$8</f>
        <v>Teclado PRIMUS Alámbrico Mecánico Gaming colección Star Wars DARTH VADER Negro</v>
      </c>
      <c r="C12" s="32">
        <v>4</v>
      </c>
      <c r="D12" s="9">
        <f>[1]Teclados!$H$8</f>
        <v>289900</v>
      </c>
      <c r="E12" s="9">
        <f>[1]Teclados!$H$9</f>
        <v>219900</v>
      </c>
      <c r="F12" s="9">
        <f>[1]Teclados!$H$10</f>
        <v>219900</v>
      </c>
      <c r="G12" s="9"/>
      <c r="H12" s="9"/>
      <c r="I12" s="9"/>
      <c r="J12" s="13">
        <f>MIN(Comparación_precios24[[#This Row],[PROVEEDOR 1]:[PROVEEDOR 6]])</f>
        <v>219900</v>
      </c>
      <c r="K12" s="8">
        <f>IFERROR(AVERAGE(Comparación_precios24[[#This Row],[PROVEEDOR 1]:[PROVEEDOR 6]]),0)</f>
        <v>243233.33333333334</v>
      </c>
      <c r="L12" s="14">
        <f>MAX(Comparación_precios24[[#This Row],[PROVEEDOR 1]:[PROVEEDOR 6]])</f>
        <v>289900</v>
      </c>
    </row>
    <row r="13" spans="2:14" s="7" customFormat="1" ht="54.6" thickBot="1" x14ac:dyDescent="0.4">
      <c r="B13" s="61" t="str">
        <f>'[1]Licencias Microsoft'!$D$8</f>
        <v>Microsoft 365 Business Standard</v>
      </c>
      <c r="C13" s="32">
        <v>4</v>
      </c>
      <c r="D13" s="9">
        <f>'[1]Licencias Microsoft'!$H$8</f>
        <v>535949.57999999996</v>
      </c>
      <c r="E13" s="9">
        <f>'[1]Licencias Microsoft'!$H$9</f>
        <v>749900.00000000012</v>
      </c>
      <c r="F13" s="9">
        <f>'[1]Licencias Microsoft'!$H$10</f>
        <v>749900.00000000012</v>
      </c>
      <c r="G13" s="9"/>
      <c r="H13" s="9"/>
      <c r="I13" s="9"/>
      <c r="J13" s="27">
        <f>MIN(Comparación_precios24[[#This Row],[PROVEEDOR 1]:[PROVEEDOR 6]])</f>
        <v>535949.57999999996</v>
      </c>
      <c r="K13" s="28">
        <f>IFERROR(AVERAGE(Comparación_precios24[[#This Row],[PROVEEDOR 1]:[PROVEEDOR 6]]),0)</f>
        <v>678583.19333333336</v>
      </c>
      <c r="L13" s="29">
        <f>MAX(Comparación_precios24[[#This Row],[PROVEEDOR 1]:[PROVEEDOR 6]])</f>
        <v>749900.00000000012</v>
      </c>
    </row>
    <row r="14" spans="2:14" s="2" customFormat="1" ht="54.6" thickBot="1" x14ac:dyDescent="0.4">
      <c r="B14" s="65" t="str">
        <f>'[1]Licencias de windows 11 pro'!$D$8</f>
        <v>Licencia Windows 11 Pro Retail CD Key</v>
      </c>
      <c r="C14" s="50">
        <v>4</v>
      </c>
      <c r="D14" s="49">
        <f>'[1]Licencias de windows 11 pro'!$H$8</f>
        <v>34900</v>
      </c>
      <c r="E14" s="9">
        <f>'[1]Licencias de windows 11 pro'!$H$9</f>
        <v>39071.000000000007</v>
      </c>
      <c r="F14" s="9">
        <f>'[1]Licencias de windows 11 pro'!$H$10</f>
        <v>42872.75</v>
      </c>
      <c r="G14" s="49"/>
      <c r="H14" s="49"/>
      <c r="I14" s="49"/>
      <c r="J14" s="27">
        <f>MIN(Comparación_precios24[[#This Row],[PROVEEDOR 1]:[PROVEEDOR 6]])</f>
        <v>34900</v>
      </c>
      <c r="K14" s="45">
        <f>IFERROR(AVERAGE(Comparación_precios24[[#This Row],[PROVEEDOR 1]:[PROVEEDOR 6]]),0)</f>
        <v>38947.916666666664</v>
      </c>
      <c r="L14" s="46">
        <f>MAX(Comparación_precios24[[#This Row],[PROVEEDOR 1]:[PROVEEDOR 6]])</f>
        <v>42872.75</v>
      </c>
    </row>
    <row r="15" spans="2:14" s="2" customFormat="1" ht="54.6" thickBot="1" x14ac:dyDescent="0.4">
      <c r="B15" s="65" t="str">
        <f>'[1]Licencia Visual Studio Code'!$D$8</f>
        <v>Microsoft Visual Studio 2022 Professional</v>
      </c>
      <c r="C15" s="50">
        <v>4</v>
      </c>
      <c r="D15" s="49">
        <f>'[1]Licencia Visual Studio Code'!$H$8</f>
        <v>1589731.09</v>
      </c>
      <c r="E15" s="9">
        <f>'[1]Licencia Visual Studio Code'!$H$9</f>
        <v>90685</v>
      </c>
      <c r="F15" s="9">
        <f>'[1]Licencia Visual Studio Code'!$H$10</f>
        <v>2099099</v>
      </c>
      <c r="G15" s="49"/>
      <c r="H15" s="49"/>
      <c r="I15" s="49"/>
      <c r="J15" s="27">
        <f>MIN(Comparación_precios24[[#This Row],[PROVEEDOR 1]:[PROVEEDOR 6]])</f>
        <v>90685</v>
      </c>
      <c r="K15" s="45">
        <f>IFERROR(AVERAGE(Comparación_precios24[[#This Row],[PROVEEDOR 1]:[PROVEEDOR 6]]),0)</f>
        <v>1259838.3633333333</v>
      </c>
      <c r="L15" s="46">
        <f>MAX(Comparación_precios24[[#This Row],[PROVEEDOR 1]:[PROVEEDOR 6]])</f>
        <v>2099099</v>
      </c>
    </row>
    <row r="16" spans="2:14" s="2" customFormat="1" ht="54.6" thickBot="1" x14ac:dyDescent="0.4">
      <c r="B16" s="65" t="str">
        <f>'[1]Licencias SQL'!$D$8</f>
        <v>Licencia de dispositivo para SQL Server 2022</v>
      </c>
      <c r="C16" s="50">
        <v>4</v>
      </c>
      <c r="D16" s="49">
        <f>'[1]Licencias SQL'!$H$8</f>
        <v>1302967.8900000001</v>
      </c>
      <c r="E16" s="9">
        <f>'[1]Licencias SQL'!$H$9</f>
        <v>2809899.1600000006</v>
      </c>
      <c r="F16" s="9">
        <f>'[1]Licencias SQL'!$H$10</f>
        <v>1990000.0000000002</v>
      </c>
      <c r="G16" s="49"/>
      <c r="H16" s="49"/>
      <c r="I16" s="49"/>
      <c r="J16" s="27">
        <f>MIN(Comparación_precios24[[#This Row],[PROVEEDOR 1]:[PROVEEDOR 6]])</f>
        <v>1302967.8900000001</v>
      </c>
      <c r="K16" s="47">
        <f>IFERROR(AVERAGE(Comparación_precios24[[#This Row],[PROVEEDOR 1]:[PROVEEDOR 6]]),0)</f>
        <v>2034289.0166666668</v>
      </c>
      <c r="L16" s="48">
        <f>MAX(Comparación_precios24[[#This Row],[PROVEEDOR 1]:[PROVEEDOR 6]])</f>
        <v>2809899.1600000006</v>
      </c>
    </row>
    <row r="17" spans="2:12" s="2" customFormat="1" ht="54.6" thickBot="1" x14ac:dyDescent="0.4">
      <c r="B17" s="66" t="str">
        <f>'[1]Plan internet empresarial'!$D$8</f>
        <v>Internet Fibra Empresarial
500 Megas</v>
      </c>
      <c r="C17" s="43">
        <v>1</v>
      </c>
      <c r="D17" s="44">
        <f>'[1]Plan internet empresarial'!$H$8</f>
        <v>105990.00000000001</v>
      </c>
      <c r="E17" s="9">
        <f>'[1]Plan internet empresarial'!$H$9</f>
        <v>87900.000000000015</v>
      </c>
      <c r="F17" s="9">
        <f>'[1]Plan internet empresarial'!$H$10</f>
        <v>129000</v>
      </c>
      <c r="G17" s="44"/>
      <c r="H17" s="42"/>
      <c r="I17" s="60"/>
      <c r="J17" s="27">
        <f>MIN(Comparación_precios24[[#This Row],[PROVEEDOR 1]:[PROVEEDOR 6]])</f>
        <v>87900.000000000015</v>
      </c>
      <c r="K17" s="45">
        <f>IFERROR(AVERAGE(Comparación_precios24[[#This Row],[PROVEEDOR 1]:[PROVEEDOR 6]]),0)</f>
        <v>107630</v>
      </c>
      <c r="L17" s="46">
        <f>MAX(Comparación_precios24[[#This Row],[PROVEEDOR 1]:[PROVEEDOR 6]])</f>
        <v>129000</v>
      </c>
    </row>
    <row r="18" spans="2:12" s="2" customFormat="1" ht="90.6" thickBot="1" x14ac:dyDescent="0.4">
      <c r="B18" s="66" t="str">
        <f>[1]Antivirus!$D$8</f>
        <v>Pin Antivirus McAfee Total Protection 1 Dispositivo - 1 Año</v>
      </c>
      <c r="C18" s="43">
        <v>4</v>
      </c>
      <c r="D18" s="44">
        <f>[1]Antivirus!$H$8</f>
        <v>44900</v>
      </c>
      <c r="E18" s="9">
        <f>[1]Antivirus!$H$9</f>
        <v>39900</v>
      </c>
      <c r="F18" s="9">
        <f>[1]Antivirus!$H$10</f>
        <v>30097.000000000004</v>
      </c>
      <c r="G18" s="44"/>
      <c r="H18" s="42"/>
      <c r="I18" s="60"/>
      <c r="J18" s="27">
        <f>MIN(Comparación_precios24[[#This Row],[PROVEEDOR 1]:[PROVEEDOR 6]])</f>
        <v>30097.000000000004</v>
      </c>
      <c r="K18" s="45">
        <f>IFERROR(AVERAGE(Comparación_precios24[[#This Row],[PROVEEDOR 1]:[PROVEEDOR 6]]),0)</f>
        <v>38299</v>
      </c>
      <c r="L18" s="46">
        <f>MAX(Comparación_precios24[[#This Row],[PROVEEDOR 1]:[PROVEEDOR 6]])</f>
        <v>44900</v>
      </c>
    </row>
    <row r="19" spans="2:12" s="2" customFormat="1" ht="36.6" thickBot="1" x14ac:dyDescent="0.4">
      <c r="B19" s="66" t="str">
        <f>'[1]Licencia de Hosting'!$D$8</f>
        <v>Hosting ColHost1</v>
      </c>
      <c r="C19" s="43">
        <v>1</v>
      </c>
      <c r="D19" s="44">
        <f>'[1]Licencia de Hosting'!$H$8</f>
        <v>454000</v>
      </c>
      <c r="E19" s="9">
        <f>'[1]Licencia de Hosting'!$H$9</f>
        <v>408502.00000000006</v>
      </c>
      <c r="F19" s="9">
        <f>'[1]Licencia de Hosting'!$H$10</f>
        <v>204930</v>
      </c>
      <c r="G19" s="44"/>
      <c r="H19" s="42"/>
      <c r="I19" s="60"/>
      <c r="J19" s="27">
        <f>MIN(Comparación_precios24[[#This Row],[PROVEEDOR 1]:[PROVEEDOR 6]])</f>
        <v>204930</v>
      </c>
      <c r="K19" s="45">
        <f>IFERROR(AVERAGE(Comparación_precios24[[#This Row],[PROVEEDOR 1]:[PROVEEDOR 6]]),0)</f>
        <v>355810.66666666669</v>
      </c>
      <c r="L19" s="46">
        <f>MAX(Comparación_precios24[[#This Row],[PROVEEDOR 1]:[PROVEEDOR 6]])</f>
        <v>454000</v>
      </c>
    </row>
    <row r="20" spans="2:12" s="2" customFormat="1" ht="36.6" thickBot="1" x14ac:dyDescent="0.4">
      <c r="B20" s="66" t="str">
        <f>'[1]Licencia de dominio'!$D$8</f>
        <v>Registro de dominio</v>
      </c>
      <c r="C20" s="43">
        <v>1</v>
      </c>
      <c r="D20" s="44">
        <f>'[1]Licencia de dominio'!$H$8</f>
        <v>106000</v>
      </c>
      <c r="E20" s="9">
        <f>'[1]Licencia de dominio'!$H$9</f>
        <v>201650.00000000003</v>
      </c>
      <c r="F20" s="9">
        <f>'[1]Licencia de dominio'!$H$10</f>
        <v>80902</v>
      </c>
      <c r="G20" s="44"/>
      <c r="H20" s="42"/>
      <c r="I20" s="60"/>
      <c r="J20" s="27">
        <f>MIN(Comparación_precios24[[#This Row],[PROVEEDOR 1]:[PROVEEDOR 6]])</f>
        <v>80902</v>
      </c>
      <c r="K20" s="45">
        <f>IFERROR(AVERAGE(Comparación_precios24[[#This Row],[PROVEEDOR 1]:[PROVEEDOR 6]]),0)</f>
        <v>129517.33333333333</v>
      </c>
      <c r="L20" s="46">
        <f>MAX(Comparación_precios24[[#This Row],[PROVEEDOR 1]:[PROVEEDOR 6]])</f>
        <v>201650.00000000003</v>
      </c>
    </row>
    <row r="21" spans="2:12" s="2" customFormat="1" ht="18.600000000000001" thickBot="1" x14ac:dyDescent="0.4">
      <c r="B21" s="42"/>
      <c r="C21" s="43"/>
      <c r="D21" s="44"/>
      <c r="E21" s="9"/>
      <c r="F21" s="9"/>
      <c r="G21" s="44"/>
      <c r="H21" s="42"/>
      <c r="I21" s="60"/>
      <c r="J21" s="27">
        <f>MIN(Comparación_precios24[[#This Row],[PROVEEDOR 1]:[PROVEEDOR 6]])</f>
        <v>0</v>
      </c>
      <c r="K21" s="45">
        <f>IFERROR(AVERAGE(Comparación_precios24[[#This Row],[PROVEEDOR 1]:[PROVEEDOR 6]]),0)</f>
        <v>0</v>
      </c>
      <c r="L21" s="46">
        <f>MAX(Comparación_precios24[[#This Row],[PROVEEDOR 1]:[PROVEEDOR 6]])</f>
        <v>0</v>
      </c>
    </row>
    <row r="22" spans="2:12" s="2" customFormat="1" ht="18.600000000000001" thickBot="1" x14ac:dyDescent="0.4">
      <c r="B22" s="42"/>
      <c r="C22" s="43"/>
      <c r="D22" s="44"/>
      <c r="E22" s="9"/>
      <c r="F22" s="9"/>
      <c r="G22" s="44"/>
      <c r="H22" s="42"/>
      <c r="I22" s="60"/>
      <c r="J22" s="27">
        <f>MIN(Comparación_precios24[[#This Row],[PROVEEDOR 1]:[PROVEEDOR 6]])</f>
        <v>0</v>
      </c>
      <c r="K22" s="45">
        <f>IFERROR(AVERAGE(Comparación_precios24[[#This Row],[PROVEEDOR 1]:[PROVEEDOR 6]]),0)</f>
        <v>0</v>
      </c>
      <c r="L22" s="46">
        <f>MAX(Comparación_precios24[[#This Row],[PROVEEDOR 1]:[PROVEEDOR 6]])</f>
        <v>0</v>
      </c>
    </row>
    <row r="23" spans="2:12" s="2" customFormat="1" ht="18.600000000000001" thickBot="1" x14ac:dyDescent="0.4">
      <c r="B23" s="42"/>
      <c r="C23" s="43"/>
      <c r="D23" s="44"/>
      <c r="E23" s="9"/>
      <c r="F23" s="9"/>
      <c r="G23" s="44"/>
      <c r="H23" s="42"/>
      <c r="I23" s="60"/>
      <c r="J23" s="27">
        <f>MIN(Comparación_precios24[[#This Row],[PROVEEDOR 1]:[PROVEEDOR 6]])</f>
        <v>0</v>
      </c>
      <c r="K23" s="45">
        <f>IFERROR(AVERAGE(Comparación_precios24[[#This Row],[PROVEEDOR 1]:[PROVEEDOR 6]]),0)</f>
        <v>0</v>
      </c>
      <c r="L23" s="46">
        <f>MAX(Comparación_precios24[[#This Row],[PROVEEDOR 1]:[PROVEEDOR 6]])</f>
        <v>0</v>
      </c>
    </row>
    <row r="24" spans="2:12" s="2" customFormat="1" ht="18.600000000000001" thickBot="1" x14ac:dyDescent="0.4">
      <c r="B24" s="33" t="s">
        <v>24</v>
      </c>
      <c r="C24" s="33"/>
      <c r="D24" s="64">
        <f>ROUND(SUMPRODUCT(Comparación_precios24[[CANTIDAD]:[CANTIDAD]],Comparación_precios24[PROVEEDOR 1]),2)</f>
        <v>36442584.240000002</v>
      </c>
      <c r="E24" s="34">
        <f>ROUND(SUMPRODUCT(Comparación_precios24[[CANTIDAD]:[CANTIDAD]],Comparación_precios24[PROVEEDOR 2]),2)</f>
        <v>57078672.640000001</v>
      </c>
      <c r="F24" s="63">
        <f>ROUND(SUMPRODUCT(Comparación_precios24[[CANTIDAD]:[CANTIDAD]],Comparación_precios24[PROVEEDOR 3]),2)</f>
        <v>42967943</v>
      </c>
      <c r="G24" s="34">
        <f>ROUND(SUMPRODUCT(Comparación_precios24[[CANTIDAD]:[CANTIDAD]],Comparación_precios24[PROVEEDOR 4]),2)</f>
        <v>0</v>
      </c>
      <c r="H24" s="34">
        <f>ROUND(SUMPRODUCT(Comparación_precios24[[CANTIDAD]:[CANTIDAD]],Comparación_precios24[PROVEEDOR 5]),2)</f>
        <v>0</v>
      </c>
      <c r="I24" s="34">
        <f>ROUND(SUMPRODUCT(Comparación_precios24[[CANTIDAD]:[CANTIDAD]],Comparación_precios24[PROVEEDOR 6]),2)</f>
        <v>0</v>
      </c>
      <c r="J24" s="35"/>
      <c r="K24" s="35"/>
      <c r="L24" s="36"/>
    </row>
    <row r="25" spans="2:12" s="2" customFormat="1" x14ac:dyDescent="0.3">
      <c r="B25" s="1"/>
      <c r="C25" s="1"/>
      <c r="D25" s="1"/>
      <c r="E25" s="1"/>
      <c r="F25" s="1"/>
      <c r="G25" s="1"/>
      <c r="H25" s="1"/>
      <c r="I25" s="1"/>
      <c r="J25" s="1"/>
      <c r="K25" s="3"/>
      <c r="L25" s="3"/>
    </row>
    <row r="26" spans="2:12" s="2" customFormat="1" ht="14.4" thickBot="1" x14ac:dyDescent="0.35">
      <c r="B26" s="1"/>
      <c r="C26" s="1"/>
      <c r="D26" s="1"/>
      <c r="E26" s="1"/>
      <c r="F26" s="1"/>
      <c r="G26" s="1"/>
      <c r="H26" s="1"/>
      <c r="I26" s="1"/>
      <c r="J26" s="1"/>
      <c r="K26" s="3"/>
      <c r="L26" s="3"/>
    </row>
    <row r="27" spans="2:12" s="2" customFormat="1" ht="48.6" customHeight="1" x14ac:dyDescent="0.3">
      <c r="B27" s="72" t="s">
        <v>11</v>
      </c>
      <c r="C27" s="73"/>
      <c r="D27" s="21"/>
      <c r="E27" s="21"/>
      <c r="F27" s="21"/>
      <c r="G27" s="21"/>
      <c r="H27" s="21"/>
    </row>
    <row r="28" spans="2:12" s="2" customFormat="1" ht="33.6" customHeight="1" x14ac:dyDescent="0.3">
      <c r="B28" s="70" t="s">
        <v>12</v>
      </c>
      <c r="C28" s="71"/>
      <c r="D28" s="51"/>
      <c r="E28" s="15"/>
      <c r="F28" s="15"/>
      <c r="G28" s="15"/>
      <c r="H28" s="15"/>
      <c r="I28" s="15"/>
    </row>
    <row r="29" spans="2:12" s="2" customFormat="1" ht="25.95" customHeight="1" x14ac:dyDescent="0.3">
      <c r="B29" s="70" t="s">
        <v>13</v>
      </c>
      <c r="C29" s="71"/>
      <c r="D29" s="52"/>
      <c r="E29" s="22"/>
      <c r="F29" s="22"/>
      <c r="G29" s="15"/>
      <c r="H29" s="22"/>
      <c r="I29" s="22"/>
    </row>
    <row r="30" spans="2:12" s="2" customFormat="1" ht="18" customHeight="1" x14ac:dyDescent="0.3">
      <c r="B30" s="70" t="s">
        <v>14</v>
      </c>
      <c r="C30" s="71"/>
      <c r="D30" s="53"/>
      <c r="E30" s="23"/>
      <c r="F30" s="23"/>
      <c r="G30" s="23"/>
      <c r="H30" s="23"/>
      <c r="I30" s="23"/>
    </row>
    <row r="31" spans="2:12" s="2" customFormat="1" ht="18" x14ac:dyDescent="0.3">
      <c r="B31" s="70"/>
      <c r="C31" s="71"/>
      <c r="D31" s="54"/>
      <c r="E31" s="24"/>
      <c r="F31" s="24"/>
      <c r="G31" s="24"/>
      <c r="H31" s="24"/>
      <c r="I31" s="24"/>
    </row>
    <row r="32" spans="2:12" s="2" customFormat="1" ht="18" x14ac:dyDescent="0.3">
      <c r="B32" s="70"/>
      <c r="C32" s="71"/>
      <c r="D32" s="55"/>
      <c r="E32" s="25"/>
      <c r="F32" s="25"/>
      <c r="G32" s="25"/>
      <c r="H32" s="25"/>
      <c r="I32" s="25"/>
    </row>
    <row r="33" spans="2:12" ht="18" x14ac:dyDescent="0.3">
      <c r="B33" s="70"/>
      <c r="C33" s="71"/>
      <c r="D33" s="56"/>
      <c r="E33" s="26"/>
      <c r="F33" s="26"/>
      <c r="G33" s="26"/>
      <c r="H33" s="26"/>
      <c r="I33" s="26"/>
      <c r="J33" s="2"/>
      <c r="K33" s="1"/>
      <c r="L33" s="1"/>
    </row>
    <row r="34" spans="2:12" x14ac:dyDescent="0.3">
      <c r="J34" s="3"/>
      <c r="K34" s="1"/>
      <c r="L34" s="1"/>
    </row>
    <row r="35" spans="2:12" x14ac:dyDescent="0.3">
      <c r="J35" s="3"/>
      <c r="K35" s="1"/>
      <c r="L35" s="1"/>
    </row>
    <row r="36" spans="2:12" ht="18" x14ac:dyDescent="0.3">
      <c r="D36" s="37"/>
      <c r="E36" s="37"/>
      <c r="F36" s="38"/>
      <c r="G36" s="39"/>
      <c r="H36" s="40"/>
      <c r="I36" s="37"/>
      <c r="J36" s="3"/>
      <c r="K36" s="1"/>
      <c r="L36" s="1"/>
    </row>
    <row r="37" spans="2:12" ht="18" x14ac:dyDescent="0.3">
      <c r="D37" s="37"/>
      <c r="E37" s="37"/>
      <c r="F37" s="38"/>
      <c r="G37" s="41"/>
      <c r="H37" s="40"/>
      <c r="I37" s="37"/>
    </row>
    <row r="38" spans="2:12" ht="18" x14ac:dyDescent="0.3">
      <c r="D38" s="37"/>
      <c r="E38" s="37"/>
      <c r="F38" s="38"/>
      <c r="G38" s="41"/>
      <c r="H38" s="40"/>
      <c r="I38" s="37"/>
    </row>
    <row r="39" spans="2:12" ht="18" x14ac:dyDescent="0.3">
      <c r="D39" s="37"/>
      <c r="E39" s="37"/>
      <c r="F39" s="38"/>
      <c r="G39" s="41"/>
      <c r="H39" s="40"/>
      <c r="I39" s="37"/>
    </row>
    <row r="40" spans="2:12" ht="18" x14ac:dyDescent="0.3">
      <c r="D40" s="37"/>
      <c r="E40" s="37"/>
      <c r="F40" s="38"/>
      <c r="G40" s="41"/>
      <c r="H40" s="40"/>
      <c r="I40" s="37"/>
    </row>
    <row r="41" spans="2:12" ht="18" x14ac:dyDescent="0.3">
      <c r="D41" s="37"/>
      <c r="E41" s="37"/>
      <c r="F41" s="38"/>
      <c r="G41" s="41"/>
      <c r="H41" s="40"/>
      <c r="I41" s="37"/>
    </row>
  </sheetData>
  <mergeCells count="5">
    <mergeCell ref="J7:L7"/>
    <mergeCell ref="B27:C27"/>
    <mergeCell ref="B28:C28"/>
    <mergeCell ref="B29:C29"/>
    <mergeCell ref="B30:C33"/>
  </mergeCells>
  <conditionalFormatting sqref="B8:C8 D24:I24">
    <cfRule type="expression" dxfId="27" priority="1">
      <formula>AND(B$24=MIN($D$24:$I$24),B$24&lt;&gt;0)</formula>
    </cfRule>
  </conditionalFormatting>
  <conditionalFormatting sqref="D8:I8">
    <cfRule type="expression" dxfId="26" priority="2">
      <formula>AND(D$24=MIN($D$24:$I$24),D$24&lt;&gt;0)</formula>
    </cfRule>
  </conditionalFormatting>
  <conditionalFormatting sqref="D9:I23">
    <cfRule type="expression" dxfId="25" priority="48">
      <formula>AND(D$24=MIN($D$24:$I$24),D$24&lt;&gt;0)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6:I41"/>
  <sheetViews>
    <sheetView topLeftCell="A6" workbookViewId="0">
      <selection activeCell="B28" sqref="B28:I30"/>
    </sheetView>
  </sheetViews>
  <sheetFormatPr baseColWidth="10" defaultRowHeight="10.199999999999999" x14ac:dyDescent="0.2"/>
  <cols>
    <col min="2" max="2" width="19.85546875" customWidth="1"/>
    <col min="4" max="9" width="18.42578125" customWidth="1"/>
  </cols>
  <sheetData>
    <row r="6" spans="2:9" ht="10.8" thickBot="1" x14ac:dyDescent="0.25"/>
    <row r="7" spans="2:9" ht="18.600000000000001" thickBot="1" x14ac:dyDescent="0.25">
      <c r="B7" s="49" t="s">
        <v>18</v>
      </c>
      <c r="C7" s="50">
        <v>1</v>
      </c>
      <c r="D7" s="49">
        <v>498</v>
      </c>
      <c r="E7" s="49">
        <v>420</v>
      </c>
      <c r="F7" s="49">
        <v>450</v>
      </c>
      <c r="G7" s="49">
        <v>230</v>
      </c>
      <c r="H7" s="49">
        <v>600</v>
      </c>
      <c r="I7" s="49">
        <v>520</v>
      </c>
    </row>
    <row r="8" spans="2:9" ht="18.600000000000001" thickBot="1" x14ac:dyDescent="0.25">
      <c r="B8" s="49" t="s">
        <v>19</v>
      </c>
      <c r="C8" s="50">
        <v>2</v>
      </c>
      <c r="D8" s="49">
        <v>450</v>
      </c>
      <c r="E8" s="49">
        <v>220</v>
      </c>
      <c r="F8" s="49">
        <v>405</v>
      </c>
      <c r="G8" s="49">
        <v>495</v>
      </c>
      <c r="H8" s="49">
        <v>540</v>
      </c>
      <c r="I8" s="49">
        <v>200</v>
      </c>
    </row>
    <row r="9" spans="2:9" ht="18.600000000000001" thickBot="1" x14ac:dyDescent="0.25">
      <c r="B9" s="49" t="s">
        <v>20</v>
      </c>
      <c r="C9" s="50">
        <v>2</v>
      </c>
      <c r="D9" s="49">
        <v>650</v>
      </c>
      <c r="E9" s="49">
        <v>620</v>
      </c>
      <c r="F9" s="49">
        <v>666</v>
      </c>
      <c r="G9" s="49">
        <v>400</v>
      </c>
      <c r="H9" s="49">
        <v>648</v>
      </c>
      <c r="I9" s="49">
        <v>452.4</v>
      </c>
    </row>
    <row r="10" spans="2:9" ht="18.600000000000001" thickBot="1" x14ac:dyDescent="0.25">
      <c r="B10" s="49" t="s">
        <v>25</v>
      </c>
      <c r="C10" s="50">
        <v>1</v>
      </c>
      <c r="D10" s="49">
        <v>585</v>
      </c>
      <c r="E10" s="49">
        <v>558</v>
      </c>
      <c r="F10" s="49">
        <v>320</v>
      </c>
      <c r="G10" s="49">
        <v>360</v>
      </c>
      <c r="H10" s="49">
        <v>583.20000000000005</v>
      </c>
      <c r="I10" s="49">
        <v>407.16</v>
      </c>
    </row>
    <row r="11" spans="2:9" ht="18.600000000000001" thickBot="1" x14ac:dyDescent="0.25">
      <c r="B11" s="49" t="s">
        <v>21</v>
      </c>
      <c r="C11" s="50">
        <v>3</v>
      </c>
      <c r="D11" s="49">
        <v>526.5</v>
      </c>
      <c r="E11" s="49">
        <v>502.2</v>
      </c>
      <c r="F11" s="49">
        <v>539.46</v>
      </c>
      <c r="G11" s="49">
        <v>300</v>
      </c>
      <c r="H11" s="49">
        <v>500</v>
      </c>
      <c r="I11" s="49">
        <v>366.44</v>
      </c>
    </row>
    <row r="12" spans="2:9" ht="18.600000000000001" thickBot="1" x14ac:dyDescent="0.25">
      <c r="B12" s="49" t="s">
        <v>22</v>
      </c>
      <c r="C12" s="50">
        <v>1</v>
      </c>
      <c r="D12" s="49">
        <v>473.8</v>
      </c>
      <c r="E12" s="49">
        <v>200</v>
      </c>
      <c r="F12" s="49">
        <v>485.51</v>
      </c>
      <c r="G12" s="49">
        <v>291.60000000000002</v>
      </c>
      <c r="H12" s="49">
        <v>270</v>
      </c>
      <c r="I12" s="49">
        <v>220</v>
      </c>
    </row>
    <row r="19" spans="2:9" ht="18" x14ac:dyDescent="0.2">
      <c r="D19" s="51">
        <v>30</v>
      </c>
      <c r="E19" s="15">
        <v>10</v>
      </c>
      <c r="F19" s="15">
        <v>15</v>
      </c>
      <c r="G19" s="15">
        <v>15</v>
      </c>
      <c r="H19" s="15">
        <v>15</v>
      </c>
      <c r="I19" s="15">
        <v>10</v>
      </c>
    </row>
    <row r="20" spans="2:9" ht="18" x14ac:dyDescent="0.2">
      <c r="D20" s="52">
        <v>10</v>
      </c>
      <c r="E20" s="22">
        <v>10</v>
      </c>
      <c r="F20" s="22">
        <v>10</v>
      </c>
      <c r="G20" s="15" t="s">
        <v>6</v>
      </c>
      <c r="H20" s="22">
        <v>5</v>
      </c>
      <c r="I20" s="22" t="s">
        <v>6</v>
      </c>
    </row>
    <row r="21" spans="2:9" ht="18" x14ac:dyDescent="0.2">
      <c r="D21" s="53" t="s">
        <v>0</v>
      </c>
      <c r="E21" s="23" t="s">
        <v>0</v>
      </c>
      <c r="F21" s="23" t="s">
        <v>4</v>
      </c>
      <c r="G21" s="23" t="s">
        <v>7</v>
      </c>
      <c r="H21" s="23" t="s">
        <v>4</v>
      </c>
      <c r="I21" s="23" t="s">
        <v>4</v>
      </c>
    </row>
    <row r="22" spans="2:9" ht="18" x14ac:dyDescent="0.2">
      <c r="D22" s="54" t="s">
        <v>1</v>
      </c>
      <c r="E22" s="24" t="s">
        <v>1</v>
      </c>
      <c r="F22" s="24" t="s">
        <v>5</v>
      </c>
      <c r="G22" s="24" t="s">
        <v>4</v>
      </c>
      <c r="H22" s="24" t="s">
        <v>5</v>
      </c>
      <c r="I22" s="24" t="s">
        <v>5</v>
      </c>
    </row>
    <row r="23" spans="2:9" ht="18" x14ac:dyDescent="0.2">
      <c r="D23" s="55"/>
      <c r="E23" s="25"/>
      <c r="F23" s="25"/>
      <c r="G23" s="25"/>
      <c r="H23" s="25"/>
      <c r="I23" s="25"/>
    </row>
    <row r="24" spans="2:9" ht="18" x14ac:dyDescent="0.2">
      <c r="D24" s="56"/>
      <c r="E24" s="26"/>
      <c r="F24" s="26"/>
      <c r="G24" s="26"/>
      <c r="H24" s="26"/>
      <c r="I24" s="26"/>
    </row>
    <row r="27" spans="2:9" ht="10.8" thickBot="1" x14ac:dyDescent="0.25"/>
    <row r="28" spans="2:9" ht="18.600000000000001" thickBot="1" x14ac:dyDescent="0.25">
      <c r="B28" s="49" t="s">
        <v>26</v>
      </c>
      <c r="C28" s="50">
        <v>1</v>
      </c>
      <c r="D28" s="49">
        <v>340</v>
      </c>
      <c r="E28" s="49">
        <v>330</v>
      </c>
      <c r="F28" s="49">
        <v>440</v>
      </c>
      <c r="G28" s="49">
        <v>400</v>
      </c>
      <c r="H28" s="49">
        <v>320</v>
      </c>
      <c r="I28" s="49">
        <v>330</v>
      </c>
    </row>
    <row r="29" spans="2:9" ht="18.600000000000001" thickBot="1" x14ac:dyDescent="0.25">
      <c r="B29" s="49" t="s">
        <v>27</v>
      </c>
      <c r="C29" s="50">
        <v>1</v>
      </c>
      <c r="D29" s="49">
        <v>220</v>
      </c>
      <c r="E29" s="49">
        <v>230</v>
      </c>
      <c r="F29" s="49">
        <v>240</v>
      </c>
      <c r="G29" s="49">
        <v>220</v>
      </c>
      <c r="H29" s="49">
        <v>219</v>
      </c>
      <c r="I29" s="49">
        <v>218</v>
      </c>
    </row>
    <row r="30" spans="2:9" ht="18.600000000000001" thickBot="1" x14ac:dyDescent="0.25">
      <c r="B30" s="49" t="s">
        <v>28</v>
      </c>
      <c r="C30" s="50">
        <v>2</v>
      </c>
      <c r="D30" s="49">
        <v>560</v>
      </c>
      <c r="E30" s="49">
        <v>580</v>
      </c>
      <c r="F30" s="49">
        <v>550</v>
      </c>
      <c r="G30" s="49">
        <v>520</v>
      </c>
      <c r="H30" s="49">
        <v>551</v>
      </c>
      <c r="I30" s="49">
        <v>550</v>
      </c>
    </row>
    <row r="35" spans="2:2" ht="13.8" x14ac:dyDescent="0.25">
      <c r="B35" s="59" t="s">
        <v>29</v>
      </c>
    </row>
    <row r="36" spans="2:2" ht="18" x14ac:dyDescent="0.2">
      <c r="B36" s="57">
        <v>250</v>
      </c>
    </row>
    <row r="37" spans="2:2" ht="18" x14ac:dyDescent="0.2">
      <c r="B37" s="58">
        <v>440</v>
      </c>
    </row>
    <row r="38" spans="2:2" ht="18" x14ac:dyDescent="0.2">
      <c r="B38" s="58">
        <v>440</v>
      </c>
    </row>
    <row r="39" spans="2:2" ht="18" x14ac:dyDescent="0.2">
      <c r="B39" s="58">
        <v>350</v>
      </c>
    </row>
    <row r="40" spans="2:2" ht="18" x14ac:dyDescent="0.2">
      <c r="B40" s="58">
        <v>420</v>
      </c>
    </row>
    <row r="41" spans="2:2" ht="18" x14ac:dyDescent="0.2">
      <c r="B41" s="58">
        <v>199</v>
      </c>
    </row>
  </sheetData>
  <conditionalFormatting sqref="D7:I12 D28:I30">
    <cfRule type="expression" dxfId="0" priority="2">
      <formula>AND(D$15=MIN($D$15:$I$15),D$15&lt;&gt;0)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- AYUDA -</vt:lpstr>
      <vt:lpstr>Administrador</vt:lpstr>
      <vt:lpstr>Supervisor</vt:lpstr>
      <vt:lpstr>Desarrolladores</vt:lpstr>
      <vt:lpstr>Soporte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Planilla excel</dc:creator>
  <cp:lastModifiedBy>ASUS</cp:lastModifiedBy>
  <dcterms:created xsi:type="dcterms:W3CDTF">2013-10-17T12:18:53Z</dcterms:created>
  <dcterms:modified xsi:type="dcterms:W3CDTF">2024-09-17T19:51:06Z</dcterms:modified>
</cp:coreProperties>
</file>