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an\Documents\Proyectos\DASHBOARDS\Excel\"/>
    </mc:Choice>
  </mc:AlternateContent>
  <xr:revisionPtr revIDLastSave="0" documentId="13_ncr:1_{21519E6F-5F63-4B11-AC9C-645D5B6B8CB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Dashboard" sheetId="12" r:id="rId1"/>
    <sheet name="Datos" sheetId="13" r:id="rId2"/>
    <sheet name="Calculos" sheetId="11" r:id="rId3"/>
    <sheet name="Hoja1" sheetId="14" r:id="rId4"/>
  </sheets>
  <definedNames>
    <definedName name="SegmentaciónDeDatos_Estado">#N/A</definedName>
    <definedName name="SegmentaciónDeDatos_PM">#N/A</definedName>
    <definedName name="SegmentaciónDeDatos_Project">#N/A</definedName>
    <definedName name="SegmentaciónDeDatos_Revenue">#N/A</definedName>
  </definedNames>
  <calcPr calcId="191029"/>
  <customWorkbookViews>
    <customWorkbookView name="KGM" guid="{A481856A-EE8D-44DA-96B8-6E742A83EA40}" maximized="1" windowWidth="0" windowHeight="0" activeSheetId="0"/>
    <customWorkbookView name="nata" guid="{BCB1C32D-E643-44B4-875E-ECE4ED4D4771}" maximized="1" windowWidth="0" windowHeight="0" activeSheetId="0"/>
    <customWorkbookView name="Paty" guid="{BEC871E1-8D29-43C5-83B4-FDA87BA19F17}" maximized="1" windowWidth="0" windowHeight="0" activeSheetId="0"/>
    <customWorkbookView name="Tati" guid="{3240E0C3-19E3-453F-853B-DA728237B968}" maximized="1" windowWidth="0" windowHeight="0" activeSheetId="0"/>
    <customWorkbookView name="dav" guid="{EA6948D0-08EF-4388-BFE9-FA1494F2D20F}" maximized="1" windowWidth="0" windowHeight="0" activeSheetId="0"/>
    <customWorkbookView name="Yei" guid="{9AF5714E-E9A0-4074-B8CC-38E90EB64B87}" maximized="1" windowWidth="0" windowHeight="0" activeSheetId="0"/>
    <customWorkbookView name="Eri" guid="{4B9908B4-A0BC-4857-B552-197E3E5B7679}" maximized="1" windowWidth="0" windowHeight="0" activeSheetId="0"/>
    <customWorkbookView name="Johanna" guid="{2020ADB9-FE87-49CB-8C18-FDB75FB84563}" maximized="1" windowWidth="0" windowHeight="0" activeSheetId="0"/>
    <customWorkbookView name="Joha" guid="{EC22666D-4E55-4A53-904C-4BA3699DDBD6}" maximized="1" windowWidth="0" windowHeight="0" activeSheetId="0"/>
  </customWorkbookViews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4" l="1"/>
  <c r="C16" i="14"/>
  <c r="C17" i="14"/>
  <c r="C18" i="14"/>
  <c r="C19" i="14"/>
  <c r="C20" i="14"/>
  <c r="C21" i="14"/>
  <c r="C22" i="14"/>
  <c r="C14" i="14"/>
  <c r="U2" i="13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F5" i="11" s="1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F10" i="11"/>
  <c r="V2" i="13"/>
  <c r="V3" i="13"/>
  <c r="V4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6" i="13"/>
  <c r="V87" i="13"/>
  <c r="V88" i="13"/>
  <c r="V89" i="13"/>
  <c r="V90" i="13"/>
  <c r="V91" i="13"/>
  <c r="V92" i="13"/>
  <c r="V93" i="13"/>
  <c r="V94" i="13"/>
  <c r="V95" i="13"/>
  <c r="V96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2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2" i="13"/>
  <c r="V143" i="13"/>
  <c r="V144" i="13"/>
  <c r="V145" i="13"/>
  <c r="V146" i="13"/>
  <c r="V147" i="13"/>
  <c r="V148" i="13"/>
  <c r="V149" i="13"/>
  <c r="V150" i="13"/>
  <c r="V151" i="13"/>
  <c r="V152" i="13"/>
  <c r="V153" i="13"/>
  <c r="V154" i="13"/>
  <c r="V155" i="13"/>
  <c r="V156" i="13"/>
  <c r="V157" i="13"/>
  <c r="V158" i="13"/>
  <c r="V159" i="13"/>
  <c r="V160" i="13"/>
  <c r="V161" i="13"/>
  <c r="V162" i="13"/>
  <c r="V163" i="13"/>
  <c r="V164" i="13"/>
  <c r="V165" i="13"/>
  <c r="V166" i="13"/>
  <c r="V167" i="13"/>
  <c r="V168" i="13"/>
  <c r="V169" i="13"/>
  <c r="V170" i="13"/>
  <c r="V171" i="13"/>
  <c r="V172" i="13"/>
  <c r="V173" i="13"/>
  <c r="V174" i="13"/>
  <c r="V175" i="13"/>
  <c r="V176" i="13"/>
  <c r="V177" i="13"/>
  <c r="V178" i="13"/>
  <c r="V179" i="13"/>
  <c r="V180" i="13"/>
  <c r="V181" i="13"/>
  <c r="V182" i="13"/>
  <c r="V183" i="13"/>
  <c r="V184" i="13"/>
  <c r="V185" i="13"/>
  <c r="V186" i="13"/>
  <c r="V187" i="13"/>
  <c r="V188" i="13"/>
  <c r="V189" i="13"/>
  <c r="V190" i="13"/>
  <c r="V191" i="13"/>
  <c r="V192" i="13"/>
  <c r="V193" i="13"/>
  <c r="V194" i="13"/>
  <c r="V195" i="13"/>
  <c r="F2" i="11"/>
  <c r="G6" i="11" s="1"/>
  <c r="E18" i="11"/>
  <c r="E19" i="11"/>
  <c r="E20" i="11"/>
  <c r="E21" i="11"/>
  <c r="E22" i="11"/>
  <c r="E23" i="11"/>
  <c r="E24" i="11"/>
  <c r="E17" i="11" a="1"/>
  <c r="E17" i="11" s="1"/>
  <c r="F17" i="11"/>
  <c r="F18" i="11"/>
  <c r="F19" i="11"/>
  <c r="F20" i="11"/>
  <c r="F21" i="11"/>
  <c r="F22" i="11"/>
  <c r="F23" i="11"/>
  <c r="F24" i="11"/>
  <c r="H2" i="11"/>
  <c r="E14" i="14"/>
  <c r="D14" i="14"/>
  <c r="F25" i="11" l="1"/>
  <c r="G17" i="11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<sst xmlns="http://schemas.openxmlformats.org/spreadsheetml/2006/main" count="1099" uniqueCount="330">
  <si>
    <t>Client</t>
  </si>
  <si>
    <t>Project</t>
  </si>
  <si>
    <t>COLOMBIANA DE COMERCIO ADBID</t>
  </si>
  <si>
    <t>LUEGOPAGO.COM</t>
  </si>
  <si>
    <t>RTB HOUSE LATAM LIMITED</t>
  </si>
  <si>
    <t>Medio 106</t>
  </si>
  <si>
    <t>ALMACENES EXITO ADBID</t>
  </si>
  <si>
    <t>Exito Fee</t>
  </si>
  <si>
    <t>PUNTOS COLOMBIA</t>
  </si>
  <si>
    <t>Everest PC Fee</t>
  </si>
  <si>
    <t>GOOGLE ADBID</t>
  </si>
  <si>
    <t>Medio 52</t>
  </si>
  <si>
    <t>CRYSTAL</t>
  </si>
  <si>
    <t>Everest Crystal Fee</t>
  </si>
  <si>
    <t>INDUSTRIAS HACEB</t>
  </si>
  <si>
    <t>Fee Haceb</t>
  </si>
  <si>
    <t>Avianca  - Adbid</t>
  </si>
  <si>
    <t>Avianca Fee</t>
  </si>
  <si>
    <t>BAVARIA ADBID</t>
  </si>
  <si>
    <t>ABI medios</t>
  </si>
  <si>
    <t>BANCOLOMBIA ADBID</t>
  </si>
  <si>
    <t>Plan B Medios col</t>
  </si>
  <si>
    <t>CUSEZAR</t>
  </si>
  <si>
    <t>Cusezar Medios</t>
  </si>
  <si>
    <t>CUEROS VELEZ</t>
  </si>
  <si>
    <t>Vélez Fee</t>
  </si>
  <si>
    <t>SISTECREDITO</t>
  </si>
  <si>
    <t>Sistecredito Fee</t>
  </si>
  <si>
    <t>ABI Fee</t>
  </si>
  <si>
    <t>Plan B Fee Col</t>
  </si>
  <si>
    <t>Corbeta Med Otros SLA</t>
  </si>
  <si>
    <t>Everest Quala</t>
  </si>
  <si>
    <t>Quala Fee</t>
  </si>
  <si>
    <t>COMPAÑIA DE FINANCIAMIENTO ADBID</t>
  </si>
  <si>
    <t>Recursos Corbeta x/H</t>
  </si>
  <si>
    <t>Inhouse Nequi</t>
  </si>
  <si>
    <t>MBP GROUP</t>
  </si>
  <si>
    <t>Fee Mbp</t>
  </si>
  <si>
    <t>Plan B Fee Paises</t>
  </si>
  <si>
    <t>LATAMEL DISTRIBUIDORA</t>
  </si>
  <si>
    <t>Fee Latamel</t>
  </si>
  <si>
    <t>DISTRIBUIDORA MATEC</t>
  </si>
  <si>
    <t>Ambiente Medios</t>
  </si>
  <si>
    <t>Plan B Inhouse</t>
  </si>
  <si>
    <t>Vibes</t>
  </si>
  <si>
    <t>Fee Vibes</t>
  </si>
  <si>
    <t>ESSITY ADBID</t>
  </si>
  <si>
    <t>GRUPO FAMILIA ADBID</t>
  </si>
  <si>
    <t>NOVAVENTA</t>
  </si>
  <si>
    <t>Nova PL</t>
  </si>
  <si>
    <t>Plan B recursos Data</t>
  </si>
  <si>
    <t>Colsubsidio Fee</t>
  </si>
  <si>
    <t>Exito Horas imp</t>
  </si>
  <si>
    <t>Essity Medical Fee</t>
  </si>
  <si>
    <t>Betterfly</t>
  </si>
  <si>
    <t>Betterfly Fee</t>
  </si>
  <si>
    <t>Cusezar Fee</t>
  </si>
  <si>
    <t>Aeropost LLC</t>
  </si>
  <si>
    <t>Aeropost Fee</t>
  </si>
  <si>
    <t>Sportium Apuestas Colombia SAS</t>
  </si>
  <si>
    <t>Sportium Panama Fee US</t>
  </si>
  <si>
    <t>Alkosto Inhouse</t>
  </si>
  <si>
    <t>Fee Nacional FXP</t>
  </si>
  <si>
    <t>Col otros ingresos</t>
  </si>
  <si>
    <t>Corbeta Med</t>
  </si>
  <si>
    <t>OPERADORA GENERAL DE ENTRETENIMIENTO</t>
  </si>
  <si>
    <t>Sportium MX Fee</t>
  </si>
  <si>
    <t>Familia Ingresos</t>
  </si>
  <si>
    <t>Plan B recursos Data 1</t>
  </si>
  <si>
    <t>MONTEPIO LUZ SAVIÑON</t>
  </si>
  <si>
    <t>MX Montepio medios</t>
  </si>
  <si>
    <t>BBDO MEXICO</t>
  </si>
  <si>
    <t>Finamex Fee</t>
  </si>
  <si>
    <t>Banco Santander Fee</t>
  </si>
  <si>
    <t>Allianz MX Adbid</t>
  </si>
  <si>
    <t>Allianz MX Fee</t>
  </si>
  <si>
    <t>MAYOREO EN LINEA - ANAM</t>
  </si>
  <si>
    <t>Mayoreo Fee</t>
  </si>
  <si>
    <t>Revenue</t>
  </si>
  <si>
    <t>Quala Medios COP</t>
  </si>
  <si>
    <t>Aeropost Ingresos</t>
  </si>
  <si>
    <t>TENNIS S.A EN REORGANIZACION</t>
  </si>
  <si>
    <t>Tennis Ingresos</t>
  </si>
  <si>
    <t>Sportium Col ganancias</t>
  </si>
  <si>
    <t>Exito Medios</t>
  </si>
  <si>
    <t>Everest Haceb</t>
  </si>
  <si>
    <t>Auteco</t>
  </si>
  <si>
    <t>Auteco Ingresos</t>
  </si>
  <si>
    <t>Exito Ganancia Medios</t>
  </si>
  <si>
    <t>Ingresos Colsubsidio</t>
  </si>
  <si>
    <t>Quala Ingresos COP</t>
  </si>
  <si>
    <t>Ingresos Haceb</t>
  </si>
  <si>
    <t>Ingresos MBP</t>
  </si>
  <si>
    <t>Tennis Fee</t>
  </si>
  <si>
    <t>Sistecredito Ingresos</t>
  </si>
  <si>
    <t>Avianca Medios</t>
  </si>
  <si>
    <t>Paises otros ingresos</t>
  </si>
  <si>
    <t>Otros Ingresos Avianca</t>
  </si>
  <si>
    <t>Vibes PL</t>
  </si>
  <si>
    <t>Exito Rs Web Analytics</t>
  </si>
  <si>
    <t>JUEGOS DE VIDEO LATINOAMÉRICA GMBH</t>
  </si>
  <si>
    <t>JVLAT Medios</t>
  </si>
  <si>
    <t>Sportium PA ganancias</t>
  </si>
  <si>
    <t>JVLAT FXP Fee</t>
  </si>
  <si>
    <t>JVLAT Otros ingresos</t>
  </si>
  <si>
    <t>Vélez Medios</t>
  </si>
  <si>
    <t>GRUPO SURA ADBID</t>
  </si>
  <si>
    <t>Sura Medios</t>
  </si>
  <si>
    <t>Luego Pago Medios</t>
  </si>
  <si>
    <t>MELONN</t>
  </si>
  <si>
    <t>Medios Melon</t>
  </si>
  <si>
    <t>MBP Medios</t>
  </si>
  <si>
    <t>Everest Tennis Medios</t>
  </si>
  <si>
    <t>Nequi Medios</t>
  </si>
  <si>
    <t>Medios Auteco</t>
  </si>
  <si>
    <t>AGUA BENDITA ADBID</t>
  </si>
  <si>
    <t>Agua Bendita Medios</t>
  </si>
  <si>
    <t>NALSANI</t>
  </si>
  <si>
    <t>Everest Totto Medios</t>
  </si>
  <si>
    <t>Everest Sistecredito</t>
  </si>
  <si>
    <t>Everest PC medios</t>
  </si>
  <si>
    <t>Alkosto Medios</t>
  </si>
  <si>
    <t>Familia medios</t>
  </si>
  <si>
    <t>Everest Crystal medios</t>
  </si>
  <si>
    <t>ADSMOVIL</t>
  </si>
  <si>
    <t>Medio 6</t>
  </si>
  <si>
    <t>Adglow Colombia SAS</t>
  </si>
  <si>
    <t>AD medio 24</t>
  </si>
  <si>
    <t>CARACOL TELEVISION ADBID</t>
  </si>
  <si>
    <t>Medio 16</t>
  </si>
  <si>
    <t>CM Group</t>
  </si>
  <si>
    <t>Medios CM Group</t>
  </si>
  <si>
    <t>MOBILE CITI MEDIA</t>
  </si>
  <si>
    <t>Medio 88</t>
  </si>
  <si>
    <t>Aruba Tourism Authority</t>
  </si>
  <si>
    <t>Otros Ingresos Aruba</t>
  </si>
  <si>
    <t>Curacao Tourism Development Foundation</t>
  </si>
  <si>
    <t>Otros Ingresos Curacao</t>
  </si>
  <si>
    <t>Fee SLA Sura</t>
  </si>
  <si>
    <t>Melonn Ingresos</t>
  </si>
  <si>
    <t>Luego Pago Ingresos</t>
  </si>
  <si>
    <t>Ambiente Ingresos</t>
  </si>
  <si>
    <t>Fee SLA Corbeta Med</t>
  </si>
  <si>
    <t>Fee Auteco</t>
  </si>
  <si>
    <t>Tuya Recurso Horas</t>
  </si>
  <si>
    <t>Agua Bendita Fee</t>
  </si>
  <si>
    <t>Fee SLA Alkosto</t>
  </si>
  <si>
    <t>Velez Ingresos</t>
  </si>
  <si>
    <t>COMPANIA DE CREDITOS RAPIDOS</t>
  </si>
  <si>
    <t>Everest Rapicredit Fee</t>
  </si>
  <si>
    <t>Aeropost Medios</t>
  </si>
  <si>
    <t>Plan B Medios Paises</t>
  </si>
  <si>
    <t>Aruba Medios</t>
  </si>
  <si>
    <t>Curacao Medios</t>
  </si>
  <si>
    <t>Exito Tuya Medios</t>
  </si>
  <si>
    <t>Sportium Medios</t>
  </si>
  <si>
    <t>Exito Tuya Ganancia M</t>
  </si>
  <si>
    <t>Cusezar Ingresos</t>
  </si>
  <si>
    <t>Abi Ganancia Medios</t>
  </si>
  <si>
    <t>Agua Bendita Ingresos</t>
  </si>
  <si>
    <t>Everest Totto Ingreso</t>
  </si>
  <si>
    <t>Ingresos Everest PC</t>
  </si>
  <si>
    <t>SLA Alkosto utilidad</t>
  </si>
  <si>
    <t>Alkosto Proyectos</t>
  </si>
  <si>
    <t>Everest Rapicredit Med</t>
  </si>
  <si>
    <t>LOPITO, ILEANA &amp; HOWIE INC</t>
  </si>
  <si>
    <t>LOPITO PL PROJECTS</t>
  </si>
  <si>
    <t>Medios latamel</t>
  </si>
  <si>
    <t>NFCGC RETAIL LLC</t>
  </si>
  <si>
    <t>Juan valdez Fee</t>
  </si>
  <si>
    <t>Sportium Panama Medios</t>
  </si>
  <si>
    <t>Juan valdez Medios</t>
  </si>
  <si>
    <t>Mayoreo Medios MX</t>
  </si>
  <si>
    <t>Ganancias Mayoreo</t>
  </si>
  <si>
    <t>Juan Valdez Ganancias</t>
  </si>
  <si>
    <t>Colsubsidio</t>
  </si>
  <si>
    <t>CAMARA COLOMBIANA DE COMERCIO</t>
  </si>
  <si>
    <t>CCCE Medios</t>
  </si>
  <si>
    <t>ALMACENES MAXIMO</t>
  </si>
  <si>
    <t>Pepe Ganga Medios</t>
  </si>
  <si>
    <t>DIRICHLET LLC</t>
  </si>
  <si>
    <t>Sportium MX Medios</t>
  </si>
  <si>
    <t>Quala Medios USD</t>
  </si>
  <si>
    <t>Familia medios EX</t>
  </si>
  <si>
    <t>CASA DE BOLSA FINAMEX</t>
  </si>
  <si>
    <t>MX Essity Medios</t>
  </si>
  <si>
    <t>Allianz Medios MX</t>
  </si>
  <si>
    <t>Essity Medical Medios</t>
  </si>
  <si>
    <t>TOTAL BAJAS  EN SISTEMA (COP)</t>
  </si>
  <si>
    <t>TOTAL BAJAS (USD) EN SISTEMA</t>
  </si>
  <si>
    <t>TOTAL BAJAS COP PENDIENTES PDT</t>
  </si>
  <si>
    <t>TOTAL BAJAS (USD) PENDIENTES</t>
  </si>
  <si>
    <t>TOTAL INGRESOS EN SISTEMA (COP)</t>
  </si>
  <si>
    <t>TOTAL INGRESOS (USD) EN SISTEMA</t>
  </si>
  <si>
    <t>TOTAL INGRESOS PENDIENTES (COP)</t>
  </si>
  <si>
    <t>TOTAL INGRESOS (USD) PENDIENTES</t>
  </si>
  <si>
    <t>COSTOS EN SISTEMA (COP)</t>
  </si>
  <si>
    <t>COSTOS EN SISTEMA (USD)</t>
  </si>
  <si>
    <t>COSTOS PENDIENTES (COP)</t>
  </si>
  <si>
    <t>COSTOS PENDIENTES (USD)</t>
  </si>
  <si>
    <t>PROVISIONES EN SISTEMA (COP)</t>
  </si>
  <si>
    <t>PROVISIONES EN SISTEMA (USD)</t>
  </si>
  <si>
    <t>PROVISIONES NUEVAS (COP)</t>
  </si>
  <si>
    <t>PROVISIONES NUEVAS (USD)</t>
  </si>
  <si>
    <t>TOTAL (COP)</t>
  </si>
  <si>
    <t>Total (USD)</t>
  </si>
  <si>
    <t>Estado</t>
  </si>
  <si>
    <t>PM</t>
  </si>
  <si>
    <t>Comentarios</t>
  </si>
  <si>
    <t>SI</t>
  </si>
  <si>
    <t>Revisado</t>
  </si>
  <si>
    <t>Juanse Caicedo</t>
  </si>
  <si>
    <t>Tatiana Muñoz</t>
  </si>
  <si>
    <t>Viviana Tinjaca</t>
  </si>
  <si>
    <t>Allianz proyecto data</t>
  </si>
  <si>
    <t>Sysfera</t>
  </si>
  <si>
    <t>Heidy Betancourt</t>
  </si>
  <si>
    <t>Ganancias Allianz</t>
  </si>
  <si>
    <t>Erika Manrique</t>
  </si>
  <si>
    <t>AUTOCOMPARA N2</t>
  </si>
  <si>
    <t>Santander Ganancias</t>
  </si>
  <si>
    <t>Banco Santander Data</t>
  </si>
  <si>
    <t>NO</t>
  </si>
  <si>
    <t>Karina Gil</t>
  </si>
  <si>
    <t>Natalia Yopasa</t>
  </si>
  <si>
    <t>ok</t>
  </si>
  <si>
    <t>Nequi Fee</t>
  </si>
  <si>
    <t>pdt verifiar</t>
  </si>
  <si>
    <t>Recursos PL Mes</t>
  </si>
  <si>
    <t>Recurso Wenia</t>
  </si>
  <si>
    <t>Wenia medios</t>
  </si>
  <si>
    <t>DAVID RUIZ</t>
  </si>
  <si>
    <t xml:space="preserve">CAJA COLOMBIANA DE SUBSIDIO FAMILIAR </t>
  </si>
  <si>
    <t>Pendiente</t>
  </si>
  <si>
    <t>Otro Ingresos CET</t>
  </si>
  <si>
    <t>CET</t>
  </si>
  <si>
    <t>Fee CET</t>
  </si>
  <si>
    <t>CCCE Fee</t>
  </si>
  <si>
    <t>CCCE Ingresos</t>
  </si>
  <si>
    <t>CARACOL PRIMERA CADENA RADIAL</t>
  </si>
  <si>
    <t>Medio 15</t>
  </si>
  <si>
    <t>Finamex Medios</t>
  </si>
  <si>
    <t>PEDIENTE PROVISIONAR</t>
  </si>
  <si>
    <t>Finamex Ingresos</t>
  </si>
  <si>
    <t>FACTURA REBATES</t>
  </si>
  <si>
    <t>PROVISION DE REBATES</t>
  </si>
  <si>
    <t>FALTAN 3 COSTOS, 1014 usd de diferencia en cambio</t>
  </si>
  <si>
    <t>Everest Rapicredit Ingresos</t>
  </si>
  <si>
    <t>Exito tuya fee</t>
  </si>
  <si>
    <t>Tuya Mandato medios</t>
  </si>
  <si>
    <t>COMPENSAR - AVX</t>
  </si>
  <si>
    <t>Compensar PL T&amp;M</t>
  </si>
  <si>
    <t>Medio 30</t>
  </si>
  <si>
    <t>Ambiente Fee</t>
  </si>
  <si>
    <t>MX essity Fee FXP</t>
  </si>
  <si>
    <t>COL Essity Fee</t>
  </si>
  <si>
    <t>COL Essity Medios</t>
  </si>
  <si>
    <t>MX essity Fee conosur</t>
  </si>
  <si>
    <t>Saba Fee US</t>
  </si>
  <si>
    <t>Saba US Ingresos</t>
  </si>
  <si>
    <t>Saba US Medios</t>
  </si>
  <si>
    <t>Essity Medical Ingreso</t>
  </si>
  <si>
    <t>MX Essity ingresos</t>
  </si>
  <si>
    <t>Quala Ingresos USD</t>
  </si>
  <si>
    <t>Familia recursos</t>
  </si>
  <si>
    <t>SLA Sura otros ING</t>
  </si>
  <si>
    <t>FVE28825 nc saldo cruzado con cartera 2023</t>
  </si>
  <si>
    <t>INTERNET MEDIA SERVICES COLOMBIA</t>
  </si>
  <si>
    <t>Medio 63</t>
  </si>
  <si>
    <t>Facturas sin oc del 2023</t>
  </si>
  <si>
    <t>KONEKTI MEDIA</t>
  </si>
  <si>
    <t>Medio 70</t>
  </si>
  <si>
    <t>Error factura MUUS20241807241 no debe tener IVA teorico de -564.06</t>
  </si>
  <si>
    <t>MBP-POSTOBON FEE</t>
  </si>
  <si>
    <t>MEDIA ART</t>
  </si>
  <si>
    <t>Medio 78</t>
  </si>
  <si>
    <t>Fee SLA Montepio</t>
  </si>
  <si>
    <t>ARCHIVO NO TRAE EL FEE DE LA FACTURA GLOB-00011118</t>
  </si>
  <si>
    <t>MX MONTEPIO Otros ing</t>
  </si>
  <si>
    <t>GANANCIA POR FACTURA UNBOUNCE</t>
  </si>
  <si>
    <t>Ogury Mexico Adbid</t>
  </si>
  <si>
    <t>Ogury Medio 20</t>
  </si>
  <si>
    <t>Sportium MX Ganacias</t>
  </si>
  <si>
    <t>PLURAL COMUNICACIONES</t>
  </si>
  <si>
    <t>Medio 94</t>
  </si>
  <si>
    <t>PUBLIMETRO ADBID</t>
  </si>
  <si>
    <t>Medio 98</t>
  </si>
  <si>
    <t>Red One Latam - Adbid</t>
  </si>
  <si>
    <t>Red One Fee</t>
  </si>
  <si>
    <t>Red One Ganancias</t>
  </si>
  <si>
    <t>SEEDTAG ADVERTISING COLOMBIA</t>
  </si>
  <si>
    <t>Medio 108</t>
  </si>
  <si>
    <t>Sportium COL Fee</t>
  </si>
  <si>
    <t>TAPTAP ADVERTISING</t>
  </si>
  <si>
    <t>Medio 115</t>
  </si>
  <si>
    <t>Tik Tok</t>
  </si>
  <si>
    <t>TK76 Medios</t>
  </si>
  <si>
    <t>VALLAS COLOMBIANAS S.A.</t>
  </si>
  <si>
    <t>Medios Vallas</t>
  </si>
  <si>
    <t>VALORA INVERSIONES</t>
  </si>
  <si>
    <t>Medio 127</t>
  </si>
  <si>
    <t>Vibes Ingresos</t>
  </si>
  <si>
    <t>Vibes Medios</t>
  </si>
  <si>
    <t>VOLARIS</t>
  </si>
  <si>
    <t>Volaris Fee</t>
  </si>
  <si>
    <t>Volaris Medios</t>
  </si>
  <si>
    <t>Volaris Ganancia</t>
  </si>
  <si>
    <t>Betterfly Medios</t>
  </si>
  <si>
    <t>WOMPI SAS</t>
  </si>
  <si>
    <t>MED WOMPI</t>
  </si>
  <si>
    <t>ORGANIZACION RADIAL OLIMPICA</t>
  </si>
  <si>
    <t>Medio 92</t>
  </si>
  <si>
    <t>MUEBLES JAMAR</t>
  </si>
  <si>
    <t>Muebles Jamar FEE</t>
  </si>
  <si>
    <t>Etiquetas de fila</t>
  </si>
  <si>
    <t>(en blanco)</t>
  </si>
  <si>
    <t>Total general</t>
  </si>
  <si>
    <t>Cuenta de Client</t>
  </si>
  <si>
    <t>Suma de Total en sistema</t>
  </si>
  <si>
    <t>Suma de Total pendiente</t>
  </si>
  <si>
    <t>% Pendiente</t>
  </si>
  <si>
    <t>Cuenta de Revenue</t>
  </si>
  <si>
    <t>CLIENTE</t>
  </si>
  <si>
    <t>% DEL TOTAL DE LA FACTURACIÓN</t>
  </si>
  <si>
    <t>RESTO DE CLIENTES</t>
  </si>
  <si>
    <t>Cuenta de Estado</t>
  </si>
  <si>
    <t>Suma de Total (USD)</t>
  </si>
  <si>
    <t>Suma de Total (USD)2</t>
  </si>
  <si>
    <t>Total en sistema USD</t>
  </si>
  <si>
    <t>Total pendiente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</si>
</sst>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_-[$$-409]* #,##0.00_ ;_-[$$-409]* \-#,##0.00\ ;_-[$$-409]* &quot;-&quot;??_ ;_-@_ "/>
    <numFmt numFmtId="166" formatCode="_-&quot;$&quot;* #,##0_-;\-&quot;$&quot;* #,##0_-;_-&quot;$&quot;* &quot;-&quot;??_-;_-@_-"/>
  </numFmts>
  <fonts count="5" x14ac:knownFonts="1">
    <font>
      <sz val="10"/>
      <color rgb="FF000000"/>
      <name val="Trebuchet MS"/>
      <scheme val="minor"/>
    </font>
    <font>
      <sz val="10"/>
      <color rgb="FF000000"/>
      <name val="Trebuchet MS"/>
      <scheme val="minor"/>
    </font>
    <font>
      <b/>
      <sz val="10"/>
      <color rgb="FF000000"/>
      <name val="Trebuchet MS"/>
      <family val="2"/>
      <scheme val="minor"/>
    </font>
    <font>
      <sz val="10"/>
      <color rgb="FF000000"/>
      <name val="Trebuchet MS"/>
      <family val="2"/>
      <scheme val="minor"/>
    </font>
    <font>
      <sz val="8"/>
      <name val="Trebuchet MS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10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3" fillId="0" borderId="0" xfId="0" applyFont="1"/>
    <xf numFmtId="166" fontId="0" fillId="0" borderId="0" xfId="0" applyNumberFormat="1"/>
    <xf numFmtId="0" fontId="0" fillId="2" borderId="0" xfId="0" applyFill="1"/>
  </cellXfs>
  <cellStyles count="3">
    <cellStyle name="Moneda" xfId="1" builtinId="4"/>
    <cellStyle name="Normal" xfId="0" builtinId="0"/>
    <cellStyle name="Porcentaje" xfId="2" builtinId="5"/>
  </cellStyles>
  <dxfs count="31"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4" formatCode="0.00%"/>
    </dxf>
    <dxf>
      <numFmt numFmtId="34" formatCode="_-&quot;$&quot;* #,##0.00_-;\-&quot;$&quot;* #,##0.00_-;_-&quot;$&quot;* &quot;-&quot;??_-;_-@_-"/>
    </dxf>
    <dxf>
      <numFmt numFmtId="1" formatCode="0"/>
    </dxf>
    <dxf>
      <numFmt numFmtId="34" formatCode="_-&quot;$&quot;* #,##0.00_-;\-&quot;$&quot;* #,##0.00_-;_-&quot;$&quot;* &quot;-&quot;??_-;_-@_-"/>
    </dxf>
    <dxf>
      <numFmt numFmtId="14" formatCode="0.00%"/>
    </dxf>
    <dxf>
      <numFmt numFmtId="1" formatCode="0"/>
    </dxf>
    <dxf>
      <numFmt numFmtId="1" formatCode="0"/>
    </dxf>
    <dxf>
      <numFmt numFmtId="34" formatCode="_-&quot;$&quot;* #,##0.00_-;\-&quot;$&quot;* #,##0.00_-;_-&quot;$&quot;* &quot;-&quot;??_-;_-@_-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  <dxf>
      <numFmt numFmtId="165" formatCode="_-[$$-409]* #,##0.00_ ;_-[$$-409]* \-#,##0.00\ ;_-[$$-409]* &quot;-&quot;??_ ;_-@_ 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[Facturación Globant.xlsx]Calculos!TablaDinámica2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CO" sz="12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12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% de facturación por 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CO" sz="12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9962537980318504E-2"/>
              <c:y val="-0.297674563962431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87265862376991E-2"/>
              <c:y val="-0.328682331041851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6217220732778691E-2"/>
              <c:y val="-4.9612427327071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235951742619439E-2"/>
              <c:y val="-0.198449709308287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2471903485238948E-2"/>
              <c:y val="-0.130232621733563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9962537980318435E-2"/>
              <c:y val="-0.359690098121271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3707855227858317E-2"/>
              <c:y val="-0.15503883539709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6217220732778691E-2"/>
              <c:y val="-9.30233012382598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9962537980318504E-2"/>
              <c:y val="-0.1674419422288676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6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69565217391304E-2"/>
              <c:y val="-1.1904761904761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8116084674198334E-2"/>
              <c:y val="-2.5163338957630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16846399634828"/>
                  <c:h val="6.8154761904761899E-2"/>
                </c:manualLayout>
              </c15:layout>
            </c:ext>
          </c:extLst>
        </c:dLbl>
      </c:pivotFmt>
      <c:pivotFmt>
        <c:idx val="4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463768115942689E-3"/>
              <c:y val="-1.19047619047619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463768115942689E-3"/>
              <c:y val="-3.57140513685790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0458319068812051"/>
                  <c:h val="8.0059523809523803E-2"/>
                </c:manualLayout>
              </c15:layout>
            </c:ext>
          </c:extLst>
        </c:dLbl>
      </c:pivotFmt>
      <c:pivotFmt>
        <c:idx val="4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69565217391304E-2"/>
              <c:y val="-6.54761904761904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463768115941362E-3"/>
              <c:y val="-1.29944694413198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46376811594203E-3"/>
              <c:y val="-9.52380952380952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6231884057971015E-3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69565217391304E-2"/>
              <c:y val="-5.3571428571428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32066643843434E-2"/>
          <c:y val="0.21985142482189729"/>
          <c:w val="0.8821128608923885"/>
          <c:h val="0.46572272215973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Calculos!$B$1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92-4921-B25C-966992086B2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D392-4921-B25C-966992086B2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392-4921-B25C-966992086B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D392-4921-B25C-966992086B2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392-4921-B25C-966992086B2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D392-4921-B25C-966992086B2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392-4921-B25C-966992086B2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D392-4921-B25C-966992086B2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392-4921-B25C-966992086B26}"/>
              </c:ext>
            </c:extLst>
          </c:dPt>
          <c:dLbls>
            <c:dLbl>
              <c:idx val="0"/>
              <c:layout>
                <c:manualLayout>
                  <c:x val="-1.0869565217391304E-2"/>
                  <c:y val="-1.1904761904761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392-4921-B25C-966992086B26}"/>
                </c:ext>
              </c:extLst>
            </c:dLbl>
            <c:dLbl>
              <c:idx val="1"/>
              <c:layout>
                <c:manualLayout>
                  <c:x val="-1.8116084674198334E-2"/>
                  <c:y val="-2.516333895763029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16846399634828"/>
                      <c:h val="6.81547619047618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4-D392-4921-B25C-966992086B26}"/>
                </c:ext>
              </c:extLst>
            </c:dLbl>
            <c:dLbl>
              <c:idx val="2"/>
              <c:layout>
                <c:manualLayout>
                  <c:x val="-7.2463768115942689E-3"/>
                  <c:y val="-1.190476190476190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392-4921-B25C-966992086B26}"/>
                </c:ext>
              </c:extLst>
            </c:dLbl>
            <c:dLbl>
              <c:idx val="3"/>
              <c:layout>
                <c:manualLayout>
                  <c:x val="-7.2463768115942689E-3"/>
                  <c:y val="-3.57140513685790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58319068812051"/>
                      <c:h val="8.00595238095238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D392-4921-B25C-966992086B26}"/>
                </c:ext>
              </c:extLst>
            </c:dLbl>
            <c:dLbl>
              <c:idx val="4"/>
              <c:layout>
                <c:manualLayout>
                  <c:x val="-1.0869565217391304E-2"/>
                  <c:y val="-6.547619047619047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392-4921-B25C-966992086B26}"/>
                </c:ext>
              </c:extLst>
            </c:dLbl>
            <c:dLbl>
              <c:idx val="5"/>
              <c:layout>
                <c:manualLayout>
                  <c:x val="-7.2463768115941362E-3"/>
                  <c:y val="-1.29944694413198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392-4921-B25C-966992086B26}"/>
                </c:ext>
              </c:extLst>
            </c:dLbl>
            <c:dLbl>
              <c:idx val="6"/>
              <c:layout>
                <c:manualLayout>
                  <c:x val="-7.246376811594203E-3"/>
                  <c:y val="-9.52380952380952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392-4921-B25C-966992086B26}"/>
                </c:ext>
              </c:extLst>
            </c:dLbl>
            <c:dLbl>
              <c:idx val="7"/>
              <c:layout>
                <c:manualLayout>
                  <c:x val="-3.6231884057971015E-3"/>
                  <c:y val="-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392-4921-B25C-966992086B26}"/>
                </c:ext>
              </c:extLst>
            </c:dLbl>
            <c:dLbl>
              <c:idx val="8"/>
              <c:layout>
                <c:manualLayout>
                  <c:x val="-1.0869565217391304E-2"/>
                  <c:y val="-5.357142857142856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392-4921-B25C-966992086B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Calculos!$A$2:$A$11</c:f>
              <c:strCache>
                <c:ptCount val="9"/>
                <c:pt idx="0">
                  <c:v>DAVID RUIZ</c:v>
                </c:pt>
                <c:pt idx="1">
                  <c:v>Erika Manrique</c:v>
                </c:pt>
                <c:pt idx="2">
                  <c:v>Heidy Betancourt</c:v>
                </c:pt>
                <c:pt idx="3">
                  <c:v>Juanse Caicedo</c:v>
                </c:pt>
                <c:pt idx="4">
                  <c:v>Karina Gil</c:v>
                </c:pt>
                <c:pt idx="5">
                  <c:v>Natalia Yopasa</c:v>
                </c:pt>
                <c:pt idx="6">
                  <c:v>Tatiana Muñoz</c:v>
                </c:pt>
                <c:pt idx="7">
                  <c:v>Viviana Tinjaca</c:v>
                </c:pt>
                <c:pt idx="8">
                  <c:v>(en blanco)</c:v>
                </c:pt>
              </c:strCache>
            </c:strRef>
          </c:cat>
          <c:val>
            <c:numRef>
              <c:f>Calculos!$B$2:$B$11</c:f>
              <c:numCache>
                <c:formatCode>0.00%</c:formatCode>
                <c:ptCount val="9"/>
                <c:pt idx="0">
                  <c:v>5.973259018407031E-2</c:v>
                </c:pt>
                <c:pt idx="1">
                  <c:v>0.21248024458599726</c:v>
                </c:pt>
                <c:pt idx="2">
                  <c:v>0.12047206095760235</c:v>
                </c:pt>
                <c:pt idx="3">
                  <c:v>1.4908805444943107E-2</c:v>
                </c:pt>
                <c:pt idx="4">
                  <c:v>6.4449239928754301E-2</c:v>
                </c:pt>
                <c:pt idx="5">
                  <c:v>0.22220774080698558</c:v>
                </c:pt>
                <c:pt idx="6">
                  <c:v>0.11552572748186478</c:v>
                </c:pt>
                <c:pt idx="7">
                  <c:v>5.8086864533824618E-2</c:v>
                </c:pt>
                <c:pt idx="8">
                  <c:v>0.13213672607595786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C2B-4BAD-9003-E8DA2ACB0F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08797455"/>
        <c:axId val="308797935"/>
      </c:barChart>
      <c:catAx>
        <c:axId val="308797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1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797935"/>
        <c:crosses val="autoZero"/>
        <c:auto val="1"/>
        <c:lblAlgn val="ctr"/>
        <c:lblOffset val="100"/>
        <c:noMultiLvlLbl val="0"/>
      </c:catAx>
      <c:valAx>
        <c:axId val="308797935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30879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[Facturación Globant.xlsx]Calculos!TablaDinámica10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% de renovación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Calculos!$B$91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C7-4896-B002-A1D755373D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C7-4896-B002-A1D755373D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Calculos!$A$92:$A$94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Calculos!$B$92:$B$94</c:f>
              <c:numCache>
                <c:formatCode>0.00%</c:formatCode>
                <c:ptCount val="2"/>
                <c:pt idx="0">
                  <c:v>0.16494845360824742</c:v>
                </c:pt>
                <c:pt idx="1">
                  <c:v>0.83505154639175261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C7-4896-B002-A1D755373D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[Facturación Globant.xlsx]Calculos!TablaDinámica11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Estado de facturación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Calculos!$B$96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Calculos!$A$97:$A$100</c:f>
              <c:strCache>
                <c:ptCount val="3"/>
                <c:pt idx="0">
                  <c:v>Pendiente</c:v>
                </c:pt>
                <c:pt idx="1">
                  <c:v>Revisado</c:v>
                </c:pt>
                <c:pt idx="2">
                  <c:v>Sysfera</c:v>
                </c:pt>
              </c:strCache>
            </c:strRef>
          </c:cat>
          <c:val>
            <c:numRef>
              <c:f>Calculos!$B$97:$B$100</c:f>
              <c:numCache>
                <c:formatCode>0</c:formatCode>
                <c:ptCount val="3"/>
                <c:pt idx="0">
                  <c:v>49</c:v>
                </c:pt>
                <c:pt idx="1">
                  <c:v>75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7-4FA6-B911-3B92081305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511007"/>
        <c:axId val="164509567"/>
      </c:barChart>
      <c:catAx>
        <c:axId val="16451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09567"/>
        <c:crosses val="autoZero"/>
        <c:auto val="1"/>
        <c:lblAlgn val="ctr"/>
        <c:lblOffset val="100"/>
        <c:noMultiLvlLbl val="0"/>
      </c:catAx>
      <c:valAx>
        <c:axId val="16450956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451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% De facturación por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Calculos!$F$16</c:f>
              <c:strCache>
                <c:ptCount val="1"/>
                <c:pt idx="0">
                  <c:v>% DEL TOTAL DE LA FACTURACIÓN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2.7996500437445448E-2"/>
                  <c:y val="-3.587443946188340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6B-4406-9B79-4708E446E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Calculos!$E$17:$E$25</c:f>
              <c:strCache>
                <c:ptCount val="9"/>
                <c:pt idx="0">
                  <c:v>BANCOLOMBIA ADBID</c:v>
                </c:pt>
                <c:pt idx="1">
                  <c:v>ALMACENES EXITO ADBID</c:v>
                </c:pt>
                <c:pt idx="2">
                  <c:v>BAVARIA ADBID</c:v>
                </c:pt>
                <c:pt idx="3">
                  <c:v>Avianca  - Adbid</c:v>
                </c:pt>
                <c:pt idx="4">
                  <c:v>CAJA COLOMBIANA DE SUBSIDIO FAMILIAR </c:v>
                </c:pt>
                <c:pt idx="5">
                  <c:v>Everest Quala</c:v>
                </c:pt>
                <c:pt idx="6">
                  <c:v>AUTOCOMPARA N2</c:v>
                </c:pt>
                <c:pt idx="7">
                  <c:v>COLOMBIANA DE COMERCIO ADBID</c:v>
                </c:pt>
                <c:pt idx="8">
                  <c:v>RESTO DE CLIENTES</c:v>
                </c:pt>
              </c:strCache>
            </c:strRef>
          </c:cat>
          <c:val>
            <c:numRef>
              <c:f>Calculos!$F$17:$F$25</c:f>
              <c:numCache>
                <c:formatCode>0.00%</c:formatCode>
                <c:ptCount val="9"/>
                <c:pt idx="0">
                  <c:v>0.22177037315342074</c:v>
                </c:pt>
                <c:pt idx="1">
                  <c:v>0.1226316516556983</c:v>
                </c:pt>
                <c:pt idx="2">
                  <c:v>7.6190707134687466E-2</c:v>
                </c:pt>
                <c:pt idx="3">
                  <c:v>6.0362214785287749E-2</c:v>
                </c:pt>
                <c:pt idx="4">
                  <c:v>5.6797023488613756E-2</c:v>
                </c:pt>
                <c:pt idx="5">
                  <c:v>5.3597272304320799E-2</c:v>
                </c:pt>
                <c:pt idx="6">
                  <c:v>4.7250018196992566E-2</c:v>
                </c:pt>
                <c:pt idx="7">
                  <c:v>3.6887493500120057E-2</c:v>
                </c:pt>
                <c:pt idx="8">
                  <c:v>0.32451324578085861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9-478D-9B26-96EA02AF6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4564991"/>
        <c:axId val="774567871"/>
      </c:barChart>
      <c:catAx>
        <c:axId val="774564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1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4567871"/>
        <c:crosses val="autoZero"/>
        <c:auto val="1"/>
        <c:lblAlgn val="ctr"/>
        <c:lblOffset val="100"/>
        <c:noMultiLvlLbl val="0"/>
      </c:catAx>
      <c:valAx>
        <c:axId val="774567871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77456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28573</xdr:colOff>
      <xdr:row>5</xdr:row>
      <xdr:rowOff>76199</xdr:rowOff>
    </xdr:from>
    <xdr:to>
      <xdr:col>64</xdr:col>
      <xdr:colOff>57150</xdr:colOff>
      <xdr:row>12</xdr:row>
      <xdr:rowOff>19049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C682D512-A152-2BDD-C343-A5FFCFD01FD5}"/>
            </a:ext>
          </a:extLst>
        </xdr:cNvPr>
        <xdr:cNvSpPr/>
      </xdr:nvSpPr>
      <xdr:spPr>
        <a:xfrm>
          <a:off x="2495548" y="504824"/>
          <a:ext cx="1828802" cy="5429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 b="1">
              <a:solidFill>
                <a:schemeClr val="tx1"/>
              </a:solidFill>
            </a:rPr>
            <a:t>TOTAL</a:t>
          </a:r>
          <a:r>
            <a:rPr lang="es-CO" sz="1000" b="1" baseline="0">
              <a:solidFill>
                <a:schemeClr val="tx1"/>
              </a:solidFill>
            </a:rPr>
            <a:t> FACTURADO (USD)</a:t>
          </a:r>
          <a:endParaRPr lang="es-CO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47625</xdr:colOff>
      <xdr:row>8</xdr:row>
      <xdr:rowOff>47625</xdr:rowOff>
    </xdr:from>
    <xdr:to>
      <xdr:col>59</xdr:col>
      <xdr:colOff>28575</xdr:colOff>
      <xdr:row>11</xdr:row>
      <xdr:rowOff>57150</xdr:rowOff>
    </xdr:to>
    <xdr:sp macro="" textlink="Calculos!F2">
      <xdr:nvSpPr>
        <xdr:cNvPr id="3" name="CuadroTexto 2">
          <a:extLst>
            <a:ext uri="{FF2B5EF4-FFF2-40B4-BE49-F238E27FC236}">
              <a16:creationId xmlns:a16="http://schemas.microsoft.com/office/drawing/2014/main" id="{4C723A0B-CA47-2862-3631-890502EA74A0}"/>
            </a:ext>
          </a:extLst>
        </xdr:cNvPr>
        <xdr:cNvSpPr txBox="1"/>
      </xdr:nvSpPr>
      <xdr:spPr>
        <a:xfrm>
          <a:off x="2647950" y="733425"/>
          <a:ext cx="131445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1EA17C2-DD6F-4A6E-BC61-5453881DDEE6}" type="TxLink">
            <a:rPr lang="en-US" sz="1000" b="0" i="0" u="none" strike="noStrike">
              <a:solidFill>
                <a:sysClr val="windowText" lastClr="000000"/>
              </a:solidFill>
              <a:latin typeface="Trebuchet MS"/>
            </a:rPr>
            <a:pPr algn="ctr"/>
            <a:t> $805,112 </a:t>
          </a:fld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9523</xdr:colOff>
      <xdr:row>6</xdr:row>
      <xdr:rowOff>9524</xdr:rowOff>
    </xdr:from>
    <xdr:to>
      <xdr:col>99</xdr:col>
      <xdr:colOff>9524</xdr:colOff>
      <xdr:row>12</xdr:row>
      <xdr:rowOff>38099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482A655D-EA47-4826-ADA3-BA24719E00CF}"/>
            </a:ext>
          </a:extLst>
        </xdr:cNvPr>
        <xdr:cNvSpPr/>
      </xdr:nvSpPr>
      <xdr:spPr>
        <a:xfrm>
          <a:off x="4476748" y="523874"/>
          <a:ext cx="2133601" cy="5429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 b="1">
              <a:solidFill>
                <a:schemeClr val="bg2">
                  <a:lumMod val="25000"/>
                </a:schemeClr>
              </a:solidFill>
            </a:rPr>
            <a:t>FACTURADO EN SISTEMA (USD)</a:t>
          </a:r>
        </a:p>
      </xdr:txBody>
    </xdr:sp>
    <xdr:clientData/>
  </xdr:twoCellAnchor>
  <xdr:twoCellAnchor>
    <xdr:from>
      <xdr:col>72</xdr:col>
      <xdr:colOff>57150</xdr:colOff>
      <xdr:row>9</xdr:row>
      <xdr:rowOff>0</xdr:rowOff>
    </xdr:from>
    <xdr:to>
      <xdr:col>90</xdr:col>
      <xdr:colOff>38100</xdr:colOff>
      <xdr:row>11</xdr:row>
      <xdr:rowOff>47625</xdr:rowOff>
    </xdr:to>
    <xdr:sp macro="" textlink="Calculos!F5">
      <xdr:nvSpPr>
        <xdr:cNvPr id="5" name="CuadroTexto 4">
          <a:extLst>
            <a:ext uri="{FF2B5EF4-FFF2-40B4-BE49-F238E27FC236}">
              <a16:creationId xmlns:a16="http://schemas.microsoft.com/office/drawing/2014/main" id="{EC3100A6-B07E-4161-9826-14AFA3BF0705}"/>
            </a:ext>
          </a:extLst>
        </xdr:cNvPr>
        <xdr:cNvSpPr txBox="1"/>
      </xdr:nvSpPr>
      <xdr:spPr>
        <a:xfrm>
          <a:off x="4857750" y="771525"/>
          <a:ext cx="1181100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5CD6136-21FF-4793-BED4-42C2A9465275}" type="TxLink">
            <a:rPr lang="en-US" sz="1000" b="0" i="0" u="none" strike="noStrike">
              <a:solidFill>
                <a:srgbClr val="000000"/>
              </a:solidFill>
              <a:latin typeface="Trebuchet MS"/>
            </a:rPr>
            <a:pPr algn="ctr"/>
            <a:t> $84,120 </a:t>
          </a:fld>
          <a:endParaRPr lang="es-CO" sz="1100"/>
        </a:p>
      </xdr:txBody>
    </xdr:sp>
    <xdr:clientData/>
  </xdr:twoCellAnchor>
  <xdr:twoCellAnchor>
    <xdr:from>
      <xdr:col>101</xdr:col>
      <xdr:colOff>19050</xdr:colOff>
      <xdr:row>6</xdr:row>
      <xdr:rowOff>28574</xdr:rowOff>
    </xdr:from>
    <xdr:to>
      <xdr:col>132</xdr:col>
      <xdr:colOff>9525</xdr:colOff>
      <xdr:row>12</xdr:row>
      <xdr:rowOff>57149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D6F8E09-C8D2-4644-AB18-4B2E38D7103F}"/>
            </a:ext>
          </a:extLst>
        </xdr:cNvPr>
        <xdr:cNvSpPr/>
      </xdr:nvSpPr>
      <xdr:spPr>
        <a:xfrm>
          <a:off x="6753225" y="542924"/>
          <a:ext cx="2057400" cy="5429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 b="1">
              <a:solidFill>
                <a:schemeClr val="bg2">
                  <a:lumMod val="25000"/>
                </a:schemeClr>
              </a:solidFill>
            </a:rPr>
            <a:t>FACTURADO PENDIENTE (USD)</a:t>
          </a:r>
        </a:p>
      </xdr:txBody>
    </xdr:sp>
    <xdr:clientData/>
  </xdr:twoCellAnchor>
  <xdr:twoCellAnchor>
    <xdr:from>
      <xdr:col>108</xdr:col>
      <xdr:colOff>19050</xdr:colOff>
      <xdr:row>9</xdr:row>
      <xdr:rowOff>0</xdr:rowOff>
    </xdr:from>
    <xdr:to>
      <xdr:col>126</xdr:col>
      <xdr:colOff>0</xdr:colOff>
      <xdr:row>11</xdr:row>
      <xdr:rowOff>47625</xdr:rowOff>
    </xdr:to>
    <xdr:sp macro="" textlink="Calculos!F10">
      <xdr:nvSpPr>
        <xdr:cNvPr id="7" name="CuadroTexto 6">
          <a:extLst>
            <a:ext uri="{FF2B5EF4-FFF2-40B4-BE49-F238E27FC236}">
              <a16:creationId xmlns:a16="http://schemas.microsoft.com/office/drawing/2014/main" id="{F0A2CE9A-731C-4307-8E23-46E5CB4AFBFE}"/>
            </a:ext>
          </a:extLst>
        </xdr:cNvPr>
        <xdr:cNvSpPr txBox="1"/>
      </xdr:nvSpPr>
      <xdr:spPr>
        <a:xfrm>
          <a:off x="7219950" y="771525"/>
          <a:ext cx="1181100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8983729-1D7B-4088-A05A-25C292682F30}" type="TxLink">
            <a:rPr lang="en-US" sz="1000" b="0" i="0" u="none" strike="noStrike">
              <a:solidFill>
                <a:srgbClr val="000000"/>
              </a:solidFill>
              <a:latin typeface="Trebuchet MS"/>
            </a:rPr>
            <a:pPr algn="ctr"/>
            <a:t> $720,992 </a:t>
          </a:fld>
          <a:endParaRPr lang="es-CO" sz="1100"/>
        </a:p>
      </xdr:txBody>
    </xdr:sp>
    <xdr:clientData/>
  </xdr:twoCellAnchor>
  <xdr:twoCellAnchor>
    <xdr:from>
      <xdr:col>134</xdr:col>
      <xdr:colOff>9525</xdr:colOff>
      <xdr:row>6</xdr:row>
      <xdr:rowOff>28574</xdr:rowOff>
    </xdr:from>
    <xdr:to>
      <xdr:col>154</xdr:col>
      <xdr:colOff>9525</xdr:colOff>
      <xdr:row>12</xdr:row>
      <xdr:rowOff>57149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D2CC4CF7-8E66-4EE8-88B0-488D4361B917}"/>
            </a:ext>
          </a:extLst>
        </xdr:cNvPr>
        <xdr:cNvSpPr/>
      </xdr:nvSpPr>
      <xdr:spPr>
        <a:xfrm>
          <a:off x="8943975" y="542924"/>
          <a:ext cx="1333500" cy="5429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chemeClr val="bg2">
                  <a:lumMod val="25000"/>
                </a:schemeClr>
              </a:solidFill>
            </a:rPr>
            <a:t>CLIENTES</a:t>
          </a:r>
          <a:r>
            <a:rPr lang="es-CO" sz="1100" b="1" baseline="0">
              <a:solidFill>
                <a:schemeClr val="bg2">
                  <a:lumMod val="25000"/>
                </a:schemeClr>
              </a:solidFill>
            </a:rPr>
            <a:t> </a:t>
          </a:r>
          <a:endParaRPr lang="es-CO" sz="11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135</xdr:col>
      <xdr:colOff>19050</xdr:colOff>
      <xdr:row>9</xdr:row>
      <xdr:rowOff>19050</xdr:rowOff>
    </xdr:from>
    <xdr:to>
      <xdr:col>153</xdr:col>
      <xdr:colOff>0</xdr:colOff>
      <xdr:row>11</xdr:row>
      <xdr:rowOff>66675</xdr:rowOff>
    </xdr:to>
    <xdr:sp macro="" textlink="Calculos!H2">
      <xdr:nvSpPr>
        <xdr:cNvPr id="9" name="CuadroTexto 8">
          <a:extLst>
            <a:ext uri="{FF2B5EF4-FFF2-40B4-BE49-F238E27FC236}">
              <a16:creationId xmlns:a16="http://schemas.microsoft.com/office/drawing/2014/main" id="{4FD1C768-7DD0-470C-8FA7-A4F64B84C188}"/>
            </a:ext>
          </a:extLst>
        </xdr:cNvPr>
        <xdr:cNvSpPr txBox="1"/>
      </xdr:nvSpPr>
      <xdr:spPr>
        <a:xfrm>
          <a:off x="9020175" y="790575"/>
          <a:ext cx="1181100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D2C04A8-1460-4B0A-B786-13EF694079E6}" type="TxLink">
            <a:rPr lang="en-US" sz="1000" b="0" i="0" u="none" strike="noStrike">
              <a:solidFill>
                <a:srgbClr val="000000"/>
              </a:solidFill>
              <a:latin typeface="Trebuchet MS"/>
            </a:rPr>
            <a:pPr algn="ctr"/>
            <a:t>194</a:t>
          </a:fld>
          <a:endParaRPr lang="es-CO" sz="1100"/>
        </a:p>
      </xdr:txBody>
    </xdr:sp>
    <xdr:clientData/>
  </xdr:twoCellAnchor>
  <xdr:twoCellAnchor>
    <xdr:from>
      <xdr:col>156</xdr:col>
      <xdr:colOff>9525</xdr:colOff>
      <xdr:row>6</xdr:row>
      <xdr:rowOff>28574</xdr:rowOff>
    </xdr:from>
    <xdr:to>
      <xdr:col>190</xdr:col>
      <xdr:colOff>19050</xdr:colOff>
      <xdr:row>12</xdr:row>
      <xdr:rowOff>57149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514FF905-275D-41DC-8EA6-DA561AD95ADA}"/>
            </a:ext>
          </a:extLst>
        </xdr:cNvPr>
        <xdr:cNvSpPr/>
      </xdr:nvSpPr>
      <xdr:spPr>
        <a:xfrm>
          <a:off x="10410825" y="542924"/>
          <a:ext cx="2276475" cy="5429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bg2">
                  <a:lumMod val="25000"/>
                </a:schemeClr>
              </a:solidFill>
            </a:rPr>
            <a:t>% DE</a:t>
          </a:r>
          <a:r>
            <a:rPr lang="es-CO" sz="1100" b="1" baseline="0">
              <a:solidFill>
                <a:schemeClr val="bg2">
                  <a:lumMod val="25000"/>
                </a:schemeClr>
              </a:solidFill>
            </a:rPr>
            <a:t> FACTURACIÓN PENDIENTE</a:t>
          </a:r>
          <a:endParaRPr lang="es-CO" sz="11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165</xdr:col>
      <xdr:colOff>9525</xdr:colOff>
      <xdr:row>9</xdr:row>
      <xdr:rowOff>28575</xdr:rowOff>
    </xdr:from>
    <xdr:to>
      <xdr:col>182</xdr:col>
      <xdr:colOff>57150</xdr:colOff>
      <xdr:row>11</xdr:row>
      <xdr:rowOff>76200</xdr:rowOff>
    </xdr:to>
    <xdr:sp macro="" textlink="Calculos!G6">
      <xdr:nvSpPr>
        <xdr:cNvPr id="11" name="CuadroTexto 10">
          <a:extLst>
            <a:ext uri="{FF2B5EF4-FFF2-40B4-BE49-F238E27FC236}">
              <a16:creationId xmlns:a16="http://schemas.microsoft.com/office/drawing/2014/main" id="{00F0F134-4563-4CDA-8BCA-0671255FC8CC}"/>
            </a:ext>
          </a:extLst>
        </xdr:cNvPr>
        <xdr:cNvSpPr txBox="1"/>
      </xdr:nvSpPr>
      <xdr:spPr>
        <a:xfrm>
          <a:off x="11010900" y="800100"/>
          <a:ext cx="1181100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40EF801-DF2E-4593-9ABB-BCE0B464E036}" type="TxLink">
            <a:rPr lang="en-US" sz="1000" b="0" i="0" u="none" strike="noStrike">
              <a:solidFill>
                <a:srgbClr val="000000"/>
              </a:solidFill>
              <a:latin typeface="Trebuchet MS"/>
            </a:rPr>
            <a:pPr algn="ctr"/>
            <a:t>90%</a:t>
          </a:fld>
          <a:endParaRPr lang="es-CO" sz="1100"/>
        </a:p>
      </xdr:txBody>
    </xdr:sp>
    <xdr:clientData/>
  </xdr:twoCellAnchor>
  <xdr:twoCellAnchor>
    <xdr:from>
      <xdr:col>4</xdr:col>
      <xdr:colOff>9525</xdr:colOff>
      <xdr:row>39</xdr:row>
      <xdr:rowOff>19050</xdr:rowOff>
    </xdr:from>
    <xdr:to>
      <xdr:col>56</xdr:col>
      <xdr:colOff>47625</xdr:colOff>
      <xdr:row>64</xdr:row>
      <xdr:rowOff>9525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D64142F-6A3B-46AE-8C3E-20B8881E0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66674</xdr:colOff>
      <xdr:row>14</xdr:row>
      <xdr:rowOff>0</xdr:rowOff>
    </xdr:from>
    <xdr:to>
      <xdr:col>56</xdr:col>
      <xdr:colOff>47625</xdr:colOff>
      <xdr:row>38</xdr:row>
      <xdr:rowOff>9526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DC41DA3-0756-4AF0-AA35-4861D4456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28575</xdr:colOff>
      <xdr:row>14</xdr:row>
      <xdr:rowOff>0</xdr:rowOff>
    </xdr:from>
    <xdr:to>
      <xdr:col>112</xdr:col>
      <xdr:colOff>66674</xdr:colOff>
      <xdr:row>38</xdr:row>
      <xdr:rowOff>9525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41B750F-A2C7-4665-9D24-02FD083E7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28574</xdr:colOff>
      <xdr:row>39</xdr:row>
      <xdr:rowOff>19050</xdr:rowOff>
    </xdr:from>
    <xdr:to>
      <xdr:col>112</xdr:col>
      <xdr:colOff>57149</xdr:colOff>
      <xdr:row>64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7709427-2DF5-4F73-AD55-B4CE889EA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162</xdr:col>
      <xdr:colOff>0</xdr:colOff>
      <xdr:row>29</xdr:row>
      <xdr:rowOff>38100</xdr:rowOff>
    </xdr:from>
    <xdr:to>
      <xdr:col>190</xdr:col>
      <xdr:colOff>0</xdr:colOff>
      <xdr:row>40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Revenue">
              <a:extLst>
                <a:ext uri="{FF2B5EF4-FFF2-40B4-BE49-F238E27FC236}">
                  <a16:creationId xmlns:a16="http://schemas.microsoft.com/office/drawing/2014/main" id="{A26036DD-8974-CE18-13CA-42B264904D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venu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39450" y="2524125"/>
              <a:ext cx="1828800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161</xdr:col>
      <xdr:colOff>47625</xdr:colOff>
      <xdr:row>14</xdr:row>
      <xdr:rowOff>19050</xdr:rowOff>
    </xdr:from>
    <xdr:to>
      <xdr:col>189</xdr:col>
      <xdr:colOff>57150</xdr:colOff>
      <xdr:row>28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Estado">
              <a:extLst>
                <a:ext uri="{FF2B5EF4-FFF2-40B4-BE49-F238E27FC236}">
                  <a16:creationId xmlns:a16="http://schemas.microsoft.com/office/drawing/2014/main" id="{EE60217D-A02C-A1C6-356F-98E1089E0E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9925" y="1219200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161</xdr:col>
      <xdr:colOff>57150</xdr:colOff>
      <xdr:row>41</xdr:row>
      <xdr:rowOff>38100</xdr:rowOff>
    </xdr:from>
    <xdr:to>
      <xdr:col>189</xdr:col>
      <xdr:colOff>47625</xdr:colOff>
      <xdr:row>64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PM">
              <a:extLst>
                <a:ext uri="{FF2B5EF4-FFF2-40B4-BE49-F238E27FC236}">
                  <a16:creationId xmlns:a16="http://schemas.microsoft.com/office/drawing/2014/main" id="{265F6088-DD41-6E7B-08AC-8CDC6DD46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0400" y="3552825"/>
              <a:ext cx="1828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115</xdr:col>
      <xdr:colOff>38099</xdr:colOff>
      <xdr:row>14</xdr:row>
      <xdr:rowOff>9524</xdr:rowOff>
    </xdr:from>
    <xdr:to>
      <xdr:col>159</xdr:col>
      <xdr:colOff>28575</xdr:colOff>
      <xdr:row>63</xdr:row>
      <xdr:rowOff>85724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Project">
              <a:extLst>
                <a:ext uri="{FF2B5EF4-FFF2-40B4-BE49-F238E27FC236}">
                  <a16:creationId xmlns:a16="http://schemas.microsoft.com/office/drawing/2014/main" id="{A5B79253-BE71-3D17-CA7D-86BFCE919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5724" y="1209674"/>
              <a:ext cx="2924176" cy="4276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28575</xdr:colOff>
      <xdr:row>6</xdr:row>
      <xdr:rowOff>19050</xdr:rowOff>
    </xdr:from>
    <xdr:to>
      <xdr:col>34</xdr:col>
      <xdr:colOff>24342</xdr:colOff>
      <xdr:row>10</xdr:row>
      <xdr:rowOff>66675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D28F019E-998F-3445-C2FC-A3457938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533400"/>
          <a:ext cx="1996017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57149</xdr:colOff>
      <xdr:row>1</xdr:row>
      <xdr:rowOff>19050</xdr:rowOff>
    </xdr:from>
    <xdr:to>
      <xdr:col>189</xdr:col>
      <xdr:colOff>57150</xdr:colOff>
      <xdr:row>4</xdr:row>
      <xdr:rowOff>28575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AC56CB35-9FDA-4D5E-A34E-C7AB91D2EB12}"/>
            </a:ext>
          </a:extLst>
        </xdr:cNvPr>
        <xdr:cNvSpPr/>
      </xdr:nvSpPr>
      <xdr:spPr>
        <a:xfrm>
          <a:off x="257174" y="104775"/>
          <a:ext cx="12401551" cy="2667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chemeClr val="bg2">
                  <a:lumMod val="25000"/>
                </a:schemeClr>
              </a:solidFill>
            </a:rPr>
            <a:t>FACTURACIÓN</a:t>
          </a:r>
          <a:r>
            <a:rPr lang="es-CO" sz="1100" b="1" baseline="0">
              <a:solidFill>
                <a:schemeClr val="bg2">
                  <a:lumMod val="25000"/>
                </a:schemeClr>
              </a:solidFill>
            </a:rPr>
            <a:t> DE GLOBANT JULIO DE 2024</a:t>
          </a:r>
          <a:endParaRPr lang="es-CO" sz="11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" refreshedDate="45503.608222916664" createdVersion="8" refreshedVersion="8" minRefreshableVersion="3" recordCount="194" xr:uid="{85A8C901-EE0C-4EB5-99A5-0E947DD1E721}">
  <cacheSource type="worksheet">
    <worksheetSource name="Forecast"/>
  </cacheSource>
  <cacheFields count="26">
    <cacheField name="Client" numFmtId="0">
      <sharedItems count="72">
        <s v="Adglow Colombia SAS"/>
        <s v="ADSMOVIL"/>
        <s v="Aeropost LLC"/>
        <s v="AGUA BENDITA ADBID"/>
        <s v="Allianz MX Adbid"/>
        <s v="ALMACENES EXITO ADBID"/>
        <s v="ALMACENES MAXIMO"/>
        <s v="Auteco"/>
        <s v="AUTOCOMPARA N2"/>
        <s v="Avianca  - Adbid"/>
        <s v="BANCOLOMBIA ADBID"/>
        <s v="BAVARIA ADBID"/>
        <s v="BBDO MEXICO"/>
        <s v="CAJA COLOMBIANA DE SUBSIDIO FAMILIAR "/>
        <s v="CAMARA COLOMBIANA DE COMERCIO"/>
        <s v="CARACOL PRIMERA CADENA RADIAL"/>
        <s v="CARACOL TELEVISION ADBID"/>
        <s v="CASA DE BOLSA FINAMEX"/>
        <s v="CM Group"/>
        <s v="COLOMBIANA DE COMERCIO ADBID"/>
        <s v="COMPANIA DE CREDITOS RAPIDOS"/>
        <s v="COMPAÑIA DE FINANCIAMIENTO ADBID"/>
        <s v="COMPENSAR - AVX"/>
        <s v="CRYSTAL"/>
        <s v="CUEROS VELEZ"/>
        <s v="CUSEZAR"/>
        <s v="DIRICHLET LLC"/>
        <s v="DISTRIBUIDORA MATEC"/>
        <s v="ESSITY ADBID"/>
        <s v="Everest Quala"/>
        <s v="GOOGLE ADBID"/>
        <s v="GRUPO FAMILIA ADBID"/>
        <s v="GRUPO SURA ADBID"/>
        <s v="INDUSTRIAS HACEB"/>
        <s v="INTERNET MEDIA SERVICES COLOMBIA"/>
        <s v="JUEGOS DE VIDEO LATINOAMÉRICA GMBH"/>
        <s v="KONEKTI MEDIA"/>
        <s v="LATAMEL DISTRIBUIDORA"/>
        <s v="LOPITO, ILEANA &amp; HOWIE INC"/>
        <s v="LUEGOPAGO.COM"/>
        <s v="MAYOREO EN LINEA - ANAM"/>
        <s v="MBP GROUP"/>
        <s v="MEDIA ART"/>
        <s v="MELONN"/>
        <s v="MOBILE CITI MEDIA"/>
        <s v="MONTEPIO LUZ SAVIÑON"/>
        <s v="NALSANI"/>
        <s v="NFCGC RETAIL LLC"/>
        <s v="NOVAVENTA"/>
        <s v="Ogury Mexico Adbid"/>
        <s v="OPERADORA GENERAL DE ENTRETENIMIENTO"/>
        <s v="PLURAL COMUNICACIONES"/>
        <s v="PUBLIMETRO ADBID"/>
        <s v="PUNTOS COLOMBIA"/>
        <s v="Red One Latam - Adbid"/>
        <s v="SEEDTAG ADVERTISING COLOMBIA"/>
        <s v="SISTECREDITO"/>
        <s v="Sportium Apuestas Colombia SAS"/>
        <s v="TAPTAP ADVERTISING"/>
        <s v="TENNIS S.A EN REORGANIZACION"/>
        <s v="Tik Tok"/>
        <s v="VALLAS COLOMBIANAS S.A."/>
        <s v="VALORA INVERSIONES"/>
        <s v="Vibes"/>
        <s v="VOLARIS"/>
        <s v="Betterfly"/>
        <s v="Aruba Tourism Authority"/>
        <s v="Curacao Tourism Development Foundation"/>
        <s v="WOMPI SAS"/>
        <s v="ORGANIZACION RADIAL OLIMPICA"/>
        <s v="RTB HOUSE LATAM LIMITED"/>
        <s v="MUEBLES JAMAR"/>
      </sharedItems>
    </cacheField>
    <cacheField name="Project" numFmtId="0">
      <sharedItems count="194">
        <s v="AD medio 24"/>
        <s v="Medio 6"/>
        <s v="Aeropost Fee"/>
        <s v="Agua Bendita Ingresos"/>
        <s v="Agua Bendita Medios"/>
        <s v="Agua Bendita Fee"/>
        <s v="Allianz proyecto data"/>
        <s v="Allianz Medios MX"/>
        <s v="Allianz MX Fee"/>
        <s v="Ganancias Allianz"/>
        <s v="Exito Fee"/>
        <s v="Exito Ganancia Medios"/>
        <s v="Exito Horas imp"/>
        <s v="Exito Medios"/>
        <s v="Exito Rs Web Analytics"/>
        <s v="Pepe Ganga Medios"/>
        <s v="Auteco Ingresos"/>
        <s v="Fee Auteco"/>
        <s v="Medios Auteco"/>
        <s v="Banco Santander Fee"/>
        <s v="Santander Ganancias"/>
        <s v="Banco Santander Data"/>
        <s v="Avianca Fee"/>
        <s v="Avianca Medios"/>
        <s v="Otros Ingresos Avianca"/>
        <s v="Plan B Fee Col"/>
        <s v="Col otros ingresos"/>
        <s v="Inhouse Nequi"/>
        <s v="Nequi Fee"/>
        <s v="Nequi Medios"/>
        <s v="Paises otros ingresos"/>
        <s v="Plan B Fee Paises"/>
        <s v="Plan B Inhouse"/>
        <s v="Plan B Medios col"/>
        <s v="Plan B Medios Paises"/>
        <s v="Plan B recursos Data"/>
        <s v="Recursos PL Mes"/>
        <s v="Plan B recursos Data 1"/>
        <s v="Recurso Wenia"/>
        <s v="Wenia medios"/>
        <s v="ABI Fee"/>
        <s v="Abi Ganancia Medios"/>
        <s v="ABI medios"/>
        <s v="Finamex Fee"/>
        <s v="Colsubsidio"/>
        <s v="Otro Ingresos CET"/>
        <s v="Colsubsidio Fee"/>
        <s v="Ingresos Colsubsidio"/>
        <s v="CET"/>
        <s v="Fee CET"/>
        <s v="CCCE Fee"/>
        <s v="CCCE Ingresos"/>
        <s v="CCCE Medios"/>
        <s v="Medio 15"/>
        <s v="Medio 16"/>
        <s v="Finamex Medios"/>
        <s v="Finamex Ingresos"/>
        <s v="Medios CM Group"/>
        <s v="Fee SLA Corbeta Med"/>
        <s v="Fee SLA Alkosto"/>
        <s v="Alkosto Medios"/>
        <s v="Alkosto Proyectos"/>
        <s v="Corbeta Med"/>
        <s v="SLA Alkosto utilidad"/>
        <s v="Alkosto Inhouse"/>
        <s v="Corbeta Med Otros SLA"/>
        <s v="Recursos Corbeta x/H"/>
        <s v="Everest Rapicredit Fee"/>
        <s v="Everest Rapicredit Ingresos"/>
        <s v="Everest Rapicredit Med"/>
        <s v="Exito tuya fee"/>
        <s v="Tuya Recurso Horas"/>
        <s v="Exito Tuya Ganancia M"/>
        <s v="Tuya Mandato medios"/>
        <s v="Exito Tuya Medios"/>
        <s v="Compensar PL T&amp;M"/>
        <s v="Everest Crystal Fee"/>
        <s v="Everest Crystal medios"/>
        <s v="Vélez Fee"/>
        <s v="Velez Ingresos"/>
        <s v="Vélez Medios"/>
        <s v="Cusezar Fee"/>
        <s v="Cusezar Ingresos"/>
        <s v="Cusezar Medios"/>
        <s v="Medio 30"/>
        <s v="Ambiente Medios"/>
        <s v="Ambiente Fee"/>
        <s v="Ambiente Ingresos"/>
        <s v="MX essity Fee FXP"/>
        <s v="COL Essity Fee"/>
        <s v="COL Essity Medios"/>
        <s v="MX essity Fee conosur"/>
        <s v="Saba Fee US"/>
        <s v="Saba US Ingresos"/>
        <s v="Saba US Medios"/>
        <s v="Essity Medical Fee"/>
        <s v="Essity Medical Ingreso"/>
        <s v="Essity Medical Medios"/>
        <s v="MX Essity ingresos"/>
        <s v="MX Essity Medios"/>
        <s v="Quala Fee"/>
        <s v="Quala Ingresos COP"/>
        <s v="Quala Ingresos USD"/>
        <s v="Quala Medios COP"/>
        <s v="Medio 52"/>
        <s v="Familia medios"/>
        <s v="Familia medios EX"/>
        <s v="Familia recursos"/>
        <s v="Fee Nacional FXP"/>
        <s v="Familia Ingresos"/>
        <s v="Fee SLA Sura"/>
        <s v="SLA Sura otros ING"/>
        <s v="Sura Medios"/>
        <s v="Everest Haceb"/>
        <s v="Fee Haceb"/>
        <s v="Ingresos Haceb"/>
        <s v="Medio 63"/>
        <s v="JVLAT FXP Fee"/>
        <s v="JVLAT Medios"/>
        <s v="JVLAT Otros ingresos"/>
        <s v="Medio 70"/>
        <s v="Fee Latamel"/>
        <s v="Medios latamel"/>
        <s v="LOPITO PL PROJECTS"/>
        <s v="Luego Pago Ingresos"/>
        <s v="Luego Pago Medios"/>
        <s v="Ganancias Mayoreo"/>
        <s v="Mayoreo Fee"/>
        <s v="Mayoreo Medios MX"/>
        <s v="MBP-POSTOBON FEE"/>
        <s v="Fee Mbp"/>
        <s v="Ingresos MBP"/>
        <s v="MBP Medios"/>
        <s v="Medio 78"/>
        <s v="Medios Melon"/>
        <s v="Melonn Ingresos"/>
        <s v="Medio 88"/>
        <s v="Fee SLA Montepio"/>
        <s v="MX MONTEPIO Otros ing"/>
        <s v="MX Montepio medios"/>
        <s v="Everest Totto Ingreso"/>
        <s v="Everest Totto Medios"/>
        <s v="Juan valdez Fee"/>
        <s v="Juan Valdez Ganancias"/>
        <s v="Juan valdez Medios"/>
        <s v="Nova PL"/>
        <s v="Ogury Medio 20"/>
        <s v="Sportium MX Fee"/>
        <s v="Sportium MX Ganacias"/>
        <s v="Sportium MX Medios"/>
        <s v="Medio 94"/>
        <s v="Medio 98"/>
        <s v="Everest PC Fee"/>
        <s v="Ingresos Everest PC"/>
        <s v="Everest PC medios"/>
        <s v="Red One Fee"/>
        <s v="Red One Ganancias"/>
        <s v="Medio 108"/>
        <s v="Everest Sistecredito"/>
        <s v="Sistecredito Fee"/>
        <s v="Sistecredito Ingresos"/>
        <s v="Sportium Col ganancias"/>
        <s v="Sportium COL Fee"/>
        <s v="Sportium Medios"/>
        <s v="Sportium PA ganancias"/>
        <s v="Sportium Panama Fee US"/>
        <s v="Sportium Panama Medios"/>
        <s v="Medio 115"/>
        <s v="Everest Tennis Medios"/>
        <s v="Tennis Fee"/>
        <s v="Tennis Ingresos"/>
        <s v="TK76 Medios"/>
        <s v="Medios Vallas"/>
        <s v="Medio 127"/>
        <s v="Fee Vibes"/>
        <s v="Vibes Ingresos"/>
        <s v="Vibes Medios"/>
        <s v="Vibes PL"/>
        <s v="Volaris Fee"/>
        <s v="Volaris Medios"/>
        <s v="Volaris Ganancia"/>
        <s v="Aeropost Medios"/>
        <s v="Aeropost Ingresos"/>
        <s v="Betterfly Fee"/>
        <s v="Betterfly Medios"/>
        <s v="Aruba Medios"/>
        <s v="Otros Ingresos Aruba"/>
        <s v="Curacao Medios"/>
        <s v="Otros Ingresos Curacao"/>
        <s v="MED WOMPI"/>
        <s v="Medio 92"/>
        <s v="Medio 106"/>
        <s v="Quala Medios USD"/>
        <s v="Muebles Jamar FEE"/>
      </sharedItems>
    </cacheField>
    <cacheField name="TOTAL BAJAS  EN SISTEMA (COP)" numFmtId="164">
      <sharedItems containsString="0" containsBlank="1" containsNumber="1" minValue="-130696034" maxValue="0"/>
    </cacheField>
    <cacheField name="TOTAL BAJAS (USD) EN SISTEMA" numFmtId="165">
      <sharedItems containsString="0" containsBlank="1" containsNumber="1" minValue="-31907.51" maxValue="0"/>
    </cacheField>
    <cacheField name="TOTAL BAJAS COP PENDIENTES PDT" numFmtId="164">
      <sharedItems containsString="0" containsBlank="1" containsNumber="1" minValue="-708025525.63" maxValue="0"/>
    </cacheField>
    <cacheField name="TOTAL BAJAS (USD) PENDIENTES" numFmtId="165">
      <sharedItems containsString="0" containsBlank="1" containsNumber="1" minValue="-175471.01006939283" maxValue="0"/>
    </cacheField>
    <cacheField name="TOTAL INGRESOS EN SISTEMA (COP)" numFmtId="164">
      <sharedItems containsSemiMixedTypes="0" containsString="0" containsNumber="1" minValue="-98375" maxValue="1946744671"/>
    </cacheField>
    <cacheField name="TOTAL INGRESOS (USD) EN SISTEMA" numFmtId="165">
      <sharedItems containsSemiMixedTypes="0" containsString="0" containsNumber="1" minValue="-23.55" maxValue="481121.97999999992"/>
    </cacheField>
    <cacheField name="TOTAL INGRESOS PENDIENTES (COP)" numFmtId="164">
      <sharedItems containsString="0" containsBlank="1" containsNumber="1" minValue="-17259061" maxValue="637149046"/>
    </cacheField>
    <cacheField name="TOTAL INGRESOS (USD) PENDIENTES" numFmtId="165">
      <sharedItems containsString="0" containsBlank="1" containsNumber="1" minValue="-4277.3385377942996" maxValue="157905.58760842626"/>
    </cacheField>
    <cacheField name="COSTOS EN SISTEMA (COP)" numFmtId="164">
      <sharedItems containsSemiMixedTypes="0" containsString="0" containsNumber="1" minValue="-1512898530.0899997" maxValue="36470"/>
    </cacheField>
    <cacheField name="COSTOS EN SISTEMA (USD)" numFmtId="165">
      <sharedItems containsSemiMixedTypes="0" containsString="0" containsNumber="1" minValue="-365387.31000000006" maxValue="8.7899999999999991"/>
    </cacheField>
    <cacheField name="COSTOS PENDIENTES (COP)" numFmtId="164">
      <sharedItems containsString="0" containsBlank="1" containsNumber="1" minValue="-525386458" maxValue="8728058.5"/>
    </cacheField>
    <cacheField name="COSTOS PENDIENTES (USD)" numFmtId="165">
      <sharedItems containsString="0" containsBlank="1" containsNumber="1" minValue="-130207.30061957869" maxValue="24779"/>
    </cacheField>
    <cacheField name="PROVISIONES EN SISTEMA (COP)" numFmtId="164">
      <sharedItems containsString="0" containsBlank="1" containsNumber="1" minValue="612766" maxValue="133000000"/>
    </cacheField>
    <cacheField name="PROVISIONES EN SISTEMA (USD)" numFmtId="165">
      <sharedItems containsSemiMixedTypes="0" containsString="0" containsNumber="1" minValue="0" maxValue="32961.586121437424"/>
    </cacheField>
    <cacheField name="PROVISIONES NUEVAS (COP)" numFmtId="164">
      <sharedItems containsString="0" containsBlank="1" containsNumber="1" minValue="4180" maxValue="1362285453"/>
    </cacheField>
    <cacheField name="PROVISIONES NUEVAS (USD)" numFmtId="165">
      <sharedItems containsString="0" containsBlank="1" containsNumber="1" minValue="0" maxValue="337617.21263940522"/>
    </cacheField>
    <cacheField name="TOTAL (COP)" numFmtId="164">
      <sharedItems containsSemiMixedTypes="0" containsString="0" containsNumber="1" minValue="-128675449.42000002" maxValue="218001500"/>
    </cacheField>
    <cacheField name="Total (USD)" numFmtId="165">
      <sharedItems containsSemiMixedTypes="0" containsString="0" containsNumber="1" minValue="-59233.641907356941" maxValue="97275.204359673022" count="155">
        <n v="2107.13"/>
        <n v="9896.130000000001"/>
        <n v="7400"/>
        <n v="-4323.3777149938041"/>
        <n v="297.04000000000178"/>
        <n v="8758.6626146220551"/>
        <n v="0"/>
        <n v="7.34302452315751"/>
        <n v="4636.2397820163487"/>
        <n v="1369.209809264305"/>
        <n v="54927.86"/>
        <n v="24985.184894671624"/>
        <n v="5892.541970260223"/>
        <n v="9760.3357423010984"/>
        <n v="3166.3067781908303"/>
        <n v="7.12"/>
        <n v="26.583757125154911"/>
        <n v="3492.4750929368029"/>
        <n v="167.26999999999953"/>
        <n v="-59233.641907356941"/>
        <n v="97275.204359673022"/>
        <n v="26279.56"/>
        <n v="1197.0056874413513"/>
        <n v="21121.785194480581"/>
        <n v="33362.266171003721"/>
        <n v="28623.431053283763"/>
        <n v="7963.61"/>
        <n v="984.55680049566581"/>
        <n v="-9299.2999999999993"/>
        <n v="7621"/>
        <n v="40331.979999999996"/>
        <n v="3708.5707360594897"/>
        <n v="4049.1200000000099"/>
        <n v="3307"/>
        <n v="40596.585303593558"/>
        <n v="2396.1951425030975"/>
        <n v="14760"/>
        <n v="145.00069392813748"/>
        <n v="52891.006542750933"/>
        <n v="4604.7367286245344"/>
        <n v="3846.3186864931486"/>
        <n v="5471.81"/>
        <n v="-1747.4104411399458"/>
        <n v="-715.54745972738533"/>
        <n v="47107.447661146776"/>
        <n v="-217.63285300096129"/>
        <n v="1301.1152416356877"/>
        <n v="8.7899999999999991"/>
        <n v="2851.6000000000004"/>
        <n v="2617"/>
        <n v="3022.47"/>
        <n v="33895.558550185873"/>
        <n v="-10047.480793060717"/>
        <n v="23910.334969021085"/>
        <n v="1682.9049194547708"/>
        <n v="1014.70999999999"/>
        <n v="-17335.176190435192"/>
        <n v="18364.335811648081"/>
        <n v="-14553.619070631968"/>
        <n v="-7233"/>
        <n v="7041.11"/>
        <n v="131.9033579912516"/>
        <n v="1109.7830690818892"/>
        <n v="5945.0086698043106"/>
        <n v="2602.7199999999998"/>
        <n v="1376.8263197026024"/>
        <n v="32079.120000000003"/>
        <n v="-31007.545563816595"/>
        <n v="209.63195608982642"/>
        <n v="3800.0911152416356"/>
        <n v="181.37769516728122"/>
        <n v="11117.529999999999"/>
        <n v="4199.6514781586811"/>
        <n v="-4119.7930235439962"/>
        <n v="5566.1581784386617"/>
        <n v="2003.4520722992561"/>
        <n v="1335.4700000000257"/>
        <n v="265.41000000000008"/>
        <n v="-493.18463444857497"/>
        <n v="1066.4830607187114"/>
        <n v="13173.307901907356"/>
        <n v="-81.23"/>
        <n v="6769"/>
        <n v="473.76"/>
        <n v="-23.21"/>
        <n v="-11553.869999999999"/>
        <n v="1922.1122615803833"/>
        <n v="-27336.389999999996"/>
        <n v="8566.8637670384142"/>
        <n v="10007.371821801054"/>
        <n v="18385"/>
        <n v="1308.0504832713632"/>
        <n v="24779"/>
        <n v="1644.6499999999996"/>
        <n v="-1.1368683772161603E-13"/>
        <n v="10352.98"/>
        <n v="10354.19"/>
        <n v="938.82811648079314"/>
        <n v="11920.056220570012"/>
        <n v="-1991.1765353333335"/>
        <n v="-798.18462205700018"/>
        <n v="-26.935241635687817"/>
        <n v="5799.933727385378"/>
        <n v="7084.1065675340769"/>
        <n v="-9097.5171117166192"/>
        <n v="92.230000000000018"/>
        <n v="682.44069392812889"/>
        <n v="-143.30000000000109"/>
        <n v="4180"/>
        <n v="3978.6062726146215"/>
        <n v="2.2300000000013824"/>
        <n v="168.73"/>
        <n v="5252.6523978201631"/>
        <n v="111.25999999999976"/>
        <n v="4238.5888029739772"/>
        <n v="1468.1461556163631"/>
        <n v="12.39"/>
        <n v="-23.55"/>
        <n v="5000.2190735694821"/>
        <n v="-2976.72"/>
        <n v="531.89999999999782"/>
        <n v="957.63134715068122"/>
        <n v="339.58000000000357"/>
        <n v="2000"/>
        <n v="73.28"/>
        <n v="-447.88000000000011"/>
        <n v="21955.667121024373"/>
        <n v="13105.885558583106"/>
        <n v="206.26989100817264"/>
        <n v="5685"/>
        <n v="1318.7414078975924"/>
        <n v="3919.6017653161216"/>
        <n v="739.36130790190725"/>
        <n v="84.090000000000146"/>
        <n v="4365.7048128872357"/>
        <n v="1163.7673605947966"/>
        <n v="5535.0969021065675"/>
        <n v="171.25857496902154"/>
        <n v="207.51999999999998"/>
        <n v="1629"/>
        <n v="885.36692490911446"/>
        <n v="3611.7805328376703"/>
        <n v="1144.1955885997522"/>
        <n v="-57.670000000000073"/>
        <n v="8446.8664850136229"/>
        <n v="14576.093188010898"/>
        <n v="5.8900000000001"/>
        <n v="829"/>
        <n v="321.2616726936094"/>
        <n v="1227"/>
        <n v="172.25181644752683"/>
        <n v="1570"/>
        <n v="352.1299999999992"/>
        <n v="4884.5276084262696"/>
        <n v="6071.8711276332097"/>
      </sharedItems>
    </cacheField>
    <cacheField name="Total en sistema" numFmtId="165">
      <sharedItems containsSemiMixedTypes="0" containsString="0" containsNumber="1" minValue="-790866861.1099999" maxValue="606205329.20000005"/>
    </cacheField>
    <cacheField name="Total pendiente" numFmtId="165">
      <sharedItems containsSemiMixedTypes="0" containsString="0" containsNumber="1" minValue="-605802593.50999999" maxValue="766022515.37"/>
    </cacheField>
    <cacheField name="Revenue" numFmtId="0">
      <sharedItems count="2">
        <s v="SI"/>
        <s v="NO"/>
      </sharedItems>
    </cacheField>
    <cacheField name="Estado" numFmtId="0">
      <sharedItems count="3">
        <s v="Revisado"/>
        <s v="Sysfera"/>
        <s v="Pendiente"/>
      </sharedItems>
    </cacheField>
    <cacheField name="PM" numFmtId="0">
      <sharedItems containsBlank="1" count="10">
        <s v="Juanse Caicedo"/>
        <s v="Tatiana Muñoz"/>
        <s v="Viviana Tinjaca"/>
        <s v="Heidy Betancourt"/>
        <s v="Erika Manrique"/>
        <m/>
        <s v="Karina Gil"/>
        <s v="Natalia Yopasa"/>
        <s v="DAVID RUIZ"/>
        <s v="Kairna Gil" u="1"/>
      </sharedItems>
    </cacheField>
    <cacheField name="Comentarios" numFmtId="0">
      <sharedItems containsBlank="1"/>
    </cacheField>
  </cacheFields>
  <extLst>
    <ext xmlns:x14="http://schemas.microsoft.com/office/spreadsheetml/2009/9/main" uri="{725AE2AE-9491-48be-B2B4-4EB974FC3084}">
      <x14:pivotCacheDefinition pivotCacheId="10225934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x v="0"/>
    <x v="0"/>
    <n v="0"/>
    <n v="0"/>
    <m/>
    <n v="0"/>
    <n v="8312539.9199999999"/>
    <n v="2107.13"/>
    <m/>
    <m/>
    <n v="0"/>
    <n v="0"/>
    <m/>
    <m/>
    <m/>
    <n v="0"/>
    <m/>
    <n v="0"/>
    <n v="8312539.9199999999"/>
    <x v="0"/>
    <n v="8312539.9199999999"/>
    <n v="0"/>
    <x v="0"/>
    <x v="0"/>
    <x v="0"/>
    <m/>
  </r>
  <r>
    <x v="1"/>
    <x v="1"/>
    <n v="0"/>
    <n v="0"/>
    <m/>
    <n v="0"/>
    <n v="39370563.469999999"/>
    <n v="9896.130000000001"/>
    <m/>
    <m/>
    <n v="0"/>
    <n v="0"/>
    <m/>
    <m/>
    <m/>
    <n v="0"/>
    <m/>
    <n v="0"/>
    <n v="39370563.469999999"/>
    <x v="1"/>
    <n v="39370563.469999999"/>
    <n v="0"/>
    <x v="0"/>
    <x v="0"/>
    <x v="0"/>
    <m/>
  </r>
  <r>
    <x v="2"/>
    <x v="2"/>
    <n v="-29192778"/>
    <n v="-7400"/>
    <m/>
    <n v="0"/>
    <n v="30562222"/>
    <n v="7400"/>
    <m/>
    <m/>
    <n v="0"/>
    <n v="0"/>
    <m/>
    <m/>
    <m/>
    <n v="0"/>
    <n v="29859000"/>
    <n v="7400"/>
    <n v="31228444"/>
    <x v="2"/>
    <n v="1369444"/>
    <n v="29859000"/>
    <x v="0"/>
    <x v="0"/>
    <x v="1"/>
    <m/>
  </r>
  <r>
    <x v="3"/>
    <x v="3"/>
    <n v="0"/>
    <n v="0"/>
    <n v="-17749794.379999999"/>
    <n v="-4398.9577149938041"/>
    <n v="298618"/>
    <n v="75.58"/>
    <m/>
    <m/>
    <n v="0"/>
    <n v="0"/>
    <m/>
    <m/>
    <m/>
    <n v="0"/>
    <m/>
    <n v="0"/>
    <n v="-17451176.379999999"/>
    <x v="3"/>
    <n v="298618"/>
    <n v="-17749794.379999999"/>
    <x v="0"/>
    <x v="0"/>
    <x v="2"/>
    <m/>
  </r>
  <r>
    <x v="3"/>
    <x v="4"/>
    <n v="0"/>
    <n v="0"/>
    <m/>
    <n v="0"/>
    <n v="20830752"/>
    <n v="5252.9300000000012"/>
    <m/>
    <m/>
    <n v="-19735438.079999998"/>
    <n v="-4955.8899999999994"/>
    <m/>
    <m/>
    <m/>
    <n v="0"/>
    <m/>
    <n v="0"/>
    <n v="1095313.9200000018"/>
    <x v="4"/>
    <n v="1095313.9200000018"/>
    <n v="0"/>
    <x v="0"/>
    <x v="0"/>
    <x v="2"/>
    <m/>
  </r>
  <r>
    <x v="3"/>
    <x v="5"/>
    <n v="0"/>
    <n v="0"/>
    <m/>
    <n v="0"/>
    <n v="17674400"/>
    <n v="4378.3899999999994"/>
    <m/>
    <m/>
    <n v="0"/>
    <n v="0"/>
    <m/>
    <m/>
    <m/>
    <n v="0"/>
    <n v="17674400"/>
    <n v="4380.2726146220566"/>
    <n v="35348800"/>
    <x v="5"/>
    <n v="17674400"/>
    <n v="17674400"/>
    <x v="0"/>
    <x v="0"/>
    <x v="2"/>
    <m/>
  </r>
  <r>
    <x v="4"/>
    <x v="6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1"/>
    <x v="3"/>
    <m/>
  </r>
  <r>
    <x v="4"/>
    <x v="7"/>
    <n v="0"/>
    <n v="0"/>
    <m/>
    <n v="0"/>
    <n v="0"/>
    <n v="0"/>
    <m/>
    <m/>
    <n v="-371350.29"/>
    <n v="-20229.73"/>
    <m/>
    <m/>
    <m/>
    <n v="0"/>
    <n v="371350.29"/>
    <n v="20237.073024523157"/>
    <n v="0"/>
    <x v="7"/>
    <n v="-371350.29"/>
    <n v="371350.29"/>
    <x v="0"/>
    <x v="1"/>
    <x v="3"/>
    <m/>
  </r>
  <r>
    <x v="4"/>
    <x v="8"/>
    <n v="0"/>
    <n v="0"/>
    <m/>
    <n v="0"/>
    <n v="0"/>
    <n v="0"/>
    <m/>
    <m/>
    <n v="0"/>
    <n v="0"/>
    <m/>
    <m/>
    <m/>
    <n v="0"/>
    <n v="85075"/>
    <n v="4636.2397820163487"/>
    <n v="85075"/>
    <x v="8"/>
    <n v="0"/>
    <n v="85075"/>
    <x v="0"/>
    <x v="1"/>
    <x v="3"/>
    <m/>
  </r>
  <r>
    <x v="4"/>
    <x v="9"/>
    <n v="0"/>
    <n v="0"/>
    <m/>
    <n v="0"/>
    <n v="0"/>
    <n v="0"/>
    <m/>
    <m/>
    <n v="0"/>
    <n v="0"/>
    <m/>
    <m/>
    <m/>
    <n v="0"/>
    <n v="25125"/>
    <n v="1369.209809264305"/>
    <n v="25125"/>
    <x v="9"/>
    <n v="0"/>
    <n v="25125"/>
    <x v="0"/>
    <x v="1"/>
    <x v="3"/>
    <m/>
  </r>
  <r>
    <x v="5"/>
    <x v="10"/>
    <n v="0"/>
    <n v="0"/>
    <m/>
    <n v="0"/>
    <n v="218001500"/>
    <n v="54927.86"/>
    <m/>
    <m/>
    <n v="0"/>
    <n v="0"/>
    <m/>
    <m/>
    <m/>
    <n v="0"/>
    <m/>
    <n v="0"/>
    <n v="218001500"/>
    <x v="10"/>
    <n v="218001500"/>
    <n v="0"/>
    <x v="0"/>
    <x v="1"/>
    <x v="4"/>
    <m/>
  </r>
  <r>
    <x v="5"/>
    <x v="11"/>
    <n v="-12844797"/>
    <n v="-3179.24"/>
    <m/>
    <n v="0"/>
    <n v="60428994"/>
    <n v="15104.07"/>
    <m/>
    <m/>
    <n v="0"/>
    <n v="0"/>
    <m/>
    <m/>
    <m/>
    <n v="0"/>
    <n v="52698532"/>
    <n v="13060.354894671624"/>
    <n v="100282729"/>
    <x v="11"/>
    <n v="47584197"/>
    <n v="52698532"/>
    <x v="0"/>
    <x v="1"/>
    <x v="4"/>
    <m/>
  </r>
  <r>
    <x v="5"/>
    <x v="12"/>
    <n v="-23997888"/>
    <n v="-5983.72"/>
    <m/>
    <n v="0"/>
    <n v="23997888"/>
    <n v="5928.83"/>
    <m/>
    <m/>
    <n v="0"/>
    <n v="0"/>
    <m/>
    <m/>
    <m/>
    <n v="0"/>
    <n v="23997888"/>
    <n v="5947.4319702602234"/>
    <n v="23997888"/>
    <x v="12"/>
    <n v="0"/>
    <n v="23997888"/>
    <x v="0"/>
    <x v="1"/>
    <x v="4"/>
    <m/>
  </r>
  <r>
    <x v="5"/>
    <x v="13"/>
    <n v="-10000000"/>
    <n v="-2532.66"/>
    <m/>
    <n v="0"/>
    <n v="1946744671"/>
    <n v="481121.97999999992"/>
    <n v="27430947"/>
    <n v="6776.9889269355626"/>
    <n v="-1487207532.3000002"/>
    <n v="-359264.68"/>
    <n v="-479807683"/>
    <n v="-118911.44560099133"/>
    <m/>
    <n v="0"/>
    <n v="10370565"/>
    <n v="2570.1524163568774"/>
    <n v="7530967.6999998093"/>
    <x v="13"/>
    <n v="449537138.69999981"/>
    <n v="-442006171"/>
    <x v="0"/>
    <x v="1"/>
    <x v="4"/>
    <m/>
  </r>
  <r>
    <x v="5"/>
    <x v="14"/>
    <n v="-12895040"/>
    <n v="-3215.29"/>
    <m/>
    <n v="0"/>
    <n v="12895040"/>
    <n v="3185.8"/>
    <m/>
    <m/>
    <n v="0"/>
    <n v="0"/>
    <m/>
    <m/>
    <m/>
    <n v="0"/>
    <n v="12895040"/>
    <n v="3195.7967781908301"/>
    <n v="12895040"/>
    <x v="14"/>
    <n v="0"/>
    <n v="12895040"/>
    <x v="0"/>
    <x v="1"/>
    <x v="4"/>
    <m/>
  </r>
  <r>
    <x v="6"/>
    <x v="15"/>
    <n v="0"/>
    <n v="0"/>
    <m/>
    <n v="0"/>
    <n v="0"/>
    <n v="0"/>
    <m/>
    <m/>
    <n v="29533"/>
    <n v="7.12"/>
    <m/>
    <m/>
    <m/>
    <n v="0"/>
    <m/>
    <n v="0"/>
    <n v="29533"/>
    <x v="15"/>
    <n v="29533"/>
    <n v="0"/>
    <x v="0"/>
    <x v="0"/>
    <x v="5"/>
    <m/>
  </r>
  <r>
    <x v="7"/>
    <x v="16"/>
    <n v="-600851"/>
    <n v="-148.85"/>
    <m/>
    <n v="0"/>
    <n v="600718"/>
    <n v="149.77000000000001"/>
    <m/>
    <m/>
    <n v="0"/>
    <n v="0"/>
    <m/>
    <m/>
    <m/>
    <n v="0"/>
    <n v="103553.26"/>
    <n v="25.663757125154895"/>
    <n v="103420.26"/>
    <x v="16"/>
    <n v="-133"/>
    <n v="103553.26"/>
    <x v="0"/>
    <x v="0"/>
    <x v="2"/>
    <m/>
  </r>
  <r>
    <x v="7"/>
    <x v="17"/>
    <n v="0"/>
    <n v="0"/>
    <n v="-13500000"/>
    <n v="-3345.724907063197"/>
    <n v="13500000"/>
    <n v="3419.1"/>
    <m/>
    <m/>
    <n v="0"/>
    <n v="0"/>
    <m/>
    <m/>
    <m/>
    <n v="0"/>
    <n v="13500000"/>
    <n v="3419.1"/>
    <n v="13500000"/>
    <x v="17"/>
    <n v="13500000"/>
    <n v="0"/>
    <x v="0"/>
    <x v="0"/>
    <x v="2"/>
    <m/>
  </r>
  <r>
    <x v="7"/>
    <x v="18"/>
    <n v="0"/>
    <n v="0"/>
    <m/>
    <n v="0"/>
    <n v="18791335"/>
    <n v="4740.32"/>
    <m/>
    <m/>
    <n v="-18791333.630000003"/>
    <n v="-4573.05"/>
    <m/>
    <m/>
    <m/>
    <n v="0"/>
    <m/>
    <n v="0"/>
    <n v="1.369999997317791"/>
    <x v="18"/>
    <n v="1.369999997317791"/>
    <n v="0"/>
    <x v="0"/>
    <x v="0"/>
    <x v="2"/>
    <m/>
  </r>
  <r>
    <x v="8"/>
    <x v="19"/>
    <n v="-321000"/>
    <n v="-17925.740000000002"/>
    <n v="-758000"/>
    <n v="-41307.901907356943"/>
    <n v="0"/>
    <n v="0"/>
    <m/>
    <m/>
    <n v="0"/>
    <n v="0"/>
    <m/>
    <m/>
    <m/>
    <n v="0"/>
    <m/>
    <n v="0"/>
    <n v="-1079000"/>
    <x v="19"/>
    <n v="-321000"/>
    <n v="-758000"/>
    <x v="0"/>
    <x v="1"/>
    <x v="3"/>
    <m/>
  </r>
  <r>
    <x v="8"/>
    <x v="20"/>
    <n v="0"/>
    <n v="0"/>
    <m/>
    <n v="0"/>
    <n v="0"/>
    <n v="0"/>
    <n v="433000"/>
    <n v="23596.730245231607"/>
    <n v="0"/>
    <n v="0"/>
    <m/>
    <m/>
    <m/>
    <n v="0"/>
    <n v="1352000"/>
    <n v="73678.474114441415"/>
    <n v="1785000"/>
    <x v="20"/>
    <n v="0"/>
    <n v="1785000"/>
    <x v="0"/>
    <x v="1"/>
    <x v="3"/>
    <m/>
  </r>
  <r>
    <x v="8"/>
    <x v="21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1"/>
    <x v="3"/>
    <m/>
  </r>
  <r>
    <x v="9"/>
    <x v="22"/>
    <n v="0"/>
    <n v="0"/>
    <m/>
    <n v="0"/>
    <n v="103762500"/>
    <n v="26279.56"/>
    <m/>
    <m/>
    <n v="0"/>
    <n v="0"/>
    <m/>
    <m/>
    <m/>
    <n v="0"/>
    <m/>
    <n v="0"/>
    <n v="103762500"/>
    <x v="21"/>
    <n v="103762500"/>
    <n v="0"/>
    <x v="0"/>
    <x v="1"/>
    <x v="6"/>
    <m/>
  </r>
  <r>
    <x v="9"/>
    <x v="23"/>
    <n v="-474212"/>
    <n v="-115.77"/>
    <m/>
    <n v="0"/>
    <n v="1547997506"/>
    <n v="381921.12999999989"/>
    <m/>
    <m/>
    <n v="-1512898530.0899997"/>
    <n v="-365387.31000000006"/>
    <n v="-94875925"/>
    <n v="-22872.471094782115"/>
    <n v="30913294.485539999"/>
    <n v="7651.4267822236525"/>
    <m/>
    <n v="0"/>
    <n v="-29337866.604459677"/>
    <x v="22"/>
    <n v="65538058.395540327"/>
    <n v="-94875925"/>
    <x v="0"/>
    <x v="1"/>
    <x v="6"/>
    <m/>
  </r>
  <r>
    <x v="9"/>
    <x v="24"/>
    <n v="-26000000"/>
    <n v="-6590.67"/>
    <m/>
    <n v="0"/>
    <n v="36264145"/>
    <n v="9036.19"/>
    <m/>
    <m/>
    <n v="0"/>
    <n v="0"/>
    <m/>
    <m/>
    <n v="4636994.1726190038"/>
    <n v="1147.7140172810762"/>
    <n v="70727704"/>
    <n v="17528.551177199504"/>
    <n v="85628843.172619"/>
    <x v="23"/>
    <n v="14901139.172619004"/>
    <n v="70727704"/>
    <x v="0"/>
    <x v="1"/>
    <x v="6"/>
    <m/>
  </r>
  <r>
    <x v="10"/>
    <x v="25"/>
    <n v="0"/>
    <n v="0"/>
    <m/>
    <n v="0"/>
    <n v="0"/>
    <n v="0"/>
    <m/>
    <m/>
    <n v="0"/>
    <n v="0"/>
    <m/>
    <m/>
    <m/>
    <n v="0"/>
    <n v="134616744"/>
    <n v="33362.266171003721"/>
    <n v="134616744"/>
    <x v="24"/>
    <n v="0"/>
    <n v="134616744"/>
    <x v="0"/>
    <x v="1"/>
    <x v="7"/>
    <s v="ok"/>
  </r>
  <r>
    <x v="10"/>
    <x v="26"/>
    <n v="-22751423"/>
    <n v="-5767.1900000000005"/>
    <n v="-33720244"/>
    <n v="-8356.9377942998763"/>
    <n v="81809832.25"/>
    <n v="20495.769999999997"/>
    <m/>
    <m/>
    <n v="0"/>
    <n v="0"/>
    <m/>
    <m/>
    <m/>
    <n v="0"/>
    <n v="89785968"/>
    <n v="22251.788847583644"/>
    <n v="115124133.25"/>
    <x v="25"/>
    <n v="59058409.25"/>
    <n v="56065724"/>
    <x v="0"/>
    <x v="1"/>
    <x v="7"/>
    <s v="ok"/>
  </r>
  <r>
    <x v="10"/>
    <x v="27"/>
    <n v="0"/>
    <n v="0"/>
    <m/>
    <n v="0"/>
    <n v="31443570"/>
    <n v="7963.61"/>
    <m/>
    <m/>
    <n v="0"/>
    <n v="0"/>
    <m/>
    <m/>
    <m/>
    <n v="0"/>
    <m/>
    <n v="0"/>
    <n v="31443570"/>
    <x v="26"/>
    <n v="31443570"/>
    <n v="0"/>
    <x v="0"/>
    <x v="1"/>
    <x v="7"/>
    <s v="ok"/>
  </r>
  <r>
    <x v="10"/>
    <x v="28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7"/>
    <s v="ok"/>
  </r>
  <r>
    <x v="10"/>
    <x v="29"/>
    <n v="0"/>
    <n v="0"/>
    <m/>
    <n v="0"/>
    <n v="160911390.74000001"/>
    <n v="40789.01"/>
    <m/>
    <m/>
    <n v="-49454670.609999999"/>
    <n v="-12181.970000000001"/>
    <n v="-111456719.70999999"/>
    <n v="-27622.483199504335"/>
    <m/>
    <n v="0"/>
    <m/>
    <n v="0"/>
    <n v="0.42000001668930054"/>
    <x v="27"/>
    <n v="111456720.13000001"/>
    <n v="-111456719.70999999"/>
    <x v="0"/>
    <x v="1"/>
    <x v="7"/>
    <s v="ok"/>
  </r>
  <r>
    <x v="10"/>
    <x v="30"/>
    <n v="-50492267.079999998"/>
    <n v="-12788"/>
    <m/>
    <n v="0"/>
    <n v="14108207.48"/>
    <n v="3488.7000000000003"/>
    <m/>
    <m/>
    <n v="0"/>
    <n v="0"/>
    <m/>
    <m/>
    <m/>
    <n v="0"/>
    <m/>
    <n v="0"/>
    <n v="-36384059.599999994"/>
    <x v="28"/>
    <n v="-36384059.599999994"/>
    <n v="0"/>
    <x v="0"/>
    <x v="1"/>
    <x v="7"/>
    <s v="ok"/>
  </r>
  <r>
    <x v="10"/>
    <x v="31"/>
    <n v="-21034580.039999999"/>
    <n v="-5332"/>
    <m/>
    <n v="0"/>
    <n v="21759818.130000003"/>
    <n v="5332"/>
    <m/>
    <m/>
    <n v="0"/>
    <n v="0"/>
    <m/>
    <m/>
    <m/>
    <n v="0"/>
    <n v="30750735"/>
    <n v="7621"/>
    <n v="31475973.090000004"/>
    <x v="29"/>
    <n v="725238.09000000358"/>
    <n v="30750735"/>
    <x v="0"/>
    <x v="1"/>
    <x v="7"/>
    <s v="ok"/>
  </r>
  <r>
    <x v="10"/>
    <x v="32"/>
    <n v="0"/>
    <n v="0"/>
    <m/>
    <n v="0"/>
    <n v="162949241"/>
    <n v="40331.979999999996"/>
    <m/>
    <m/>
    <n v="0"/>
    <n v="0"/>
    <m/>
    <m/>
    <m/>
    <n v="0"/>
    <m/>
    <n v="0"/>
    <n v="162949241"/>
    <x v="30"/>
    <n v="162949241"/>
    <n v="0"/>
    <x v="0"/>
    <x v="1"/>
    <x v="7"/>
    <s v="ok"/>
  </r>
  <r>
    <x v="10"/>
    <x v="33"/>
    <n v="0"/>
    <n v="0"/>
    <m/>
    <n v="0"/>
    <n v="794292303.98000002"/>
    <n v="197341.44"/>
    <m/>
    <m/>
    <n v="-649489202.06999981"/>
    <n v="-157383.32999999999"/>
    <n v="-146266890.93000001"/>
    <n v="-36249.539263940525"/>
    <m/>
    <n v="0"/>
    <m/>
    <n v="0"/>
    <n v="-1463789.0199998021"/>
    <x v="31"/>
    <n v="144803101.91000021"/>
    <n v="-146266890.93000001"/>
    <x v="0"/>
    <x v="1"/>
    <x v="7"/>
    <s v="pdt verifiar"/>
  </r>
  <r>
    <x v="10"/>
    <x v="34"/>
    <n v="0"/>
    <n v="0"/>
    <m/>
    <n v="0"/>
    <n v="86349233.909999996"/>
    <n v="21190.020000000004"/>
    <m/>
    <m/>
    <n v="-69985498.790000007"/>
    <n v="-17140.899999999994"/>
    <m/>
    <m/>
    <m/>
    <n v="0"/>
    <m/>
    <n v="0"/>
    <n v="16363735.11999999"/>
    <x v="32"/>
    <n v="16363735.11999999"/>
    <n v="0"/>
    <x v="0"/>
    <x v="1"/>
    <x v="7"/>
    <s v="ok"/>
  </r>
  <r>
    <x v="10"/>
    <x v="35"/>
    <n v="-13046015.789999999"/>
    <n v="-3307"/>
    <m/>
    <n v="0"/>
    <n v="13403237.93"/>
    <n v="3307"/>
    <m/>
    <m/>
    <n v="0"/>
    <n v="0"/>
    <m/>
    <m/>
    <m/>
    <n v="0"/>
    <n v="13343745"/>
    <n v="3307"/>
    <n v="13700967.140000001"/>
    <x v="33"/>
    <n v="357222.1400000006"/>
    <n v="13343745"/>
    <x v="0"/>
    <x v="1"/>
    <x v="7"/>
    <s v="ok"/>
  </r>
  <r>
    <x v="10"/>
    <x v="36"/>
    <n v="-117510366"/>
    <n v="-29787.399999999998"/>
    <n v="-20490000"/>
    <n v="-5078.0669144981412"/>
    <n v="141715886"/>
    <n v="35920.22"/>
    <m/>
    <m/>
    <n v="0"/>
    <n v="0"/>
    <m/>
    <m/>
    <m/>
    <n v="0"/>
    <n v="159551293"/>
    <n v="39541.832218091695"/>
    <n v="163266813"/>
    <x v="34"/>
    <n v="24205520"/>
    <n v="139061293"/>
    <x v="0"/>
    <x v="1"/>
    <x v="7"/>
    <s v="ok"/>
  </r>
  <r>
    <x v="10"/>
    <x v="37"/>
    <n v="-6500000"/>
    <n v="-1647.66"/>
    <m/>
    <n v="0"/>
    <n v="20214897"/>
    <n v="4987.6499999999996"/>
    <m/>
    <m/>
    <n v="-12227384.91"/>
    <n v="-2947.75"/>
    <m/>
    <m/>
    <m/>
    <n v="0"/>
    <n v="8085959"/>
    <n v="2003.9551425030979"/>
    <n v="9573471.0899999999"/>
    <x v="35"/>
    <n v="1487512.0899999999"/>
    <n v="8085959"/>
    <x v="0"/>
    <x v="1"/>
    <x v="7"/>
    <s v="ok"/>
  </r>
  <r>
    <x v="10"/>
    <x v="38"/>
    <n v="0"/>
    <n v="0"/>
    <m/>
    <n v="0"/>
    <n v="60029584.199999996"/>
    <n v="14760"/>
    <m/>
    <m/>
    <n v="0"/>
    <n v="0"/>
    <m/>
    <m/>
    <m/>
    <n v="0"/>
    <m/>
    <n v="0"/>
    <n v="60029584.199999996"/>
    <x v="36"/>
    <n v="60029584.199999996"/>
    <n v="0"/>
    <x v="0"/>
    <x v="1"/>
    <x v="7"/>
    <s v="ok"/>
  </r>
  <r>
    <x v="10"/>
    <x v="39"/>
    <n v="0"/>
    <n v="0"/>
    <n v="-175904170.64999998"/>
    <n v="-43594.59"/>
    <n v="0"/>
    <n v="0"/>
    <n v="307056519.44999999"/>
    <n v="76098.27"/>
    <n v="0"/>
    <n v="0"/>
    <n v="-130567271"/>
    <n v="-32358.67930607187"/>
    <m/>
    <n v="0"/>
    <m/>
    <n v="0"/>
    <n v="585077.80000001192"/>
    <x v="37"/>
    <n v="0"/>
    <n v="585077.80000001192"/>
    <x v="0"/>
    <x v="1"/>
    <x v="7"/>
    <m/>
  </r>
  <r>
    <x v="11"/>
    <x v="40"/>
    <n v="-34581435"/>
    <n v="-8765.9599999999991"/>
    <m/>
    <n v="0"/>
    <n v="34581435"/>
    <n v="8689"/>
    <m/>
    <m/>
    <n v="0"/>
    <n v="0"/>
    <m/>
    <m/>
    <m/>
    <n v="0"/>
    <n v="213725745"/>
    <n v="52967.966542750932"/>
    <n v="213725745"/>
    <x v="38"/>
    <n v="0"/>
    <n v="213725745"/>
    <x v="0"/>
    <x v="1"/>
    <x v="4"/>
    <m/>
  </r>
  <r>
    <x v="11"/>
    <x v="41"/>
    <n v="0"/>
    <n v="0"/>
    <n v="-19176742"/>
    <n v="-4752.6002478314749"/>
    <n v="415134"/>
    <n v="105.22"/>
    <m/>
    <m/>
    <n v="0"/>
    <n v="0"/>
    <m/>
    <m/>
    <m/>
    <n v="0"/>
    <n v="37332292"/>
    <n v="9252.1169764560091"/>
    <n v="18570684"/>
    <x v="39"/>
    <n v="415134"/>
    <n v="18155550"/>
    <x v="0"/>
    <x v="1"/>
    <x v="4"/>
    <m/>
  </r>
  <r>
    <x v="11"/>
    <x v="42"/>
    <n v="0"/>
    <n v="0"/>
    <m/>
    <n v="0"/>
    <n v="229804397"/>
    <n v="58252.52"/>
    <m/>
    <m/>
    <n v="-742756917.38999999"/>
    <n v="-181531.98"/>
    <n v="-270370051"/>
    <n v="-67006.208426270139"/>
    <m/>
    <n v="0"/>
    <n v="783322568"/>
    <n v="194131.98711276331"/>
    <n v="-3.3899999856948853"/>
    <x v="40"/>
    <n v="-512952520.38999999"/>
    <n v="512952517"/>
    <x v="0"/>
    <x v="1"/>
    <x v="4"/>
    <m/>
  </r>
  <r>
    <x v="12"/>
    <x v="43"/>
    <n v="0"/>
    <n v="0"/>
    <m/>
    <n v="0"/>
    <n v="94500"/>
    <n v="5471.81"/>
    <m/>
    <m/>
    <n v="0"/>
    <n v="0"/>
    <m/>
    <m/>
    <m/>
    <n v="0"/>
    <m/>
    <n v="0"/>
    <n v="94500"/>
    <x v="41"/>
    <n v="94500"/>
    <n v="0"/>
    <x v="0"/>
    <x v="0"/>
    <x v="8"/>
    <m/>
  </r>
  <r>
    <x v="13"/>
    <x v="44"/>
    <n v="0"/>
    <n v="0"/>
    <n v="-708025525.63"/>
    <n v="-175471.01006939283"/>
    <n v="0"/>
    <n v="0"/>
    <n v="637149046"/>
    <n v="157905.58760842626"/>
    <n v="-790866861.1099999"/>
    <n v="-191591.89999999991"/>
    <n v="-525386458"/>
    <n v="-130207.30061957869"/>
    <m/>
    <n v="0"/>
    <n v="1362285453"/>
    <n v="337617.21263940522"/>
    <n v="-24844345.739999771"/>
    <x v="42"/>
    <n v="-790866861.1099999"/>
    <n v="766022515.37"/>
    <x v="1"/>
    <x v="2"/>
    <x v="5"/>
    <m/>
  </r>
  <r>
    <x v="13"/>
    <x v="45"/>
    <n v="0"/>
    <n v="0"/>
    <n v="-3500000"/>
    <n v="-867.41016109045847"/>
    <n v="0"/>
    <n v="0"/>
    <m/>
    <m/>
    <n v="0"/>
    <n v="0"/>
    <m/>
    <m/>
    <n v="612766"/>
    <n v="151.86270136307311"/>
    <m/>
    <n v="0"/>
    <n v="-2887234"/>
    <x v="43"/>
    <n v="612766"/>
    <n v="-3500000"/>
    <x v="0"/>
    <x v="2"/>
    <x v="5"/>
    <m/>
  </r>
  <r>
    <x v="13"/>
    <x v="46"/>
    <n v="-99750000"/>
    <n v="-25285.360000000001"/>
    <n v="-66500000"/>
    <n v="-16480.793060718712"/>
    <n v="99750000"/>
    <n v="24352.5"/>
    <n v="66500000"/>
    <n v="31559.514600428069"/>
    <n v="0"/>
    <n v="0"/>
    <m/>
    <m/>
    <n v="133000000"/>
    <n v="32961.586121437424"/>
    <m/>
    <n v="0"/>
    <n v="133000000"/>
    <x v="44"/>
    <n v="133000000"/>
    <n v="0"/>
    <x v="0"/>
    <x v="2"/>
    <x v="5"/>
    <m/>
  </r>
  <r>
    <x v="13"/>
    <x v="47"/>
    <n v="-6023955.3200000003"/>
    <n v="-1491.01"/>
    <n v="-7033442.0999999996"/>
    <n v="-1743.1083271375464"/>
    <n v="0"/>
    <n v="0"/>
    <n v="6903670"/>
    <n v="697.61310734600283"/>
    <n v="0"/>
    <n v="0"/>
    <m/>
    <m/>
    <n v="9226879"/>
    <n v="2286.7110285006197"/>
    <n v="129771"/>
    <n v="32.161338289962828"/>
    <n v="3202922.58"/>
    <x v="45"/>
    <n v="3202923.6799999997"/>
    <n v="-1.099999999627471"/>
    <x v="0"/>
    <x v="2"/>
    <x v="5"/>
    <m/>
  </r>
  <r>
    <x v="13"/>
    <x v="48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13"/>
    <x v="49"/>
    <n v="0"/>
    <n v="0"/>
    <m/>
    <n v="0"/>
    <n v="0"/>
    <n v="0"/>
    <m/>
    <m/>
    <n v="0"/>
    <n v="0"/>
    <m/>
    <m/>
    <n v="5250000"/>
    <n v="1301.1152416356877"/>
    <m/>
    <n v="0"/>
    <n v="5250000"/>
    <x v="46"/>
    <n v="5250000"/>
    <n v="0"/>
    <x v="0"/>
    <x v="2"/>
    <x v="5"/>
    <m/>
  </r>
  <r>
    <x v="14"/>
    <x v="50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14"/>
    <x v="51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14"/>
    <x v="52"/>
    <n v="0"/>
    <n v="0"/>
    <m/>
    <n v="0"/>
    <n v="0"/>
    <n v="0"/>
    <m/>
    <m/>
    <n v="36470"/>
    <n v="8.7899999999999991"/>
    <m/>
    <m/>
    <m/>
    <n v="0"/>
    <m/>
    <n v="0"/>
    <n v="36470"/>
    <x v="47"/>
    <n v="36470"/>
    <n v="0"/>
    <x v="0"/>
    <x v="0"/>
    <x v="1"/>
    <m/>
  </r>
  <r>
    <x v="15"/>
    <x v="53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16"/>
    <x v="54"/>
    <n v="0"/>
    <n v="0"/>
    <m/>
    <n v="0"/>
    <n v="11438362.029999999"/>
    <n v="2851.6000000000004"/>
    <m/>
    <m/>
    <n v="0"/>
    <n v="0"/>
    <m/>
    <m/>
    <m/>
    <n v="0"/>
    <m/>
    <n v="0"/>
    <n v="11438362.029999999"/>
    <x v="48"/>
    <n v="11438362.029999999"/>
    <n v="0"/>
    <x v="1"/>
    <x v="2"/>
    <x v="5"/>
    <m/>
  </r>
  <r>
    <x v="17"/>
    <x v="55"/>
    <n v="0"/>
    <n v="0"/>
    <m/>
    <n v="0"/>
    <n v="0"/>
    <n v="0"/>
    <m/>
    <m/>
    <n v="-7372560.3700000001"/>
    <n v="-1777.36"/>
    <m/>
    <m/>
    <m/>
    <n v="0"/>
    <m/>
    <n v="1777.36"/>
    <n v="-7372560.3700000001"/>
    <x v="6"/>
    <n v="-7372560.3700000001"/>
    <n v="0"/>
    <x v="1"/>
    <x v="0"/>
    <x v="8"/>
    <s v="PEDIENTE PROVISIONAR"/>
  </r>
  <r>
    <x v="17"/>
    <x v="56"/>
    <n v="0"/>
    <n v="0"/>
    <m/>
    <n v="0"/>
    <n v="0"/>
    <n v="0"/>
    <m/>
    <m/>
    <n v="0"/>
    <n v="0"/>
    <m/>
    <m/>
    <m/>
    <n v="0"/>
    <m/>
    <n v="2617"/>
    <n v="0"/>
    <x v="49"/>
    <n v="0"/>
    <n v="0"/>
    <x v="0"/>
    <x v="0"/>
    <x v="8"/>
    <s v="PEDIENTE PROVISIONAR"/>
  </r>
  <r>
    <x v="18"/>
    <x v="57"/>
    <n v="0"/>
    <n v="0"/>
    <m/>
    <n v="0"/>
    <n v="12200872.530000001"/>
    <n v="3022.47"/>
    <m/>
    <m/>
    <n v="0"/>
    <n v="0"/>
    <m/>
    <m/>
    <m/>
    <n v="0"/>
    <m/>
    <n v="0"/>
    <n v="12200872.530000001"/>
    <x v="50"/>
    <n v="12200872.530000001"/>
    <n v="0"/>
    <x v="0"/>
    <x v="2"/>
    <x v="5"/>
    <m/>
  </r>
  <r>
    <x v="19"/>
    <x v="58"/>
    <n v="0"/>
    <n v="0"/>
    <m/>
    <n v="0"/>
    <n v="68616770"/>
    <n v="17211.45"/>
    <m/>
    <m/>
    <n v="0"/>
    <n v="0"/>
    <m/>
    <m/>
    <m/>
    <n v="0"/>
    <n v="67320378"/>
    <n v="16684.108550185872"/>
    <n v="135937148"/>
    <x v="51"/>
    <n v="68616770"/>
    <n v="67320378"/>
    <x v="0"/>
    <x v="0"/>
    <x v="8"/>
    <m/>
  </r>
  <r>
    <x v="19"/>
    <x v="59"/>
    <n v="0"/>
    <n v="0"/>
    <m/>
    <n v="0"/>
    <n v="76796942"/>
    <n v="19008.2"/>
    <m/>
    <m/>
    <n v="0"/>
    <n v="0"/>
    <n v="-195097972.78999999"/>
    <n v="-46994"/>
    <m/>
    <n v="0"/>
    <n v="72381118"/>
    <n v="17938.319206939283"/>
    <n v="-45919912.789999992"/>
    <x v="52"/>
    <n v="76796942"/>
    <n v="-122716854.78999999"/>
    <x v="0"/>
    <x v="0"/>
    <x v="8"/>
    <s v="FACTURA REBATES"/>
  </r>
  <r>
    <x v="19"/>
    <x v="60"/>
    <n v="0"/>
    <n v="0"/>
    <m/>
    <n v="0"/>
    <n v="590179269"/>
    <n v="146076.75"/>
    <m/>
    <n v="0"/>
    <n v="-480448362.02000004"/>
    <n v="-119754.78999999998"/>
    <n v="-11380907"/>
    <n v="-2820.546964064436"/>
    <m/>
    <n v="0"/>
    <n v="1650000"/>
    <n v="408.92193308550185"/>
    <n v="99999999.979999959"/>
    <x v="53"/>
    <n v="109730906.97999996"/>
    <n v="-9730907"/>
    <x v="0"/>
    <x v="1"/>
    <x v="8"/>
    <s v="PROVISION DE REBATES"/>
  </r>
  <r>
    <x v="19"/>
    <x v="61"/>
    <n v="-5500000"/>
    <n v="-1331"/>
    <m/>
    <n v="0"/>
    <n v="15179318"/>
    <n v="3757.07"/>
    <m/>
    <m/>
    <n v="-9181520.6199999992"/>
    <n v="-2213.46"/>
    <m/>
    <m/>
    <m/>
    <n v="0"/>
    <n v="5932640"/>
    <n v="1470.2949194547707"/>
    <n v="6430437.3800000008"/>
    <x v="54"/>
    <n v="497797.38000000082"/>
    <n v="5932640"/>
    <x v="0"/>
    <x v="1"/>
    <x v="8"/>
    <m/>
  </r>
  <r>
    <x v="19"/>
    <x v="62"/>
    <n v="0"/>
    <n v="0"/>
    <m/>
    <n v="0"/>
    <n v="213326048"/>
    <n v="53120.45"/>
    <m/>
    <m/>
    <n v="-199239876.58999994"/>
    <n v="-48720.570000000007"/>
    <n v="-13659160.950000001"/>
    <n v="-3385.17"/>
    <m/>
    <n v="0"/>
    <m/>
    <n v="0"/>
    <n v="427010.46000005491"/>
    <x v="55"/>
    <n v="14086171.410000056"/>
    <n v="-13659160.950000001"/>
    <x v="0"/>
    <x v="1"/>
    <x v="8"/>
    <s v="FALTAN 3 COSTOS, 1014 usd de diferencia en cambio"/>
  </r>
  <r>
    <x v="19"/>
    <x v="63"/>
    <n v="-74062883"/>
    <n v="-18092"/>
    <m/>
    <n v="0"/>
    <n v="2148786"/>
    <n v="531.84"/>
    <m/>
    <m/>
    <n v="0"/>
    <n v="0"/>
    <m/>
    <m/>
    <m/>
    <n v="0"/>
    <n v="907809.67159399996"/>
    <n v="224.98380956480793"/>
    <n v="-71006287.328406006"/>
    <x v="56"/>
    <n v="-71914097"/>
    <n v="907809.67159399996"/>
    <x v="0"/>
    <x v="1"/>
    <x v="8"/>
    <m/>
  </r>
  <r>
    <x v="19"/>
    <x v="64"/>
    <n v="-15186998"/>
    <n v="-3674"/>
    <m/>
    <n v="0"/>
    <n v="45086006"/>
    <n v="11254.6"/>
    <m/>
    <m/>
    <n v="0"/>
    <n v="0"/>
    <m/>
    <m/>
    <m/>
    <n v="0"/>
    <n v="43512374"/>
    <n v="10783.735811648079"/>
    <n v="73411382"/>
    <x v="57"/>
    <n v="29899008"/>
    <n v="43512374"/>
    <x v="0"/>
    <x v="1"/>
    <x v="8"/>
    <m/>
  </r>
  <r>
    <x v="19"/>
    <x v="65"/>
    <n v="-73807893"/>
    <n v="-18030"/>
    <m/>
    <n v="0"/>
    <n v="8991155"/>
    <n v="2240.63"/>
    <m/>
    <m/>
    <n v="0"/>
    <n v="0"/>
    <m/>
    <m/>
    <m/>
    <n v="0"/>
    <n v="4986255"/>
    <n v="1235.7509293680298"/>
    <n v="-59830483"/>
    <x v="58"/>
    <n v="-64816738"/>
    <n v="4986255"/>
    <x v="0"/>
    <x v="1"/>
    <x v="8"/>
    <m/>
  </r>
  <r>
    <x v="19"/>
    <x v="66"/>
    <n v="-29899008"/>
    <n v="-7233"/>
    <m/>
    <n v="0"/>
    <n v="0"/>
    <n v="0"/>
    <m/>
    <m/>
    <n v="0"/>
    <n v="0"/>
    <m/>
    <m/>
    <m/>
    <n v="0"/>
    <m/>
    <n v="0"/>
    <n v="-29899008"/>
    <x v="59"/>
    <n v="-29899008"/>
    <n v="0"/>
    <x v="0"/>
    <x v="1"/>
    <x v="8"/>
    <m/>
  </r>
  <r>
    <x v="20"/>
    <x v="67"/>
    <n v="0"/>
    <n v="0"/>
    <m/>
    <n v="0"/>
    <n v="28500000"/>
    <n v="7041.11"/>
    <m/>
    <m/>
    <n v="0"/>
    <n v="0"/>
    <m/>
    <m/>
    <m/>
    <n v="0"/>
    <m/>
    <n v="0"/>
    <n v="28500000"/>
    <x v="60"/>
    <n v="28500000"/>
    <n v="0"/>
    <x v="0"/>
    <x v="2"/>
    <x v="5"/>
    <m/>
  </r>
  <r>
    <x v="20"/>
    <x v="68"/>
    <n v="0"/>
    <n v="0"/>
    <n v="-3900000"/>
    <n v="-939.40817285110381"/>
    <n v="0"/>
    <n v="0"/>
    <n v="384615"/>
    <n v="95.021568017076532"/>
    <n v="0"/>
    <n v="0"/>
    <m/>
    <m/>
    <m/>
    <n v="0"/>
    <n v="3939330"/>
    <n v="976.28996282527885"/>
    <n v="423945"/>
    <x v="61"/>
    <n v="0"/>
    <n v="423945"/>
    <x v="0"/>
    <x v="2"/>
    <x v="5"/>
    <m/>
  </r>
  <r>
    <x v="20"/>
    <x v="69"/>
    <n v="0"/>
    <n v="0"/>
    <m/>
    <n v="0"/>
    <n v="10286600"/>
    <n v="2541.37"/>
    <n v="11442302"/>
    <n v="2826.8930690818893"/>
    <n v="-17664362.199999999"/>
    <n v="-4258.4800000000005"/>
    <m/>
    <m/>
    <m/>
    <n v="0"/>
    <m/>
    <n v="0"/>
    <n v="4064539.8000000007"/>
    <x v="62"/>
    <n v="-7377762.1999999993"/>
    <n v="11442302"/>
    <x v="0"/>
    <x v="2"/>
    <x v="5"/>
    <m/>
  </r>
  <r>
    <x v="21"/>
    <x v="70"/>
    <n v="0"/>
    <n v="0"/>
    <m/>
    <n v="0"/>
    <n v="0"/>
    <n v="0"/>
    <n v="24000000"/>
    <n v="5945.0086698043106"/>
    <n v="0"/>
    <n v="0"/>
    <m/>
    <m/>
    <m/>
    <n v="0"/>
    <m/>
    <n v="0"/>
    <n v="24000000"/>
    <x v="63"/>
    <n v="0"/>
    <n v="24000000"/>
    <x v="0"/>
    <x v="1"/>
    <x v="4"/>
    <m/>
  </r>
  <r>
    <x v="21"/>
    <x v="71"/>
    <n v="0"/>
    <n v="0"/>
    <m/>
    <n v="0"/>
    <n v="10440000"/>
    <n v="2602.7199999999998"/>
    <m/>
    <m/>
    <n v="0"/>
    <n v="0"/>
    <m/>
    <m/>
    <m/>
    <n v="0"/>
    <m/>
    <n v="0"/>
    <n v="10440000"/>
    <x v="64"/>
    <n v="10440000"/>
    <n v="0"/>
    <x v="0"/>
    <x v="1"/>
    <x v="4"/>
    <m/>
  </r>
  <r>
    <x v="21"/>
    <x v="72"/>
    <n v="0"/>
    <n v="0"/>
    <m/>
    <n v="0"/>
    <n v="4952080"/>
    <n v="1249.3200000000002"/>
    <m/>
    <n v="0"/>
    <n v="0"/>
    <n v="0"/>
    <m/>
    <m/>
    <m/>
    <n v="0"/>
    <n v="514488"/>
    <n v="127.50631970260223"/>
    <n v="5466568"/>
    <x v="65"/>
    <n v="4952080"/>
    <n v="514488"/>
    <x v="0"/>
    <x v="1"/>
    <x v="4"/>
    <m/>
  </r>
  <r>
    <x v="21"/>
    <x v="73"/>
    <n v="0"/>
    <n v="0"/>
    <m/>
    <n v="0"/>
    <n v="128675449"/>
    <n v="32079.120000000003"/>
    <m/>
    <n v="0"/>
    <n v="0"/>
    <n v="0"/>
    <m/>
    <m/>
    <m/>
    <n v="0"/>
    <m/>
    <n v="0"/>
    <n v="128675449"/>
    <x v="66"/>
    <n v="128675449"/>
    <n v="0"/>
    <x v="0"/>
    <x v="1"/>
    <x v="4"/>
    <m/>
  </r>
  <r>
    <x v="21"/>
    <x v="74"/>
    <n v="0"/>
    <n v="0"/>
    <m/>
    <n v="0"/>
    <n v="84030000"/>
    <n v="21201.11"/>
    <m/>
    <n v="0"/>
    <n v="-212374032.42000002"/>
    <n v="-52126.51999999999"/>
    <n v="-331417"/>
    <n v="-82.135563816604716"/>
    <m/>
    <n v="0"/>
    <m/>
    <n v="0"/>
    <n v="-128675449.42000002"/>
    <x v="67"/>
    <n v="-128344032.42000002"/>
    <n v="-331417"/>
    <x v="0"/>
    <x v="1"/>
    <x v="4"/>
    <m/>
  </r>
  <r>
    <x v="22"/>
    <x v="75"/>
    <n v="0"/>
    <n v="0"/>
    <n v="-142500000"/>
    <n v="-35315.985130111527"/>
    <n v="0"/>
    <n v="0"/>
    <n v="142500000"/>
    <n v="35525.617086201353"/>
    <n v="0"/>
    <n v="0"/>
    <m/>
    <m/>
    <m/>
    <n v="0"/>
    <m/>
    <n v="0"/>
    <n v="0"/>
    <x v="68"/>
    <n v="0"/>
    <n v="0"/>
    <x v="0"/>
    <x v="0"/>
    <x v="2"/>
    <m/>
  </r>
  <r>
    <x v="23"/>
    <x v="76"/>
    <n v="0"/>
    <n v="0"/>
    <n v="-14600000"/>
    <n v="-3618.3395291201982"/>
    <n v="15836800"/>
    <n v="3948.79"/>
    <m/>
    <m/>
    <n v="0"/>
    <n v="0"/>
    <m/>
    <m/>
    <m/>
    <n v="0"/>
    <n v="14000000"/>
    <n v="3469.6406443618339"/>
    <n v="15236800"/>
    <x v="69"/>
    <n v="15836800"/>
    <n v="-600000"/>
    <x v="0"/>
    <x v="0"/>
    <x v="2"/>
    <m/>
  </r>
  <r>
    <x v="23"/>
    <x v="77"/>
    <n v="0"/>
    <n v="0"/>
    <m/>
    <n v="0"/>
    <n v="58709003"/>
    <n v="14638.719999999996"/>
    <n v="-3420000"/>
    <n v="-847.58364312267656"/>
    <n v="-45684737.660000004"/>
    <n v="-11260.720000000001"/>
    <n v="-9478371"/>
    <n v="-2349.0386617100371"/>
    <m/>
    <n v="0"/>
    <m/>
    <n v="0"/>
    <n v="125894.33999999613"/>
    <x v="70"/>
    <n v="13024265.339999996"/>
    <n v="-12898371"/>
    <x v="0"/>
    <x v="0"/>
    <x v="2"/>
    <m/>
  </r>
  <r>
    <x v="24"/>
    <x v="78"/>
    <n v="0"/>
    <n v="0"/>
    <m/>
    <n v="0"/>
    <n v="45000000"/>
    <n v="11117.529999999999"/>
    <m/>
    <m/>
    <n v="0"/>
    <n v="0"/>
    <m/>
    <m/>
    <m/>
    <n v="0"/>
    <m/>
    <n v="0"/>
    <n v="45000000"/>
    <x v="71"/>
    <n v="45000000"/>
    <n v="0"/>
    <x v="0"/>
    <x v="0"/>
    <x v="1"/>
    <m/>
  </r>
  <r>
    <x v="24"/>
    <x v="79"/>
    <n v="0"/>
    <n v="0"/>
    <n v="-6731491.2199999997"/>
    <n v="-1624.5043632291756"/>
    <n v="15336051.15"/>
    <n v="3788.87"/>
    <m/>
    <m/>
    <n v="0"/>
    <n v="0"/>
    <m/>
    <m/>
    <m/>
    <n v="0"/>
    <n v="8212378.3700000001"/>
    <n v="2035.2858413878562"/>
    <n v="16816938.300000001"/>
    <x v="72"/>
    <n v="15336051.15"/>
    <n v="1480887.1500000004"/>
    <x v="0"/>
    <x v="0"/>
    <x v="1"/>
    <m/>
  </r>
  <r>
    <x v="24"/>
    <x v="80"/>
    <n v="0"/>
    <n v="0"/>
    <m/>
    <n v="0"/>
    <n v="110380682.43999998"/>
    <n v="27270.239999999998"/>
    <m/>
    <m/>
    <n v="-248260682.61000004"/>
    <n v="-61570.950000000004"/>
    <m/>
    <m/>
    <m/>
    <n v="0"/>
    <n v="121780000"/>
    <n v="30180.91697645601"/>
    <n v="-16100000.170000076"/>
    <x v="73"/>
    <n v="-137880000.17000008"/>
    <n v="121780000"/>
    <x v="0"/>
    <x v="0"/>
    <x v="1"/>
    <m/>
  </r>
  <r>
    <x v="25"/>
    <x v="81"/>
    <n v="-22500000"/>
    <n v="-5703.46"/>
    <m/>
    <n v="0"/>
    <n v="22500000"/>
    <n v="5693.41"/>
    <m/>
    <m/>
    <n v="0"/>
    <n v="0"/>
    <m/>
    <m/>
    <m/>
    <n v="0"/>
    <n v="22500000"/>
    <n v="5576.2081784386619"/>
    <n v="22500000"/>
    <x v="74"/>
    <n v="0"/>
    <n v="22500000"/>
    <x v="0"/>
    <x v="0"/>
    <x v="1"/>
    <m/>
  </r>
  <r>
    <x v="25"/>
    <x v="82"/>
    <n v="0"/>
    <n v="0"/>
    <n v="-1931830"/>
    <n v="-466.20669349999997"/>
    <n v="6796158.4399999995"/>
    <n v="1722.7699999999998"/>
    <m/>
    <m/>
    <n v="0"/>
    <n v="0"/>
    <m/>
    <m/>
    <m/>
    <n v="0"/>
    <n v="3013696.17"/>
    <n v="746.88876579925648"/>
    <n v="7878024.6099999994"/>
    <x v="75"/>
    <n v="6796158.4399999995"/>
    <n v="1081866.17"/>
    <x v="0"/>
    <x v="0"/>
    <x v="1"/>
    <m/>
  </r>
  <r>
    <x v="25"/>
    <x v="83"/>
    <n v="-1369000"/>
    <n v="-347.03"/>
    <m/>
    <n v="0"/>
    <n v="172492586.03999996"/>
    <n v="43595.74000000002"/>
    <m/>
    <m/>
    <n v="-148385304.22999999"/>
    <n v="-35859.799999999996"/>
    <n v="-22739276"/>
    <n v="-6053.44"/>
    <m/>
    <n v="0"/>
    <m/>
    <n v="0"/>
    <n v="-994.19000002741814"/>
    <x v="76"/>
    <n v="22738281.809999973"/>
    <n v="-22739276"/>
    <x v="0"/>
    <x v="0"/>
    <x v="1"/>
    <m/>
  </r>
  <r>
    <x v="26"/>
    <x v="84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27"/>
    <x v="85"/>
    <n v="0"/>
    <n v="0"/>
    <m/>
    <n v="0"/>
    <n v="1949291"/>
    <n v="480.95000000000005"/>
    <m/>
    <m/>
    <n v="-894075.51"/>
    <n v="-215.54"/>
    <m/>
    <m/>
    <m/>
    <n v="0"/>
    <m/>
    <n v="0"/>
    <n v="1055215.49"/>
    <x v="77"/>
    <n v="1055215.49"/>
    <n v="0"/>
    <x v="0"/>
    <x v="0"/>
    <x v="2"/>
    <m/>
  </r>
  <r>
    <x v="27"/>
    <x v="86"/>
    <n v="0"/>
    <n v="0"/>
    <n v="-1990000"/>
    <n v="-493.18463444857497"/>
    <n v="0"/>
    <n v="0"/>
    <m/>
    <m/>
    <n v="0"/>
    <n v="0"/>
    <m/>
    <m/>
    <m/>
    <n v="0"/>
    <m/>
    <n v="0"/>
    <n v="-1990000"/>
    <x v="78"/>
    <n v="0"/>
    <n v="-1990000"/>
    <x v="0"/>
    <x v="0"/>
    <x v="2"/>
    <m/>
  </r>
  <r>
    <x v="27"/>
    <x v="87"/>
    <n v="0"/>
    <n v="0"/>
    <m/>
    <n v="0"/>
    <n v="2356653"/>
    <n v="585.69000000000005"/>
    <m/>
    <m/>
    <n v="0"/>
    <n v="0"/>
    <m/>
    <m/>
    <m/>
    <n v="0"/>
    <n v="1940000"/>
    <n v="480.79306071871127"/>
    <n v="4296653"/>
    <x v="79"/>
    <n v="2356653"/>
    <n v="1940000"/>
    <x v="0"/>
    <x v="0"/>
    <x v="2"/>
    <m/>
  </r>
  <r>
    <x v="28"/>
    <x v="88"/>
    <n v="0"/>
    <n v="0"/>
    <m/>
    <n v="0"/>
    <n v="0"/>
    <n v="0"/>
    <m/>
    <m/>
    <n v="0"/>
    <n v="0"/>
    <m/>
    <m/>
    <m/>
    <n v="0"/>
    <n v="241730.2"/>
    <n v="13173.307901907356"/>
    <n v="241730.2"/>
    <x v="80"/>
    <n v="0"/>
    <n v="241730.2"/>
    <x v="0"/>
    <x v="2"/>
    <x v="5"/>
    <m/>
  </r>
  <r>
    <x v="28"/>
    <x v="89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2"/>
    <x v="5"/>
    <m/>
  </r>
  <r>
    <x v="28"/>
    <x v="90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28"/>
    <x v="91"/>
    <n v="0"/>
    <n v="0"/>
    <m/>
    <n v="0"/>
    <n v="0"/>
    <n v="0"/>
    <m/>
    <m/>
    <n v="-1470"/>
    <n v="-81.23"/>
    <m/>
    <m/>
    <m/>
    <n v="0"/>
    <m/>
    <n v="0"/>
    <n v="-1470"/>
    <x v="81"/>
    <n v="-1470"/>
    <n v="0"/>
    <x v="0"/>
    <x v="2"/>
    <x v="5"/>
    <m/>
  </r>
  <r>
    <x v="28"/>
    <x v="92"/>
    <n v="0"/>
    <n v="0"/>
    <m/>
    <n v="0"/>
    <n v="0"/>
    <n v="0"/>
    <m/>
    <m/>
    <n v="0"/>
    <n v="0"/>
    <m/>
    <m/>
    <m/>
    <n v="0"/>
    <m/>
    <n v="6769"/>
    <n v="0"/>
    <x v="82"/>
    <n v="0"/>
    <n v="0"/>
    <x v="0"/>
    <x v="2"/>
    <x v="5"/>
    <m/>
  </r>
  <r>
    <x v="28"/>
    <x v="93"/>
    <n v="0"/>
    <n v="0"/>
    <m/>
    <n v="-307.89"/>
    <n v="0"/>
    <n v="0"/>
    <m/>
    <n v="301.64999999999998"/>
    <n v="0"/>
    <n v="0"/>
    <m/>
    <m/>
    <m/>
    <n v="0"/>
    <m/>
    <n v="480"/>
    <n v="0"/>
    <x v="83"/>
    <n v="0"/>
    <n v="0"/>
    <x v="0"/>
    <x v="2"/>
    <x v="5"/>
    <m/>
  </r>
  <r>
    <x v="28"/>
    <x v="94"/>
    <n v="0"/>
    <n v="0"/>
    <m/>
    <n v="0"/>
    <n v="0"/>
    <n v="0"/>
    <m/>
    <n v="2011"/>
    <n v="0"/>
    <n v="0"/>
    <m/>
    <n v="-2011"/>
    <m/>
    <n v="0"/>
    <m/>
    <n v="0"/>
    <n v="0"/>
    <x v="6"/>
    <n v="0"/>
    <n v="0"/>
    <x v="1"/>
    <x v="2"/>
    <x v="5"/>
    <m/>
  </r>
  <r>
    <x v="28"/>
    <x v="95"/>
    <n v="0"/>
    <n v="0"/>
    <m/>
    <n v="0"/>
    <n v="0"/>
    <n v="0"/>
    <m/>
    <m/>
    <n v="-420"/>
    <n v="-23.21"/>
    <m/>
    <m/>
    <m/>
    <n v="0"/>
    <m/>
    <n v="0"/>
    <n v="-420"/>
    <x v="84"/>
    <n v="-420"/>
    <n v="0"/>
    <x v="0"/>
    <x v="2"/>
    <x v="5"/>
    <m/>
  </r>
  <r>
    <x v="28"/>
    <x v="96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2"/>
    <x v="5"/>
    <m/>
  </r>
  <r>
    <x v="28"/>
    <x v="97"/>
    <n v="0"/>
    <n v="0"/>
    <m/>
    <n v="0"/>
    <n v="0"/>
    <n v="0"/>
    <m/>
    <m/>
    <n v="-212328.99"/>
    <n v="-11553.869999999999"/>
    <m/>
    <m/>
    <m/>
    <n v="0"/>
    <m/>
    <n v="0"/>
    <n v="-212328.99"/>
    <x v="85"/>
    <n v="-212328.99"/>
    <n v="0"/>
    <x v="1"/>
    <x v="2"/>
    <x v="5"/>
    <m/>
  </r>
  <r>
    <x v="28"/>
    <x v="98"/>
    <n v="0"/>
    <n v="0"/>
    <n v="-343875.66"/>
    <n v="-18739.817983651224"/>
    <n v="0"/>
    <n v="0"/>
    <n v="379146.42000000004"/>
    <n v="20661.930245231608"/>
    <n v="0"/>
    <n v="0"/>
    <m/>
    <m/>
    <m/>
    <n v="0"/>
    <m/>
    <n v="0"/>
    <n v="35270.760000000068"/>
    <x v="86"/>
    <n v="0"/>
    <n v="35270.760000000068"/>
    <x v="0"/>
    <x v="2"/>
    <x v="5"/>
    <m/>
  </r>
  <r>
    <x v="28"/>
    <x v="99"/>
    <n v="0"/>
    <n v="0"/>
    <m/>
    <n v="0"/>
    <n v="0"/>
    <n v="0"/>
    <m/>
    <m/>
    <n v="-498621.58"/>
    <n v="-27336.389999999996"/>
    <m/>
    <m/>
    <m/>
    <n v="0"/>
    <m/>
    <n v="0"/>
    <n v="-498621.58"/>
    <x v="87"/>
    <n v="-498621.58"/>
    <n v="0"/>
    <x v="1"/>
    <x v="2"/>
    <x v="5"/>
    <m/>
  </r>
  <r>
    <x v="29"/>
    <x v="100"/>
    <n v="0"/>
    <n v="0"/>
    <m/>
    <n v="0"/>
    <n v="17484800"/>
    <n v="4233.58"/>
    <m/>
    <m/>
    <n v="0"/>
    <n v="0"/>
    <m/>
    <m/>
    <m/>
    <n v="0"/>
    <n v="17484800"/>
    <n v="4333.2837670384142"/>
    <n v="34969600"/>
    <x v="88"/>
    <n v="17484800"/>
    <n v="17484800"/>
    <x v="0"/>
    <x v="0"/>
    <x v="1"/>
    <m/>
  </r>
  <r>
    <x v="29"/>
    <x v="101"/>
    <n v="-37089205"/>
    <n v="-9238.130000000001"/>
    <n v="-90631408.049999997"/>
    <n v="-21871.991362833392"/>
    <n v="0"/>
    <n v="0"/>
    <n v="17259061"/>
    <n v="4277.3385377942996"/>
    <n v="0"/>
    <n v="0"/>
    <m/>
    <m/>
    <m/>
    <n v="0"/>
    <n v="148650024"/>
    <n v="36840.15464684015"/>
    <n v="38188471.950000003"/>
    <x v="89"/>
    <n v="-37089205"/>
    <n v="75277676.950000003"/>
    <x v="0"/>
    <x v="0"/>
    <x v="1"/>
    <m/>
  </r>
  <r>
    <x v="29"/>
    <x v="102"/>
    <n v="0"/>
    <n v="0"/>
    <m/>
    <n v="0"/>
    <n v="0"/>
    <n v="0"/>
    <m/>
    <m/>
    <n v="0"/>
    <n v="0"/>
    <m/>
    <m/>
    <m/>
    <n v="0"/>
    <n v="9235917"/>
    <n v="18385"/>
    <n v="9235917"/>
    <x v="90"/>
    <n v="0"/>
    <n v="9235917"/>
    <x v="0"/>
    <x v="0"/>
    <x v="1"/>
    <m/>
  </r>
  <r>
    <x v="29"/>
    <x v="103"/>
    <n v="-130696034"/>
    <n v="-31907.51"/>
    <m/>
    <n v="0"/>
    <n v="132319469"/>
    <n v="32038.38"/>
    <n v="-17259061"/>
    <n v="-4277.3385377942996"/>
    <n v="-753517403"/>
    <n v="-181656.25"/>
    <m/>
    <m/>
    <m/>
    <n v="0"/>
    <n v="754991953"/>
    <n v="187110.76902106567"/>
    <n v="-14161076"/>
    <x v="91"/>
    <n v="-751893968"/>
    <n v="737732892"/>
    <x v="0"/>
    <x v="0"/>
    <x v="1"/>
    <m/>
  </r>
  <r>
    <x v="30"/>
    <x v="104"/>
    <n v="0"/>
    <n v="0"/>
    <m/>
    <n v="0"/>
    <n v="0"/>
    <n v="0"/>
    <m/>
    <m/>
    <n v="0"/>
    <n v="0"/>
    <m/>
    <n v="24779"/>
    <m/>
    <n v="0"/>
    <m/>
    <n v="0"/>
    <n v="0"/>
    <x v="92"/>
    <n v="0"/>
    <n v="0"/>
    <x v="0"/>
    <x v="2"/>
    <x v="5"/>
    <m/>
  </r>
  <r>
    <x v="31"/>
    <x v="105"/>
    <n v="0"/>
    <n v="0"/>
    <m/>
    <n v="0"/>
    <n v="219674208.90000001"/>
    <n v="54774.369999999995"/>
    <m/>
    <m/>
    <n v="-190323949.49000001"/>
    <n v="-45915.119999999995"/>
    <n v="-29110911"/>
    <n v="-7214.6"/>
    <m/>
    <n v="0"/>
    <m/>
    <n v="0"/>
    <n v="239348.40999999642"/>
    <x v="93"/>
    <n v="29350259.409999996"/>
    <n v="-29110911"/>
    <x v="1"/>
    <x v="2"/>
    <x v="5"/>
    <m/>
  </r>
  <r>
    <x v="31"/>
    <x v="106"/>
    <n v="0"/>
    <n v="0"/>
    <m/>
    <n v="0"/>
    <n v="0"/>
    <n v="0"/>
    <n v="11811978.300000001"/>
    <n v="2927.38"/>
    <n v="-8785590.1999999993"/>
    <n v="-2118.0100000000002"/>
    <n v="-3265807.95"/>
    <n v="-809.37"/>
    <m/>
    <n v="0"/>
    <m/>
    <n v="0"/>
    <n v="-239419.8499999987"/>
    <x v="94"/>
    <n v="-8785590.1999999993"/>
    <n v="8546170.3500000015"/>
    <x v="1"/>
    <x v="2"/>
    <x v="5"/>
    <m/>
  </r>
  <r>
    <x v="31"/>
    <x v="107"/>
    <n v="0"/>
    <n v="0"/>
    <m/>
    <n v="0"/>
    <n v="41520936"/>
    <n v="10352.98"/>
    <m/>
    <m/>
    <n v="0"/>
    <n v="0"/>
    <m/>
    <m/>
    <m/>
    <n v="0"/>
    <m/>
    <n v="0"/>
    <n v="41520936"/>
    <x v="95"/>
    <n v="41520936"/>
    <n v="0"/>
    <x v="1"/>
    <x v="2"/>
    <x v="5"/>
    <m/>
  </r>
  <r>
    <x v="31"/>
    <x v="108"/>
    <n v="-41613738"/>
    <n v="-10313.19405204461"/>
    <m/>
    <n v="0"/>
    <n v="41613738"/>
    <n v="10354.19"/>
    <m/>
    <m/>
    <n v="0"/>
    <n v="0"/>
    <m/>
    <m/>
    <m/>
    <n v="0"/>
    <n v="41613738"/>
    <n v="10313.19405204461"/>
    <n v="41613738"/>
    <x v="96"/>
    <n v="0"/>
    <n v="41613738"/>
    <x v="0"/>
    <x v="2"/>
    <x v="5"/>
    <m/>
  </r>
  <r>
    <x v="31"/>
    <x v="109"/>
    <n v="-1265989"/>
    <n v="-313.75192069392813"/>
    <m/>
    <n v="0"/>
    <n v="2366475"/>
    <n v="590.07000000000005"/>
    <m/>
    <m/>
    <n v="0"/>
    <n v="0"/>
    <m/>
    <m/>
    <m/>
    <n v="0"/>
    <n v="2673228"/>
    <n v="662.51003717472122"/>
    <n v="3773714"/>
    <x v="97"/>
    <n v="1100486"/>
    <n v="2673228"/>
    <x v="0"/>
    <x v="2"/>
    <x v="5"/>
    <m/>
  </r>
  <r>
    <x v="32"/>
    <x v="110"/>
    <n v="0"/>
    <n v="0"/>
    <m/>
    <n v="0"/>
    <n v="36794044"/>
    <n v="9193.91"/>
    <m/>
    <m/>
    <n v="0"/>
    <n v="0"/>
    <m/>
    <m/>
    <m/>
    <n v="0"/>
    <n v="11000000"/>
    <n v="2726.1462205700122"/>
    <n v="47794044"/>
    <x v="98"/>
    <n v="36794044"/>
    <n v="11000000"/>
    <x v="0"/>
    <x v="0"/>
    <x v="8"/>
    <m/>
  </r>
  <r>
    <x v="32"/>
    <x v="111"/>
    <n v="-11600000"/>
    <n v="-2833.65"/>
    <m/>
    <n v="0"/>
    <n v="0"/>
    <n v="0"/>
    <m/>
    <m/>
    <n v="0"/>
    <n v="0"/>
    <m/>
    <m/>
    <m/>
    <n v="0"/>
    <n v="3399380.4299300001"/>
    <n v="842.4734646666667"/>
    <n v="-8200619.5700700004"/>
    <x v="99"/>
    <n v="-11600000"/>
    <n v="3399380.4299300001"/>
    <x v="0"/>
    <x v="0"/>
    <x v="8"/>
    <m/>
  </r>
  <r>
    <x v="32"/>
    <x v="112"/>
    <n v="0"/>
    <n v="0"/>
    <m/>
    <n v="0"/>
    <n v="13713269"/>
    <n v="3467.6300000000015"/>
    <m/>
    <m/>
    <n v="-13832031.93"/>
    <n v="-3334.6000000000004"/>
    <n v="-3757451"/>
    <n v="-931.21462205700129"/>
    <m/>
    <n v="0"/>
    <m/>
    <n v="0"/>
    <n v="-3876213.9299999997"/>
    <x v="100"/>
    <n v="-118762.9299999997"/>
    <n v="-3757451"/>
    <x v="0"/>
    <x v="0"/>
    <x v="8"/>
    <s v="FVE28825 nc saldo cruzado con cartera 2023"/>
  </r>
  <r>
    <x v="33"/>
    <x v="113"/>
    <n v="-17155944.399999999"/>
    <n v="-4348.82"/>
    <m/>
    <n v="0"/>
    <n v="17155944.399999999"/>
    <n v="4245.41"/>
    <m/>
    <m/>
    <n v="-17201422.889999997"/>
    <n v="-4171.5200000000004"/>
    <m/>
    <m/>
    <m/>
    <n v="0"/>
    <n v="17140658.850000001"/>
    <n v="4247.9947583643125"/>
    <n v="-60764.039999995381"/>
    <x v="101"/>
    <n v="-17201422.889999997"/>
    <n v="17140658.850000001"/>
    <x v="0"/>
    <x v="0"/>
    <x v="1"/>
    <m/>
  </r>
  <r>
    <x v="33"/>
    <x v="114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33"/>
    <x v="115"/>
    <n v="-22550630"/>
    <n v="-5561.75"/>
    <m/>
    <n v="0"/>
    <n v="16352727.5"/>
    <n v="4027.7999999999997"/>
    <m/>
    <m/>
    <n v="0"/>
    <n v="0"/>
    <m/>
    <m/>
    <m/>
    <n v="0"/>
    <n v="29592220.84"/>
    <n v="7333.8837273853778"/>
    <n v="23394318.34"/>
    <x v="102"/>
    <n v="-6197902.5"/>
    <n v="29592220.84"/>
    <x v="0"/>
    <x v="0"/>
    <x v="1"/>
    <m/>
  </r>
  <r>
    <x v="34"/>
    <x v="116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35"/>
    <x v="117"/>
    <n v="-823"/>
    <n v="-823"/>
    <n v="-6721"/>
    <n v="-6721"/>
    <n v="139593.09"/>
    <n v="7726"/>
    <m/>
    <m/>
    <n v="0"/>
    <n v="0"/>
    <m/>
    <m/>
    <m/>
    <n v="0"/>
    <n v="27850000"/>
    <n v="6902.1065675340769"/>
    <n v="27982049.09"/>
    <x v="103"/>
    <n v="138770.09"/>
    <n v="27843279"/>
    <x v="0"/>
    <x v="1"/>
    <x v="8"/>
    <m/>
  </r>
  <r>
    <x v="35"/>
    <x v="118"/>
    <n v="-126548.93000000001"/>
    <n v="-7101.83"/>
    <m/>
    <n v="0"/>
    <n v="424284.26"/>
    <n v="23619.19"/>
    <m/>
    <m/>
    <n v="-11331027.200000001"/>
    <n v="-17445.3"/>
    <n v="-149911.74"/>
    <n v="-8169.5771117166205"/>
    <m/>
    <n v="0"/>
    <m/>
    <n v="0"/>
    <n v="-11183203.610000001"/>
    <x v="104"/>
    <n v="-11033291.870000001"/>
    <n v="-149911.74"/>
    <x v="0"/>
    <x v="0"/>
    <x v="8"/>
    <s v="Facturas sin oc del 2023"/>
  </r>
  <r>
    <x v="35"/>
    <x v="119"/>
    <n v="-859.95"/>
    <n v="-48.26"/>
    <m/>
    <n v="0"/>
    <n v="2526.9199999999996"/>
    <n v="140.49"/>
    <m/>
    <m/>
    <n v="0"/>
    <n v="0"/>
    <m/>
    <m/>
    <m/>
    <n v="0"/>
    <m/>
    <n v="0"/>
    <n v="1666.9699999999996"/>
    <x v="105"/>
    <n v="1666.9699999999996"/>
    <n v="0"/>
    <x v="0"/>
    <x v="0"/>
    <x v="8"/>
    <m/>
  </r>
  <r>
    <x v="36"/>
    <x v="120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37"/>
    <x v="121"/>
    <n v="0"/>
    <n v="0"/>
    <m/>
    <n v="0"/>
    <n v="5509.42"/>
    <n v="307.92"/>
    <m/>
    <m/>
    <n v="0"/>
    <n v="0"/>
    <m/>
    <m/>
    <m/>
    <n v="0"/>
    <n v="1511191"/>
    <n v="374.52069392812888"/>
    <n v="1516700.42"/>
    <x v="106"/>
    <n v="5509.42"/>
    <n v="1511191"/>
    <x v="0"/>
    <x v="0"/>
    <x v="8"/>
    <m/>
  </r>
  <r>
    <x v="37"/>
    <x v="122"/>
    <n v="0"/>
    <n v="0"/>
    <m/>
    <n v="0"/>
    <n v="172127.59999999998"/>
    <n v="9621.06"/>
    <m/>
    <m/>
    <n v="-14593257.199999999"/>
    <n v="-10328.36"/>
    <m/>
    <n v="564"/>
    <m/>
    <n v="0"/>
    <m/>
    <n v="0"/>
    <n v="-14421129.6"/>
    <x v="107"/>
    <n v="-14421129.6"/>
    <n v="0"/>
    <x v="0"/>
    <x v="0"/>
    <x v="8"/>
    <s v="Error factura MUUS20241807241 no debe tener IVA teorico de -564.06"/>
  </r>
  <r>
    <x v="38"/>
    <x v="123"/>
    <n v="0"/>
    <n v="0"/>
    <n v="-4180"/>
    <n v="-4180"/>
    <n v="17121656.199999999"/>
    <n v="4180"/>
    <m/>
    <m/>
    <n v="0"/>
    <n v="0"/>
    <m/>
    <m/>
    <m/>
    <n v="0"/>
    <n v="4180"/>
    <n v="4180"/>
    <n v="17121656.199999999"/>
    <x v="108"/>
    <n v="17121656.199999999"/>
    <n v="0"/>
    <x v="1"/>
    <x v="2"/>
    <x v="5"/>
    <m/>
  </r>
  <r>
    <x v="39"/>
    <x v="124"/>
    <n v="0"/>
    <n v="0"/>
    <n v="-17742435.789999999"/>
    <n v="-4397.1340247831477"/>
    <n v="16556201"/>
    <n v="4082.06"/>
    <m/>
    <m/>
    <n v="0"/>
    <n v="0"/>
    <m/>
    <m/>
    <m/>
    <n v="0"/>
    <n v="17325000"/>
    <n v="4293.6802973977692"/>
    <n v="16138765.210000001"/>
    <x v="109"/>
    <n v="16556201"/>
    <n v="-417435.78999999911"/>
    <x v="0"/>
    <x v="0"/>
    <x v="2"/>
    <m/>
  </r>
  <r>
    <x v="39"/>
    <x v="125"/>
    <n v="0"/>
    <n v="0"/>
    <m/>
    <n v="0"/>
    <n v="35483377.649999999"/>
    <n v="8662.7400000000016"/>
    <m/>
    <m/>
    <n v="-35483377.839999996"/>
    <n v="-8660.51"/>
    <m/>
    <m/>
    <m/>
    <n v="0"/>
    <m/>
    <n v="0"/>
    <n v="-0.18999999761581421"/>
    <x v="110"/>
    <n v="-0.18999999761581421"/>
    <n v="0"/>
    <x v="0"/>
    <x v="0"/>
    <x v="2"/>
    <m/>
  </r>
  <r>
    <x v="40"/>
    <x v="126"/>
    <n v="0"/>
    <n v="0"/>
    <m/>
    <n v="0"/>
    <n v="2978.14"/>
    <n v="168.73"/>
    <m/>
    <m/>
    <n v="0"/>
    <n v="0"/>
    <m/>
    <m/>
    <m/>
    <n v="0"/>
    <m/>
    <n v="0"/>
    <n v="2978.14"/>
    <x v="111"/>
    <n v="2978.14"/>
    <n v="0"/>
    <x v="0"/>
    <x v="1"/>
    <x v="3"/>
    <m/>
  </r>
  <r>
    <x v="40"/>
    <x v="127"/>
    <n v="-95445"/>
    <n v="-5356.3"/>
    <m/>
    <n v="0"/>
    <n v="95445"/>
    <n v="5407.59"/>
    <m/>
    <m/>
    <n v="0"/>
    <n v="0"/>
    <m/>
    <m/>
    <m/>
    <n v="0"/>
    <n v="95445"/>
    <n v="5201.3623978201631"/>
    <n v="95445"/>
    <x v="112"/>
    <n v="0"/>
    <n v="95445"/>
    <x v="0"/>
    <x v="1"/>
    <x v="3"/>
    <m/>
  </r>
  <r>
    <x v="40"/>
    <x v="128"/>
    <n v="0"/>
    <n v="0"/>
    <m/>
    <n v="0"/>
    <n v="49635.6"/>
    <n v="2812.18"/>
    <m/>
    <m/>
    <n v="-49635.6"/>
    <n v="-2700.92"/>
    <m/>
    <m/>
    <m/>
    <n v="0"/>
    <m/>
    <n v="0"/>
    <n v="0"/>
    <x v="113"/>
    <n v="0"/>
    <n v="0"/>
    <x v="0"/>
    <x v="1"/>
    <x v="3"/>
    <m/>
  </r>
  <r>
    <x v="41"/>
    <x v="129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41"/>
    <x v="130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41"/>
    <x v="131"/>
    <n v="-283012"/>
    <n v="-70.36"/>
    <n v="-1924928"/>
    <n v="-477.05774473358116"/>
    <n v="206635.75"/>
    <n v="50.790000000000006"/>
    <m/>
    <m/>
    <n v="0"/>
    <n v="0"/>
    <m/>
    <m/>
    <m/>
    <n v="0"/>
    <n v="19106598.77"/>
    <n v="4735.2165477075587"/>
    <n v="17105294.52"/>
    <x v="114"/>
    <n v="-76376.25"/>
    <n v="17181670.77"/>
    <x v="0"/>
    <x v="0"/>
    <x v="1"/>
    <m/>
  </r>
  <r>
    <x v="41"/>
    <x v="132"/>
    <n v="0"/>
    <n v="0"/>
    <n v="-20703778.27"/>
    <n v="-4996.4230860193256"/>
    <n v="21719877.620000001"/>
    <n v="5418.8899999999994"/>
    <m/>
    <m/>
    <n v="-196137398.06000003"/>
    <n v="-47311.519999999997"/>
    <m/>
    <m/>
    <m/>
    <n v="0"/>
    <n v="195121298.94"/>
    <n v="48357.199241635688"/>
    <n v="0.22999995946884155"/>
    <x v="115"/>
    <n v="-174417520.44000003"/>
    <n v="174417520.66999999"/>
    <x v="0"/>
    <x v="0"/>
    <x v="1"/>
    <m/>
  </r>
  <r>
    <x v="42"/>
    <x v="133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43"/>
    <x v="134"/>
    <n v="0"/>
    <n v="0"/>
    <m/>
    <n v="0"/>
    <n v="1061476"/>
    <n v="259.14"/>
    <m/>
    <m/>
    <n v="-1061476.1400000001"/>
    <n v="-259.14"/>
    <m/>
    <m/>
    <m/>
    <n v="0"/>
    <m/>
    <n v="0"/>
    <n v="-0.14000000013038516"/>
    <x v="6"/>
    <n v="-0.14000000013038516"/>
    <n v="0"/>
    <x v="1"/>
    <x v="0"/>
    <x v="2"/>
    <m/>
  </r>
  <r>
    <x v="43"/>
    <x v="135"/>
    <n v="0"/>
    <n v="0"/>
    <m/>
    <n v="0"/>
    <n v="50707"/>
    <n v="12.39"/>
    <m/>
    <m/>
    <n v="0"/>
    <n v="0"/>
    <m/>
    <m/>
    <m/>
    <n v="0"/>
    <m/>
    <n v="0"/>
    <n v="50707"/>
    <x v="116"/>
    <n v="50707"/>
    <n v="0"/>
    <x v="0"/>
    <x v="0"/>
    <x v="2"/>
    <m/>
  </r>
  <r>
    <x v="44"/>
    <x v="136"/>
    <n v="0"/>
    <n v="0"/>
    <m/>
    <n v="0"/>
    <n v="-98375"/>
    <n v="-23.55"/>
    <m/>
    <m/>
    <n v="0"/>
    <n v="0"/>
    <m/>
    <m/>
    <m/>
    <n v="0"/>
    <m/>
    <n v="0"/>
    <n v="-98375"/>
    <x v="117"/>
    <n v="-98375"/>
    <n v="0"/>
    <x v="1"/>
    <x v="2"/>
    <x v="5"/>
    <m/>
  </r>
  <r>
    <x v="45"/>
    <x v="137"/>
    <m/>
    <m/>
    <m/>
    <n v="0"/>
    <n v="0"/>
    <n v="0"/>
    <n v="38248.04"/>
    <n v="2084.3618528610355"/>
    <n v="0"/>
    <n v="0"/>
    <m/>
    <m/>
    <m/>
    <n v="0"/>
    <n v="53505.98"/>
    <n v="2915.8572207084467"/>
    <n v="91754.02"/>
    <x v="118"/>
    <n v="0"/>
    <n v="91754.02"/>
    <x v="0"/>
    <x v="0"/>
    <x v="8"/>
    <s v="ARCHIVO NO TRAE EL FEE DE LA FACTURA GLOB-00011118"/>
  </r>
  <r>
    <x v="45"/>
    <x v="138"/>
    <n v="-53469.98"/>
    <n v="-2976.72"/>
    <m/>
    <n v="0"/>
    <n v="0"/>
    <n v="0"/>
    <m/>
    <m/>
    <n v="0"/>
    <n v="0"/>
    <m/>
    <m/>
    <m/>
    <n v="0"/>
    <m/>
    <n v="0"/>
    <n v="-53469.98"/>
    <x v="119"/>
    <n v="-53469.98"/>
    <n v="0"/>
    <x v="0"/>
    <x v="0"/>
    <x v="8"/>
    <m/>
  </r>
  <r>
    <x v="45"/>
    <x v="139"/>
    <n v="0"/>
    <n v="0"/>
    <m/>
    <n v="0"/>
    <n v="448624.02"/>
    <n v="24927.71"/>
    <m/>
    <m/>
    <n v="-445724.02"/>
    <n v="-24395.81"/>
    <m/>
    <m/>
    <m/>
    <n v="0"/>
    <m/>
    <n v="0"/>
    <n v="2900"/>
    <x v="120"/>
    <n v="2900"/>
    <n v="0"/>
    <x v="0"/>
    <x v="0"/>
    <x v="8"/>
    <s v="GANANCIA POR FACTURA UNBOUNCE"/>
  </r>
  <r>
    <x v="46"/>
    <x v="140"/>
    <n v="0"/>
    <n v="0"/>
    <n v="-2782582"/>
    <n v="-689.61140024783151"/>
    <n v="5985285"/>
    <n v="1502.6399999999996"/>
    <m/>
    <m/>
    <n v="0"/>
    <n v="0"/>
    <m/>
    <m/>
    <m/>
    <n v="0"/>
    <n v="583472.08575300011"/>
    <n v="144.60274739851303"/>
    <n v="3786175.0857530003"/>
    <x v="121"/>
    <n v="5985285"/>
    <n v="-2199109.9142469997"/>
    <x v="0"/>
    <x v="0"/>
    <x v="2"/>
    <m/>
  </r>
  <r>
    <x v="46"/>
    <x v="141"/>
    <n v="0"/>
    <n v="0"/>
    <m/>
    <n v="0"/>
    <n v="34325051"/>
    <n v="8614.6400000000031"/>
    <m/>
    <m/>
    <n v="-34325251.310000002"/>
    <n v="-8275.06"/>
    <m/>
    <m/>
    <m/>
    <n v="0"/>
    <m/>
    <n v="0"/>
    <n v="-200.31000000238419"/>
    <x v="122"/>
    <n v="-200.31000000238419"/>
    <n v="0"/>
    <x v="0"/>
    <x v="0"/>
    <x v="2"/>
    <m/>
  </r>
  <r>
    <x v="47"/>
    <x v="142"/>
    <n v="0"/>
    <n v="0"/>
    <m/>
    <n v="0"/>
    <n v="35300.400000000001"/>
    <n v="2000"/>
    <m/>
    <m/>
    <n v="0"/>
    <n v="0"/>
    <m/>
    <m/>
    <m/>
    <n v="0"/>
    <m/>
    <n v="0"/>
    <n v="35300.400000000001"/>
    <x v="123"/>
    <n v="35300.400000000001"/>
    <n v="0"/>
    <x v="0"/>
    <x v="1"/>
    <x v="3"/>
    <m/>
  </r>
  <r>
    <x v="47"/>
    <x v="143"/>
    <n v="0"/>
    <n v="0"/>
    <m/>
    <n v="0"/>
    <n v="1293.4100000000001"/>
    <n v="73.28"/>
    <m/>
    <m/>
    <n v="0"/>
    <n v="0"/>
    <m/>
    <m/>
    <m/>
    <n v="0"/>
    <m/>
    <n v="0"/>
    <n v="1293.4100000000001"/>
    <x v="124"/>
    <n v="1293.4100000000001"/>
    <n v="0"/>
    <x v="0"/>
    <x v="1"/>
    <x v="3"/>
    <m/>
  </r>
  <r>
    <x v="47"/>
    <x v="144"/>
    <n v="0"/>
    <n v="0"/>
    <m/>
    <n v="0"/>
    <n v="51732.729999999996"/>
    <n v="2931"/>
    <m/>
    <m/>
    <n v="-62094.68"/>
    <n v="-3378.88"/>
    <m/>
    <m/>
    <m/>
    <n v="0"/>
    <m/>
    <n v="0"/>
    <n v="-10361.950000000004"/>
    <x v="125"/>
    <n v="-10361.950000000004"/>
    <n v="0"/>
    <x v="0"/>
    <x v="1"/>
    <x v="3"/>
    <m/>
  </r>
  <r>
    <x v="48"/>
    <x v="145"/>
    <n v="-61063460"/>
    <n v="-15478.81"/>
    <m/>
    <n v="0"/>
    <n v="63054372"/>
    <n v="15393.79"/>
    <n v="15855549.333333334"/>
    <n v="3929.5041718298226"/>
    <n v="-9254609.0800000001"/>
    <n v="-2231.08"/>
    <m/>
    <m/>
    <m/>
    <n v="0"/>
    <n v="82081031"/>
    <n v="20342.262949194548"/>
    <n v="90672883.25333333"/>
    <x v="126"/>
    <n v="-7263697.0800000001"/>
    <n v="97936580.333333328"/>
    <x v="0"/>
    <x v="0"/>
    <x v="2"/>
    <m/>
  </r>
  <r>
    <x v="49"/>
    <x v="146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50"/>
    <x v="147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1"/>
    <x v="3"/>
    <m/>
  </r>
  <r>
    <x v="50"/>
    <x v="148"/>
    <n v="0"/>
    <n v="0"/>
    <n v="-150000"/>
    <n v="-8174.3869209809254"/>
    <n v="0"/>
    <n v="0"/>
    <n v="150000"/>
    <n v="8174.3869209809254"/>
    <n v="0"/>
    <n v="0"/>
    <m/>
    <m/>
    <m/>
    <n v="0"/>
    <n v="240493"/>
    <n v="13105.885558583106"/>
    <n v="240493"/>
    <x v="127"/>
    <n v="0"/>
    <n v="240493"/>
    <x v="0"/>
    <x v="1"/>
    <x v="3"/>
    <m/>
  </r>
  <r>
    <x v="50"/>
    <x v="149"/>
    <n v="0"/>
    <n v="0"/>
    <m/>
    <n v="0"/>
    <n v="0"/>
    <n v="0"/>
    <m/>
    <m/>
    <n v="-41322152.270000003"/>
    <n v="-9961.85"/>
    <m/>
    <m/>
    <m/>
    <n v="0"/>
    <n v="186585"/>
    <n v="10168.119891008173"/>
    <n v="-41135567.270000003"/>
    <x v="128"/>
    <n v="-41322152.270000003"/>
    <n v="186585"/>
    <x v="0"/>
    <x v="1"/>
    <x v="3"/>
    <m/>
  </r>
  <r>
    <x v="51"/>
    <x v="150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52"/>
    <x v="151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53"/>
    <x v="152"/>
    <n v="0"/>
    <n v="0"/>
    <m/>
    <n v="0"/>
    <n v="22948800"/>
    <n v="5685"/>
    <m/>
    <m/>
    <n v="0"/>
    <n v="0"/>
    <m/>
    <m/>
    <m/>
    <n v="0"/>
    <m/>
    <n v="0"/>
    <n v="22948800"/>
    <x v="129"/>
    <n v="22948800"/>
    <n v="0"/>
    <x v="0"/>
    <x v="2"/>
    <x v="5"/>
    <m/>
  </r>
  <r>
    <x v="53"/>
    <x v="153"/>
    <n v="0"/>
    <n v="0"/>
    <n v="-7567394.79"/>
    <n v="-1822.7878238248363"/>
    <n v="7322443.75"/>
    <n v="1811.87"/>
    <m/>
    <m/>
    <n v="0"/>
    <n v="0"/>
    <m/>
    <m/>
    <m/>
    <n v="0"/>
    <n v="5365175"/>
    <n v="1329.6592317224288"/>
    <n v="5120223.96"/>
    <x v="130"/>
    <n v="7322443.75"/>
    <n v="-2202219.79"/>
    <x v="0"/>
    <x v="2"/>
    <x v="5"/>
    <m/>
  </r>
  <r>
    <x v="53"/>
    <x v="154"/>
    <n v="0"/>
    <n v="0"/>
    <n v="-488981774.38999999"/>
    <n v="-117782.94236851296"/>
    <n v="729142619.95000005"/>
    <n v="180362.78000000009"/>
    <m/>
    <m/>
    <n v="-122937290.75"/>
    <n v="-29708.36"/>
    <n v="-116820819.12"/>
    <n v="-28951.875866171005"/>
    <m/>
    <n v="0"/>
    <m/>
    <n v="0"/>
    <n v="402735.69000005722"/>
    <x v="131"/>
    <n v="606205329.20000005"/>
    <n v="-605802593.50999999"/>
    <x v="1"/>
    <x v="2"/>
    <x v="5"/>
    <m/>
  </r>
  <r>
    <x v="54"/>
    <x v="155"/>
    <n v="0"/>
    <n v="0"/>
    <m/>
    <n v="0"/>
    <n v="0"/>
    <n v="0"/>
    <m/>
    <m/>
    <n v="0"/>
    <n v="0"/>
    <m/>
    <m/>
    <m/>
    <n v="0"/>
    <m/>
    <m/>
    <n v="0"/>
    <x v="6"/>
    <n v="0"/>
    <n v="0"/>
    <x v="0"/>
    <x v="1"/>
    <x v="3"/>
    <m/>
  </r>
  <r>
    <x v="54"/>
    <x v="156"/>
    <n v="0"/>
    <n v="0"/>
    <n v="-16000"/>
    <n v="-871.93460490463212"/>
    <n v="0"/>
    <n v="0"/>
    <n v="11667.28"/>
    <n v="635.81907356948227"/>
    <n v="0"/>
    <n v="0"/>
    <m/>
    <m/>
    <m/>
    <n v="0"/>
    <n v="17900"/>
    <n v="975.47683923705711"/>
    <n v="13567.28"/>
    <x v="132"/>
    <n v="0"/>
    <n v="13567.279999999999"/>
    <x v="0"/>
    <x v="1"/>
    <x v="3"/>
    <m/>
  </r>
  <r>
    <x v="55"/>
    <x v="157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56"/>
    <x v="158"/>
    <n v="0"/>
    <n v="0"/>
    <m/>
    <n v="0"/>
    <n v="14888329.190000001"/>
    <n v="3685.0499999999997"/>
    <m/>
    <m/>
    <n v="-14888328.840000002"/>
    <n v="-3600.9599999999996"/>
    <m/>
    <m/>
    <m/>
    <n v="0"/>
    <m/>
    <n v="0"/>
    <n v="0.34999999962747097"/>
    <x v="133"/>
    <n v="0.34999999962747097"/>
    <n v="0"/>
    <x v="0"/>
    <x v="0"/>
    <x v="1"/>
    <m/>
  </r>
  <r>
    <x v="56"/>
    <x v="159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56"/>
    <x v="160"/>
    <n v="-19539477"/>
    <n v="-4836.2700000000004"/>
    <m/>
    <n v="0"/>
    <n v="18665043.350000001"/>
    <n v="4619.829999999999"/>
    <m/>
    <m/>
    <n v="0"/>
    <n v="0"/>
    <m/>
    <m/>
    <m/>
    <n v="0"/>
    <n v="18488954.32"/>
    <n v="4582.1448128872371"/>
    <n v="17614520.670000002"/>
    <x v="134"/>
    <n v="-874433.64999999851"/>
    <n v="18488954.32"/>
    <x v="0"/>
    <x v="0"/>
    <x v="1"/>
    <m/>
  </r>
  <r>
    <x v="57"/>
    <x v="161"/>
    <n v="-22049377"/>
    <n v="-5578.01"/>
    <n v="-2219301"/>
    <n v="-550.01263940520448"/>
    <n v="28805320.500000004"/>
    <n v="7291.7900000000009"/>
    <m/>
    <m/>
    <n v="0"/>
    <n v="0"/>
    <m/>
    <m/>
    <m/>
    <n v="0"/>
    <m/>
    <n v="0"/>
    <n v="4536642.5000000037"/>
    <x v="135"/>
    <n v="6755943.5000000037"/>
    <n v="-2219301"/>
    <x v="0"/>
    <x v="1"/>
    <x v="3"/>
    <m/>
  </r>
  <r>
    <x v="57"/>
    <x v="162"/>
    <n v="0"/>
    <n v="0"/>
    <m/>
    <n v="0"/>
    <n v="0"/>
    <n v="0"/>
    <m/>
    <m/>
    <n v="0"/>
    <n v="0"/>
    <m/>
    <m/>
    <m/>
    <n v="0"/>
    <n v="22334116"/>
    <n v="5535.0969021065675"/>
    <n v="22334116"/>
    <x v="136"/>
    <n v="0"/>
    <n v="22334116"/>
    <x v="0"/>
    <x v="1"/>
    <x v="3"/>
    <m/>
  </r>
  <r>
    <x v="57"/>
    <x v="163"/>
    <m/>
    <m/>
    <n v="-15089897"/>
    <n v="-3739.7514250309791"/>
    <n v="46285157"/>
    <n v="11663.28"/>
    <m/>
    <m/>
    <n v="-31195260"/>
    <n v="-7752.2699999999995"/>
    <m/>
    <m/>
    <m/>
    <n v="0"/>
    <m/>
    <n v="0"/>
    <n v="0"/>
    <x v="137"/>
    <n v="15089897"/>
    <n v="-15089897"/>
    <x v="0"/>
    <x v="1"/>
    <x v="3"/>
    <m/>
  </r>
  <r>
    <x v="57"/>
    <x v="164"/>
    <n v="-5482.83"/>
    <n v="-309"/>
    <m/>
    <n v="0"/>
    <n v="5816.09"/>
    <n v="329.52"/>
    <m/>
    <m/>
    <n v="0"/>
    <n v="0"/>
    <m/>
    <m/>
    <m/>
    <n v="0"/>
    <n v="754545"/>
    <n v="187"/>
    <n v="754878.26"/>
    <x v="138"/>
    <n v="333.26000000000022"/>
    <n v="754545"/>
    <x v="0"/>
    <x v="1"/>
    <x v="3"/>
    <m/>
  </r>
  <r>
    <x v="57"/>
    <x v="165"/>
    <n v="-29027.48"/>
    <n v="-1629"/>
    <m/>
    <n v="0"/>
    <n v="29027.48"/>
    <n v="1629"/>
    <m/>
    <m/>
    <n v="0"/>
    <n v="0"/>
    <m/>
    <m/>
    <m/>
    <n v="0"/>
    <n v="6573015"/>
    <n v="1629"/>
    <n v="6573015"/>
    <x v="139"/>
    <n v="0"/>
    <n v="6573015"/>
    <x v="0"/>
    <x v="1"/>
    <x v="3"/>
    <m/>
  </r>
  <r>
    <x v="57"/>
    <x v="166"/>
    <n v="0"/>
    <n v="0"/>
    <m/>
    <n v="0"/>
    <n v="38773.43"/>
    <n v="2196.77"/>
    <m/>
    <m/>
    <n v="-9112289.8300000001"/>
    <n v="-2196.77"/>
    <m/>
    <m/>
    <m/>
    <n v="0"/>
    <m/>
    <n v="0"/>
    <n v="-9073516.4000000004"/>
    <x v="6"/>
    <n v="-9073516.4000000004"/>
    <n v="0"/>
    <x v="0"/>
    <x v="1"/>
    <x v="3"/>
    <m/>
  </r>
  <r>
    <x v="58"/>
    <x v="167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59"/>
    <x v="168"/>
    <n v="0"/>
    <n v="0"/>
    <m/>
    <n v="0"/>
    <n v="150569440.93000001"/>
    <n v="37446.19"/>
    <m/>
    <m/>
    <n v="-32044026.27"/>
    <n v="-8047.71"/>
    <n v="-118273533.56"/>
    <n v="-28513.113075090889"/>
    <m/>
    <n v="0"/>
    <m/>
    <n v="0"/>
    <n v="251881.10000000894"/>
    <x v="140"/>
    <n v="118525414.66000001"/>
    <n v="-118273533.56"/>
    <x v="0"/>
    <x v="0"/>
    <x v="1"/>
    <m/>
  </r>
  <r>
    <x v="59"/>
    <x v="169"/>
    <n v="-14705600"/>
    <n v="-3727.6800000000003"/>
    <m/>
    <n v="0"/>
    <n v="14705600"/>
    <n v="3694.9500000000003"/>
    <m/>
    <m/>
    <n v="0"/>
    <n v="0"/>
    <m/>
    <m/>
    <m/>
    <n v="0"/>
    <n v="14705600"/>
    <n v="3644.5105328376703"/>
    <n v="14705600"/>
    <x v="141"/>
    <n v="0"/>
    <n v="14705600"/>
    <x v="0"/>
    <x v="0"/>
    <x v="1"/>
    <m/>
  </r>
  <r>
    <x v="59"/>
    <x v="170"/>
    <n v="-2805190"/>
    <n v="-697.45"/>
    <m/>
    <n v="0"/>
    <n v="4608600.47"/>
    <n v="1157.97"/>
    <m/>
    <m/>
    <n v="0"/>
    <n v="0"/>
    <m/>
    <m/>
    <m/>
    <n v="0"/>
    <n v="2758631"/>
    <n v="683.67558859975213"/>
    <n v="4562041.47"/>
    <x v="142"/>
    <n v="1803410.4699999997"/>
    <n v="2758631"/>
    <x v="0"/>
    <x v="0"/>
    <x v="1"/>
    <m/>
  </r>
  <r>
    <x v="60"/>
    <x v="171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61"/>
    <x v="172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62"/>
    <x v="173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63"/>
    <x v="174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63"/>
    <x v="175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63"/>
    <x v="176"/>
    <n v="0"/>
    <n v="0"/>
    <m/>
    <n v="0"/>
    <n v="0"/>
    <n v="0"/>
    <m/>
    <m/>
    <n v="0"/>
    <n v="0"/>
    <m/>
    <m/>
    <m/>
    <n v="0"/>
    <m/>
    <n v="0"/>
    <n v="0"/>
    <x v="6"/>
    <n v="0"/>
    <n v="0"/>
    <x v="0"/>
    <x v="0"/>
    <x v="1"/>
    <m/>
  </r>
  <r>
    <x v="63"/>
    <x v="177"/>
    <n v="-6166667"/>
    <n v="-1563.17"/>
    <m/>
    <n v="0"/>
    <n v="6166667"/>
    <n v="1505.5"/>
    <m/>
    <m/>
    <n v="0"/>
    <n v="0"/>
    <m/>
    <m/>
    <m/>
    <n v="0"/>
    <m/>
    <n v="0"/>
    <n v="0"/>
    <x v="143"/>
    <n v="0"/>
    <n v="0"/>
    <x v="0"/>
    <x v="0"/>
    <x v="1"/>
    <m/>
  </r>
  <r>
    <x v="64"/>
    <x v="178"/>
    <n v="0"/>
    <n v="0"/>
    <n v="-155000"/>
    <n v="-8446.8664850136229"/>
    <n v="0"/>
    <n v="0"/>
    <n v="155000"/>
    <n v="8446.8664850136229"/>
    <n v="0"/>
    <n v="0"/>
    <m/>
    <m/>
    <m/>
    <n v="0"/>
    <n v="155000"/>
    <n v="8446.8664850136229"/>
    <n v="155000"/>
    <x v="144"/>
    <n v="0"/>
    <n v="155000"/>
    <x v="0"/>
    <x v="1"/>
    <x v="3"/>
    <m/>
  </r>
  <r>
    <x v="64"/>
    <x v="179"/>
    <n v="0"/>
    <n v="0"/>
    <n v="0"/>
    <n v="0"/>
    <n v="0"/>
    <n v="0"/>
    <n v="1735108.74"/>
    <n v="94556.334604904623"/>
    <n v="0"/>
    <n v="0"/>
    <n v="-1735108.74"/>
    <n v="-94556.334604904623"/>
    <m/>
    <n v="0"/>
    <m/>
    <n v="0"/>
    <n v="0"/>
    <x v="6"/>
    <n v="0"/>
    <n v="0"/>
    <x v="0"/>
    <x v="1"/>
    <x v="3"/>
    <m/>
  </r>
  <r>
    <x v="64"/>
    <x v="180"/>
    <n v="0"/>
    <n v="0"/>
    <n v="-252433"/>
    <n v="-13756.566757493187"/>
    <n v="0"/>
    <n v="0"/>
    <n v="260266.31"/>
    <n v="14183.45013623978"/>
    <n v="0"/>
    <n v="0"/>
    <m/>
    <m/>
    <m/>
    <n v="0"/>
    <n v="259638"/>
    <n v="14149.209809264305"/>
    <n v="267471.31"/>
    <x v="145"/>
    <n v="0"/>
    <n v="267471.31"/>
    <x v="0"/>
    <x v="1"/>
    <x v="3"/>
    <m/>
  </r>
  <r>
    <x v="2"/>
    <x v="181"/>
    <n v="0"/>
    <n v="0"/>
    <m/>
    <n v="0"/>
    <n v="15227420.609999999"/>
    <n v="3687"/>
    <n v="-1053135"/>
    <n v="-261"/>
    <n v="-7943323.9699999997"/>
    <n v="-1924.11"/>
    <n v="-6242145"/>
    <n v="-1547"/>
    <m/>
    <n v="0"/>
    <n v="205785"/>
    <n v="51"/>
    <n v="194601.63999999966"/>
    <x v="146"/>
    <n v="7284096.6399999997"/>
    <n v="-7089495"/>
    <x v="0"/>
    <x v="0"/>
    <x v="1"/>
    <m/>
  </r>
  <r>
    <x v="2"/>
    <x v="182"/>
    <n v="-1031617.44"/>
    <n v="-252"/>
    <m/>
    <n v="0"/>
    <n v="0"/>
    <n v="0"/>
    <n v="1053135"/>
    <n v="261"/>
    <n v="0"/>
    <n v="0"/>
    <m/>
    <m/>
    <m/>
    <n v="0"/>
    <n v="3308700"/>
    <n v="820"/>
    <n v="3330217.56"/>
    <x v="147"/>
    <n v="-1031617.44"/>
    <n v="4361835"/>
    <x v="0"/>
    <x v="0"/>
    <x v="1"/>
    <m/>
  </r>
  <r>
    <x v="65"/>
    <x v="183"/>
    <n v="-98624250"/>
    <n v="-25000"/>
    <m/>
    <n v="0"/>
    <n v="102402250"/>
    <n v="25000"/>
    <m/>
    <m/>
    <n v="0"/>
    <n v="0"/>
    <m/>
    <m/>
    <m/>
    <n v="0"/>
    <m/>
    <n v="0"/>
    <n v="3778000"/>
    <x v="6"/>
    <n v="3778000"/>
    <n v="0"/>
    <x v="0"/>
    <x v="0"/>
    <x v="1"/>
    <m/>
  </r>
  <r>
    <x v="65"/>
    <x v="184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0"/>
    <x v="1"/>
    <m/>
  </r>
  <r>
    <x v="66"/>
    <x v="185"/>
    <n v="0"/>
    <n v="0"/>
    <m/>
    <n v="0"/>
    <n v="27587166.149999999"/>
    <n v="6735"/>
    <m/>
    <m/>
    <n v="-17557696"/>
    <n v="-4232.78"/>
    <n v="-9046702.3800000008"/>
    <n v="-2180.9583273063909"/>
    <m/>
    <n v="0"/>
    <m/>
    <n v="0"/>
    <n v="982767.76999999769"/>
    <x v="148"/>
    <n v="10029470.149999999"/>
    <n v="-9046702.3800000008"/>
    <x v="0"/>
    <x v="1"/>
    <x v="6"/>
    <m/>
  </r>
  <r>
    <x v="66"/>
    <x v="186"/>
    <n v="0"/>
    <n v="0"/>
    <m/>
    <n v="0"/>
    <n v="5025902.43"/>
    <n v="1227"/>
    <m/>
    <m/>
    <n v="0"/>
    <n v="0"/>
    <m/>
    <m/>
    <m/>
    <n v="0"/>
    <m/>
    <n v="0"/>
    <n v="5025902.43"/>
    <x v="149"/>
    <n v="5025902.43"/>
    <n v="0"/>
    <x v="0"/>
    <x v="1"/>
    <x v="6"/>
    <m/>
  </r>
  <r>
    <x v="67"/>
    <x v="187"/>
    <n v="0"/>
    <n v="0"/>
    <m/>
    <n v="0"/>
    <n v="17437055.129999999"/>
    <n v="4257"/>
    <m/>
    <m/>
    <n v="-10000025.66"/>
    <n v="-2441.36"/>
    <n v="-6816839.920903"/>
    <n v="-1643.388183552473"/>
    <m/>
    <n v="0"/>
    <m/>
    <n v="0"/>
    <n v="620189.54909699876"/>
    <x v="150"/>
    <n v="7437029.4699999988"/>
    <n v="-6816839.920903"/>
    <x v="0"/>
    <x v="1"/>
    <x v="6"/>
    <m/>
  </r>
  <r>
    <x v="67"/>
    <x v="188"/>
    <n v="0"/>
    <n v="0"/>
    <m/>
    <n v="0"/>
    <n v="6430861.3000000007"/>
    <n v="1570"/>
    <m/>
    <m/>
    <n v="0"/>
    <n v="0"/>
    <m/>
    <m/>
    <m/>
    <n v="0"/>
    <m/>
    <n v="0"/>
    <n v="6430861.3000000007"/>
    <x v="151"/>
    <n v="6430861.3000000007"/>
    <n v="0"/>
    <x v="0"/>
    <x v="1"/>
    <x v="6"/>
    <m/>
  </r>
  <r>
    <x v="68"/>
    <x v="189"/>
    <n v="0"/>
    <n v="0"/>
    <m/>
    <m/>
    <n v="24853566"/>
    <n v="6294.58"/>
    <m/>
    <m/>
    <n v="-23600077.18"/>
    <n v="-5942.4500000000007"/>
    <m/>
    <m/>
    <m/>
    <n v="0"/>
    <m/>
    <n v="0"/>
    <n v="1253488.8200000003"/>
    <x v="152"/>
    <n v="1253488.8200000003"/>
    <n v="0"/>
    <x v="0"/>
    <x v="1"/>
    <x v="7"/>
    <s v="Natalia Yopasa"/>
  </r>
  <r>
    <x v="69"/>
    <x v="190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70"/>
    <x v="191"/>
    <n v="0"/>
    <n v="0"/>
    <m/>
    <n v="0"/>
    <n v="0"/>
    <n v="0"/>
    <m/>
    <m/>
    <n v="0"/>
    <n v="0"/>
    <m/>
    <m/>
    <m/>
    <n v="0"/>
    <m/>
    <n v="0"/>
    <n v="0"/>
    <x v="6"/>
    <n v="0"/>
    <n v="0"/>
    <x v="1"/>
    <x v="2"/>
    <x v="5"/>
    <m/>
  </r>
  <r>
    <x v="29"/>
    <x v="192"/>
    <n v="0"/>
    <n v="0"/>
    <m/>
    <n v="0"/>
    <n v="0"/>
    <n v="0"/>
    <m/>
    <m/>
    <n v="-54665208.5"/>
    <n v="-13178.56"/>
    <n v="8728058.5"/>
    <n v="2163.08760842627"/>
    <m/>
    <n v="0"/>
    <n v="61572776"/>
    <n v="15900"/>
    <n v="15635626"/>
    <x v="153"/>
    <n v="-54665208.5"/>
    <n v="70300834.5"/>
    <x v="0"/>
    <x v="0"/>
    <x v="1"/>
    <m/>
  </r>
  <r>
    <x v="71"/>
    <x v="193"/>
    <n v="0"/>
    <n v="0"/>
    <m/>
    <n v="0"/>
    <n v="0"/>
    <n v="0"/>
    <m/>
    <m/>
    <n v="0"/>
    <n v="0"/>
    <m/>
    <m/>
    <m/>
    <n v="0"/>
    <n v="24500000"/>
    <n v="6071.8711276332097"/>
    <n v="24500000"/>
    <x v="154"/>
    <n v="0"/>
    <n v="24500000"/>
    <x v="0"/>
    <x v="0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DDDF4-A01B-4DB1-8055-B4712165EB47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4:E5" firstHeaderRow="1" firstDataRow="1" firstDataCol="0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numFmtId="165" showAll="0"/>
    <pivotField dataField="1" numFmtId="165" showAll="0"/>
    <pivotField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Items count="1">
    <i/>
  </rowItems>
  <colItems count="1">
    <i/>
  </colItems>
  <dataFields count="1">
    <dataField name="Suma de Total en sistema" fld="20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5E126-0D0F-4F83-A47D-2DEB07962F1D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1:B11" firstHeaderRow="1" firstDataRow="1" firstDataCol="1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dataField="1" numFmtId="165" showAll="0"/>
    <pivotField numFmtId="165" showAll="0"/>
    <pivotField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Fields count="1">
    <field x="24"/>
  </rowFields>
  <rowItems count="1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de Total (USD)2" fld="19" showDataAs="percentOfTotal" baseField="24" baseItem="0" numFmtId="10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9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4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9" format="45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9" format="46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9" format="47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9" format="48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  <chartFormat chart="9" format="49">
      <pivotArea type="data" outline="0" fieldPosition="0">
        <references count="2">
          <reference field="4294967294" count="1" selected="0">
            <x v="0"/>
          </reference>
          <reference field="24" count="1" selected="0">
            <x v="6"/>
          </reference>
        </references>
      </pivotArea>
    </chartFormat>
    <chartFormat chart="9" format="50">
      <pivotArea type="data" outline="0" fieldPosition="0">
        <references count="2">
          <reference field="4294967294" count="1" selected="0">
            <x v="0"/>
          </reference>
          <reference field="24" count="1" selected="0">
            <x v="7"/>
          </reference>
        </references>
      </pivotArea>
    </chartFormat>
    <chartFormat chart="9" format="51">
      <pivotArea type="data" outline="0" fieldPosition="0">
        <references count="2">
          <reference field="4294967294" count="1" selected="0">
            <x v="0"/>
          </reference>
          <reference field="24" count="1" selected="0">
            <x v="8"/>
          </reference>
        </references>
      </pivotArea>
    </chartFormat>
    <chartFormat chart="9" format="52">
      <pivotArea type="data" outline="0" fieldPosition="0">
        <references count="2">
          <reference field="4294967294" count="1" selected="0">
            <x v="0"/>
          </reference>
          <reference field="2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F9F77-26C2-4C80-882A-B5ED36C3E7D4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6:C89" firstHeaderRow="0" firstDataRow="1" firstDataCol="1"/>
  <pivotFields count="26">
    <pivotField axis="axisRow" showAll="0" sortType="descending">
      <items count="73">
        <item x="0"/>
        <item x="1"/>
        <item x="2"/>
        <item x="3"/>
        <item x="4"/>
        <item x="5"/>
        <item x="6"/>
        <item x="66"/>
        <item x="7"/>
        <item x="8"/>
        <item x="9"/>
        <item x="10"/>
        <item x="11"/>
        <item x="12"/>
        <item x="65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67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71"/>
        <item x="46"/>
        <item x="47"/>
        <item x="48"/>
        <item x="49"/>
        <item x="50"/>
        <item x="69"/>
        <item x="51"/>
        <item x="52"/>
        <item x="53"/>
        <item x="54"/>
        <item x="70"/>
        <item x="55"/>
        <item x="56"/>
        <item x="57"/>
        <item x="58"/>
        <item x="59"/>
        <item x="60"/>
        <item x="61"/>
        <item x="62"/>
        <item x="63"/>
        <item x="64"/>
        <item x="6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dataField="1" numFmtId="165" showAll="0"/>
    <pivotField numFmtId="165" showAll="0"/>
    <pivotField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Fields count="1">
    <field x="0"/>
  </rowFields>
  <rowItems count="73">
    <i>
      <x v="11"/>
    </i>
    <i>
      <x v="5"/>
    </i>
    <i>
      <x v="12"/>
    </i>
    <i>
      <x v="10"/>
    </i>
    <i>
      <x v="15"/>
    </i>
    <i>
      <x v="32"/>
    </i>
    <i>
      <x v="9"/>
    </i>
    <i>
      <x v="21"/>
    </i>
    <i>
      <x v="33"/>
    </i>
    <i>
      <x v="34"/>
    </i>
    <i>
      <x v="70"/>
    </i>
    <i>
      <x v="52"/>
    </i>
    <i>
      <x v="54"/>
    </i>
    <i>
      <x v="26"/>
    </i>
    <i>
      <x v="23"/>
    </i>
    <i>
      <x v="58"/>
    </i>
    <i>
      <x v="1"/>
    </i>
    <i>
      <x v="35"/>
    </i>
    <i>
      <x v="28"/>
    </i>
    <i>
      <x v="63"/>
    </i>
    <i>
      <x v="22"/>
    </i>
    <i>
      <x v="2"/>
    </i>
    <i>
      <x v="49"/>
    </i>
    <i>
      <x v="4"/>
    </i>
    <i>
      <x v="36"/>
    </i>
    <i>
      <x v="44"/>
    </i>
    <i>
      <x v="65"/>
    </i>
    <i>
      <x v="43"/>
    </i>
    <i>
      <x v="13"/>
    </i>
    <i>
      <x v="3"/>
    </i>
    <i>
      <x v="62"/>
    </i>
    <i>
      <x v="41"/>
    </i>
    <i>
      <x v="25"/>
    </i>
    <i>
      <x v="42"/>
    </i>
    <i>
      <x v="8"/>
    </i>
    <i>
      <x v="20"/>
    </i>
    <i>
      <x v="18"/>
    </i>
    <i>
      <x v="19"/>
    </i>
    <i>
      <x v="48"/>
    </i>
    <i>
      <x/>
    </i>
    <i>
      <x v="27"/>
    </i>
    <i>
      <x v="51"/>
    </i>
    <i>
      <x v="7"/>
    </i>
    <i>
      <x v="50"/>
    </i>
    <i>
      <x v="30"/>
    </i>
    <i>
      <x v="59"/>
    </i>
    <i>
      <x v="40"/>
    </i>
    <i>
      <x v="71"/>
    </i>
    <i>
      <x v="24"/>
    </i>
    <i>
      <x v="46"/>
    </i>
    <i>
      <x v="16"/>
    </i>
    <i>
      <x v="6"/>
    </i>
    <i>
      <x v="14"/>
    </i>
    <i>
      <x v="45"/>
    </i>
    <i>
      <x v="53"/>
    </i>
    <i>
      <x v="60"/>
    </i>
    <i>
      <x v="66"/>
    </i>
    <i>
      <x v="37"/>
    </i>
    <i>
      <x v="61"/>
    </i>
    <i>
      <x v="67"/>
    </i>
    <i>
      <x v="64"/>
    </i>
    <i>
      <x v="17"/>
    </i>
    <i>
      <x v="57"/>
    </i>
    <i>
      <x v="68"/>
    </i>
    <i>
      <x v="39"/>
    </i>
    <i>
      <x v="29"/>
    </i>
    <i>
      <x v="56"/>
    </i>
    <i>
      <x v="55"/>
    </i>
    <i>
      <x v="47"/>
    </i>
    <i>
      <x v="69"/>
    </i>
    <i>
      <x v="38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 (USD)" fld="19" baseField="0" baseItem="0"/>
    <dataField name="Suma de Total (USD)2" fld="19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01D36-5909-4B03-82E4-945F646C441E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:G2" firstHeaderRow="1" firstDataRow="1" firstDataCol="0"/>
  <pivotFields count="26">
    <pivotField dataField="1"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numFmtId="165" showAll="0"/>
    <pivotField numFmtId="165" showAll="0"/>
    <pivotField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Items count="1">
    <i/>
  </rowItems>
  <colItems count="1">
    <i/>
  </colItems>
  <dataFields count="1">
    <dataField name="Cuenta de Client" fld="0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EA76B-68BB-48A1-B0B0-CC7FE9708BCC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9:E10" firstHeaderRow="1" firstDataRow="1" firstDataCol="0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numFmtId="165" showAll="0"/>
    <pivotField numFmtId="165" showAll="0"/>
    <pivotField dataField="1"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Items count="1">
    <i/>
  </rowItems>
  <colItems count="1">
    <i/>
  </colItems>
  <dataFields count="1">
    <dataField name="Suma de Total pendiente" fld="21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F7594-EA39-4482-8B49-AB9D6579DE86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91:B94" firstHeaderRow="1" firstDataRow="1" firstDataCol="1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numFmtId="165" showAll="0"/>
    <pivotField numFmtId="165" showAll="0"/>
    <pivotField numFmtId="165" showAll="0"/>
    <pivotField axis="axisRow" dataField="1"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uenta de Revenue" fld="22" subtotal="count" showDataAs="percentOfTotal" baseField="22" baseItem="0" numFmtId="10"/>
  </dataFields>
  <formats count="2">
    <format dxfId="8">
      <pivotArea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ABAAE-B991-4631-9C8F-6BEDDF8CF13C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96:B100" firstHeaderRow="1" firstDataRow="1" firstDataCol="1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numFmtId="165" showAll="0"/>
    <pivotField numFmtId="165" showAll="0"/>
    <pivotField numFmtId="165" showAll="0"/>
    <pivotField showAll="0">
      <items count="3">
        <item x="1"/>
        <item x="0"/>
        <item t="default"/>
      </items>
    </pivotField>
    <pivotField axis="axisRow" dataField="1"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Estado" fld="23" subtotal="count" baseField="0" baseItem="0"/>
  </dataFields>
  <formats count="1">
    <format dxfId="9">
      <pivotArea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0E78A-D18C-4BBB-9CFA-7B4011214009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:E2" firstHeaderRow="1" firstDataRow="1" firstDataCol="0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dataField="1" numFmtId="165" showAll="0"/>
    <pivotField numFmtId="165" showAll="0"/>
    <pivotField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Items count="1">
    <i/>
  </rowItems>
  <colItems count="1">
    <i/>
  </colItems>
  <dataFields count="1">
    <dataField name="Suma de Total (USD)" fld="19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63EFA-E5B2-4D75-8844-C5AE039F0BBC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1:B11" firstHeaderRow="1" firstDataRow="1" firstDataCol="1"/>
  <pivotFields count="26">
    <pivotField showAll="0"/>
    <pivotField showAll="0">
      <items count="195">
        <item x="40"/>
        <item x="41"/>
        <item x="42"/>
        <item x="0"/>
        <item x="2"/>
        <item x="182"/>
        <item x="181"/>
        <item x="5"/>
        <item x="3"/>
        <item x="4"/>
        <item x="64"/>
        <item x="60"/>
        <item x="61"/>
        <item x="7"/>
        <item x="8"/>
        <item x="6"/>
        <item x="86"/>
        <item x="87"/>
        <item x="85"/>
        <item x="185"/>
        <item x="16"/>
        <item x="22"/>
        <item x="23"/>
        <item x="21"/>
        <item x="19"/>
        <item x="183"/>
        <item x="184"/>
        <item x="50"/>
        <item x="51"/>
        <item x="52"/>
        <item x="48"/>
        <item x="89"/>
        <item x="90"/>
        <item x="26"/>
        <item x="44"/>
        <item x="46"/>
        <item x="75"/>
        <item x="62"/>
        <item x="65"/>
        <item x="187"/>
        <item x="81"/>
        <item x="82"/>
        <item x="83"/>
        <item x="95"/>
        <item x="96"/>
        <item x="97"/>
        <item x="76"/>
        <item x="77"/>
        <item x="113"/>
        <item x="152"/>
        <item x="154"/>
        <item x="67"/>
        <item x="68"/>
        <item x="69"/>
        <item x="158"/>
        <item x="168"/>
        <item x="140"/>
        <item x="141"/>
        <item x="10"/>
        <item x="11"/>
        <item x="12"/>
        <item x="13"/>
        <item x="14"/>
        <item x="70"/>
        <item x="72"/>
        <item x="74"/>
        <item x="109"/>
        <item x="105"/>
        <item x="106"/>
        <item x="107"/>
        <item x="17"/>
        <item x="49"/>
        <item x="114"/>
        <item x="121"/>
        <item x="130"/>
        <item x="108"/>
        <item x="59"/>
        <item x="58"/>
        <item x="137"/>
        <item x="110"/>
        <item x="174"/>
        <item x="43"/>
        <item x="56"/>
        <item x="55"/>
        <item x="9"/>
        <item x="126"/>
        <item x="47"/>
        <item x="153"/>
        <item x="115"/>
        <item x="131"/>
        <item x="27"/>
        <item x="142"/>
        <item x="143"/>
        <item x="144"/>
        <item x="117"/>
        <item x="118"/>
        <item x="119"/>
        <item x="123"/>
        <item x="124"/>
        <item x="125"/>
        <item x="127"/>
        <item x="128"/>
        <item x="132"/>
        <item x="129"/>
        <item x="189"/>
        <item x="191"/>
        <item x="157"/>
        <item x="167"/>
        <item x="173"/>
        <item x="53"/>
        <item x="54"/>
        <item x="84"/>
        <item x="104"/>
        <item x="1"/>
        <item x="116"/>
        <item x="120"/>
        <item x="133"/>
        <item x="136"/>
        <item x="190"/>
        <item x="150"/>
        <item x="151"/>
        <item x="18"/>
        <item x="57"/>
        <item x="122"/>
        <item x="134"/>
        <item x="172"/>
        <item x="135"/>
        <item x="193"/>
        <item x="91"/>
        <item x="88"/>
        <item x="98"/>
        <item x="99"/>
        <item x="139"/>
        <item x="138"/>
        <item x="28"/>
        <item x="29"/>
        <item x="145"/>
        <item x="146"/>
        <item x="45"/>
        <item x="186"/>
        <item x="24"/>
        <item x="188"/>
        <item x="30"/>
        <item x="15"/>
        <item x="25"/>
        <item x="31"/>
        <item x="32"/>
        <item x="33"/>
        <item x="34"/>
        <item x="35"/>
        <item x="37"/>
        <item x="100"/>
        <item x="101"/>
        <item x="102"/>
        <item x="103"/>
        <item x="192"/>
        <item x="38"/>
        <item x="66"/>
        <item x="36"/>
        <item x="155"/>
        <item x="156"/>
        <item x="92"/>
        <item x="93"/>
        <item x="94"/>
        <item x="20"/>
        <item x="159"/>
        <item x="160"/>
        <item x="63"/>
        <item x="111"/>
        <item x="162"/>
        <item x="161"/>
        <item x="163"/>
        <item x="147"/>
        <item x="148"/>
        <item x="149"/>
        <item x="164"/>
        <item x="165"/>
        <item x="166"/>
        <item x="112"/>
        <item x="169"/>
        <item x="170"/>
        <item x="171"/>
        <item x="73"/>
        <item x="71"/>
        <item x="78"/>
        <item x="79"/>
        <item x="80"/>
        <item x="175"/>
        <item x="176"/>
        <item x="177"/>
        <item x="178"/>
        <item x="180"/>
        <item x="179"/>
        <item x="39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showAll="0"/>
    <pivotField numFmtId="164" showAll="0"/>
    <pivotField numFmtId="165" showAll="0"/>
    <pivotField showAll="0"/>
    <pivotField showAll="0"/>
    <pivotField showAll="0"/>
    <pivotField numFmtId="165" showAll="0"/>
    <pivotField showAll="0"/>
    <pivotField showAll="0"/>
    <pivotField numFmtId="164" showAll="0"/>
    <pivotField dataField="1" numFmtId="165" showAll="0"/>
    <pivotField numFmtId="165" showAll="0"/>
    <pivotField numFmtId="165" showAll="0"/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11">
        <item x="8"/>
        <item x="4"/>
        <item x="3"/>
        <item x="0"/>
        <item m="1" x="9"/>
        <item x="6"/>
        <item x="7"/>
        <item x="1"/>
        <item x="2"/>
        <item x="5"/>
        <item t="default"/>
      </items>
    </pivotField>
    <pivotField showAll="0"/>
  </pivotFields>
  <rowFields count="1">
    <field x="24"/>
  </rowFields>
  <rowItems count="1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de Total (USD)2" fld="19" baseField="24" baseItem="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9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4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9" format="45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9" format="46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9" format="47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9" format="48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  <chartFormat chart="9" format="49">
      <pivotArea type="data" outline="0" fieldPosition="0">
        <references count="2">
          <reference field="4294967294" count="1" selected="0">
            <x v="0"/>
          </reference>
          <reference field="24" count="1" selected="0">
            <x v="6"/>
          </reference>
        </references>
      </pivotArea>
    </chartFormat>
    <chartFormat chart="9" format="50">
      <pivotArea type="data" outline="0" fieldPosition="0">
        <references count="2">
          <reference field="4294967294" count="1" selected="0">
            <x v="0"/>
          </reference>
          <reference field="24" count="1" selected="0">
            <x v="7"/>
          </reference>
        </references>
      </pivotArea>
    </chartFormat>
    <chartFormat chart="9" format="51">
      <pivotArea type="data" outline="0" fieldPosition="0">
        <references count="2">
          <reference field="4294967294" count="1" selected="0">
            <x v="0"/>
          </reference>
          <reference field="24" count="1" selected="0">
            <x v="8"/>
          </reference>
        </references>
      </pivotArea>
    </chartFormat>
    <chartFormat chart="9" format="52">
      <pivotArea type="data" outline="0" fieldPosition="0">
        <references count="2">
          <reference field="4294967294" count="1" selected="0">
            <x v="0"/>
          </reference>
          <reference field="2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venue" xr10:uid="{817F908D-E89D-4004-868D-525B4EF0A9C5}" sourceName="Revenue">
  <pivotTables>
    <pivotTable tabId="11" name="TablaDinámica2"/>
    <pivotTable tabId="11" name="TablaDinámica11"/>
    <pivotTable tabId="11" name="TablaDinámica10"/>
    <pivotTable tabId="11" name="TablaDinámica3"/>
    <pivotTable tabId="11" name="TablaDinámica4"/>
    <pivotTable tabId="11" name="TablaDinámica6"/>
    <pivotTable tabId="11" name="TablaDinámica8"/>
    <pivotTable tabId="11" name="TablaDinámica9"/>
    <pivotTable tabId="14" name="TablaDinámica1"/>
  </pivotTables>
  <data>
    <tabular pivotCacheId="1022593481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0F277E83-5554-4AB1-966A-87735F5199E1}" sourceName="Estado">
  <pivotTables>
    <pivotTable tabId="11" name="TablaDinámica2"/>
    <pivotTable tabId="11" name="TablaDinámica11"/>
    <pivotTable tabId="11" name="TablaDinámica10"/>
    <pivotTable tabId="11" name="TablaDinámica3"/>
    <pivotTable tabId="11" name="TablaDinámica4"/>
    <pivotTable tabId="11" name="TablaDinámica6"/>
    <pivotTable tabId="11" name="TablaDinámica8"/>
    <pivotTable tabId="11" name="TablaDinámica9"/>
    <pivotTable tabId="14" name="TablaDinámica1"/>
  </pivotTables>
  <data>
    <tabular pivotCacheId="1022593481">
      <items count="3">
        <i x="2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M" xr10:uid="{6A7CF854-C3FA-4AB3-B241-27A025BEB2B1}" sourceName="PM">
  <pivotTables>
    <pivotTable tabId="11" name="TablaDinámica2"/>
    <pivotTable tabId="11" name="TablaDinámica11"/>
    <pivotTable tabId="11" name="TablaDinámica10"/>
    <pivotTable tabId="11" name="TablaDinámica3"/>
    <pivotTable tabId="11" name="TablaDinámica4"/>
    <pivotTable tabId="11" name="TablaDinámica6"/>
    <pivotTable tabId="11" name="TablaDinámica8"/>
    <pivotTable tabId="11" name="TablaDinámica9"/>
    <pivotTable tabId="14" name="TablaDinámica1"/>
  </pivotTables>
  <data>
    <tabular pivotCacheId="1022593481">
      <items count="10">
        <i x="8" s="1"/>
        <i x="4" s="1"/>
        <i x="3" s="1"/>
        <i x="0" s="1"/>
        <i x="6" s="1"/>
        <i x="7" s="1"/>
        <i x="1" s="1"/>
        <i x="2" s="1"/>
        <i x="5" s="1"/>
        <i x="9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ject" xr10:uid="{48D50E4D-6E7F-4231-A812-117A54688FFD}" sourceName="Project">
  <pivotTables>
    <pivotTable tabId="11" name="TablaDinámica10"/>
    <pivotTable tabId="11" name="TablaDinámica11"/>
    <pivotTable tabId="11" name="TablaDinámica2"/>
    <pivotTable tabId="11" name="TablaDinámica3"/>
    <pivotTable tabId="11" name="TablaDinámica4"/>
    <pivotTable tabId="11" name="TablaDinámica6"/>
    <pivotTable tabId="11" name="TablaDinámica8"/>
    <pivotTable tabId="11" name="TablaDinámica9"/>
    <pivotTable tabId="14" name="TablaDinámica1"/>
  </pivotTables>
  <data>
    <tabular pivotCacheId="1022593481">
      <items count="194">
        <i x="40" s="1"/>
        <i x="41" s="1"/>
        <i x="42" s="1"/>
        <i x="0" s="1"/>
        <i x="2" s="1"/>
        <i x="182" s="1"/>
        <i x="181" s="1"/>
        <i x="5" s="1"/>
        <i x="3" s="1"/>
        <i x="4" s="1"/>
        <i x="64" s="1"/>
        <i x="60" s="1"/>
        <i x="61" s="1"/>
        <i x="7" s="1"/>
        <i x="8" s="1"/>
        <i x="6" s="1"/>
        <i x="86" s="1"/>
        <i x="87" s="1"/>
        <i x="85" s="1"/>
        <i x="185" s="1"/>
        <i x="16" s="1"/>
        <i x="22" s="1"/>
        <i x="23" s="1"/>
        <i x="21" s="1"/>
        <i x="19" s="1"/>
        <i x="183" s="1"/>
        <i x="184" s="1"/>
        <i x="50" s="1"/>
        <i x="51" s="1"/>
        <i x="52" s="1"/>
        <i x="48" s="1"/>
        <i x="89" s="1"/>
        <i x="90" s="1"/>
        <i x="26" s="1"/>
        <i x="44" s="1"/>
        <i x="46" s="1"/>
        <i x="75" s="1"/>
        <i x="62" s="1"/>
        <i x="65" s="1"/>
        <i x="187" s="1"/>
        <i x="81" s="1"/>
        <i x="82" s="1"/>
        <i x="83" s="1"/>
        <i x="95" s="1"/>
        <i x="96" s="1"/>
        <i x="97" s="1"/>
        <i x="76" s="1"/>
        <i x="77" s="1"/>
        <i x="113" s="1"/>
        <i x="152" s="1"/>
        <i x="154" s="1"/>
        <i x="67" s="1"/>
        <i x="68" s="1"/>
        <i x="69" s="1"/>
        <i x="158" s="1"/>
        <i x="168" s="1"/>
        <i x="140" s="1"/>
        <i x="141" s="1"/>
        <i x="10" s="1"/>
        <i x="11" s="1"/>
        <i x="12" s="1"/>
        <i x="13" s="1"/>
        <i x="14" s="1"/>
        <i x="70" s="1"/>
        <i x="72" s="1"/>
        <i x="74" s="1"/>
        <i x="109" s="1"/>
        <i x="105" s="1"/>
        <i x="106" s="1"/>
        <i x="107" s="1"/>
        <i x="17" s="1"/>
        <i x="49" s="1"/>
        <i x="114" s="1"/>
        <i x="121" s="1"/>
        <i x="130" s="1"/>
        <i x="108" s="1"/>
        <i x="59" s="1"/>
        <i x="58" s="1"/>
        <i x="137" s="1"/>
        <i x="110" s="1"/>
        <i x="174" s="1"/>
        <i x="43" s="1"/>
        <i x="56" s="1"/>
        <i x="55" s="1"/>
        <i x="9" s="1"/>
        <i x="126" s="1"/>
        <i x="47" s="1"/>
        <i x="153" s="1"/>
        <i x="115" s="1"/>
        <i x="131" s="1"/>
        <i x="27" s="1"/>
        <i x="142" s="1"/>
        <i x="143" s="1"/>
        <i x="144" s="1"/>
        <i x="117" s="1"/>
        <i x="118" s="1"/>
        <i x="119" s="1"/>
        <i x="123" s="1"/>
        <i x="124" s="1"/>
        <i x="125" s="1"/>
        <i x="127" s="1"/>
        <i x="128" s="1"/>
        <i x="132" s="1"/>
        <i x="129" s="1"/>
        <i x="189" s="1"/>
        <i x="191" s="1"/>
        <i x="157" s="1"/>
        <i x="167" s="1"/>
        <i x="173" s="1"/>
        <i x="53" s="1"/>
        <i x="54" s="1"/>
        <i x="84" s="1"/>
        <i x="104" s="1"/>
        <i x="1" s="1"/>
        <i x="116" s="1"/>
        <i x="120" s="1"/>
        <i x="133" s="1"/>
        <i x="136" s="1"/>
        <i x="190" s="1"/>
        <i x="150" s="1"/>
        <i x="151" s="1"/>
        <i x="18" s="1"/>
        <i x="57" s="1"/>
        <i x="122" s="1"/>
        <i x="134" s="1"/>
        <i x="172" s="1"/>
        <i x="135" s="1"/>
        <i x="193" s="1"/>
        <i x="91" s="1"/>
        <i x="88" s="1"/>
        <i x="98" s="1"/>
        <i x="99" s="1"/>
        <i x="139" s="1"/>
        <i x="138" s="1"/>
        <i x="28" s="1"/>
        <i x="29" s="1"/>
        <i x="145" s="1"/>
        <i x="146" s="1"/>
        <i x="45" s="1"/>
        <i x="186" s="1"/>
        <i x="24" s="1"/>
        <i x="188" s="1"/>
        <i x="30" s="1"/>
        <i x="15" s="1"/>
        <i x="25" s="1"/>
        <i x="31" s="1"/>
        <i x="32" s="1"/>
        <i x="33" s="1"/>
        <i x="34" s="1"/>
        <i x="35" s="1"/>
        <i x="37" s="1"/>
        <i x="100" s="1"/>
        <i x="101" s="1"/>
        <i x="102" s="1"/>
        <i x="103" s="1"/>
        <i x="192" s="1"/>
        <i x="38" s="1"/>
        <i x="66" s="1"/>
        <i x="36" s="1"/>
        <i x="155" s="1"/>
        <i x="156" s="1"/>
        <i x="92" s="1"/>
        <i x="93" s="1"/>
        <i x="94" s="1"/>
        <i x="20" s="1"/>
        <i x="159" s="1"/>
        <i x="160" s="1"/>
        <i x="63" s="1"/>
        <i x="111" s="1"/>
        <i x="162" s="1"/>
        <i x="161" s="1"/>
        <i x="163" s="1"/>
        <i x="147" s="1"/>
        <i x="148" s="1"/>
        <i x="149" s="1"/>
        <i x="164" s="1"/>
        <i x="165" s="1"/>
        <i x="166" s="1"/>
        <i x="112" s="1"/>
        <i x="169" s="1"/>
        <i x="170" s="1"/>
        <i x="171" s="1"/>
        <i x="73" s="1"/>
        <i x="71" s="1"/>
        <i x="78" s="1"/>
        <i x="79" s="1"/>
        <i x="80" s="1"/>
        <i x="175" s="1"/>
        <i x="176" s="1"/>
        <i x="177" s="1"/>
        <i x="178" s="1"/>
        <i x="180" s="1"/>
        <i x="179" s="1"/>
        <i x="3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venue" xr10:uid="{458F1005-7609-4BB3-97BC-4B03ED2CE2DC}" cache="SegmentaciónDeDatos_Revenue" caption="Revenue" rowHeight="241300"/>
  <slicer name="Estado" xr10:uid="{7C96EADE-AE43-4CB0-A2EA-0573E2B55A8F}" cache="SegmentaciónDeDatos_Estado" caption="Estado" rowHeight="241300"/>
  <slicer name="PM" xr10:uid="{5041D999-D853-405F-B3FE-9106A753CE21}" cache="SegmentaciónDeDatos_PM" caption="PM" rowHeight="241300"/>
  <slicer name="Project" xr10:uid="{3F48BB7B-E76B-4C7C-B7FF-A36BB7E86476}" cache="SegmentaciónDeDatos_Project" caption="Project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12362-01FB-4840-9A99-07CFB22A089C}" name="Forecast" displayName="Forecast" ref="A1:Z195" totalsRowShown="0">
  <tableColumns count="26">
    <tableColumn id="1" xr3:uid="{5155DD0F-72F8-4713-87B9-A9FE4FA9106B}" name="Client"/>
    <tableColumn id="2" xr3:uid="{BD9B498B-F11B-484E-AB06-A9C862D4902D}" name="Project"/>
    <tableColumn id="3" xr3:uid="{13427FFA-0F70-45E4-A6D6-5F13B360580D}" name="TOTAL BAJAS  EN SISTEMA (COP)" dataDxfId="30"/>
    <tableColumn id="4" xr3:uid="{06513EC6-FDC2-4E52-A7AF-CF900E46EB71}" name="TOTAL BAJAS (USD) EN SISTEMA" dataDxfId="29"/>
    <tableColumn id="5" xr3:uid="{A936503A-EFAA-460C-819C-698736BF37DA}" name="TOTAL BAJAS COP PENDIENTES PDT" dataDxfId="28"/>
    <tableColumn id="6" xr3:uid="{B467C3C9-0224-47BF-BDBA-9B10C6AA3556}" name="TOTAL BAJAS (USD) PENDIENTES" dataDxfId="27"/>
    <tableColumn id="7" xr3:uid="{4410A1D6-2BE3-4E94-9A6F-CAC9887206DB}" name="TOTAL INGRESOS EN SISTEMA (COP)" dataDxfId="26"/>
    <tableColumn id="8" xr3:uid="{2495556E-FDA2-4838-AC32-366D239CA0EC}" name="TOTAL INGRESOS (USD) EN SISTEMA" dataDxfId="25"/>
    <tableColumn id="9" xr3:uid="{004F0AB4-41A2-4548-AFC5-A6C0A2D9CFAE}" name="TOTAL INGRESOS PENDIENTES (COP)" dataDxfId="24"/>
    <tableColumn id="10" xr3:uid="{DC33173A-967F-4A27-9128-BCEA9FE9FEAB}" name="TOTAL INGRESOS (USD) PENDIENTES" dataDxfId="23"/>
    <tableColumn id="11" xr3:uid="{3D60F411-ACD5-48BD-B90C-E4DE71FA080B}" name="COSTOS EN SISTEMA (COP)" dataDxfId="22"/>
    <tableColumn id="12" xr3:uid="{B1122F47-C6CA-4614-B58B-E10B19BB0099}" name="COSTOS EN SISTEMA (USD)" dataDxfId="21"/>
    <tableColumn id="13" xr3:uid="{337298D0-DD97-4F03-BB6E-1F95297CE5E7}" name="COSTOS PENDIENTES (COP)" dataDxfId="20"/>
    <tableColumn id="14" xr3:uid="{552D93E5-7747-4DEF-B152-914A2287F8A0}" name="COSTOS PENDIENTES (USD)" dataDxfId="19"/>
    <tableColumn id="15" xr3:uid="{86DA3416-C496-4EB2-8E66-C14E4DB43EC3}" name="PROVISIONES EN SISTEMA (COP)" dataDxfId="18"/>
    <tableColumn id="16" xr3:uid="{E2457A26-E844-4FB8-B845-1599DC718718}" name="PROVISIONES EN SISTEMA (USD)" dataDxfId="17"/>
    <tableColumn id="17" xr3:uid="{46BADF8B-4A77-45FE-B7F1-1DB65E858C41}" name="PROVISIONES NUEVAS (COP)" dataDxfId="16"/>
    <tableColumn id="18" xr3:uid="{591E3D96-FA99-4999-A0B3-326B60A447E3}" name="PROVISIONES NUEVAS (USD)" dataDxfId="15"/>
    <tableColumn id="19" xr3:uid="{9C135B40-6D81-493E-A8FC-F7EE43F4F302}" name="TOTAL (COP)" dataDxfId="14"/>
    <tableColumn id="20" xr3:uid="{49CA347F-B7A0-444F-A547-DDBDFCD1C582}" name="Total (USD)" dataDxfId="13"/>
    <tableColumn id="27" xr3:uid="{25416E49-4CC8-4973-9DC1-40A72973B520}" name="Total en sistema USD" dataDxfId="12">
      <calculatedColumnFormula>Forecast[[#This Row],[TOTAL BAJAS (USD) EN SISTEMA]]+Forecast[[#This Row],[TOTAL INGRESOS (USD) EN SISTEMA]]+Forecast[[#This Row],[COSTOS EN SISTEMA (USD)]]+Forecast[[#This Row],[PROVISIONES EN SISTEMA (USD)]]</calculatedColumnFormula>
    </tableColumn>
    <tableColumn id="28" xr3:uid="{79E0243C-D19D-41ED-B650-D4F8E1FB2B5E}" name="Total pendiente USD" dataDxfId="11">
      <calculatedColumnFormula>Forecast[[#This Row],[TOTAL BAJAS (USD) PENDIENTES]]+Forecast[[#This Row],[TOTAL INGRESOS (USD) PENDIENTES]]+Forecast[[#This Row],[COSTOS PENDIENTES (USD)]]+Forecast[[#This Row],[PROVISIONES NUEVAS (USD)]]</calculatedColumnFormula>
    </tableColumn>
    <tableColumn id="21" xr3:uid="{90F8EEF3-859D-4BDC-8A38-DAA607977767}" name="Revenue"/>
    <tableColumn id="22" xr3:uid="{9667D2B3-CE88-4936-BA30-4FB911AC0C84}" name="Estado"/>
    <tableColumn id="23" xr3:uid="{DDE45B5B-1EBB-4DAF-8B44-A455FBBDF787}" name="PM"/>
    <tableColumn id="24" xr3:uid="{671CA93A-942D-4CFA-B8A3-F9DAE59C6652}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e">
  <a:themeElements>
    <a:clrScheme name="Base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Garamond-Trebuchet MS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se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C68A-58A0-4807-88C4-E167120E65F9}">
  <dimension ref="A6:U6"/>
  <sheetViews>
    <sheetView showGridLines="0" showRowColHeaders="0" zoomScaleNormal="100" workbookViewId="0">
      <selection activeCell="DK33" sqref="DK33"/>
    </sheetView>
  </sheetViews>
  <sheetFormatPr baseColWidth="10" defaultColWidth="1" defaultRowHeight="6.75" customHeight="1" x14ac:dyDescent="0.3"/>
  <cols>
    <col min="2" max="16384" width="1" style="13"/>
  </cols>
  <sheetData>
    <row r="6" spans="21:21" ht="6.75" customHeight="1" x14ac:dyDescent="0.3">
      <c r="U6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313E-53C8-4841-A043-0743FAF3F860}">
  <dimension ref="A1:Z195"/>
  <sheetViews>
    <sheetView workbookViewId="0">
      <selection activeCell="U2" sqref="U2"/>
    </sheetView>
  </sheetViews>
  <sheetFormatPr baseColWidth="10" defaultRowHeight="15" x14ac:dyDescent="0.3"/>
  <cols>
    <col min="3" max="3" width="34.85546875" customWidth="1"/>
    <col min="4" max="4" width="35.28515625" customWidth="1"/>
    <col min="5" max="5" width="37.7109375" customWidth="1"/>
    <col min="6" max="6" width="35.5703125" customWidth="1"/>
    <col min="7" max="7" width="37.85546875" customWidth="1"/>
    <col min="8" max="8" width="39" customWidth="1"/>
    <col min="9" max="9" width="38.140625" customWidth="1"/>
    <col min="10" max="10" width="39.28515625" customWidth="1"/>
    <col min="11" max="11" width="29.140625" customWidth="1"/>
    <col min="12" max="12" width="30.140625" customWidth="1"/>
    <col min="13" max="13" width="29.42578125" customWidth="1"/>
    <col min="14" max="14" width="30.42578125" customWidth="1"/>
    <col min="16" max="16" width="30.28515625" bestFit="1" customWidth="1"/>
    <col min="17" max="17" width="30.42578125" customWidth="1"/>
    <col min="19" max="19" width="15.28515625" customWidth="1"/>
    <col min="20" max="20" width="14.5703125" customWidth="1"/>
    <col min="21" max="21" width="20.7109375" bestFit="1" customWidth="1"/>
    <col min="22" max="22" width="20.28515625" bestFit="1" customWidth="1"/>
  </cols>
  <sheetData>
    <row r="1" spans="1:26" x14ac:dyDescent="0.3">
      <c r="A1" t="s">
        <v>0</v>
      </c>
      <c r="B1" t="s">
        <v>1</v>
      </c>
      <c r="C1" s="1" t="s">
        <v>188</v>
      </c>
      <c r="D1" s="2" t="s">
        <v>189</v>
      </c>
      <c r="E1" s="1" t="s">
        <v>190</v>
      </c>
      <c r="F1" s="2" t="s">
        <v>191</v>
      </c>
      <c r="G1" s="1" t="s">
        <v>192</v>
      </c>
      <c r="H1" s="2" t="s">
        <v>193</v>
      </c>
      <c r="I1" s="1" t="s">
        <v>194</v>
      </c>
      <c r="J1" s="2" t="s">
        <v>195</v>
      </c>
      <c r="K1" s="1" t="s">
        <v>196</v>
      </c>
      <c r="L1" s="2" t="s">
        <v>197</v>
      </c>
      <c r="M1" s="1" t="s">
        <v>198</v>
      </c>
      <c r="N1" s="2" t="s">
        <v>199</v>
      </c>
      <c r="O1" s="1" t="s">
        <v>200</v>
      </c>
      <c r="P1" s="2" t="s">
        <v>201</v>
      </c>
      <c r="Q1" s="1" t="s">
        <v>202</v>
      </c>
      <c r="R1" s="2" t="s">
        <v>203</v>
      </c>
      <c r="S1" s="1" t="s">
        <v>204</v>
      </c>
      <c r="T1" s="2" t="s">
        <v>205</v>
      </c>
      <c r="U1" s="2" t="s">
        <v>328</v>
      </c>
      <c r="V1" s="2" t="s">
        <v>329</v>
      </c>
      <c r="W1" t="s">
        <v>78</v>
      </c>
      <c r="X1" t="s">
        <v>206</v>
      </c>
      <c r="Y1" t="s">
        <v>207</v>
      </c>
      <c r="Z1" t="s">
        <v>208</v>
      </c>
    </row>
    <row r="2" spans="1:26" x14ac:dyDescent="0.3">
      <c r="A2" t="s">
        <v>126</v>
      </c>
      <c r="B2" t="s">
        <v>127</v>
      </c>
      <c r="C2" s="1">
        <v>0</v>
      </c>
      <c r="D2" s="2">
        <v>0</v>
      </c>
      <c r="E2" s="1"/>
      <c r="F2" s="2">
        <v>0</v>
      </c>
      <c r="G2" s="1">
        <v>8312539.9199999999</v>
      </c>
      <c r="H2" s="2">
        <v>2107.13</v>
      </c>
      <c r="I2" s="1"/>
      <c r="J2" s="2"/>
      <c r="K2" s="1">
        <v>0</v>
      </c>
      <c r="L2" s="2">
        <v>0</v>
      </c>
      <c r="M2" s="1"/>
      <c r="N2" s="2"/>
      <c r="O2" s="1"/>
      <c r="P2" s="2">
        <v>0</v>
      </c>
      <c r="Q2" s="1"/>
      <c r="R2" s="2">
        <v>0</v>
      </c>
      <c r="S2" s="1">
        <v>8312539.9199999999</v>
      </c>
      <c r="T2" s="2">
        <v>2107.13</v>
      </c>
      <c r="U2" s="2">
        <f>Forecast[[#This Row],[TOTAL BAJAS (USD) EN SISTEMA]]+Forecast[[#This Row],[TOTAL INGRESOS (USD) EN SISTEMA]]+Forecast[[#This Row],[COSTOS EN SISTEMA (USD)]]+Forecast[[#This Row],[PROVISIONES EN SISTEMA (USD)]]</f>
        <v>2107.13</v>
      </c>
      <c r="V2" s="2">
        <f>Forecast[[#This Row],[TOTAL BAJAS (USD) PENDIENTES]]+Forecast[[#This Row],[TOTAL INGRESOS (USD) PENDIENTES]]+Forecast[[#This Row],[COSTOS PENDIENTES (USD)]]+Forecast[[#This Row],[PROVISIONES NUEVAS (USD)]]</f>
        <v>0</v>
      </c>
      <c r="W2" t="s">
        <v>209</v>
      </c>
      <c r="X2" t="s">
        <v>210</v>
      </c>
      <c r="Y2" t="s">
        <v>211</v>
      </c>
    </row>
    <row r="3" spans="1:26" x14ac:dyDescent="0.3">
      <c r="A3" t="s">
        <v>124</v>
      </c>
      <c r="B3" t="s">
        <v>125</v>
      </c>
      <c r="C3" s="1">
        <v>0</v>
      </c>
      <c r="D3" s="2">
        <v>0</v>
      </c>
      <c r="E3" s="1"/>
      <c r="F3" s="2">
        <v>0</v>
      </c>
      <c r="G3" s="1">
        <v>39370563.469999999</v>
      </c>
      <c r="H3" s="2">
        <v>9896.130000000001</v>
      </c>
      <c r="I3" s="1"/>
      <c r="J3" s="2"/>
      <c r="K3" s="1">
        <v>0</v>
      </c>
      <c r="L3" s="2">
        <v>0</v>
      </c>
      <c r="M3" s="1"/>
      <c r="N3" s="2"/>
      <c r="O3" s="1"/>
      <c r="P3" s="2">
        <v>0</v>
      </c>
      <c r="Q3" s="1"/>
      <c r="R3" s="2">
        <v>0</v>
      </c>
      <c r="S3" s="1">
        <v>39370563.469999999</v>
      </c>
      <c r="T3" s="2">
        <v>9896.130000000001</v>
      </c>
      <c r="U3" s="2">
        <f>Forecast[[#This Row],[TOTAL BAJAS (USD) EN SISTEMA]]+Forecast[[#This Row],[TOTAL INGRESOS (USD) EN SISTEMA]]+Forecast[[#This Row],[COSTOS EN SISTEMA (USD)]]+Forecast[[#This Row],[PROVISIONES EN SISTEMA (USD)]]</f>
        <v>9896.130000000001</v>
      </c>
      <c r="V3" s="2">
        <f>Forecast[[#This Row],[TOTAL BAJAS (USD) PENDIENTES]]+Forecast[[#This Row],[TOTAL INGRESOS (USD) PENDIENTES]]+Forecast[[#This Row],[COSTOS PENDIENTES (USD)]]+Forecast[[#This Row],[PROVISIONES NUEVAS (USD)]]</f>
        <v>0</v>
      </c>
      <c r="W3" t="s">
        <v>209</v>
      </c>
      <c r="X3" t="s">
        <v>210</v>
      </c>
      <c r="Y3" t="s">
        <v>211</v>
      </c>
    </row>
    <row r="4" spans="1:26" x14ac:dyDescent="0.3">
      <c r="A4" t="s">
        <v>57</v>
      </c>
      <c r="B4" t="s">
        <v>58</v>
      </c>
      <c r="C4" s="1">
        <v>-29192778</v>
      </c>
      <c r="D4" s="2">
        <v>-7400</v>
      </c>
      <c r="E4" s="1"/>
      <c r="F4" s="2">
        <v>0</v>
      </c>
      <c r="G4" s="1">
        <v>30562222</v>
      </c>
      <c r="H4" s="2">
        <v>7400</v>
      </c>
      <c r="I4" s="1"/>
      <c r="J4" s="2"/>
      <c r="K4" s="1">
        <v>0</v>
      </c>
      <c r="L4" s="2">
        <v>0</v>
      </c>
      <c r="M4" s="1"/>
      <c r="N4" s="2"/>
      <c r="O4" s="1"/>
      <c r="P4" s="2">
        <v>0</v>
      </c>
      <c r="Q4" s="1">
        <v>29859000</v>
      </c>
      <c r="R4" s="2">
        <v>7400</v>
      </c>
      <c r="S4" s="1">
        <v>31228444</v>
      </c>
      <c r="T4" s="2">
        <v>7400</v>
      </c>
      <c r="U4" s="2">
        <f>Forecast[[#This Row],[TOTAL BAJAS (USD) EN SISTEMA]]+Forecast[[#This Row],[TOTAL INGRESOS (USD) EN SISTEMA]]+Forecast[[#This Row],[COSTOS EN SISTEMA (USD)]]+Forecast[[#This Row],[PROVISIONES EN SISTEMA (USD)]]</f>
        <v>0</v>
      </c>
      <c r="V4" s="2">
        <f>Forecast[[#This Row],[TOTAL BAJAS (USD) PENDIENTES]]+Forecast[[#This Row],[TOTAL INGRESOS (USD) PENDIENTES]]+Forecast[[#This Row],[COSTOS PENDIENTES (USD)]]+Forecast[[#This Row],[PROVISIONES NUEVAS (USD)]]</f>
        <v>7400</v>
      </c>
      <c r="W4" t="s">
        <v>209</v>
      </c>
      <c r="X4" t="s">
        <v>210</v>
      </c>
      <c r="Y4" t="s">
        <v>212</v>
      </c>
    </row>
    <row r="5" spans="1:26" x14ac:dyDescent="0.3">
      <c r="A5" t="s">
        <v>115</v>
      </c>
      <c r="B5" t="s">
        <v>159</v>
      </c>
      <c r="C5" s="1">
        <v>0</v>
      </c>
      <c r="D5" s="2">
        <v>0</v>
      </c>
      <c r="E5" s="1">
        <v>-17749794.379999999</v>
      </c>
      <c r="F5" s="2">
        <v>-4398.9577149938041</v>
      </c>
      <c r="G5" s="1">
        <v>298618</v>
      </c>
      <c r="H5" s="2">
        <v>75.58</v>
      </c>
      <c r="I5" s="1"/>
      <c r="J5" s="2"/>
      <c r="K5" s="1">
        <v>0</v>
      </c>
      <c r="L5" s="2">
        <v>0</v>
      </c>
      <c r="M5" s="1"/>
      <c r="N5" s="2"/>
      <c r="O5" s="1"/>
      <c r="P5" s="2">
        <v>0</v>
      </c>
      <c r="Q5" s="1"/>
      <c r="R5" s="2">
        <v>0</v>
      </c>
      <c r="S5" s="1">
        <v>-17451176.379999999</v>
      </c>
      <c r="T5" s="2">
        <v>-4323.3777149938041</v>
      </c>
      <c r="U5" s="2">
        <f>Forecast[[#This Row],[TOTAL BAJAS (USD) EN SISTEMA]]+Forecast[[#This Row],[TOTAL INGRESOS (USD) EN SISTEMA]]+Forecast[[#This Row],[COSTOS EN SISTEMA (USD)]]+Forecast[[#This Row],[PROVISIONES EN SISTEMA (USD)]]</f>
        <v>75.58</v>
      </c>
      <c r="V5" s="2">
        <f>Forecast[[#This Row],[TOTAL BAJAS (USD) PENDIENTES]]+Forecast[[#This Row],[TOTAL INGRESOS (USD) PENDIENTES]]+Forecast[[#This Row],[COSTOS PENDIENTES (USD)]]+Forecast[[#This Row],[PROVISIONES NUEVAS (USD)]]</f>
        <v>-4398.9577149938041</v>
      </c>
      <c r="W5" t="s">
        <v>209</v>
      </c>
      <c r="X5" t="s">
        <v>210</v>
      </c>
      <c r="Y5" t="s">
        <v>213</v>
      </c>
    </row>
    <row r="6" spans="1:26" x14ac:dyDescent="0.3">
      <c r="A6" t="s">
        <v>115</v>
      </c>
      <c r="B6" t="s">
        <v>116</v>
      </c>
      <c r="C6" s="1">
        <v>0</v>
      </c>
      <c r="D6" s="2">
        <v>0</v>
      </c>
      <c r="E6" s="1"/>
      <c r="F6" s="2">
        <v>0</v>
      </c>
      <c r="G6" s="1">
        <v>20830752</v>
      </c>
      <c r="H6" s="2">
        <v>5252.9300000000012</v>
      </c>
      <c r="I6" s="1"/>
      <c r="J6" s="2"/>
      <c r="K6" s="1">
        <v>-19735438.079999998</v>
      </c>
      <c r="L6" s="2">
        <v>-4955.8899999999994</v>
      </c>
      <c r="M6" s="1"/>
      <c r="N6" s="2"/>
      <c r="O6" s="1"/>
      <c r="P6" s="2">
        <v>0</v>
      </c>
      <c r="Q6" s="1"/>
      <c r="R6" s="2">
        <v>0</v>
      </c>
      <c r="S6" s="1">
        <v>1095313.9200000018</v>
      </c>
      <c r="T6" s="2">
        <v>297.04000000000178</v>
      </c>
      <c r="U6" s="2">
        <f>Forecast[[#This Row],[TOTAL BAJAS (USD) EN SISTEMA]]+Forecast[[#This Row],[TOTAL INGRESOS (USD) EN SISTEMA]]+Forecast[[#This Row],[COSTOS EN SISTEMA (USD)]]+Forecast[[#This Row],[PROVISIONES EN SISTEMA (USD)]]</f>
        <v>297.04000000000178</v>
      </c>
      <c r="V6" s="2">
        <f>Forecast[[#This Row],[TOTAL BAJAS (USD) PENDIENTES]]+Forecast[[#This Row],[TOTAL INGRESOS (USD) PENDIENTES]]+Forecast[[#This Row],[COSTOS PENDIENTES (USD)]]+Forecast[[#This Row],[PROVISIONES NUEVAS (USD)]]</f>
        <v>0</v>
      </c>
      <c r="W6" t="s">
        <v>209</v>
      </c>
      <c r="X6" t="s">
        <v>210</v>
      </c>
      <c r="Y6" t="s">
        <v>213</v>
      </c>
    </row>
    <row r="7" spans="1:26" x14ac:dyDescent="0.3">
      <c r="A7" t="s">
        <v>115</v>
      </c>
      <c r="B7" t="s">
        <v>145</v>
      </c>
      <c r="C7" s="1">
        <v>0</v>
      </c>
      <c r="D7" s="2">
        <v>0</v>
      </c>
      <c r="E7" s="1"/>
      <c r="F7" s="2">
        <v>0</v>
      </c>
      <c r="G7" s="1">
        <v>17674400</v>
      </c>
      <c r="H7" s="2">
        <v>4378.3899999999994</v>
      </c>
      <c r="I7" s="1"/>
      <c r="J7" s="2"/>
      <c r="K7" s="1">
        <v>0</v>
      </c>
      <c r="L7" s="2">
        <v>0</v>
      </c>
      <c r="M7" s="1"/>
      <c r="N7" s="2"/>
      <c r="O7" s="1"/>
      <c r="P7" s="2">
        <v>0</v>
      </c>
      <c r="Q7" s="1">
        <v>17674400</v>
      </c>
      <c r="R7" s="2">
        <v>4380.2726146220566</v>
      </c>
      <c r="S7" s="1">
        <v>35348800</v>
      </c>
      <c r="T7" s="2">
        <v>8758.6626146220551</v>
      </c>
      <c r="U7" s="2">
        <f>Forecast[[#This Row],[TOTAL BAJAS (USD) EN SISTEMA]]+Forecast[[#This Row],[TOTAL INGRESOS (USD) EN SISTEMA]]+Forecast[[#This Row],[COSTOS EN SISTEMA (USD)]]+Forecast[[#This Row],[PROVISIONES EN SISTEMA (USD)]]</f>
        <v>4378.3899999999994</v>
      </c>
      <c r="V7" s="2">
        <f>Forecast[[#This Row],[TOTAL BAJAS (USD) PENDIENTES]]+Forecast[[#This Row],[TOTAL INGRESOS (USD) PENDIENTES]]+Forecast[[#This Row],[COSTOS PENDIENTES (USD)]]+Forecast[[#This Row],[PROVISIONES NUEVAS (USD)]]</f>
        <v>4380.2726146220566</v>
      </c>
      <c r="W7" t="s">
        <v>209</v>
      </c>
      <c r="X7" t="s">
        <v>210</v>
      </c>
      <c r="Y7" t="s">
        <v>213</v>
      </c>
    </row>
    <row r="8" spans="1:26" x14ac:dyDescent="0.3">
      <c r="A8" t="s">
        <v>74</v>
      </c>
      <c r="B8" t="s">
        <v>214</v>
      </c>
      <c r="C8" s="1">
        <v>0</v>
      </c>
      <c r="D8" s="2">
        <v>0</v>
      </c>
      <c r="E8" s="1"/>
      <c r="F8" s="2">
        <v>0</v>
      </c>
      <c r="G8" s="1">
        <v>0</v>
      </c>
      <c r="H8" s="2">
        <v>0</v>
      </c>
      <c r="I8" s="1"/>
      <c r="J8" s="2"/>
      <c r="K8" s="1">
        <v>0</v>
      </c>
      <c r="L8" s="2">
        <v>0</v>
      </c>
      <c r="M8" s="1"/>
      <c r="N8" s="2"/>
      <c r="O8" s="1"/>
      <c r="P8" s="2">
        <v>0</v>
      </c>
      <c r="Q8" s="1"/>
      <c r="R8" s="2">
        <v>0</v>
      </c>
      <c r="S8" s="1">
        <v>0</v>
      </c>
      <c r="T8" s="2">
        <v>0</v>
      </c>
      <c r="U8" s="2">
        <f>Forecast[[#This Row],[TOTAL BAJAS (USD) EN SISTEMA]]+Forecast[[#This Row],[TOTAL INGRESOS (USD) EN SISTEMA]]+Forecast[[#This Row],[COSTOS EN SISTEMA (USD)]]+Forecast[[#This Row],[PROVISIONES EN SISTEMA (USD)]]</f>
        <v>0</v>
      </c>
      <c r="V8" s="2">
        <f>Forecast[[#This Row],[TOTAL BAJAS (USD) PENDIENTES]]+Forecast[[#This Row],[TOTAL INGRESOS (USD) PENDIENTES]]+Forecast[[#This Row],[COSTOS PENDIENTES (USD)]]+Forecast[[#This Row],[PROVISIONES NUEVAS (USD)]]</f>
        <v>0</v>
      </c>
      <c r="W8" t="s">
        <v>209</v>
      </c>
      <c r="X8" t="s">
        <v>215</v>
      </c>
      <c r="Y8" t="s">
        <v>216</v>
      </c>
    </row>
    <row r="9" spans="1:26" x14ac:dyDescent="0.3">
      <c r="A9" t="s">
        <v>74</v>
      </c>
      <c r="B9" t="s">
        <v>186</v>
      </c>
      <c r="C9" s="1">
        <v>0</v>
      </c>
      <c r="D9" s="2">
        <v>0</v>
      </c>
      <c r="E9" s="1"/>
      <c r="F9" s="2">
        <v>0</v>
      </c>
      <c r="G9" s="1">
        <v>0</v>
      </c>
      <c r="H9" s="2">
        <v>0</v>
      </c>
      <c r="I9" s="1"/>
      <c r="J9" s="2"/>
      <c r="K9" s="1">
        <v>-371350.29</v>
      </c>
      <c r="L9" s="2">
        <v>-20229.73</v>
      </c>
      <c r="M9" s="1"/>
      <c r="N9" s="2"/>
      <c r="O9" s="1"/>
      <c r="P9" s="2">
        <v>0</v>
      </c>
      <c r="Q9" s="1">
        <v>371350.29</v>
      </c>
      <c r="R9" s="2">
        <v>20237.073024523157</v>
      </c>
      <c r="S9" s="1">
        <v>0</v>
      </c>
      <c r="T9" s="2">
        <v>7.34302452315751</v>
      </c>
      <c r="U9" s="2">
        <f>Forecast[[#This Row],[TOTAL BAJAS (USD) EN SISTEMA]]+Forecast[[#This Row],[TOTAL INGRESOS (USD) EN SISTEMA]]+Forecast[[#This Row],[COSTOS EN SISTEMA (USD)]]+Forecast[[#This Row],[PROVISIONES EN SISTEMA (USD)]]</f>
        <v>-20229.73</v>
      </c>
      <c r="V9" s="2">
        <f>Forecast[[#This Row],[TOTAL BAJAS (USD) PENDIENTES]]+Forecast[[#This Row],[TOTAL INGRESOS (USD) PENDIENTES]]+Forecast[[#This Row],[COSTOS PENDIENTES (USD)]]+Forecast[[#This Row],[PROVISIONES NUEVAS (USD)]]</f>
        <v>20237.073024523157</v>
      </c>
      <c r="W9" t="s">
        <v>209</v>
      </c>
      <c r="X9" t="s">
        <v>215</v>
      </c>
      <c r="Y9" t="s">
        <v>216</v>
      </c>
    </row>
    <row r="10" spans="1:26" x14ac:dyDescent="0.3">
      <c r="A10" t="s">
        <v>74</v>
      </c>
      <c r="B10" t="s">
        <v>75</v>
      </c>
      <c r="C10" s="1">
        <v>0</v>
      </c>
      <c r="D10" s="2">
        <v>0</v>
      </c>
      <c r="E10" s="1"/>
      <c r="F10" s="2">
        <v>0</v>
      </c>
      <c r="G10" s="1">
        <v>0</v>
      </c>
      <c r="H10" s="2">
        <v>0</v>
      </c>
      <c r="I10" s="1"/>
      <c r="J10" s="2"/>
      <c r="K10" s="1">
        <v>0</v>
      </c>
      <c r="L10" s="2">
        <v>0</v>
      </c>
      <c r="M10" s="1"/>
      <c r="N10" s="2"/>
      <c r="O10" s="1"/>
      <c r="P10" s="2">
        <v>0</v>
      </c>
      <c r="Q10" s="1">
        <v>85075</v>
      </c>
      <c r="R10" s="2">
        <v>4636.2397820163487</v>
      </c>
      <c r="S10" s="1">
        <v>85075</v>
      </c>
      <c r="T10" s="2">
        <v>4636.2397820163487</v>
      </c>
      <c r="U10" s="2">
        <f>Forecast[[#This Row],[TOTAL BAJAS (USD) EN SISTEMA]]+Forecast[[#This Row],[TOTAL INGRESOS (USD) EN SISTEMA]]+Forecast[[#This Row],[COSTOS EN SISTEMA (USD)]]+Forecast[[#This Row],[PROVISIONES EN SISTEMA (USD)]]</f>
        <v>0</v>
      </c>
      <c r="V10" s="2">
        <f>Forecast[[#This Row],[TOTAL BAJAS (USD) PENDIENTES]]+Forecast[[#This Row],[TOTAL INGRESOS (USD) PENDIENTES]]+Forecast[[#This Row],[COSTOS PENDIENTES (USD)]]+Forecast[[#This Row],[PROVISIONES NUEVAS (USD)]]</f>
        <v>4636.2397820163487</v>
      </c>
      <c r="W10" t="s">
        <v>209</v>
      </c>
      <c r="X10" t="s">
        <v>215</v>
      </c>
      <c r="Y10" t="s">
        <v>216</v>
      </c>
    </row>
    <row r="11" spans="1:26" x14ac:dyDescent="0.3">
      <c r="A11" t="s">
        <v>74</v>
      </c>
      <c r="B11" t="s">
        <v>217</v>
      </c>
      <c r="C11" s="1">
        <v>0</v>
      </c>
      <c r="D11" s="2">
        <v>0</v>
      </c>
      <c r="E11" s="1"/>
      <c r="F11" s="2">
        <v>0</v>
      </c>
      <c r="G11" s="1">
        <v>0</v>
      </c>
      <c r="H11" s="2">
        <v>0</v>
      </c>
      <c r="I11" s="1"/>
      <c r="J11" s="2"/>
      <c r="K11" s="1">
        <v>0</v>
      </c>
      <c r="L11" s="2">
        <v>0</v>
      </c>
      <c r="M11" s="1"/>
      <c r="N11" s="2"/>
      <c r="O11" s="1"/>
      <c r="P11" s="2">
        <v>0</v>
      </c>
      <c r="Q11" s="1">
        <v>25125</v>
      </c>
      <c r="R11" s="2">
        <v>1369.209809264305</v>
      </c>
      <c r="S11" s="1">
        <v>25125</v>
      </c>
      <c r="T11" s="2">
        <v>1369.209809264305</v>
      </c>
      <c r="U11" s="2">
        <f>Forecast[[#This Row],[TOTAL BAJAS (USD) EN SISTEMA]]+Forecast[[#This Row],[TOTAL INGRESOS (USD) EN SISTEMA]]+Forecast[[#This Row],[COSTOS EN SISTEMA (USD)]]+Forecast[[#This Row],[PROVISIONES EN SISTEMA (USD)]]</f>
        <v>0</v>
      </c>
      <c r="V11" s="2">
        <f>Forecast[[#This Row],[TOTAL BAJAS (USD) PENDIENTES]]+Forecast[[#This Row],[TOTAL INGRESOS (USD) PENDIENTES]]+Forecast[[#This Row],[COSTOS PENDIENTES (USD)]]+Forecast[[#This Row],[PROVISIONES NUEVAS (USD)]]</f>
        <v>1369.209809264305</v>
      </c>
      <c r="W11" t="s">
        <v>209</v>
      </c>
      <c r="X11" t="s">
        <v>215</v>
      </c>
      <c r="Y11" t="s">
        <v>216</v>
      </c>
    </row>
    <row r="12" spans="1:26" x14ac:dyDescent="0.3">
      <c r="A12" t="s">
        <v>6</v>
      </c>
      <c r="B12" t="s">
        <v>7</v>
      </c>
      <c r="C12" s="1">
        <v>0</v>
      </c>
      <c r="D12" s="2">
        <v>0</v>
      </c>
      <c r="E12" s="1"/>
      <c r="F12" s="2">
        <v>0</v>
      </c>
      <c r="G12" s="1">
        <v>218001500</v>
      </c>
      <c r="H12" s="2">
        <v>54927.86</v>
      </c>
      <c r="I12" s="1"/>
      <c r="J12" s="2"/>
      <c r="K12" s="1">
        <v>0</v>
      </c>
      <c r="L12" s="2">
        <v>0</v>
      </c>
      <c r="M12" s="1"/>
      <c r="N12" s="2"/>
      <c r="O12" s="1"/>
      <c r="P12" s="2">
        <v>0</v>
      </c>
      <c r="Q12" s="1"/>
      <c r="R12" s="2">
        <v>0</v>
      </c>
      <c r="S12" s="1">
        <v>218001500</v>
      </c>
      <c r="T12" s="2">
        <v>54927.86</v>
      </c>
      <c r="U12" s="2">
        <f>Forecast[[#This Row],[TOTAL BAJAS (USD) EN SISTEMA]]+Forecast[[#This Row],[TOTAL INGRESOS (USD) EN SISTEMA]]+Forecast[[#This Row],[COSTOS EN SISTEMA (USD)]]+Forecast[[#This Row],[PROVISIONES EN SISTEMA (USD)]]</f>
        <v>54927.86</v>
      </c>
      <c r="V12" s="2">
        <f>Forecast[[#This Row],[TOTAL BAJAS (USD) PENDIENTES]]+Forecast[[#This Row],[TOTAL INGRESOS (USD) PENDIENTES]]+Forecast[[#This Row],[COSTOS PENDIENTES (USD)]]+Forecast[[#This Row],[PROVISIONES NUEVAS (USD)]]</f>
        <v>0</v>
      </c>
      <c r="W12" t="s">
        <v>209</v>
      </c>
      <c r="X12" t="s">
        <v>215</v>
      </c>
      <c r="Y12" t="s">
        <v>218</v>
      </c>
    </row>
    <row r="13" spans="1:26" x14ac:dyDescent="0.3">
      <c r="A13" t="s">
        <v>6</v>
      </c>
      <c r="B13" t="s">
        <v>88</v>
      </c>
      <c r="C13" s="1">
        <v>-12844797</v>
      </c>
      <c r="D13" s="2">
        <v>-3179.24</v>
      </c>
      <c r="E13" s="1"/>
      <c r="F13" s="2">
        <v>0</v>
      </c>
      <c r="G13" s="1">
        <v>60428994</v>
      </c>
      <c r="H13" s="2">
        <v>15104.07</v>
      </c>
      <c r="I13" s="1"/>
      <c r="J13" s="2"/>
      <c r="K13" s="1">
        <v>0</v>
      </c>
      <c r="L13" s="2">
        <v>0</v>
      </c>
      <c r="M13" s="1"/>
      <c r="N13" s="2"/>
      <c r="O13" s="1"/>
      <c r="P13" s="2">
        <v>0</v>
      </c>
      <c r="Q13" s="1">
        <v>52698532</v>
      </c>
      <c r="R13" s="2">
        <v>13060.354894671624</v>
      </c>
      <c r="S13" s="1">
        <v>100282729</v>
      </c>
      <c r="T13" s="2">
        <v>24985.184894671624</v>
      </c>
      <c r="U13" s="2">
        <f>Forecast[[#This Row],[TOTAL BAJAS (USD) EN SISTEMA]]+Forecast[[#This Row],[TOTAL INGRESOS (USD) EN SISTEMA]]+Forecast[[#This Row],[COSTOS EN SISTEMA (USD)]]+Forecast[[#This Row],[PROVISIONES EN SISTEMA (USD)]]</f>
        <v>11924.83</v>
      </c>
      <c r="V13" s="2">
        <f>Forecast[[#This Row],[TOTAL BAJAS (USD) PENDIENTES]]+Forecast[[#This Row],[TOTAL INGRESOS (USD) PENDIENTES]]+Forecast[[#This Row],[COSTOS PENDIENTES (USD)]]+Forecast[[#This Row],[PROVISIONES NUEVAS (USD)]]</f>
        <v>13060.354894671624</v>
      </c>
      <c r="W13" t="s">
        <v>209</v>
      </c>
      <c r="X13" t="s">
        <v>215</v>
      </c>
      <c r="Y13" t="s">
        <v>218</v>
      </c>
    </row>
    <row r="14" spans="1:26" x14ac:dyDescent="0.3">
      <c r="A14" t="s">
        <v>6</v>
      </c>
      <c r="B14" t="s">
        <v>52</v>
      </c>
      <c r="C14" s="1">
        <v>-23997888</v>
      </c>
      <c r="D14" s="2">
        <v>-5983.72</v>
      </c>
      <c r="E14" s="1"/>
      <c r="F14" s="2">
        <v>0</v>
      </c>
      <c r="G14" s="1">
        <v>23997888</v>
      </c>
      <c r="H14" s="2">
        <v>5928.83</v>
      </c>
      <c r="I14" s="1"/>
      <c r="J14" s="2"/>
      <c r="K14" s="1">
        <v>0</v>
      </c>
      <c r="L14" s="2">
        <v>0</v>
      </c>
      <c r="M14" s="1"/>
      <c r="N14" s="2"/>
      <c r="O14" s="1"/>
      <c r="P14" s="2">
        <v>0</v>
      </c>
      <c r="Q14" s="1">
        <v>23997888</v>
      </c>
      <c r="R14" s="2">
        <v>5947.4319702602234</v>
      </c>
      <c r="S14" s="1">
        <v>23997888</v>
      </c>
      <c r="T14" s="2">
        <v>5892.541970260223</v>
      </c>
      <c r="U14" s="2">
        <f>Forecast[[#This Row],[TOTAL BAJAS (USD) EN SISTEMA]]+Forecast[[#This Row],[TOTAL INGRESOS (USD) EN SISTEMA]]+Forecast[[#This Row],[COSTOS EN SISTEMA (USD)]]+Forecast[[#This Row],[PROVISIONES EN SISTEMA (USD)]]</f>
        <v>-54.890000000000327</v>
      </c>
      <c r="V14" s="2">
        <f>Forecast[[#This Row],[TOTAL BAJAS (USD) PENDIENTES]]+Forecast[[#This Row],[TOTAL INGRESOS (USD) PENDIENTES]]+Forecast[[#This Row],[COSTOS PENDIENTES (USD)]]+Forecast[[#This Row],[PROVISIONES NUEVAS (USD)]]</f>
        <v>5947.4319702602234</v>
      </c>
      <c r="W14" t="s">
        <v>209</v>
      </c>
      <c r="X14" t="s">
        <v>215</v>
      </c>
      <c r="Y14" t="s">
        <v>218</v>
      </c>
    </row>
    <row r="15" spans="1:26" x14ac:dyDescent="0.3">
      <c r="A15" t="s">
        <v>6</v>
      </c>
      <c r="B15" t="s">
        <v>84</v>
      </c>
      <c r="C15" s="1">
        <v>-10000000</v>
      </c>
      <c r="D15" s="2">
        <v>-2532.66</v>
      </c>
      <c r="E15" s="1"/>
      <c r="F15" s="2">
        <v>0</v>
      </c>
      <c r="G15" s="1">
        <v>1946744671</v>
      </c>
      <c r="H15" s="2">
        <v>481121.97999999992</v>
      </c>
      <c r="I15" s="1">
        <v>27430947</v>
      </c>
      <c r="J15" s="2">
        <v>6776.9889269355626</v>
      </c>
      <c r="K15" s="1">
        <v>-1487207532.3000002</v>
      </c>
      <c r="L15" s="2">
        <v>-359264.68</v>
      </c>
      <c r="M15" s="1">
        <v>-479807683</v>
      </c>
      <c r="N15" s="2">
        <v>-118911.44560099133</v>
      </c>
      <c r="O15" s="1"/>
      <c r="P15" s="2">
        <v>0</v>
      </c>
      <c r="Q15" s="1">
        <v>10370565</v>
      </c>
      <c r="R15" s="2">
        <v>2570.1524163568774</v>
      </c>
      <c r="S15" s="1">
        <v>7530967.6999998093</v>
      </c>
      <c r="T15" s="2">
        <v>9760.3357423010984</v>
      </c>
      <c r="U15" s="2">
        <f>Forecast[[#This Row],[TOTAL BAJAS (USD) EN SISTEMA]]+Forecast[[#This Row],[TOTAL INGRESOS (USD) EN SISTEMA]]+Forecast[[#This Row],[COSTOS EN SISTEMA (USD)]]+Forecast[[#This Row],[PROVISIONES EN SISTEMA (USD)]]</f>
        <v>119324.63999999996</v>
      </c>
      <c r="V15" s="2">
        <f>Forecast[[#This Row],[TOTAL BAJAS (USD) PENDIENTES]]+Forecast[[#This Row],[TOTAL INGRESOS (USD) PENDIENTES]]+Forecast[[#This Row],[COSTOS PENDIENTES (USD)]]+Forecast[[#This Row],[PROVISIONES NUEVAS (USD)]]</f>
        <v>-109564.30425769888</v>
      </c>
      <c r="W15" t="s">
        <v>209</v>
      </c>
      <c r="X15" t="s">
        <v>215</v>
      </c>
      <c r="Y15" t="s">
        <v>218</v>
      </c>
    </row>
    <row r="16" spans="1:26" x14ac:dyDescent="0.3">
      <c r="A16" t="s">
        <v>6</v>
      </c>
      <c r="B16" t="s">
        <v>99</v>
      </c>
      <c r="C16" s="1">
        <v>-12895040</v>
      </c>
      <c r="D16" s="2">
        <v>-3215.29</v>
      </c>
      <c r="E16" s="1"/>
      <c r="F16" s="2">
        <v>0</v>
      </c>
      <c r="G16" s="1">
        <v>12895040</v>
      </c>
      <c r="H16" s="2">
        <v>3185.8</v>
      </c>
      <c r="I16" s="1"/>
      <c r="J16" s="2"/>
      <c r="K16" s="1">
        <v>0</v>
      </c>
      <c r="L16" s="2">
        <v>0</v>
      </c>
      <c r="M16" s="1"/>
      <c r="N16" s="2"/>
      <c r="O16" s="1"/>
      <c r="P16" s="2">
        <v>0</v>
      </c>
      <c r="Q16" s="1">
        <v>12895040</v>
      </c>
      <c r="R16" s="2">
        <v>3195.7967781908301</v>
      </c>
      <c r="S16" s="1">
        <v>12895040</v>
      </c>
      <c r="T16" s="2">
        <v>3166.3067781908303</v>
      </c>
      <c r="U16" s="2">
        <f>Forecast[[#This Row],[TOTAL BAJAS (USD) EN SISTEMA]]+Forecast[[#This Row],[TOTAL INGRESOS (USD) EN SISTEMA]]+Forecast[[#This Row],[COSTOS EN SISTEMA (USD)]]+Forecast[[#This Row],[PROVISIONES EN SISTEMA (USD)]]</f>
        <v>-29.489999999999782</v>
      </c>
      <c r="V16" s="2">
        <f>Forecast[[#This Row],[TOTAL BAJAS (USD) PENDIENTES]]+Forecast[[#This Row],[TOTAL INGRESOS (USD) PENDIENTES]]+Forecast[[#This Row],[COSTOS PENDIENTES (USD)]]+Forecast[[#This Row],[PROVISIONES NUEVAS (USD)]]</f>
        <v>3195.7967781908301</v>
      </c>
      <c r="W16" t="s">
        <v>209</v>
      </c>
      <c r="X16" t="s">
        <v>215</v>
      </c>
      <c r="Y16" t="s">
        <v>218</v>
      </c>
    </row>
    <row r="17" spans="1:26" x14ac:dyDescent="0.3">
      <c r="A17" t="s">
        <v>178</v>
      </c>
      <c r="B17" t="s">
        <v>179</v>
      </c>
      <c r="C17" s="1">
        <v>0</v>
      </c>
      <c r="D17" s="2">
        <v>0</v>
      </c>
      <c r="E17" s="1"/>
      <c r="F17" s="2">
        <v>0</v>
      </c>
      <c r="G17" s="1">
        <v>0</v>
      </c>
      <c r="H17" s="2">
        <v>0</v>
      </c>
      <c r="I17" s="1"/>
      <c r="J17" s="2"/>
      <c r="K17" s="1">
        <v>29533</v>
      </c>
      <c r="L17" s="2">
        <v>7.12</v>
      </c>
      <c r="M17" s="1"/>
      <c r="N17" s="2"/>
      <c r="O17" s="1"/>
      <c r="P17" s="2">
        <v>0</v>
      </c>
      <c r="Q17" s="1"/>
      <c r="R17" s="2">
        <v>0</v>
      </c>
      <c r="S17" s="1">
        <v>29533</v>
      </c>
      <c r="T17" s="2">
        <v>7.12</v>
      </c>
      <c r="U17" s="2">
        <f>Forecast[[#This Row],[TOTAL BAJAS (USD) EN SISTEMA]]+Forecast[[#This Row],[TOTAL INGRESOS (USD) EN SISTEMA]]+Forecast[[#This Row],[COSTOS EN SISTEMA (USD)]]+Forecast[[#This Row],[PROVISIONES EN SISTEMA (USD)]]</f>
        <v>7.12</v>
      </c>
      <c r="V17" s="2">
        <f>Forecast[[#This Row],[TOTAL BAJAS (USD) PENDIENTES]]+Forecast[[#This Row],[TOTAL INGRESOS (USD) PENDIENTES]]+Forecast[[#This Row],[COSTOS PENDIENTES (USD)]]+Forecast[[#This Row],[PROVISIONES NUEVAS (USD)]]</f>
        <v>0</v>
      </c>
      <c r="W17" t="s">
        <v>209</v>
      </c>
      <c r="X17" t="s">
        <v>210</v>
      </c>
    </row>
    <row r="18" spans="1:26" x14ac:dyDescent="0.3">
      <c r="A18" t="s">
        <v>86</v>
      </c>
      <c r="B18" t="s">
        <v>87</v>
      </c>
      <c r="C18" s="1">
        <v>-600851</v>
      </c>
      <c r="D18" s="2">
        <v>-148.85</v>
      </c>
      <c r="E18" s="1"/>
      <c r="F18" s="2">
        <v>0</v>
      </c>
      <c r="G18" s="1">
        <v>600718</v>
      </c>
      <c r="H18" s="2">
        <v>149.77000000000001</v>
      </c>
      <c r="I18" s="1"/>
      <c r="J18" s="2"/>
      <c r="K18" s="1">
        <v>0</v>
      </c>
      <c r="L18" s="2">
        <v>0</v>
      </c>
      <c r="M18" s="1"/>
      <c r="N18" s="2"/>
      <c r="O18" s="1"/>
      <c r="P18" s="2">
        <v>0</v>
      </c>
      <c r="Q18" s="1">
        <v>103553.26</v>
      </c>
      <c r="R18" s="2">
        <v>25.663757125154895</v>
      </c>
      <c r="S18" s="1">
        <v>103420.26</v>
      </c>
      <c r="T18" s="2">
        <v>26.583757125154911</v>
      </c>
      <c r="U18" s="2">
        <f>Forecast[[#This Row],[TOTAL BAJAS (USD) EN SISTEMA]]+Forecast[[#This Row],[TOTAL INGRESOS (USD) EN SISTEMA]]+Forecast[[#This Row],[COSTOS EN SISTEMA (USD)]]+Forecast[[#This Row],[PROVISIONES EN SISTEMA (USD)]]</f>
        <v>0.92000000000001592</v>
      </c>
      <c r="V18" s="2">
        <f>Forecast[[#This Row],[TOTAL BAJAS (USD) PENDIENTES]]+Forecast[[#This Row],[TOTAL INGRESOS (USD) PENDIENTES]]+Forecast[[#This Row],[COSTOS PENDIENTES (USD)]]+Forecast[[#This Row],[PROVISIONES NUEVAS (USD)]]</f>
        <v>25.663757125154895</v>
      </c>
      <c r="W18" t="s">
        <v>209</v>
      </c>
      <c r="X18" t="s">
        <v>210</v>
      </c>
      <c r="Y18" t="s">
        <v>213</v>
      </c>
    </row>
    <row r="19" spans="1:26" x14ac:dyDescent="0.3">
      <c r="A19" t="s">
        <v>86</v>
      </c>
      <c r="B19" t="s">
        <v>143</v>
      </c>
      <c r="C19" s="1">
        <v>0</v>
      </c>
      <c r="D19" s="2">
        <v>0</v>
      </c>
      <c r="E19" s="1">
        <v>-13500000</v>
      </c>
      <c r="F19" s="2">
        <v>-3345.724907063197</v>
      </c>
      <c r="G19" s="1">
        <v>13500000</v>
      </c>
      <c r="H19" s="2">
        <v>3419.1</v>
      </c>
      <c r="I19" s="1"/>
      <c r="J19" s="2"/>
      <c r="K19" s="1">
        <v>0</v>
      </c>
      <c r="L19" s="2">
        <v>0</v>
      </c>
      <c r="M19" s="1"/>
      <c r="N19" s="2"/>
      <c r="O19" s="1"/>
      <c r="P19" s="2">
        <v>0</v>
      </c>
      <c r="Q19" s="1">
        <v>13500000</v>
      </c>
      <c r="R19" s="2">
        <v>3419.1</v>
      </c>
      <c r="S19" s="1">
        <v>13500000</v>
      </c>
      <c r="T19" s="2">
        <v>3492.4750929368029</v>
      </c>
      <c r="U19" s="2">
        <f>Forecast[[#This Row],[TOTAL BAJAS (USD) EN SISTEMA]]+Forecast[[#This Row],[TOTAL INGRESOS (USD) EN SISTEMA]]+Forecast[[#This Row],[COSTOS EN SISTEMA (USD)]]+Forecast[[#This Row],[PROVISIONES EN SISTEMA (USD)]]</f>
        <v>3419.1</v>
      </c>
      <c r="V19" s="2">
        <f>Forecast[[#This Row],[TOTAL BAJAS (USD) PENDIENTES]]+Forecast[[#This Row],[TOTAL INGRESOS (USD) PENDIENTES]]+Forecast[[#This Row],[COSTOS PENDIENTES (USD)]]+Forecast[[#This Row],[PROVISIONES NUEVAS (USD)]]</f>
        <v>73.375092936802957</v>
      </c>
      <c r="W19" t="s">
        <v>209</v>
      </c>
      <c r="X19" t="s">
        <v>210</v>
      </c>
      <c r="Y19" t="s">
        <v>213</v>
      </c>
    </row>
    <row r="20" spans="1:26" x14ac:dyDescent="0.3">
      <c r="A20" t="s">
        <v>86</v>
      </c>
      <c r="B20" t="s">
        <v>114</v>
      </c>
      <c r="C20" s="1">
        <v>0</v>
      </c>
      <c r="D20" s="2">
        <v>0</v>
      </c>
      <c r="E20" s="1"/>
      <c r="F20" s="2">
        <v>0</v>
      </c>
      <c r="G20" s="1">
        <v>18791335</v>
      </c>
      <c r="H20" s="2">
        <v>4740.32</v>
      </c>
      <c r="I20" s="1"/>
      <c r="J20" s="2"/>
      <c r="K20" s="1">
        <v>-18791333.630000003</v>
      </c>
      <c r="L20" s="2">
        <v>-4573.05</v>
      </c>
      <c r="M20" s="1"/>
      <c r="N20" s="2"/>
      <c r="O20" s="1"/>
      <c r="P20" s="2">
        <v>0</v>
      </c>
      <c r="Q20" s="1"/>
      <c r="R20" s="2">
        <v>0</v>
      </c>
      <c r="S20" s="1">
        <v>1.369999997317791</v>
      </c>
      <c r="T20" s="2">
        <v>167.26999999999953</v>
      </c>
      <c r="U20" s="2">
        <f>Forecast[[#This Row],[TOTAL BAJAS (USD) EN SISTEMA]]+Forecast[[#This Row],[TOTAL INGRESOS (USD) EN SISTEMA]]+Forecast[[#This Row],[COSTOS EN SISTEMA (USD)]]+Forecast[[#This Row],[PROVISIONES EN SISTEMA (USD)]]</f>
        <v>167.26999999999953</v>
      </c>
      <c r="V20" s="2">
        <f>Forecast[[#This Row],[TOTAL BAJAS (USD) PENDIENTES]]+Forecast[[#This Row],[TOTAL INGRESOS (USD) PENDIENTES]]+Forecast[[#This Row],[COSTOS PENDIENTES (USD)]]+Forecast[[#This Row],[PROVISIONES NUEVAS (USD)]]</f>
        <v>0</v>
      </c>
      <c r="W20" t="s">
        <v>209</v>
      </c>
      <c r="X20" t="s">
        <v>210</v>
      </c>
      <c r="Y20" t="s">
        <v>213</v>
      </c>
    </row>
    <row r="21" spans="1:26" x14ac:dyDescent="0.3">
      <c r="A21" t="s">
        <v>219</v>
      </c>
      <c r="B21" t="s">
        <v>73</v>
      </c>
      <c r="C21" s="1">
        <v>-321000</v>
      </c>
      <c r="D21" s="2">
        <v>-17925.740000000002</v>
      </c>
      <c r="E21" s="1">
        <v>-758000</v>
      </c>
      <c r="F21" s="2">
        <v>-41307.901907356943</v>
      </c>
      <c r="G21" s="1">
        <v>0</v>
      </c>
      <c r="H21" s="2">
        <v>0</v>
      </c>
      <c r="I21" s="1"/>
      <c r="J21" s="2"/>
      <c r="K21" s="1">
        <v>0</v>
      </c>
      <c r="L21" s="2">
        <v>0</v>
      </c>
      <c r="M21" s="1"/>
      <c r="N21" s="2"/>
      <c r="O21" s="1"/>
      <c r="P21" s="2">
        <v>0</v>
      </c>
      <c r="Q21" s="1"/>
      <c r="R21" s="2">
        <v>0</v>
      </c>
      <c r="S21" s="1">
        <v>-1079000</v>
      </c>
      <c r="T21" s="2">
        <v>-59233.641907356941</v>
      </c>
      <c r="U21" s="2">
        <f>Forecast[[#This Row],[TOTAL BAJAS (USD) EN SISTEMA]]+Forecast[[#This Row],[TOTAL INGRESOS (USD) EN SISTEMA]]+Forecast[[#This Row],[COSTOS EN SISTEMA (USD)]]+Forecast[[#This Row],[PROVISIONES EN SISTEMA (USD)]]</f>
        <v>-17925.740000000002</v>
      </c>
      <c r="V21" s="2">
        <f>Forecast[[#This Row],[TOTAL BAJAS (USD) PENDIENTES]]+Forecast[[#This Row],[TOTAL INGRESOS (USD) PENDIENTES]]+Forecast[[#This Row],[COSTOS PENDIENTES (USD)]]+Forecast[[#This Row],[PROVISIONES NUEVAS (USD)]]</f>
        <v>-41307.901907356943</v>
      </c>
      <c r="W21" t="s">
        <v>209</v>
      </c>
      <c r="X21" t="s">
        <v>215</v>
      </c>
      <c r="Y21" t="s">
        <v>216</v>
      </c>
    </row>
    <row r="22" spans="1:26" x14ac:dyDescent="0.3">
      <c r="A22" t="s">
        <v>219</v>
      </c>
      <c r="B22" t="s">
        <v>220</v>
      </c>
      <c r="C22" s="1">
        <v>0</v>
      </c>
      <c r="D22" s="2">
        <v>0</v>
      </c>
      <c r="E22" s="1"/>
      <c r="F22" s="2">
        <v>0</v>
      </c>
      <c r="G22" s="1">
        <v>0</v>
      </c>
      <c r="H22" s="2">
        <v>0</v>
      </c>
      <c r="I22" s="1">
        <v>433000</v>
      </c>
      <c r="J22" s="2">
        <v>23596.730245231607</v>
      </c>
      <c r="K22" s="1">
        <v>0</v>
      </c>
      <c r="L22" s="2">
        <v>0</v>
      </c>
      <c r="M22" s="1"/>
      <c r="N22" s="2"/>
      <c r="O22" s="1"/>
      <c r="P22" s="2">
        <v>0</v>
      </c>
      <c r="Q22" s="1">
        <v>1352000</v>
      </c>
      <c r="R22" s="2">
        <v>73678.474114441415</v>
      </c>
      <c r="S22" s="1">
        <v>1785000</v>
      </c>
      <c r="T22" s="2">
        <v>97275.204359673022</v>
      </c>
      <c r="U22" s="2">
        <f>Forecast[[#This Row],[TOTAL BAJAS (USD) EN SISTEMA]]+Forecast[[#This Row],[TOTAL INGRESOS (USD) EN SISTEMA]]+Forecast[[#This Row],[COSTOS EN SISTEMA (USD)]]+Forecast[[#This Row],[PROVISIONES EN SISTEMA (USD)]]</f>
        <v>0</v>
      </c>
      <c r="V22" s="2">
        <f>Forecast[[#This Row],[TOTAL BAJAS (USD) PENDIENTES]]+Forecast[[#This Row],[TOTAL INGRESOS (USD) PENDIENTES]]+Forecast[[#This Row],[COSTOS PENDIENTES (USD)]]+Forecast[[#This Row],[PROVISIONES NUEVAS (USD)]]</f>
        <v>97275.204359673022</v>
      </c>
      <c r="W22" t="s">
        <v>209</v>
      </c>
      <c r="X22" t="s">
        <v>215</v>
      </c>
      <c r="Y22" t="s">
        <v>216</v>
      </c>
    </row>
    <row r="23" spans="1:26" x14ac:dyDescent="0.3">
      <c r="A23" t="s">
        <v>219</v>
      </c>
      <c r="B23" t="s">
        <v>221</v>
      </c>
      <c r="C23" s="1">
        <v>0</v>
      </c>
      <c r="D23" s="2">
        <v>0</v>
      </c>
      <c r="E23" s="1"/>
      <c r="F23" s="2">
        <v>0</v>
      </c>
      <c r="G23" s="1">
        <v>0</v>
      </c>
      <c r="H23" s="2">
        <v>0</v>
      </c>
      <c r="I23" s="1"/>
      <c r="J23" s="2"/>
      <c r="K23" s="1">
        <v>0</v>
      </c>
      <c r="L23" s="2">
        <v>0</v>
      </c>
      <c r="M23" s="1"/>
      <c r="N23" s="2"/>
      <c r="O23" s="1"/>
      <c r="P23" s="2">
        <v>0</v>
      </c>
      <c r="Q23" s="1"/>
      <c r="R23" s="2">
        <v>0</v>
      </c>
      <c r="S23" s="1">
        <v>0</v>
      </c>
      <c r="T23" s="2">
        <v>0</v>
      </c>
      <c r="U23" s="2">
        <f>Forecast[[#This Row],[TOTAL BAJAS (USD) EN SISTEMA]]+Forecast[[#This Row],[TOTAL INGRESOS (USD) EN SISTEMA]]+Forecast[[#This Row],[COSTOS EN SISTEMA (USD)]]+Forecast[[#This Row],[PROVISIONES EN SISTEMA (USD)]]</f>
        <v>0</v>
      </c>
      <c r="V23" s="2">
        <f>Forecast[[#This Row],[TOTAL BAJAS (USD) PENDIENTES]]+Forecast[[#This Row],[TOTAL INGRESOS (USD) PENDIENTES]]+Forecast[[#This Row],[COSTOS PENDIENTES (USD)]]+Forecast[[#This Row],[PROVISIONES NUEVAS (USD)]]</f>
        <v>0</v>
      </c>
      <c r="W23" t="s">
        <v>222</v>
      </c>
      <c r="X23" t="s">
        <v>215</v>
      </c>
      <c r="Y23" t="s">
        <v>216</v>
      </c>
    </row>
    <row r="24" spans="1:26" x14ac:dyDescent="0.3">
      <c r="A24" t="s">
        <v>16</v>
      </c>
      <c r="B24" t="s">
        <v>17</v>
      </c>
      <c r="C24" s="1">
        <v>0</v>
      </c>
      <c r="D24" s="2">
        <v>0</v>
      </c>
      <c r="E24" s="1"/>
      <c r="F24" s="2">
        <v>0</v>
      </c>
      <c r="G24" s="1">
        <v>103762500</v>
      </c>
      <c r="H24" s="2">
        <v>26279.56</v>
      </c>
      <c r="I24" s="1"/>
      <c r="J24" s="2"/>
      <c r="K24" s="1">
        <v>0</v>
      </c>
      <c r="L24" s="2">
        <v>0</v>
      </c>
      <c r="M24" s="1"/>
      <c r="N24" s="2"/>
      <c r="O24" s="1"/>
      <c r="P24" s="2">
        <v>0</v>
      </c>
      <c r="Q24" s="1"/>
      <c r="R24" s="2">
        <v>0</v>
      </c>
      <c r="S24" s="1">
        <v>103762500</v>
      </c>
      <c r="T24" s="2">
        <v>26279.56</v>
      </c>
      <c r="U24" s="2">
        <f>Forecast[[#This Row],[TOTAL BAJAS (USD) EN SISTEMA]]+Forecast[[#This Row],[TOTAL INGRESOS (USD) EN SISTEMA]]+Forecast[[#This Row],[COSTOS EN SISTEMA (USD)]]+Forecast[[#This Row],[PROVISIONES EN SISTEMA (USD)]]</f>
        <v>26279.56</v>
      </c>
      <c r="V24" s="2">
        <f>Forecast[[#This Row],[TOTAL BAJAS (USD) PENDIENTES]]+Forecast[[#This Row],[TOTAL INGRESOS (USD) PENDIENTES]]+Forecast[[#This Row],[COSTOS PENDIENTES (USD)]]+Forecast[[#This Row],[PROVISIONES NUEVAS (USD)]]</f>
        <v>0</v>
      </c>
      <c r="W24" t="s">
        <v>209</v>
      </c>
      <c r="X24" t="s">
        <v>215</v>
      </c>
      <c r="Y24" t="s">
        <v>223</v>
      </c>
    </row>
    <row r="25" spans="1:26" x14ac:dyDescent="0.3">
      <c r="A25" t="s">
        <v>16</v>
      </c>
      <c r="B25" t="s">
        <v>95</v>
      </c>
      <c r="C25" s="1">
        <v>-474212</v>
      </c>
      <c r="D25" s="2">
        <v>-115.77</v>
      </c>
      <c r="E25" s="1"/>
      <c r="F25" s="2">
        <v>0</v>
      </c>
      <c r="G25" s="1">
        <v>1547997506</v>
      </c>
      <c r="H25" s="2">
        <v>381921.12999999989</v>
      </c>
      <c r="I25" s="1"/>
      <c r="J25" s="2"/>
      <c r="K25" s="1">
        <v>-1512898530.0899997</v>
      </c>
      <c r="L25" s="2">
        <v>-365387.31000000006</v>
      </c>
      <c r="M25" s="1">
        <v>-94875925</v>
      </c>
      <c r="N25" s="2">
        <v>-22872.471094782115</v>
      </c>
      <c r="O25" s="1">
        <v>30913294.485539999</v>
      </c>
      <c r="P25" s="2">
        <v>7651.4267822236525</v>
      </c>
      <c r="Q25" s="1"/>
      <c r="R25" s="2">
        <v>0</v>
      </c>
      <c r="S25" s="1">
        <v>-29337866.604459677</v>
      </c>
      <c r="T25" s="2">
        <v>1197.0056874413513</v>
      </c>
      <c r="U25" s="2">
        <f>Forecast[[#This Row],[TOTAL BAJAS (USD) EN SISTEMA]]+Forecast[[#This Row],[TOTAL INGRESOS (USD) EN SISTEMA]]+Forecast[[#This Row],[COSTOS EN SISTEMA (USD)]]+Forecast[[#This Row],[PROVISIONES EN SISTEMA (USD)]]</f>
        <v>24069.476782223464</v>
      </c>
      <c r="V25" s="2">
        <f>Forecast[[#This Row],[TOTAL BAJAS (USD) PENDIENTES]]+Forecast[[#This Row],[TOTAL INGRESOS (USD) PENDIENTES]]+Forecast[[#This Row],[COSTOS PENDIENTES (USD)]]+Forecast[[#This Row],[PROVISIONES NUEVAS (USD)]]</f>
        <v>-22872.471094782115</v>
      </c>
      <c r="W25" t="s">
        <v>209</v>
      </c>
      <c r="X25" t="s">
        <v>215</v>
      </c>
      <c r="Y25" t="s">
        <v>223</v>
      </c>
    </row>
    <row r="26" spans="1:26" x14ac:dyDescent="0.3">
      <c r="A26" t="s">
        <v>16</v>
      </c>
      <c r="B26" t="s">
        <v>97</v>
      </c>
      <c r="C26" s="1">
        <v>-26000000</v>
      </c>
      <c r="D26" s="2">
        <v>-6590.67</v>
      </c>
      <c r="E26" s="1"/>
      <c r="F26" s="2">
        <v>0</v>
      </c>
      <c r="G26" s="1">
        <v>36264145</v>
      </c>
      <c r="H26" s="2">
        <v>9036.19</v>
      </c>
      <c r="I26" s="1"/>
      <c r="J26" s="2"/>
      <c r="K26" s="1">
        <v>0</v>
      </c>
      <c r="L26" s="2">
        <v>0</v>
      </c>
      <c r="M26" s="1"/>
      <c r="N26" s="2"/>
      <c r="O26" s="1">
        <v>4636994.1726190038</v>
      </c>
      <c r="P26" s="2">
        <v>1147.7140172810762</v>
      </c>
      <c r="Q26" s="1">
        <v>70727704</v>
      </c>
      <c r="R26" s="2">
        <v>17528.551177199504</v>
      </c>
      <c r="S26" s="1">
        <v>85628843.172619</v>
      </c>
      <c r="T26" s="2">
        <v>21121.785194480581</v>
      </c>
      <c r="U26" s="2">
        <f>Forecast[[#This Row],[TOTAL BAJAS (USD) EN SISTEMA]]+Forecast[[#This Row],[TOTAL INGRESOS (USD) EN SISTEMA]]+Forecast[[#This Row],[COSTOS EN SISTEMA (USD)]]+Forecast[[#This Row],[PROVISIONES EN SISTEMA (USD)]]</f>
        <v>3593.2340172810764</v>
      </c>
      <c r="V26" s="2">
        <f>Forecast[[#This Row],[TOTAL BAJAS (USD) PENDIENTES]]+Forecast[[#This Row],[TOTAL INGRESOS (USD) PENDIENTES]]+Forecast[[#This Row],[COSTOS PENDIENTES (USD)]]+Forecast[[#This Row],[PROVISIONES NUEVAS (USD)]]</f>
        <v>17528.551177199504</v>
      </c>
      <c r="W26" t="s">
        <v>209</v>
      </c>
      <c r="X26" t="s">
        <v>215</v>
      </c>
      <c r="Y26" t="s">
        <v>223</v>
      </c>
    </row>
    <row r="27" spans="1:26" x14ac:dyDescent="0.3">
      <c r="A27" t="s">
        <v>20</v>
      </c>
      <c r="B27" t="s">
        <v>29</v>
      </c>
      <c r="C27" s="1">
        <v>0</v>
      </c>
      <c r="D27" s="2">
        <v>0</v>
      </c>
      <c r="E27" s="1"/>
      <c r="F27" s="2">
        <v>0</v>
      </c>
      <c r="G27" s="1">
        <v>0</v>
      </c>
      <c r="H27" s="2">
        <v>0</v>
      </c>
      <c r="I27" s="1"/>
      <c r="J27" s="2"/>
      <c r="K27" s="1">
        <v>0</v>
      </c>
      <c r="L27" s="2">
        <v>0</v>
      </c>
      <c r="M27" s="1"/>
      <c r="N27" s="2"/>
      <c r="O27" s="1"/>
      <c r="P27" s="2">
        <v>0</v>
      </c>
      <c r="Q27" s="1">
        <v>134616744</v>
      </c>
      <c r="R27" s="2">
        <v>33362.266171003721</v>
      </c>
      <c r="S27" s="1">
        <v>134616744</v>
      </c>
      <c r="T27" s="2">
        <v>33362.266171003721</v>
      </c>
      <c r="U27" s="2">
        <f>Forecast[[#This Row],[TOTAL BAJAS (USD) EN SISTEMA]]+Forecast[[#This Row],[TOTAL INGRESOS (USD) EN SISTEMA]]+Forecast[[#This Row],[COSTOS EN SISTEMA (USD)]]+Forecast[[#This Row],[PROVISIONES EN SISTEMA (USD)]]</f>
        <v>0</v>
      </c>
      <c r="V27" s="2">
        <f>Forecast[[#This Row],[TOTAL BAJAS (USD) PENDIENTES]]+Forecast[[#This Row],[TOTAL INGRESOS (USD) PENDIENTES]]+Forecast[[#This Row],[COSTOS PENDIENTES (USD)]]+Forecast[[#This Row],[PROVISIONES NUEVAS (USD)]]</f>
        <v>33362.266171003721</v>
      </c>
      <c r="W27" t="s">
        <v>209</v>
      </c>
      <c r="X27" t="s">
        <v>215</v>
      </c>
      <c r="Y27" t="s">
        <v>224</v>
      </c>
      <c r="Z27" t="s">
        <v>225</v>
      </c>
    </row>
    <row r="28" spans="1:26" x14ac:dyDescent="0.3">
      <c r="A28" t="s">
        <v>20</v>
      </c>
      <c r="B28" t="s">
        <v>63</v>
      </c>
      <c r="C28" s="1">
        <v>-22751423</v>
      </c>
      <c r="D28" s="2">
        <v>-5767.1900000000005</v>
      </c>
      <c r="E28" s="1">
        <v>-33720244</v>
      </c>
      <c r="F28" s="2">
        <v>-8356.9377942998763</v>
      </c>
      <c r="G28" s="1">
        <v>81809832.25</v>
      </c>
      <c r="H28" s="2">
        <v>20495.769999999997</v>
      </c>
      <c r="I28" s="1"/>
      <c r="J28" s="2"/>
      <c r="K28" s="1">
        <v>0</v>
      </c>
      <c r="L28" s="2">
        <v>0</v>
      </c>
      <c r="M28" s="1"/>
      <c r="N28" s="2"/>
      <c r="O28" s="1"/>
      <c r="P28" s="2">
        <v>0</v>
      </c>
      <c r="Q28" s="1">
        <v>89785968</v>
      </c>
      <c r="R28" s="2">
        <v>22251.788847583644</v>
      </c>
      <c r="S28" s="1">
        <v>115124133.25</v>
      </c>
      <c r="T28" s="2">
        <v>28623.431053283763</v>
      </c>
      <c r="U28" s="2">
        <f>Forecast[[#This Row],[TOTAL BAJAS (USD) EN SISTEMA]]+Forecast[[#This Row],[TOTAL INGRESOS (USD) EN SISTEMA]]+Forecast[[#This Row],[COSTOS EN SISTEMA (USD)]]+Forecast[[#This Row],[PROVISIONES EN SISTEMA (USD)]]</f>
        <v>14728.579999999996</v>
      </c>
      <c r="V28" s="2">
        <f>Forecast[[#This Row],[TOTAL BAJAS (USD) PENDIENTES]]+Forecast[[#This Row],[TOTAL INGRESOS (USD) PENDIENTES]]+Forecast[[#This Row],[COSTOS PENDIENTES (USD)]]+Forecast[[#This Row],[PROVISIONES NUEVAS (USD)]]</f>
        <v>13894.851053283768</v>
      </c>
      <c r="W28" t="s">
        <v>209</v>
      </c>
      <c r="X28" t="s">
        <v>215</v>
      </c>
      <c r="Y28" t="s">
        <v>224</v>
      </c>
      <c r="Z28" t="s">
        <v>225</v>
      </c>
    </row>
    <row r="29" spans="1:26" x14ac:dyDescent="0.3">
      <c r="A29" t="s">
        <v>20</v>
      </c>
      <c r="B29" t="s">
        <v>35</v>
      </c>
      <c r="C29" s="1">
        <v>0</v>
      </c>
      <c r="D29" s="2">
        <v>0</v>
      </c>
      <c r="E29" s="1"/>
      <c r="F29" s="2">
        <v>0</v>
      </c>
      <c r="G29" s="1">
        <v>31443570</v>
      </c>
      <c r="H29" s="2">
        <v>7963.61</v>
      </c>
      <c r="I29" s="1"/>
      <c r="J29" s="2"/>
      <c r="K29" s="1">
        <v>0</v>
      </c>
      <c r="L29" s="2">
        <v>0</v>
      </c>
      <c r="M29" s="1"/>
      <c r="N29" s="2"/>
      <c r="O29" s="1"/>
      <c r="P29" s="2">
        <v>0</v>
      </c>
      <c r="Q29" s="1"/>
      <c r="R29" s="2">
        <v>0</v>
      </c>
      <c r="S29" s="1">
        <v>31443570</v>
      </c>
      <c r="T29" s="2">
        <v>7963.61</v>
      </c>
      <c r="U29" s="2">
        <f>Forecast[[#This Row],[TOTAL BAJAS (USD) EN SISTEMA]]+Forecast[[#This Row],[TOTAL INGRESOS (USD) EN SISTEMA]]+Forecast[[#This Row],[COSTOS EN SISTEMA (USD)]]+Forecast[[#This Row],[PROVISIONES EN SISTEMA (USD)]]</f>
        <v>7963.61</v>
      </c>
      <c r="V29" s="2">
        <f>Forecast[[#This Row],[TOTAL BAJAS (USD) PENDIENTES]]+Forecast[[#This Row],[TOTAL INGRESOS (USD) PENDIENTES]]+Forecast[[#This Row],[COSTOS PENDIENTES (USD)]]+Forecast[[#This Row],[PROVISIONES NUEVAS (USD)]]</f>
        <v>0</v>
      </c>
      <c r="W29" t="s">
        <v>209</v>
      </c>
      <c r="X29" t="s">
        <v>215</v>
      </c>
      <c r="Y29" t="s">
        <v>224</v>
      </c>
      <c r="Z29" t="s">
        <v>225</v>
      </c>
    </row>
    <row r="30" spans="1:26" x14ac:dyDescent="0.3">
      <c r="A30" t="s">
        <v>20</v>
      </c>
      <c r="B30" t="s">
        <v>226</v>
      </c>
      <c r="C30" s="1">
        <v>0</v>
      </c>
      <c r="D30" s="2">
        <v>0</v>
      </c>
      <c r="E30" s="1"/>
      <c r="F30" s="2">
        <v>0</v>
      </c>
      <c r="G30" s="1">
        <v>0</v>
      </c>
      <c r="H30" s="2">
        <v>0</v>
      </c>
      <c r="I30" s="1"/>
      <c r="J30" s="2"/>
      <c r="K30" s="1">
        <v>0</v>
      </c>
      <c r="L30" s="2">
        <v>0</v>
      </c>
      <c r="M30" s="1"/>
      <c r="N30" s="2"/>
      <c r="O30" s="1"/>
      <c r="P30" s="2">
        <v>0</v>
      </c>
      <c r="Q30" s="1"/>
      <c r="R30" s="2">
        <v>0</v>
      </c>
      <c r="S30" s="1">
        <v>0</v>
      </c>
      <c r="T30" s="2">
        <v>0</v>
      </c>
      <c r="U30" s="2">
        <f>Forecast[[#This Row],[TOTAL BAJAS (USD) EN SISTEMA]]+Forecast[[#This Row],[TOTAL INGRESOS (USD) EN SISTEMA]]+Forecast[[#This Row],[COSTOS EN SISTEMA (USD)]]+Forecast[[#This Row],[PROVISIONES EN SISTEMA (USD)]]</f>
        <v>0</v>
      </c>
      <c r="V30" s="2">
        <f>Forecast[[#This Row],[TOTAL BAJAS (USD) PENDIENTES]]+Forecast[[#This Row],[TOTAL INGRESOS (USD) PENDIENTES]]+Forecast[[#This Row],[COSTOS PENDIENTES (USD)]]+Forecast[[#This Row],[PROVISIONES NUEVAS (USD)]]</f>
        <v>0</v>
      </c>
      <c r="W30" t="s">
        <v>209</v>
      </c>
      <c r="X30" t="s">
        <v>210</v>
      </c>
      <c r="Y30" t="s">
        <v>224</v>
      </c>
      <c r="Z30" t="s">
        <v>225</v>
      </c>
    </row>
    <row r="31" spans="1:26" x14ac:dyDescent="0.3">
      <c r="A31" t="s">
        <v>20</v>
      </c>
      <c r="B31" t="s">
        <v>113</v>
      </c>
      <c r="C31" s="1">
        <v>0</v>
      </c>
      <c r="D31" s="2">
        <v>0</v>
      </c>
      <c r="E31" s="1"/>
      <c r="F31" s="2">
        <v>0</v>
      </c>
      <c r="G31" s="1">
        <v>160911390.74000001</v>
      </c>
      <c r="H31" s="2">
        <v>40789.01</v>
      </c>
      <c r="I31" s="1"/>
      <c r="J31" s="2"/>
      <c r="K31" s="1">
        <v>-49454670.609999999</v>
      </c>
      <c r="L31" s="2">
        <v>-12181.970000000001</v>
      </c>
      <c r="M31" s="1">
        <v>-111456719.70999999</v>
      </c>
      <c r="N31" s="2">
        <v>-27622.483199504335</v>
      </c>
      <c r="O31" s="1"/>
      <c r="P31" s="2">
        <v>0</v>
      </c>
      <c r="Q31" s="1"/>
      <c r="R31" s="2">
        <v>0</v>
      </c>
      <c r="S31" s="1">
        <v>0.42000001668930054</v>
      </c>
      <c r="T31" s="2">
        <v>984.55680049566581</v>
      </c>
      <c r="U31" s="2">
        <f>Forecast[[#This Row],[TOTAL BAJAS (USD) EN SISTEMA]]+Forecast[[#This Row],[TOTAL INGRESOS (USD) EN SISTEMA]]+Forecast[[#This Row],[COSTOS EN SISTEMA (USD)]]+Forecast[[#This Row],[PROVISIONES EN SISTEMA (USD)]]</f>
        <v>28607.040000000001</v>
      </c>
      <c r="V31" s="2">
        <f>Forecast[[#This Row],[TOTAL BAJAS (USD) PENDIENTES]]+Forecast[[#This Row],[TOTAL INGRESOS (USD) PENDIENTES]]+Forecast[[#This Row],[COSTOS PENDIENTES (USD)]]+Forecast[[#This Row],[PROVISIONES NUEVAS (USD)]]</f>
        <v>-27622.483199504335</v>
      </c>
      <c r="W31" t="s">
        <v>209</v>
      </c>
      <c r="X31" t="s">
        <v>215</v>
      </c>
      <c r="Y31" t="s">
        <v>224</v>
      </c>
      <c r="Z31" t="s">
        <v>225</v>
      </c>
    </row>
    <row r="32" spans="1:26" x14ac:dyDescent="0.3">
      <c r="A32" t="s">
        <v>20</v>
      </c>
      <c r="B32" t="s">
        <v>96</v>
      </c>
      <c r="C32" s="1">
        <v>-50492267.079999998</v>
      </c>
      <c r="D32" s="2">
        <v>-12788</v>
      </c>
      <c r="E32" s="1"/>
      <c r="F32" s="2">
        <v>0</v>
      </c>
      <c r="G32" s="1">
        <v>14108207.48</v>
      </c>
      <c r="H32" s="2">
        <v>3488.7000000000003</v>
      </c>
      <c r="I32" s="1"/>
      <c r="J32" s="2"/>
      <c r="K32" s="1">
        <v>0</v>
      </c>
      <c r="L32" s="2">
        <v>0</v>
      </c>
      <c r="M32" s="1"/>
      <c r="N32" s="2"/>
      <c r="O32" s="1"/>
      <c r="P32" s="2">
        <v>0</v>
      </c>
      <c r="Q32" s="1"/>
      <c r="R32" s="2">
        <v>0</v>
      </c>
      <c r="S32" s="1">
        <v>-36384059.599999994</v>
      </c>
      <c r="T32" s="2">
        <v>-9299.2999999999993</v>
      </c>
      <c r="U32" s="2">
        <f>Forecast[[#This Row],[TOTAL BAJAS (USD) EN SISTEMA]]+Forecast[[#This Row],[TOTAL INGRESOS (USD) EN SISTEMA]]+Forecast[[#This Row],[COSTOS EN SISTEMA (USD)]]+Forecast[[#This Row],[PROVISIONES EN SISTEMA (USD)]]</f>
        <v>-9299.2999999999993</v>
      </c>
      <c r="V32" s="2">
        <f>Forecast[[#This Row],[TOTAL BAJAS (USD) PENDIENTES]]+Forecast[[#This Row],[TOTAL INGRESOS (USD) PENDIENTES]]+Forecast[[#This Row],[COSTOS PENDIENTES (USD)]]+Forecast[[#This Row],[PROVISIONES NUEVAS (USD)]]</f>
        <v>0</v>
      </c>
      <c r="W32" t="s">
        <v>209</v>
      </c>
      <c r="X32" t="s">
        <v>215</v>
      </c>
      <c r="Y32" t="s">
        <v>224</v>
      </c>
      <c r="Z32" t="s">
        <v>225</v>
      </c>
    </row>
    <row r="33" spans="1:26" x14ac:dyDescent="0.3">
      <c r="A33" t="s">
        <v>20</v>
      </c>
      <c r="B33" t="s">
        <v>38</v>
      </c>
      <c r="C33" s="1">
        <v>-21034580.039999999</v>
      </c>
      <c r="D33" s="2">
        <v>-5332</v>
      </c>
      <c r="E33" s="1"/>
      <c r="F33" s="2">
        <v>0</v>
      </c>
      <c r="G33" s="1">
        <v>21759818.130000003</v>
      </c>
      <c r="H33" s="2">
        <v>5332</v>
      </c>
      <c r="I33" s="1"/>
      <c r="J33" s="2"/>
      <c r="K33" s="1">
        <v>0</v>
      </c>
      <c r="L33" s="2">
        <v>0</v>
      </c>
      <c r="M33" s="1"/>
      <c r="N33" s="2"/>
      <c r="O33" s="1"/>
      <c r="P33" s="2">
        <v>0</v>
      </c>
      <c r="Q33" s="1">
        <v>30750735</v>
      </c>
      <c r="R33" s="2">
        <v>7621</v>
      </c>
      <c r="S33" s="1">
        <v>31475973.090000004</v>
      </c>
      <c r="T33" s="2">
        <v>7621</v>
      </c>
      <c r="U33" s="2">
        <f>Forecast[[#This Row],[TOTAL BAJAS (USD) EN SISTEMA]]+Forecast[[#This Row],[TOTAL INGRESOS (USD) EN SISTEMA]]+Forecast[[#This Row],[COSTOS EN SISTEMA (USD)]]+Forecast[[#This Row],[PROVISIONES EN SISTEMA (USD)]]</f>
        <v>0</v>
      </c>
      <c r="V33" s="2">
        <f>Forecast[[#This Row],[TOTAL BAJAS (USD) PENDIENTES]]+Forecast[[#This Row],[TOTAL INGRESOS (USD) PENDIENTES]]+Forecast[[#This Row],[COSTOS PENDIENTES (USD)]]+Forecast[[#This Row],[PROVISIONES NUEVAS (USD)]]</f>
        <v>7621</v>
      </c>
      <c r="W33" t="s">
        <v>209</v>
      </c>
      <c r="X33" t="s">
        <v>215</v>
      </c>
      <c r="Y33" t="s">
        <v>224</v>
      </c>
      <c r="Z33" t="s">
        <v>225</v>
      </c>
    </row>
    <row r="34" spans="1:26" x14ac:dyDescent="0.3">
      <c r="A34" t="s">
        <v>20</v>
      </c>
      <c r="B34" t="s">
        <v>43</v>
      </c>
      <c r="C34" s="1">
        <v>0</v>
      </c>
      <c r="D34" s="2">
        <v>0</v>
      </c>
      <c r="E34" s="1"/>
      <c r="F34" s="2">
        <v>0</v>
      </c>
      <c r="G34" s="1">
        <v>162949241</v>
      </c>
      <c r="H34" s="2">
        <v>40331.979999999996</v>
      </c>
      <c r="I34" s="1"/>
      <c r="J34" s="2"/>
      <c r="K34" s="1">
        <v>0</v>
      </c>
      <c r="L34" s="2">
        <v>0</v>
      </c>
      <c r="M34" s="1"/>
      <c r="N34" s="2"/>
      <c r="O34" s="1"/>
      <c r="P34" s="2">
        <v>0</v>
      </c>
      <c r="Q34" s="1"/>
      <c r="R34" s="2">
        <v>0</v>
      </c>
      <c r="S34" s="1">
        <v>162949241</v>
      </c>
      <c r="T34" s="2">
        <v>40331.979999999996</v>
      </c>
      <c r="U34" s="2">
        <f>Forecast[[#This Row],[TOTAL BAJAS (USD) EN SISTEMA]]+Forecast[[#This Row],[TOTAL INGRESOS (USD) EN SISTEMA]]+Forecast[[#This Row],[COSTOS EN SISTEMA (USD)]]+Forecast[[#This Row],[PROVISIONES EN SISTEMA (USD)]]</f>
        <v>40331.979999999996</v>
      </c>
      <c r="V34" s="2">
        <f>Forecast[[#This Row],[TOTAL BAJAS (USD) PENDIENTES]]+Forecast[[#This Row],[TOTAL INGRESOS (USD) PENDIENTES]]+Forecast[[#This Row],[COSTOS PENDIENTES (USD)]]+Forecast[[#This Row],[PROVISIONES NUEVAS (USD)]]</f>
        <v>0</v>
      </c>
      <c r="W34" t="s">
        <v>209</v>
      </c>
      <c r="X34" t="s">
        <v>215</v>
      </c>
      <c r="Y34" t="s">
        <v>224</v>
      </c>
      <c r="Z34" t="s">
        <v>225</v>
      </c>
    </row>
    <row r="35" spans="1:26" x14ac:dyDescent="0.3">
      <c r="A35" t="s">
        <v>20</v>
      </c>
      <c r="B35" t="s">
        <v>21</v>
      </c>
      <c r="C35" s="1">
        <v>0</v>
      </c>
      <c r="D35" s="2">
        <v>0</v>
      </c>
      <c r="E35" s="1"/>
      <c r="F35" s="2">
        <v>0</v>
      </c>
      <c r="G35" s="1">
        <v>794292303.98000002</v>
      </c>
      <c r="H35" s="2">
        <v>197341.44</v>
      </c>
      <c r="I35" s="1"/>
      <c r="J35" s="2"/>
      <c r="K35" s="1">
        <v>-649489202.06999981</v>
      </c>
      <c r="L35" s="2">
        <v>-157383.32999999999</v>
      </c>
      <c r="M35" s="1">
        <v>-146266890.93000001</v>
      </c>
      <c r="N35" s="2">
        <v>-36249.539263940525</v>
      </c>
      <c r="O35" s="1"/>
      <c r="P35" s="2">
        <v>0</v>
      </c>
      <c r="Q35" s="1"/>
      <c r="R35" s="2">
        <v>0</v>
      </c>
      <c r="S35" s="1">
        <v>-1463789.0199998021</v>
      </c>
      <c r="T35" s="2">
        <v>3708.5707360594897</v>
      </c>
      <c r="U35" s="2">
        <f>Forecast[[#This Row],[TOTAL BAJAS (USD) EN SISTEMA]]+Forecast[[#This Row],[TOTAL INGRESOS (USD) EN SISTEMA]]+Forecast[[#This Row],[COSTOS EN SISTEMA (USD)]]+Forecast[[#This Row],[PROVISIONES EN SISTEMA (USD)]]</f>
        <v>39958.110000000015</v>
      </c>
      <c r="V35" s="2">
        <f>Forecast[[#This Row],[TOTAL BAJAS (USD) PENDIENTES]]+Forecast[[#This Row],[TOTAL INGRESOS (USD) PENDIENTES]]+Forecast[[#This Row],[COSTOS PENDIENTES (USD)]]+Forecast[[#This Row],[PROVISIONES NUEVAS (USD)]]</f>
        <v>-36249.539263940525</v>
      </c>
      <c r="W35" t="s">
        <v>209</v>
      </c>
      <c r="X35" t="s">
        <v>215</v>
      </c>
      <c r="Y35" t="s">
        <v>224</v>
      </c>
      <c r="Z35" t="s">
        <v>227</v>
      </c>
    </row>
    <row r="36" spans="1:26" x14ac:dyDescent="0.3">
      <c r="A36" t="s">
        <v>20</v>
      </c>
      <c r="B36" t="s">
        <v>151</v>
      </c>
      <c r="C36" s="1">
        <v>0</v>
      </c>
      <c r="D36" s="2">
        <v>0</v>
      </c>
      <c r="E36" s="1"/>
      <c r="F36" s="2">
        <v>0</v>
      </c>
      <c r="G36" s="1">
        <v>86349233.909999996</v>
      </c>
      <c r="H36" s="2">
        <v>21190.020000000004</v>
      </c>
      <c r="I36" s="1"/>
      <c r="J36" s="2"/>
      <c r="K36" s="1">
        <v>-69985498.790000007</v>
      </c>
      <c r="L36" s="2">
        <v>-17140.899999999994</v>
      </c>
      <c r="M36" s="1"/>
      <c r="N36" s="2"/>
      <c r="O36" s="1"/>
      <c r="P36" s="2">
        <v>0</v>
      </c>
      <c r="Q36" s="1"/>
      <c r="R36" s="2">
        <v>0</v>
      </c>
      <c r="S36" s="1">
        <v>16363735.11999999</v>
      </c>
      <c r="T36" s="2">
        <v>4049.1200000000099</v>
      </c>
      <c r="U36" s="2">
        <f>Forecast[[#This Row],[TOTAL BAJAS (USD) EN SISTEMA]]+Forecast[[#This Row],[TOTAL INGRESOS (USD) EN SISTEMA]]+Forecast[[#This Row],[COSTOS EN SISTEMA (USD)]]+Forecast[[#This Row],[PROVISIONES EN SISTEMA (USD)]]</f>
        <v>4049.1200000000099</v>
      </c>
      <c r="V36" s="2">
        <f>Forecast[[#This Row],[TOTAL BAJAS (USD) PENDIENTES]]+Forecast[[#This Row],[TOTAL INGRESOS (USD) PENDIENTES]]+Forecast[[#This Row],[COSTOS PENDIENTES (USD)]]+Forecast[[#This Row],[PROVISIONES NUEVAS (USD)]]</f>
        <v>0</v>
      </c>
      <c r="W36" t="s">
        <v>209</v>
      </c>
      <c r="X36" t="s">
        <v>215</v>
      </c>
      <c r="Y36" t="s">
        <v>224</v>
      </c>
      <c r="Z36" t="s">
        <v>225</v>
      </c>
    </row>
    <row r="37" spans="1:26" x14ac:dyDescent="0.3">
      <c r="A37" t="s">
        <v>20</v>
      </c>
      <c r="B37" t="s">
        <v>50</v>
      </c>
      <c r="C37" s="1">
        <v>-13046015.789999999</v>
      </c>
      <c r="D37" s="2">
        <v>-3307</v>
      </c>
      <c r="E37" s="1"/>
      <c r="F37" s="2">
        <v>0</v>
      </c>
      <c r="G37" s="1">
        <v>13403237.93</v>
      </c>
      <c r="H37" s="2">
        <v>3307</v>
      </c>
      <c r="I37" s="1"/>
      <c r="J37" s="2"/>
      <c r="K37" s="1">
        <v>0</v>
      </c>
      <c r="L37" s="2">
        <v>0</v>
      </c>
      <c r="M37" s="1"/>
      <c r="N37" s="2"/>
      <c r="O37" s="1"/>
      <c r="P37" s="2">
        <v>0</v>
      </c>
      <c r="Q37" s="1">
        <v>13343745</v>
      </c>
      <c r="R37" s="2">
        <v>3307</v>
      </c>
      <c r="S37" s="1">
        <v>13700967.140000001</v>
      </c>
      <c r="T37" s="2">
        <v>3307</v>
      </c>
      <c r="U37" s="2">
        <f>Forecast[[#This Row],[TOTAL BAJAS (USD) EN SISTEMA]]+Forecast[[#This Row],[TOTAL INGRESOS (USD) EN SISTEMA]]+Forecast[[#This Row],[COSTOS EN SISTEMA (USD)]]+Forecast[[#This Row],[PROVISIONES EN SISTEMA (USD)]]</f>
        <v>0</v>
      </c>
      <c r="V37" s="2">
        <f>Forecast[[#This Row],[TOTAL BAJAS (USD) PENDIENTES]]+Forecast[[#This Row],[TOTAL INGRESOS (USD) PENDIENTES]]+Forecast[[#This Row],[COSTOS PENDIENTES (USD)]]+Forecast[[#This Row],[PROVISIONES NUEVAS (USD)]]</f>
        <v>3307</v>
      </c>
      <c r="W37" t="s">
        <v>209</v>
      </c>
      <c r="X37" t="s">
        <v>215</v>
      </c>
      <c r="Y37" t="s">
        <v>224</v>
      </c>
      <c r="Z37" t="s">
        <v>225</v>
      </c>
    </row>
    <row r="38" spans="1:26" x14ac:dyDescent="0.3">
      <c r="A38" t="s">
        <v>20</v>
      </c>
      <c r="B38" t="s">
        <v>228</v>
      </c>
      <c r="C38" s="1">
        <v>-117510366</v>
      </c>
      <c r="D38" s="2">
        <v>-29787.399999999998</v>
      </c>
      <c r="E38" s="1">
        <v>-20490000</v>
      </c>
      <c r="F38" s="2">
        <v>-5078.0669144981412</v>
      </c>
      <c r="G38" s="1">
        <v>141715886</v>
      </c>
      <c r="H38" s="2">
        <v>35920.22</v>
      </c>
      <c r="I38" s="1"/>
      <c r="J38" s="2"/>
      <c r="K38" s="1">
        <v>0</v>
      </c>
      <c r="L38" s="2">
        <v>0</v>
      </c>
      <c r="M38" s="1"/>
      <c r="N38" s="2"/>
      <c r="O38" s="1"/>
      <c r="P38" s="2">
        <v>0</v>
      </c>
      <c r="Q38" s="1">
        <v>159551293</v>
      </c>
      <c r="R38" s="2">
        <v>39541.832218091695</v>
      </c>
      <c r="S38" s="1">
        <v>163266813</v>
      </c>
      <c r="T38" s="2">
        <v>40596.585303593558</v>
      </c>
      <c r="U38" s="2">
        <f>Forecast[[#This Row],[TOTAL BAJAS (USD) EN SISTEMA]]+Forecast[[#This Row],[TOTAL INGRESOS (USD) EN SISTEMA]]+Forecast[[#This Row],[COSTOS EN SISTEMA (USD)]]+Forecast[[#This Row],[PROVISIONES EN SISTEMA (USD)]]</f>
        <v>6132.8200000000033</v>
      </c>
      <c r="V38" s="2">
        <f>Forecast[[#This Row],[TOTAL BAJAS (USD) PENDIENTES]]+Forecast[[#This Row],[TOTAL INGRESOS (USD) PENDIENTES]]+Forecast[[#This Row],[COSTOS PENDIENTES (USD)]]+Forecast[[#This Row],[PROVISIONES NUEVAS (USD)]]</f>
        <v>34463.765303593551</v>
      </c>
      <c r="W38" t="s">
        <v>209</v>
      </c>
      <c r="X38" t="s">
        <v>215</v>
      </c>
      <c r="Y38" t="s">
        <v>224</v>
      </c>
      <c r="Z38" t="s">
        <v>225</v>
      </c>
    </row>
    <row r="39" spans="1:26" x14ac:dyDescent="0.3">
      <c r="A39" t="s">
        <v>20</v>
      </c>
      <c r="B39" t="s">
        <v>68</v>
      </c>
      <c r="C39" s="1">
        <v>-6500000</v>
      </c>
      <c r="D39" s="2">
        <v>-1647.66</v>
      </c>
      <c r="E39" s="1"/>
      <c r="F39" s="2">
        <v>0</v>
      </c>
      <c r="G39" s="1">
        <v>20214897</v>
      </c>
      <c r="H39" s="2">
        <v>4987.6499999999996</v>
      </c>
      <c r="I39" s="1"/>
      <c r="J39" s="2"/>
      <c r="K39" s="1">
        <v>-12227384.91</v>
      </c>
      <c r="L39" s="2">
        <v>-2947.75</v>
      </c>
      <c r="M39" s="1"/>
      <c r="N39" s="2"/>
      <c r="O39" s="1"/>
      <c r="P39" s="2">
        <v>0</v>
      </c>
      <c r="Q39" s="1">
        <v>8085959</v>
      </c>
      <c r="R39" s="2">
        <v>2003.9551425030979</v>
      </c>
      <c r="S39" s="1">
        <v>9573471.0899999999</v>
      </c>
      <c r="T39" s="2">
        <v>2396.1951425030975</v>
      </c>
      <c r="U39" s="2">
        <f>Forecast[[#This Row],[TOTAL BAJAS (USD) EN SISTEMA]]+Forecast[[#This Row],[TOTAL INGRESOS (USD) EN SISTEMA]]+Forecast[[#This Row],[COSTOS EN SISTEMA (USD)]]+Forecast[[#This Row],[PROVISIONES EN SISTEMA (USD)]]</f>
        <v>392.23999999999978</v>
      </c>
      <c r="V39" s="2">
        <f>Forecast[[#This Row],[TOTAL BAJAS (USD) PENDIENTES]]+Forecast[[#This Row],[TOTAL INGRESOS (USD) PENDIENTES]]+Forecast[[#This Row],[COSTOS PENDIENTES (USD)]]+Forecast[[#This Row],[PROVISIONES NUEVAS (USD)]]</f>
        <v>2003.9551425030979</v>
      </c>
      <c r="W39" t="s">
        <v>209</v>
      </c>
      <c r="X39" t="s">
        <v>215</v>
      </c>
      <c r="Y39" t="s">
        <v>224</v>
      </c>
      <c r="Z39" t="s">
        <v>225</v>
      </c>
    </row>
    <row r="40" spans="1:26" x14ac:dyDescent="0.3">
      <c r="A40" t="s">
        <v>20</v>
      </c>
      <c r="B40" t="s">
        <v>229</v>
      </c>
      <c r="C40" s="1">
        <v>0</v>
      </c>
      <c r="D40" s="2">
        <v>0</v>
      </c>
      <c r="E40" s="1"/>
      <c r="F40" s="2">
        <v>0</v>
      </c>
      <c r="G40" s="1">
        <v>60029584.199999996</v>
      </c>
      <c r="H40" s="2">
        <v>14760</v>
      </c>
      <c r="I40" s="1"/>
      <c r="J40" s="2"/>
      <c r="K40" s="1">
        <v>0</v>
      </c>
      <c r="L40" s="2">
        <v>0</v>
      </c>
      <c r="M40" s="1"/>
      <c r="N40" s="2"/>
      <c r="O40" s="1"/>
      <c r="P40" s="2">
        <v>0</v>
      </c>
      <c r="Q40" s="1"/>
      <c r="R40" s="2">
        <v>0</v>
      </c>
      <c r="S40" s="1">
        <v>60029584.199999996</v>
      </c>
      <c r="T40" s="2">
        <v>14760</v>
      </c>
      <c r="U40" s="2">
        <f>Forecast[[#This Row],[TOTAL BAJAS (USD) EN SISTEMA]]+Forecast[[#This Row],[TOTAL INGRESOS (USD) EN SISTEMA]]+Forecast[[#This Row],[COSTOS EN SISTEMA (USD)]]+Forecast[[#This Row],[PROVISIONES EN SISTEMA (USD)]]</f>
        <v>14760</v>
      </c>
      <c r="V40" s="2">
        <f>Forecast[[#This Row],[TOTAL BAJAS (USD) PENDIENTES]]+Forecast[[#This Row],[TOTAL INGRESOS (USD) PENDIENTES]]+Forecast[[#This Row],[COSTOS PENDIENTES (USD)]]+Forecast[[#This Row],[PROVISIONES NUEVAS (USD)]]</f>
        <v>0</v>
      </c>
      <c r="W40" t="s">
        <v>209</v>
      </c>
      <c r="X40" t="s">
        <v>215</v>
      </c>
      <c r="Y40" t="s">
        <v>224</v>
      </c>
      <c r="Z40" t="s">
        <v>225</v>
      </c>
    </row>
    <row r="41" spans="1:26" x14ac:dyDescent="0.3">
      <c r="A41" t="s">
        <v>20</v>
      </c>
      <c r="B41" t="s">
        <v>230</v>
      </c>
      <c r="C41" s="1">
        <v>0</v>
      </c>
      <c r="D41" s="2">
        <v>0</v>
      </c>
      <c r="E41" s="1">
        <v>-175904170.64999998</v>
      </c>
      <c r="F41" s="2">
        <v>-43594.59</v>
      </c>
      <c r="G41" s="1">
        <v>0</v>
      </c>
      <c r="H41" s="2">
        <v>0</v>
      </c>
      <c r="I41" s="1">
        <v>307056519.44999999</v>
      </c>
      <c r="J41" s="2">
        <v>76098.27</v>
      </c>
      <c r="K41" s="1">
        <v>0</v>
      </c>
      <c r="L41" s="2">
        <v>0</v>
      </c>
      <c r="M41" s="1">
        <v>-130567271</v>
      </c>
      <c r="N41" s="2">
        <v>-32358.67930607187</v>
      </c>
      <c r="O41" s="1"/>
      <c r="P41" s="2">
        <v>0</v>
      </c>
      <c r="Q41" s="1"/>
      <c r="R41" s="2">
        <v>0</v>
      </c>
      <c r="S41" s="1">
        <v>585077.80000001192</v>
      </c>
      <c r="T41" s="2">
        <v>145.00069392813748</v>
      </c>
      <c r="U41" s="2">
        <f>Forecast[[#This Row],[TOTAL BAJAS (USD) EN SISTEMA]]+Forecast[[#This Row],[TOTAL INGRESOS (USD) EN SISTEMA]]+Forecast[[#This Row],[COSTOS EN SISTEMA (USD)]]+Forecast[[#This Row],[PROVISIONES EN SISTEMA (USD)]]</f>
        <v>0</v>
      </c>
      <c r="V41" s="2">
        <f>Forecast[[#This Row],[TOTAL BAJAS (USD) PENDIENTES]]+Forecast[[#This Row],[TOTAL INGRESOS (USD) PENDIENTES]]+Forecast[[#This Row],[COSTOS PENDIENTES (USD)]]+Forecast[[#This Row],[PROVISIONES NUEVAS (USD)]]</f>
        <v>145.00069392813748</v>
      </c>
      <c r="W41" t="s">
        <v>209</v>
      </c>
      <c r="X41" t="s">
        <v>215</v>
      </c>
      <c r="Y41" t="s">
        <v>224</v>
      </c>
    </row>
    <row r="42" spans="1:26" x14ac:dyDescent="0.3">
      <c r="A42" t="s">
        <v>18</v>
      </c>
      <c r="B42" t="s">
        <v>28</v>
      </c>
      <c r="C42" s="1">
        <v>-34581435</v>
      </c>
      <c r="D42" s="2">
        <v>-8765.9599999999991</v>
      </c>
      <c r="E42" s="1"/>
      <c r="F42" s="2">
        <v>0</v>
      </c>
      <c r="G42" s="1">
        <v>34581435</v>
      </c>
      <c r="H42" s="2">
        <v>8689</v>
      </c>
      <c r="I42" s="1"/>
      <c r="J42" s="2"/>
      <c r="K42" s="1">
        <v>0</v>
      </c>
      <c r="L42" s="2">
        <v>0</v>
      </c>
      <c r="M42" s="1"/>
      <c r="N42" s="2"/>
      <c r="O42" s="1"/>
      <c r="P42" s="2">
        <v>0</v>
      </c>
      <c r="Q42" s="1">
        <v>213725745</v>
      </c>
      <c r="R42" s="2">
        <v>52967.966542750932</v>
      </c>
      <c r="S42" s="1">
        <v>213725745</v>
      </c>
      <c r="T42" s="2">
        <v>52891.006542750933</v>
      </c>
      <c r="U42" s="2">
        <f>Forecast[[#This Row],[TOTAL BAJAS (USD) EN SISTEMA]]+Forecast[[#This Row],[TOTAL INGRESOS (USD) EN SISTEMA]]+Forecast[[#This Row],[COSTOS EN SISTEMA (USD)]]+Forecast[[#This Row],[PROVISIONES EN SISTEMA (USD)]]</f>
        <v>-76.959999999999127</v>
      </c>
      <c r="V42" s="2">
        <f>Forecast[[#This Row],[TOTAL BAJAS (USD) PENDIENTES]]+Forecast[[#This Row],[TOTAL INGRESOS (USD) PENDIENTES]]+Forecast[[#This Row],[COSTOS PENDIENTES (USD)]]+Forecast[[#This Row],[PROVISIONES NUEVAS (USD)]]</f>
        <v>52967.966542750932</v>
      </c>
      <c r="W42" t="s">
        <v>209</v>
      </c>
      <c r="X42" t="s">
        <v>215</v>
      </c>
      <c r="Y42" t="s">
        <v>218</v>
      </c>
    </row>
    <row r="43" spans="1:26" x14ac:dyDescent="0.3">
      <c r="A43" t="s">
        <v>18</v>
      </c>
      <c r="B43" t="s">
        <v>158</v>
      </c>
      <c r="C43" s="1">
        <v>0</v>
      </c>
      <c r="D43" s="2">
        <v>0</v>
      </c>
      <c r="E43" s="1">
        <v>-19176742</v>
      </c>
      <c r="F43" s="2">
        <v>-4752.6002478314749</v>
      </c>
      <c r="G43" s="1">
        <v>415134</v>
      </c>
      <c r="H43" s="2">
        <v>105.22</v>
      </c>
      <c r="I43" s="1"/>
      <c r="J43" s="2"/>
      <c r="K43" s="1">
        <v>0</v>
      </c>
      <c r="L43" s="2">
        <v>0</v>
      </c>
      <c r="M43" s="1"/>
      <c r="N43" s="2"/>
      <c r="O43" s="1"/>
      <c r="P43" s="2">
        <v>0</v>
      </c>
      <c r="Q43" s="1">
        <v>37332292</v>
      </c>
      <c r="R43" s="2">
        <v>9252.1169764560091</v>
      </c>
      <c r="S43" s="1">
        <v>18570684</v>
      </c>
      <c r="T43" s="2">
        <v>4604.7367286245344</v>
      </c>
      <c r="U43" s="2">
        <f>Forecast[[#This Row],[TOTAL BAJAS (USD) EN SISTEMA]]+Forecast[[#This Row],[TOTAL INGRESOS (USD) EN SISTEMA]]+Forecast[[#This Row],[COSTOS EN SISTEMA (USD)]]+Forecast[[#This Row],[PROVISIONES EN SISTEMA (USD)]]</f>
        <v>105.22</v>
      </c>
      <c r="V43" s="2">
        <f>Forecast[[#This Row],[TOTAL BAJAS (USD) PENDIENTES]]+Forecast[[#This Row],[TOTAL INGRESOS (USD) PENDIENTES]]+Forecast[[#This Row],[COSTOS PENDIENTES (USD)]]+Forecast[[#This Row],[PROVISIONES NUEVAS (USD)]]</f>
        <v>4499.5167286245342</v>
      </c>
      <c r="W43" t="s">
        <v>209</v>
      </c>
      <c r="X43" t="s">
        <v>215</v>
      </c>
      <c r="Y43" t="s">
        <v>218</v>
      </c>
    </row>
    <row r="44" spans="1:26" x14ac:dyDescent="0.3">
      <c r="A44" t="s">
        <v>18</v>
      </c>
      <c r="B44" t="s">
        <v>19</v>
      </c>
      <c r="C44" s="1">
        <v>0</v>
      </c>
      <c r="D44" s="2">
        <v>0</v>
      </c>
      <c r="E44" s="1"/>
      <c r="F44" s="2">
        <v>0</v>
      </c>
      <c r="G44" s="1">
        <v>229804397</v>
      </c>
      <c r="H44" s="2">
        <v>58252.52</v>
      </c>
      <c r="I44" s="1"/>
      <c r="J44" s="2"/>
      <c r="K44" s="1">
        <v>-742756917.38999999</v>
      </c>
      <c r="L44" s="2">
        <v>-181531.98</v>
      </c>
      <c r="M44" s="1">
        <v>-270370051</v>
      </c>
      <c r="N44" s="2">
        <v>-67006.208426270139</v>
      </c>
      <c r="O44" s="1"/>
      <c r="P44" s="2">
        <v>0</v>
      </c>
      <c r="Q44" s="1">
        <v>783322568</v>
      </c>
      <c r="R44" s="2">
        <v>194131.98711276331</v>
      </c>
      <c r="S44" s="1">
        <v>-3.3899999856948853</v>
      </c>
      <c r="T44" s="2">
        <v>3846.3186864931486</v>
      </c>
      <c r="U44" s="2">
        <f>Forecast[[#This Row],[TOTAL BAJAS (USD) EN SISTEMA]]+Forecast[[#This Row],[TOTAL INGRESOS (USD) EN SISTEMA]]+Forecast[[#This Row],[COSTOS EN SISTEMA (USD)]]+Forecast[[#This Row],[PROVISIONES EN SISTEMA (USD)]]</f>
        <v>-123279.46000000002</v>
      </c>
      <c r="V44" s="2">
        <f>Forecast[[#This Row],[TOTAL BAJAS (USD) PENDIENTES]]+Forecast[[#This Row],[TOTAL INGRESOS (USD) PENDIENTES]]+Forecast[[#This Row],[COSTOS PENDIENTES (USD)]]+Forecast[[#This Row],[PROVISIONES NUEVAS (USD)]]</f>
        <v>127125.77868649317</v>
      </c>
      <c r="W44" t="s">
        <v>209</v>
      </c>
      <c r="X44" t="s">
        <v>215</v>
      </c>
      <c r="Y44" t="s">
        <v>218</v>
      </c>
    </row>
    <row r="45" spans="1:26" x14ac:dyDescent="0.3">
      <c r="A45" t="s">
        <v>71</v>
      </c>
      <c r="B45" t="s">
        <v>72</v>
      </c>
      <c r="C45" s="1">
        <v>0</v>
      </c>
      <c r="D45" s="2">
        <v>0</v>
      </c>
      <c r="E45" s="1"/>
      <c r="F45" s="2">
        <v>0</v>
      </c>
      <c r="G45" s="1">
        <v>94500</v>
      </c>
      <c r="H45" s="2">
        <v>5471.81</v>
      </c>
      <c r="I45" s="1"/>
      <c r="J45" s="2"/>
      <c r="K45" s="1">
        <v>0</v>
      </c>
      <c r="L45" s="2">
        <v>0</v>
      </c>
      <c r="M45" s="1"/>
      <c r="N45" s="2"/>
      <c r="O45" s="1"/>
      <c r="P45" s="2">
        <v>0</v>
      </c>
      <c r="Q45" s="1"/>
      <c r="R45" s="2">
        <v>0</v>
      </c>
      <c r="S45" s="1">
        <v>94500</v>
      </c>
      <c r="T45" s="2">
        <v>5471.81</v>
      </c>
      <c r="U45" s="2">
        <f>Forecast[[#This Row],[TOTAL BAJAS (USD) EN SISTEMA]]+Forecast[[#This Row],[TOTAL INGRESOS (USD) EN SISTEMA]]+Forecast[[#This Row],[COSTOS EN SISTEMA (USD)]]+Forecast[[#This Row],[PROVISIONES EN SISTEMA (USD)]]</f>
        <v>5471.81</v>
      </c>
      <c r="V45" s="2">
        <f>Forecast[[#This Row],[TOTAL BAJAS (USD) PENDIENTES]]+Forecast[[#This Row],[TOTAL INGRESOS (USD) PENDIENTES]]+Forecast[[#This Row],[COSTOS PENDIENTES (USD)]]+Forecast[[#This Row],[PROVISIONES NUEVAS (USD)]]</f>
        <v>0</v>
      </c>
      <c r="W45" t="s">
        <v>209</v>
      </c>
      <c r="X45" t="s">
        <v>210</v>
      </c>
      <c r="Y45" t="s">
        <v>231</v>
      </c>
    </row>
    <row r="46" spans="1:26" x14ac:dyDescent="0.3">
      <c r="A46" t="s">
        <v>232</v>
      </c>
      <c r="B46" t="s">
        <v>175</v>
      </c>
      <c r="C46" s="1">
        <v>0</v>
      </c>
      <c r="D46" s="2">
        <v>0</v>
      </c>
      <c r="E46" s="1">
        <v>-708025525.63</v>
      </c>
      <c r="F46" s="2">
        <v>-175471.01006939283</v>
      </c>
      <c r="G46" s="1">
        <v>0</v>
      </c>
      <c r="H46" s="2">
        <v>0</v>
      </c>
      <c r="I46" s="1">
        <v>637149046</v>
      </c>
      <c r="J46" s="2">
        <v>157905.58760842626</v>
      </c>
      <c r="K46" s="1">
        <v>-790866861.1099999</v>
      </c>
      <c r="L46" s="2">
        <v>-191591.89999999991</v>
      </c>
      <c r="M46" s="1">
        <v>-525386458</v>
      </c>
      <c r="N46" s="2">
        <v>-130207.30061957869</v>
      </c>
      <c r="O46" s="1"/>
      <c r="P46" s="2">
        <v>0</v>
      </c>
      <c r="Q46" s="1">
        <v>1362285453</v>
      </c>
      <c r="R46" s="2">
        <v>337617.21263940522</v>
      </c>
      <c r="S46" s="1">
        <v>-24844345.739999771</v>
      </c>
      <c r="T46" s="2">
        <v>-1747.4104411399458</v>
      </c>
      <c r="U46" s="2">
        <f>Forecast[[#This Row],[TOTAL BAJAS (USD) EN SISTEMA]]+Forecast[[#This Row],[TOTAL INGRESOS (USD) EN SISTEMA]]+Forecast[[#This Row],[COSTOS EN SISTEMA (USD)]]+Forecast[[#This Row],[PROVISIONES EN SISTEMA (USD)]]</f>
        <v>-191591.89999999991</v>
      </c>
      <c r="V46" s="2">
        <f>Forecast[[#This Row],[TOTAL BAJAS (USD) PENDIENTES]]+Forecast[[#This Row],[TOTAL INGRESOS (USD) PENDIENTES]]+Forecast[[#This Row],[COSTOS PENDIENTES (USD)]]+Forecast[[#This Row],[PROVISIONES NUEVAS (USD)]]</f>
        <v>189844.48955885996</v>
      </c>
      <c r="W46" t="s">
        <v>222</v>
      </c>
      <c r="X46" t="s">
        <v>233</v>
      </c>
    </row>
    <row r="47" spans="1:26" x14ac:dyDescent="0.3">
      <c r="A47" t="s">
        <v>232</v>
      </c>
      <c r="B47" t="s">
        <v>234</v>
      </c>
      <c r="C47" s="1">
        <v>0</v>
      </c>
      <c r="D47" s="2">
        <v>0</v>
      </c>
      <c r="E47" s="1">
        <v>-3500000</v>
      </c>
      <c r="F47" s="2">
        <v>-867.41016109045847</v>
      </c>
      <c r="G47" s="1">
        <v>0</v>
      </c>
      <c r="H47" s="2">
        <v>0</v>
      </c>
      <c r="I47" s="1"/>
      <c r="J47" s="2"/>
      <c r="K47" s="1">
        <v>0</v>
      </c>
      <c r="L47" s="2">
        <v>0</v>
      </c>
      <c r="M47" s="1"/>
      <c r="N47" s="2"/>
      <c r="O47" s="1">
        <v>612766</v>
      </c>
      <c r="P47" s="2">
        <v>151.86270136307311</v>
      </c>
      <c r="Q47" s="1"/>
      <c r="R47" s="2">
        <v>0</v>
      </c>
      <c r="S47" s="1">
        <v>-2887234</v>
      </c>
      <c r="T47" s="2">
        <v>-715.54745972738533</v>
      </c>
      <c r="U47" s="2">
        <f>Forecast[[#This Row],[TOTAL BAJAS (USD) EN SISTEMA]]+Forecast[[#This Row],[TOTAL INGRESOS (USD) EN SISTEMA]]+Forecast[[#This Row],[COSTOS EN SISTEMA (USD)]]+Forecast[[#This Row],[PROVISIONES EN SISTEMA (USD)]]</f>
        <v>151.86270136307311</v>
      </c>
      <c r="V47" s="2">
        <f>Forecast[[#This Row],[TOTAL BAJAS (USD) PENDIENTES]]+Forecast[[#This Row],[TOTAL INGRESOS (USD) PENDIENTES]]+Forecast[[#This Row],[COSTOS PENDIENTES (USD)]]+Forecast[[#This Row],[PROVISIONES NUEVAS (USD)]]</f>
        <v>-867.41016109045847</v>
      </c>
      <c r="W47" t="s">
        <v>209</v>
      </c>
      <c r="X47" t="s">
        <v>233</v>
      </c>
    </row>
    <row r="48" spans="1:26" x14ac:dyDescent="0.3">
      <c r="A48" t="s">
        <v>232</v>
      </c>
      <c r="B48" t="s">
        <v>51</v>
      </c>
      <c r="C48" s="1">
        <v>-99750000</v>
      </c>
      <c r="D48" s="2">
        <v>-25285.360000000001</v>
      </c>
      <c r="E48" s="1">
        <v>-66500000</v>
      </c>
      <c r="F48" s="2">
        <v>-16480.793060718712</v>
      </c>
      <c r="G48" s="1">
        <v>99750000</v>
      </c>
      <c r="H48" s="2">
        <v>24352.5</v>
      </c>
      <c r="I48" s="1">
        <v>66500000</v>
      </c>
      <c r="J48" s="2">
        <v>31559.514600428069</v>
      </c>
      <c r="K48" s="1">
        <v>0</v>
      </c>
      <c r="L48" s="2">
        <v>0</v>
      </c>
      <c r="M48" s="1"/>
      <c r="N48" s="2"/>
      <c r="O48" s="1">
        <v>133000000</v>
      </c>
      <c r="P48" s="2">
        <v>32961.586121437424</v>
      </c>
      <c r="Q48" s="1"/>
      <c r="R48" s="2">
        <v>0</v>
      </c>
      <c r="S48" s="1">
        <v>133000000</v>
      </c>
      <c r="T48" s="2">
        <v>47107.447661146776</v>
      </c>
      <c r="U48" s="2">
        <f>Forecast[[#This Row],[TOTAL BAJAS (USD) EN SISTEMA]]+Forecast[[#This Row],[TOTAL INGRESOS (USD) EN SISTEMA]]+Forecast[[#This Row],[COSTOS EN SISTEMA (USD)]]+Forecast[[#This Row],[PROVISIONES EN SISTEMA (USD)]]</f>
        <v>32028.726121437423</v>
      </c>
      <c r="V48" s="2">
        <f>Forecast[[#This Row],[TOTAL BAJAS (USD) PENDIENTES]]+Forecast[[#This Row],[TOTAL INGRESOS (USD) PENDIENTES]]+Forecast[[#This Row],[COSTOS PENDIENTES (USD)]]+Forecast[[#This Row],[PROVISIONES NUEVAS (USD)]]</f>
        <v>15078.721539709357</v>
      </c>
      <c r="W48" t="s">
        <v>209</v>
      </c>
      <c r="X48" t="s">
        <v>233</v>
      </c>
    </row>
    <row r="49" spans="1:26" x14ac:dyDescent="0.3">
      <c r="A49" t="s">
        <v>232</v>
      </c>
      <c r="B49" t="s">
        <v>89</v>
      </c>
      <c r="C49" s="1">
        <v>-6023955.3200000003</v>
      </c>
      <c r="D49" s="2">
        <v>-1491.01</v>
      </c>
      <c r="E49" s="1">
        <v>-7033442.0999999996</v>
      </c>
      <c r="F49" s="2">
        <v>-1743.1083271375464</v>
      </c>
      <c r="G49" s="1">
        <v>0</v>
      </c>
      <c r="H49" s="2">
        <v>0</v>
      </c>
      <c r="I49" s="1">
        <v>6903670</v>
      </c>
      <c r="J49" s="2">
        <v>697.61310734600283</v>
      </c>
      <c r="K49" s="1">
        <v>0</v>
      </c>
      <c r="L49" s="2">
        <v>0</v>
      </c>
      <c r="M49" s="1"/>
      <c r="N49" s="2"/>
      <c r="O49" s="1">
        <v>9226879</v>
      </c>
      <c r="P49" s="2">
        <v>2286.7110285006197</v>
      </c>
      <c r="Q49" s="1">
        <v>129771</v>
      </c>
      <c r="R49" s="2">
        <v>32.161338289962828</v>
      </c>
      <c r="S49" s="1">
        <v>3202922.58</v>
      </c>
      <c r="T49" s="2">
        <v>-217.63285300096129</v>
      </c>
      <c r="U49" s="2">
        <f>Forecast[[#This Row],[TOTAL BAJAS (USD) EN SISTEMA]]+Forecast[[#This Row],[TOTAL INGRESOS (USD) EN SISTEMA]]+Forecast[[#This Row],[COSTOS EN SISTEMA (USD)]]+Forecast[[#This Row],[PROVISIONES EN SISTEMA (USD)]]</f>
        <v>795.70102850061971</v>
      </c>
      <c r="V49" s="2">
        <f>Forecast[[#This Row],[TOTAL BAJAS (USD) PENDIENTES]]+Forecast[[#This Row],[TOTAL INGRESOS (USD) PENDIENTES]]+Forecast[[#This Row],[COSTOS PENDIENTES (USD)]]+Forecast[[#This Row],[PROVISIONES NUEVAS (USD)]]</f>
        <v>-1013.3338815015808</v>
      </c>
      <c r="W49" t="s">
        <v>209</v>
      </c>
      <c r="X49" t="s">
        <v>233</v>
      </c>
    </row>
    <row r="50" spans="1:26" x14ac:dyDescent="0.3">
      <c r="A50" t="s">
        <v>232</v>
      </c>
      <c r="B50" t="s">
        <v>235</v>
      </c>
      <c r="C50" s="1">
        <v>0</v>
      </c>
      <c r="D50" s="2">
        <v>0</v>
      </c>
      <c r="E50" s="1"/>
      <c r="F50" s="2">
        <v>0</v>
      </c>
      <c r="G50" s="1">
        <v>0</v>
      </c>
      <c r="H50" s="2">
        <v>0</v>
      </c>
      <c r="I50" s="1"/>
      <c r="J50" s="2"/>
      <c r="K50" s="1">
        <v>0</v>
      </c>
      <c r="L50" s="2">
        <v>0</v>
      </c>
      <c r="M50" s="1"/>
      <c r="N50" s="2"/>
      <c r="O50" s="1"/>
      <c r="P50" s="2">
        <v>0</v>
      </c>
      <c r="Q50" s="1"/>
      <c r="R50" s="2">
        <v>0</v>
      </c>
      <c r="S50" s="1">
        <v>0</v>
      </c>
      <c r="T50" s="2">
        <v>0</v>
      </c>
      <c r="U50" s="2">
        <f>Forecast[[#This Row],[TOTAL BAJAS (USD) EN SISTEMA]]+Forecast[[#This Row],[TOTAL INGRESOS (USD) EN SISTEMA]]+Forecast[[#This Row],[COSTOS EN SISTEMA (USD)]]+Forecast[[#This Row],[PROVISIONES EN SISTEMA (USD)]]</f>
        <v>0</v>
      </c>
      <c r="V50" s="2">
        <f>Forecast[[#This Row],[TOTAL BAJAS (USD) PENDIENTES]]+Forecast[[#This Row],[TOTAL INGRESOS (USD) PENDIENTES]]+Forecast[[#This Row],[COSTOS PENDIENTES (USD)]]+Forecast[[#This Row],[PROVISIONES NUEVAS (USD)]]</f>
        <v>0</v>
      </c>
      <c r="W50" t="s">
        <v>222</v>
      </c>
      <c r="X50" t="s">
        <v>233</v>
      </c>
    </row>
    <row r="51" spans="1:26" x14ac:dyDescent="0.3">
      <c r="A51" t="s">
        <v>232</v>
      </c>
      <c r="B51" t="s">
        <v>236</v>
      </c>
      <c r="C51" s="1">
        <v>0</v>
      </c>
      <c r="D51" s="2">
        <v>0</v>
      </c>
      <c r="E51" s="1"/>
      <c r="F51" s="2">
        <v>0</v>
      </c>
      <c r="G51" s="1">
        <v>0</v>
      </c>
      <c r="H51" s="2">
        <v>0</v>
      </c>
      <c r="I51" s="1"/>
      <c r="J51" s="2"/>
      <c r="K51" s="1">
        <v>0</v>
      </c>
      <c r="L51" s="2">
        <v>0</v>
      </c>
      <c r="M51" s="1"/>
      <c r="N51" s="2"/>
      <c r="O51" s="1">
        <v>5250000</v>
      </c>
      <c r="P51" s="2">
        <v>1301.1152416356877</v>
      </c>
      <c r="Q51" s="1"/>
      <c r="R51" s="2">
        <v>0</v>
      </c>
      <c r="S51" s="1">
        <v>5250000</v>
      </c>
      <c r="T51" s="2">
        <v>1301.1152416356877</v>
      </c>
      <c r="U51" s="2">
        <f>Forecast[[#This Row],[TOTAL BAJAS (USD) EN SISTEMA]]+Forecast[[#This Row],[TOTAL INGRESOS (USD) EN SISTEMA]]+Forecast[[#This Row],[COSTOS EN SISTEMA (USD)]]+Forecast[[#This Row],[PROVISIONES EN SISTEMA (USD)]]</f>
        <v>1301.1152416356877</v>
      </c>
      <c r="V51" s="2">
        <f>Forecast[[#This Row],[TOTAL BAJAS (USD) PENDIENTES]]+Forecast[[#This Row],[TOTAL INGRESOS (USD) PENDIENTES]]+Forecast[[#This Row],[COSTOS PENDIENTES (USD)]]+Forecast[[#This Row],[PROVISIONES NUEVAS (USD)]]</f>
        <v>0</v>
      </c>
      <c r="W51" t="s">
        <v>209</v>
      </c>
      <c r="X51" t="s">
        <v>233</v>
      </c>
    </row>
    <row r="52" spans="1:26" x14ac:dyDescent="0.3">
      <c r="A52" t="s">
        <v>176</v>
      </c>
      <c r="B52" t="s">
        <v>237</v>
      </c>
      <c r="C52" s="1">
        <v>0</v>
      </c>
      <c r="D52" s="2">
        <v>0</v>
      </c>
      <c r="E52" s="1"/>
      <c r="F52" s="2">
        <v>0</v>
      </c>
      <c r="G52" s="1">
        <v>0</v>
      </c>
      <c r="H52" s="2">
        <v>0</v>
      </c>
      <c r="I52" s="1"/>
      <c r="J52" s="2"/>
      <c r="K52" s="1">
        <v>0</v>
      </c>
      <c r="L52" s="2">
        <v>0</v>
      </c>
      <c r="M52" s="1"/>
      <c r="N52" s="2"/>
      <c r="O52" s="1"/>
      <c r="P52" s="2">
        <v>0</v>
      </c>
      <c r="Q52" s="1"/>
      <c r="R52" s="2">
        <v>0</v>
      </c>
      <c r="S52" s="1">
        <v>0</v>
      </c>
      <c r="T52" s="2">
        <v>0</v>
      </c>
      <c r="U52" s="2">
        <f>Forecast[[#This Row],[TOTAL BAJAS (USD) EN SISTEMA]]+Forecast[[#This Row],[TOTAL INGRESOS (USD) EN SISTEMA]]+Forecast[[#This Row],[COSTOS EN SISTEMA (USD)]]+Forecast[[#This Row],[PROVISIONES EN SISTEMA (USD)]]</f>
        <v>0</v>
      </c>
      <c r="V52" s="2">
        <f>Forecast[[#This Row],[TOTAL BAJAS (USD) PENDIENTES]]+Forecast[[#This Row],[TOTAL INGRESOS (USD) PENDIENTES]]+Forecast[[#This Row],[COSTOS PENDIENTES (USD)]]+Forecast[[#This Row],[PROVISIONES NUEVAS (USD)]]</f>
        <v>0</v>
      </c>
      <c r="W52" t="s">
        <v>209</v>
      </c>
      <c r="X52" t="s">
        <v>210</v>
      </c>
      <c r="Y52" t="s">
        <v>212</v>
      </c>
    </row>
    <row r="53" spans="1:26" x14ac:dyDescent="0.3">
      <c r="A53" t="s">
        <v>176</v>
      </c>
      <c r="B53" t="s">
        <v>238</v>
      </c>
      <c r="C53" s="1">
        <v>0</v>
      </c>
      <c r="D53" s="2">
        <v>0</v>
      </c>
      <c r="E53" s="1"/>
      <c r="F53" s="2">
        <v>0</v>
      </c>
      <c r="G53" s="1">
        <v>0</v>
      </c>
      <c r="H53" s="2">
        <v>0</v>
      </c>
      <c r="I53" s="1"/>
      <c r="J53" s="2"/>
      <c r="K53" s="1">
        <v>0</v>
      </c>
      <c r="L53" s="2">
        <v>0</v>
      </c>
      <c r="M53" s="1"/>
      <c r="N53" s="2"/>
      <c r="O53" s="1"/>
      <c r="P53" s="2">
        <v>0</v>
      </c>
      <c r="Q53" s="1"/>
      <c r="R53" s="2">
        <v>0</v>
      </c>
      <c r="S53" s="1">
        <v>0</v>
      </c>
      <c r="T53" s="2">
        <v>0</v>
      </c>
      <c r="U53" s="2">
        <f>Forecast[[#This Row],[TOTAL BAJAS (USD) EN SISTEMA]]+Forecast[[#This Row],[TOTAL INGRESOS (USD) EN SISTEMA]]+Forecast[[#This Row],[COSTOS EN SISTEMA (USD)]]+Forecast[[#This Row],[PROVISIONES EN SISTEMA (USD)]]</f>
        <v>0</v>
      </c>
      <c r="V53" s="2">
        <f>Forecast[[#This Row],[TOTAL BAJAS (USD) PENDIENTES]]+Forecast[[#This Row],[TOTAL INGRESOS (USD) PENDIENTES]]+Forecast[[#This Row],[COSTOS PENDIENTES (USD)]]+Forecast[[#This Row],[PROVISIONES NUEVAS (USD)]]</f>
        <v>0</v>
      </c>
      <c r="W53" t="s">
        <v>209</v>
      </c>
      <c r="X53" t="s">
        <v>210</v>
      </c>
      <c r="Y53" t="s">
        <v>212</v>
      </c>
    </row>
    <row r="54" spans="1:26" x14ac:dyDescent="0.3">
      <c r="A54" t="s">
        <v>176</v>
      </c>
      <c r="B54" t="s">
        <v>177</v>
      </c>
      <c r="C54" s="1">
        <v>0</v>
      </c>
      <c r="D54" s="2">
        <v>0</v>
      </c>
      <c r="E54" s="1"/>
      <c r="F54" s="2">
        <v>0</v>
      </c>
      <c r="G54" s="1">
        <v>0</v>
      </c>
      <c r="H54" s="2">
        <v>0</v>
      </c>
      <c r="I54" s="1"/>
      <c r="J54" s="2"/>
      <c r="K54" s="1">
        <v>36470</v>
      </c>
      <c r="L54" s="2">
        <v>8.7899999999999991</v>
      </c>
      <c r="M54" s="1"/>
      <c r="N54" s="2"/>
      <c r="O54" s="1"/>
      <c r="P54" s="2">
        <v>0</v>
      </c>
      <c r="Q54" s="1"/>
      <c r="R54" s="2">
        <v>0</v>
      </c>
      <c r="S54" s="1">
        <v>36470</v>
      </c>
      <c r="T54" s="2">
        <v>8.7899999999999991</v>
      </c>
      <c r="U54" s="2">
        <f>Forecast[[#This Row],[TOTAL BAJAS (USD) EN SISTEMA]]+Forecast[[#This Row],[TOTAL INGRESOS (USD) EN SISTEMA]]+Forecast[[#This Row],[COSTOS EN SISTEMA (USD)]]+Forecast[[#This Row],[PROVISIONES EN SISTEMA (USD)]]</f>
        <v>8.7899999999999991</v>
      </c>
      <c r="V54" s="2">
        <f>Forecast[[#This Row],[TOTAL BAJAS (USD) PENDIENTES]]+Forecast[[#This Row],[TOTAL INGRESOS (USD) PENDIENTES]]+Forecast[[#This Row],[COSTOS PENDIENTES (USD)]]+Forecast[[#This Row],[PROVISIONES NUEVAS (USD)]]</f>
        <v>0</v>
      </c>
      <c r="W54" t="s">
        <v>209</v>
      </c>
      <c r="X54" t="s">
        <v>210</v>
      </c>
      <c r="Y54" t="s">
        <v>212</v>
      </c>
    </row>
    <row r="55" spans="1:26" x14ac:dyDescent="0.3">
      <c r="A55" t="s">
        <v>239</v>
      </c>
      <c r="B55" t="s">
        <v>240</v>
      </c>
      <c r="C55" s="1">
        <v>0</v>
      </c>
      <c r="D55" s="2">
        <v>0</v>
      </c>
      <c r="E55" s="1"/>
      <c r="F55" s="2">
        <v>0</v>
      </c>
      <c r="G55" s="1">
        <v>0</v>
      </c>
      <c r="H55" s="2">
        <v>0</v>
      </c>
      <c r="I55" s="1"/>
      <c r="J55" s="2"/>
      <c r="K55" s="1">
        <v>0</v>
      </c>
      <c r="L55" s="2">
        <v>0</v>
      </c>
      <c r="M55" s="1"/>
      <c r="N55" s="2"/>
      <c r="O55" s="1"/>
      <c r="P55" s="2">
        <v>0</v>
      </c>
      <c r="Q55" s="1"/>
      <c r="R55" s="2">
        <v>0</v>
      </c>
      <c r="S55" s="1">
        <v>0</v>
      </c>
      <c r="T55" s="2">
        <v>0</v>
      </c>
      <c r="U55" s="2">
        <f>Forecast[[#This Row],[TOTAL BAJAS (USD) EN SISTEMA]]+Forecast[[#This Row],[TOTAL INGRESOS (USD) EN SISTEMA]]+Forecast[[#This Row],[COSTOS EN SISTEMA (USD)]]+Forecast[[#This Row],[PROVISIONES EN SISTEMA (USD)]]</f>
        <v>0</v>
      </c>
      <c r="V55" s="2">
        <f>Forecast[[#This Row],[TOTAL BAJAS (USD) PENDIENTES]]+Forecast[[#This Row],[TOTAL INGRESOS (USD) PENDIENTES]]+Forecast[[#This Row],[COSTOS PENDIENTES (USD)]]+Forecast[[#This Row],[PROVISIONES NUEVAS (USD)]]</f>
        <v>0</v>
      </c>
      <c r="W55" t="s">
        <v>222</v>
      </c>
      <c r="X55" t="s">
        <v>233</v>
      </c>
    </row>
    <row r="56" spans="1:26" x14ac:dyDescent="0.3">
      <c r="A56" t="s">
        <v>128</v>
      </c>
      <c r="B56" t="s">
        <v>129</v>
      </c>
      <c r="C56" s="1">
        <v>0</v>
      </c>
      <c r="D56" s="2">
        <v>0</v>
      </c>
      <c r="E56" s="1"/>
      <c r="F56" s="2">
        <v>0</v>
      </c>
      <c r="G56" s="1">
        <v>11438362.029999999</v>
      </c>
      <c r="H56" s="2">
        <v>2851.6000000000004</v>
      </c>
      <c r="I56" s="1"/>
      <c r="J56" s="2"/>
      <c r="K56" s="1">
        <v>0</v>
      </c>
      <c r="L56" s="2">
        <v>0</v>
      </c>
      <c r="M56" s="1"/>
      <c r="N56" s="2"/>
      <c r="O56" s="1"/>
      <c r="P56" s="2">
        <v>0</v>
      </c>
      <c r="Q56" s="1"/>
      <c r="R56" s="2">
        <v>0</v>
      </c>
      <c r="S56" s="1">
        <v>11438362.029999999</v>
      </c>
      <c r="T56" s="2">
        <v>2851.6000000000004</v>
      </c>
      <c r="U56" s="2">
        <f>Forecast[[#This Row],[TOTAL BAJAS (USD) EN SISTEMA]]+Forecast[[#This Row],[TOTAL INGRESOS (USD) EN SISTEMA]]+Forecast[[#This Row],[COSTOS EN SISTEMA (USD)]]+Forecast[[#This Row],[PROVISIONES EN SISTEMA (USD)]]</f>
        <v>2851.6000000000004</v>
      </c>
      <c r="V56" s="2">
        <f>Forecast[[#This Row],[TOTAL BAJAS (USD) PENDIENTES]]+Forecast[[#This Row],[TOTAL INGRESOS (USD) PENDIENTES]]+Forecast[[#This Row],[COSTOS PENDIENTES (USD)]]+Forecast[[#This Row],[PROVISIONES NUEVAS (USD)]]</f>
        <v>0</v>
      </c>
      <c r="W56" t="s">
        <v>222</v>
      </c>
      <c r="X56" t="s">
        <v>233</v>
      </c>
    </row>
    <row r="57" spans="1:26" x14ac:dyDescent="0.3">
      <c r="A57" t="s">
        <v>184</v>
      </c>
      <c r="B57" t="s">
        <v>241</v>
      </c>
      <c r="C57" s="1">
        <v>0</v>
      </c>
      <c r="D57" s="2">
        <v>0</v>
      </c>
      <c r="E57" s="1"/>
      <c r="F57" s="2">
        <v>0</v>
      </c>
      <c r="G57" s="1">
        <v>0</v>
      </c>
      <c r="H57" s="2">
        <v>0</v>
      </c>
      <c r="I57" s="1"/>
      <c r="J57" s="2"/>
      <c r="K57" s="1">
        <v>-7372560.3700000001</v>
      </c>
      <c r="L57" s="2">
        <v>-1777.36</v>
      </c>
      <c r="M57" s="1"/>
      <c r="N57" s="2"/>
      <c r="O57" s="1"/>
      <c r="P57" s="2">
        <v>0</v>
      </c>
      <c r="Q57" s="1"/>
      <c r="R57" s="2">
        <v>1777.36</v>
      </c>
      <c r="S57" s="1">
        <v>-7372560.3700000001</v>
      </c>
      <c r="T57" s="2">
        <v>0</v>
      </c>
      <c r="U57" s="2">
        <f>Forecast[[#This Row],[TOTAL BAJAS (USD) EN SISTEMA]]+Forecast[[#This Row],[TOTAL INGRESOS (USD) EN SISTEMA]]+Forecast[[#This Row],[COSTOS EN SISTEMA (USD)]]+Forecast[[#This Row],[PROVISIONES EN SISTEMA (USD)]]</f>
        <v>-1777.36</v>
      </c>
      <c r="V57" s="2">
        <f>Forecast[[#This Row],[TOTAL BAJAS (USD) PENDIENTES]]+Forecast[[#This Row],[TOTAL INGRESOS (USD) PENDIENTES]]+Forecast[[#This Row],[COSTOS PENDIENTES (USD)]]+Forecast[[#This Row],[PROVISIONES NUEVAS (USD)]]</f>
        <v>1777.36</v>
      </c>
      <c r="W57" t="s">
        <v>222</v>
      </c>
      <c r="X57" t="s">
        <v>210</v>
      </c>
      <c r="Y57" t="s">
        <v>231</v>
      </c>
      <c r="Z57" t="s">
        <v>242</v>
      </c>
    </row>
    <row r="58" spans="1:26" x14ac:dyDescent="0.3">
      <c r="A58" t="s">
        <v>184</v>
      </c>
      <c r="B58" t="s">
        <v>243</v>
      </c>
      <c r="C58" s="1">
        <v>0</v>
      </c>
      <c r="D58" s="2">
        <v>0</v>
      </c>
      <c r="E58" s="1"/>
      <c r="F58" s="2">
        <v>0</v>
      </c>
      <c r="G58" s="1">
        <v>0</v>
      </c>
      <c r="H58" s="2">
        <v>0</v>
      </c>
      <c r="I58" s="1"/>
      <c r="J58" s="2"/>
      <c r="K58" s="1">
        <v>0</v>
      </c>
      <c r="L58" s="2">
        <v>0</v>
      </c>
      <c r="M58" s="1"/>
      <c r="N58" s="2"/>
      <c r="O58" s="1"/>
      <c r="P58" s="2">
        <v>0</v>
      </c>
      <c r="Q58" s="1"/>
      <c r="R58" s="2">
        <v>2617</v>
      </c>
      <c r="S58" s="1">
        <v>0</v>
      </c>
      <c r="T58" s="2">
        <v>2617</v>
      </c>
      <c r="U58" s="2">
        <f>Forecast[[#This Row],[TOTAL BAJAS (USD) EN SISTEMA]]+Forecast[[#This Row],[TOTAL INGRESOS (USD) EN SISTEMA]]+Forecast[[#This Row],[COSTOS EN SISTEMA (USD)]]+Forecast[[#This Row],[PROVISIONES EN SISTEMA (USD)]]</f>
        <v>0</v>
      </c>
      <c r="V58" s="2">
        <f>Forecast[[#This Row],[TOTAL BAJAS (USD) PENDIENTES]]+Forecast[[#This Row],[TOTAL INGRESOS (USD) PENDIENTES]]+Forecast[[#This Row],[COSTOS PENDIENTES (USD)]]+Forecast[[#This Row],[PROVISIONES NUEVAS (USD)]]</f>
        <v>2617</v>
      </c>
      <c r="W58" t="s">
        <v>209</v>
      </c>
      <c r="X58" t="s">
        <v>210</v>
      </c>
      <c r="Y58" t="s">
        <v>231</v>
      </c>
      <c r="Z58" t="s">
        <v>242</v>
      </c>
    </row>
    <row r="59" spans="1:26" x14ac:dyDescent="0.3">
      <c r="A59" t="s">
        <v>130</v>
      </c>
      <c r="B59" t="s">
        <v>131</v>
      </c>
      <c r="C59" s="1">
        <v>0</v>
      </c>
      <c r="D59" s="2">
        <v>0</v>
      </c>
      <c r="E59" s="1"/>
      <c r="F59" s="2">
        <v>0</v>
      </c>
      <c r="G59" s="1">
        <v>12200872.530000001</v>
      </c>
      <c r="H59" s="2">
        <v>3022.47</v>
      </c>
      <c r="I59" s="1"/>
      <c r="J59" s="2"/>
      <c r="K59" s="1">
        <v>0</v>
      </c>
      <c r="L59" s="2">
        <v>0</v>
      </c>
      <c r="M59" s="1"/>
      <c r="N59" s="2"/>
      <c r="O59" s="1"/>
      <c r="P59" s="2">
        <v>0</v>
      </c>
      <c r="Q59" s="1"/>
      <c r="R59" s="2">
        <v>0</v>
      </c>
      <c r="S59" s="1">
        <v>12200872.530000001</v>
      </c>
      <c r="T59" s="2">
        <v>3022.47</v>
      </c>
      <c r="U59" s="2">
        <f>Forecast[[#This Row],[TOTAL BAJAS (USD) EN SISTEMA]]+Forecast[[#This Row],[TOTAL INGRESOS (USD) EN SISTEMA]]+Forecast[[#This Row],[COSTOS EN SISTEMA (USD)]]+Forecast[[#This Row],[PROVISIONES EN SISTEMA (USD)]]</f>
        <v>3022.47</v>
      </c>
      <c r="V59" s="2">
        <f>Forecast[[#This Row],[TOTAL BAJAS (USD) PENDIENTES]]+Forecast[[#This Row],[TOTAL INGRESOS (USD) PENDIENTES]]+Forecast[[#This Row],[COSTOS PENDIENTES (USD)]]+Forecast[[#This Row],[PROVISIONES NUEVAS (USD)]]</f>
        <v>0</v>
      </c>
      <c r="W59" t="s">
        <v>209</v>
      </c>
      <c r="X59" t="s">
        <v>233</v>
      </c>
    </row>
    <row r="60" spans="1:26" x14ac:dyDescent="0.3">
      <c r="A60" t="s">
        <v>2</v>
      </c>
      <c r="B60" t="s">
        <v>142</v>
      </c>
      <c r="C60" s="1">
        <v>0</v>
      </c>
      <c r="D60" s="2">
        <v>0</v>
      </c>
      <c r="E60" s="1"/>
      <c r="F60" s="2">
        <v>0</v>
      </c>
      <c r="G60" s="1">
        <v>68616770</v>
      </c>
      <c r="H60" s="2">
        <v>17211.45</v>
      </c>
      <c r="I60" s="1"/>
      <c r="J60" s="2"/>
      <c r="K60" s="1">
        <v>0</v>
      </c>
      <c r="L60" s="2">
        <v>0</v>
      </c>
      <c r="M60" s="1"/>
      <c r="N60" s="2"/>
      <c r="O60" s="1"/>
      <c r="P60" s="2">
        <v>0</v>
      </c>
      <c r="Q60" s="1">
        <v>67320378</v>
      </c>
      <c r="R60" s="2">
        <v>16684.108550185872</v>
      </c>
      <c r="S60" s="1">
        <v>135937148</v>
      </c>
      <c r="T60" s="2">
        <v>33895.558550185873</v>
      </c>
      <c r="U60" s="2">
        <f>Forecast[[#This Row],[TOTAL BAJAS (USD) EN SISTEMA]]+Forecast[[#This Row],[TOTAL INGRESOS (USD) EN SISTEMA]]+Forecast[[#This Row],[COSTOS EN SISTEMA (USD)]]+Forecast[[#This Row],[PROVISIONES EN SISTEMA (USD)]]</f>
        <v>17211.45</v>
      </c>
      <c r="V60" s="2">
        <f>Forecast[[#This Row],[TOTAL BAJAS (USD) PENDIENTES]]+Forecast[[#This Row],[TOTAL INGRESOS (USD) PENDIENTES]]+Forecast[[#This Row],[COSTOS PENDIENTES (USD)]]+Forecast[[#This Row],[PROVISIONES NUEVAS (USD)]]</f>
        <v>16684.108550185872</v>
      </c>
      <c r="W60" t="s">
        <v>209</v>
      </c>
      <c r="X60" t="s">
        <v>210</v>
      </c>
      <c r="Y60" t="s">
        <v>231</v>
      </c>
    </row>
    <row r="61" spans="1:26" x14ac:dyDescent="0.3">
      <c r="A61" t="s">
        <v>2</v>
      </c>
      <c r="B61" t="s">
        <v>146</v>
      </c>
      <c r="C61" s="1">
        <v>0</v>
      </c>
      <c r="D61" s="2">
        <v>0</v>
      </c>
      <c r="E61" s="1"/>
      <c r="F61" s="2">
        <v>0</v>
      </c>
      <c r="G61" s="1">
        <v>76796942</v>
      </c>
      <c r="H61" s="2">
        <v>19008.2</v>
      </c>
      <c r="I61" s="1"/>
      <c r="J61" s="2"/>
      <c r="K61" s="1">
        <v>0</v>
      </c>
      <c r="L61" s="2">
        <v>0</v>
      </c>
      <c r="M61" s="1">
        <v>-195097972.78999999</v>
      </c>
      <c r="N61" s="2">
        <v>-46994</v>
      </c>
      <c r="O61" s="1"/>
      <c r="P61" s="2">
        <v>0</v>
      </c>
      <c r="Q61" s="1">
        <v>72381118</v>
      </c>
      <c r="R61" s="2">
        <v>17938.319206939283</v>
      </c>
      <c r="S61" s="1">
        <v>-45919912.789999992</v>
      </c>
      <c r="T61" s="2">
        <v>-10047.480793060717</v>
      </c>
      <c r="U61" s="2">
        <f>Forecast[[#This Row],[TOTAL BAJAS (USD) EN SISTEMA]]+Forecast[[#This Row],[TOTAL INGRESOS (USD) EN SISTEMA]]+Forecast[[#This Row],[COSTOS EN SISTEMA (USD)]]+Forecast[[#This Row],[PROVISIONES EN SISTEMA (USD)]]</f>
        <v>19008.2</v>
      </c>
      <c r="V61" s="2">
        <f>Forecast[[#This Row],[TOTAL BAJAS (USD) PENDIENTES]]+Forecast[[#This Row],[TOTAL INGRESOS (USD) PENDIENTES]]+Forecast[[#This Row],[COSTOS PENDIENTES (USD)]]+Forecast[[#This Row],[PROVISIONES NUEVAS (USD)]]</f>
        <v>-29055.680793060717</v>
      </c>
      <c r="W61" t="s">
        <v>209</v>
      </c>
      <c r="X61" t="s">
        <v>210</v>
      </c>
      <c r="Y61" t="s">
        <v>231</v>
      </c>
      <c r="Z61" t="s">
        <v>244</v>
      </c>
    </row>
    <row r="62" spans="1:26" x14ac:dyDescent="0.3">
      <c r="A62" t="s">
        <v>2</v>
      </c>
      <c r="B62" t="s">
        <v>121</v>
      </c>
      <c r="C62" s="1">
        <v>0</v>
      </c>
      <c r="D62" s="2">
        <v>0</v>
      </c>
      <c r="E62" s="1"/>
      <c r="F62" s="2">
        <v>0</v>
      </c>
      <c r="G62" s="1">
        <v>590179269</v>
      </c>
      <c r="H62" s="2">
        <v>146076.75</v>
      </c>
      <c r="I62" s="1"/>
      <c r="J62" s="2">
        <v>0</v>
      </c>
      <c r="K62" s="1">
        <v>-480448362.02000004</v>
      </c>
      <c r="L62" s="2">
        <v>-119754.78999999998</v>
      </c>
      <c r="M62" s="1">
        <v>-11380907</v>
      </c>
      <c r="N62" s="2">
        <v>-2820.546964064436</v>
      </c>
      <c r="O62" s="1"/>
      <c r="P62" s="2">
        <v>0</v>
      </c>
      <c r="Q62" s="1">
        <v>1650000</v>
      </c>
      <c r="R62" s="2">
        <v>408.92193308550185</v>
      </c>
      <c r="S62" s="1">
        <v>99999999.979999959</v>
      </c>
      <c r="T62" s="2">
        <v>23910.334969021085</v>
      </c>
      <c r="U62" s="2">
        <f>Forecast[[#This Row],[TOTAL BAJAS (USD) EN SISTEMA]]+Forecast[[#This Row],[TOTAL INGRESOS (USD) EN SISTEMA]]+Forecast[[#This Row],[COSTOS EN SISTEMA (USD)]]+Forecast[[#This Row],[PROVISIONES EN SISTEMA (USD)]]</f>
        <v>26321.960000000021</v>
      </c>
      <c r="V62" s="2">
        <f>Forecast[[#This Row],[TOTAL BAJAS (USD) PENDIENTES]]+Forecast[[#This Row],[TOTAL INGRESOS (USD) PENDIENTES]]+Forecast[[#This Row],[COSTOS PENDIENTES (USD)]]+Forecast[[#This Row],[PROVISIONES NUEVAS (USD)]]</f>
        <v>-2411.6250309789343</v>
      </c>
      <c r="W62" t="s">
        <v>209</v>
      </c>
      <c r="X62" t="s">
        <v>215</v>
      </c>
      <c r="Y62" t="s">
        <v>231</v>
      </c>
      <c r="Z62" t="s">
        <v>245</v>
      </c>
    </row>
    <row r="63" spans="1:26" x14ac:dyDescent="0.3">
      <c r="A63" t="s">
        <v>2</v>
      </c>
      <c r="B63" t="s">
        <v>163</v>
      </c>
      <c r="C63" s="1">
        <v>-5500000</v>
      </c>
      <c r="D63" s="2">
        <v>-1331</v>
      </c>
      <c r="E63" s="1"/>
      <c r="F63" s="2">
        <v>0</v>
      </c>
      <c r="G63" s="1">
        <v>15179318</v>
      </c>
      <c r="H63" s="2">
        <v>3757.07</v>
      </c>
      <c r="I63" s="1"/>
      <c r="J63" s="2"/>
      <c r="K63" s="1">
        <v>-9181520.6199999992</v>
      </c>
      <c r="L63" s="2">
        <v>-2213.46</v>
      </c>
      <c r="M63" s="1"/>
      <c r="N63" s="2"/>
      <c r="O63" s="1"/>
      <c r="P63" s="2">
        <v>0</v>
      </c>
      <c r="Q63" s="1">
        <v>5932640</v>
      </c>
      <c r="R63" s="2">
        <v>1470.2949194547707</v>
      </c>
      <c r="S63" s="1">
        <v>6430437.3800000008</v>
      </c>
      <c r="T63" s="2">
        <v>1682.9049194547708</v>
      </c>
      <c r="U63" s="2">
        <f>Forecast[[#This Row],[TOTAL BAJAS (USD) EN SISTEMA]]+Forecast[[#This Row],[TOTAL INGRESOS (USD) EN SISTEMA]]+Forecast[[#This Row],[COSTOS EN SISTEMA (USD)]]+Forecast[[#This Row],[PROVISIONES EN SISTEMA (USD)]]</f>
        <v>212.61000000000013</v>
      </c>
      <c r="V63" s="2">
        <f>Forecast[[#This Row],[TOTAL BAJAS (USD) PENDIENTES]]+Forecast[[#This Row],[TOTAL INGRESOS (USD) PENDIENTES]]+Forecast[[#This Row],[COSTOS PENDIENTES (USD)]]+Forecast[[#This Row],[PROVISIONES NUEVAS (USD)]]</f>
        <v>1470.2949194547707</v>
      </c>
      <c r="W63" t="s">
        <v>209</v>
      </c>
      <c r="X63" t="s">
        <v>215</v>
      </c>
      <c r="Y63" t="s">
        <v>231</v>
      </c>
    </row>
    <row r="64" spans="1:26" x14ac:dyDescent="0.3">
      <c r="A64" t="s">
        <v>2</v>
      </c>
      <c r="B64" t="s">
        <v>64</v>
      </c>
      <c r="C64" s="1">
        <v>0</v>
      </c>
      <c r="D64" s="2">
        <v>0</v>
      </c>
      <c r="E64" s="1"/>
      <c r="F64" s="2">
        <v>0</v>
      </c>
      <c r="G64" s="1">
        <v>213326048</v>
      </c>
      <c r="H64" s="2">
        <v>53120.45</v>
      </c>
      <c r="I64" s="1"/>
      <c r="J64" s="2"/>
      <c r="K64" s="1">
        <v>-199239876.58999994</v>
      </c>
      <c r="L64" s="2">
        <v>-48720.570000000007</v>
      </c>
      <c r="M64" s="1">
        <v>-13659160.950000001</v>
      </c>
      <c r="N64" s="2">
        <v>-3385.17</v>
      </c>
      <c r="O64" s="1"/>
      <c r="P64" s="2">
        <v>0</v>
      </c>
      <c r="Q64" s="1"/>
      <c r="R64" s="2">
        <v>0</v>
      </c>
      <c r="S64" s="1">
        <v>427010.46000005491</v>
      </c>
      <c r="T64" s="2">
        <v>1014.70999999999</v>
      </c>
      <c r="U64" s="2">
        <f>Forecast[[#This Row],[TOTAL BAJAS (USD) EN SISTEMA]]+Forecast[[#This Row],[TOTAL INGRESOS (USD) EN SISTEMA]]+Forecast[[#This Row],[COSTOS EN SISTEMA (USD)]]+Forecast[[#This Row],[PROVISIONES EN SISTEMA (USD)]]</f>
        <v>4399.8799999999901</v>
      </c>
      <c r="V64" s="2">
        <f>Forecast[[#This Row],[TOTAL BAJAS (USD) PENDIENTES]]+Forecast[[#This Row],[TOTAL INGRESOS (USD) PENDIENTES]]+Forecast[[#This Row],[COSTOS PENDIENTES (USD)]]+Forecast[[#This Row],[PROVISIONES NUEVAS (USD)]]</f>
        <v>-3385.17</v>
      </c>
      <c r="W64" t="s">
        <v>209</v>
      </c>
      <c r="X64" t="s">
        <v>215</v>
      </c>
      <c r="Y64" t="s">
        <v>231</v>
      </c>
      <c r="Z64" t="s">
        <v>246</v>
      </c>
    </row>
    <row r="65" spans="1:25" x14ac:dyDescent="0.3">
      <c r="A65" t="s">
        <v>2</v>
      </c>
      <c r="B65" t="s">
        <v>162</v>
      </c>
      <c r="C65" s="1">
        <v>-74062883</v>
      </c>
      <c r="D65" s="2">
        <v>-18092</v>
      </c>
      <c r="E65" s="1"/>
      <c r="F65" s="2">
        <v>0</v>
      </c>
      <c r="G65" s="1">
        <v>2148786</v>
      </c>
      <c r="H65" s="2">
        <v>531.84</v>
      </c>
      <c r="I65" s="1"/>
      <c r="J65" s="2"/>
      <c r="K65" s="1">
        <v>0</v>
      </c>
      <c r="L65" s="2">
        <v>0</v>
      </c>
      <c r="M65" s="1"/>
      <c r="N65" s="2"/>
      <c r="O65" s="1"/>
      <c r="P65" s="2">
        <v>0</v>
      </c>
      <c r="Q65" s="1">
        <v>907809.67159399996</v>
      </c>
      <c r="R65" s="2">
        <v>224.98380956480793</v>
      </c>
      <c r="S65" s="1">
        <v>-71006287.328406006</v>
      </c>
      <c r="T65" s="2">
        <v>-17335.176190435192</v>
      </c>
      <c r="U65" s="2">
        <f>Forecast[[#This Row],[TOTAL BAJAS (USD) EN SISTEMA]]+Forecast[[#This Row],[TOTAL INGRESOS (USD) EN SISTEMA]]+Forecast[[#This Row],[COSTOS EN SISTEMA (USD)]]+Forecast[[#This Row],[PROVISIONES EN SISTEMA (USD)]]</f>
        <v>-17560.16</v>
      </c>
      <c r="V65" s="2">
        <f>Forecast[[#This Row],[TOTAL BAJAS (USD) PENDIENTES]]+Forecast[[#This Row],[TOTAL INGRESOS (USD) PENDIENTES]]+Forecast[[#This Row],[COSTOS PENDIENTES (USD)]]+Forecast[[#This Row],[PROVISIONES NUEVAS (USD)]]</f>
        <v>224.98380956480793</v>
      </c>
      <c r="W65" t="s">
        <v>209</v>
      </c>
      <c r="X65" t="s">
        <v>215</v>
      </c>
      <c r="Y65" t="s">
        <v>231</v>
      </c>
    </row>
    <row r="66" spans="1:25" x14ac:dyDescent="0.3">
      <c r="A66" t="s">
        <v>2</v>
      </c>
      <c r="B66" t="s">
        <v>61</v>
      </c>
      <c r="C66" s="1">
        <v>-15186998</v>
      </c>
      <c r="D66" s="2">
        <v>-3674</v>
      </c>
      <c r="E66" s="1"/>
      <c r="F66" s="2">
        <v>0</v>
      </c>
      <c r="G66" s="1">
        <v>45086006</v>
      </c>
      <c r="H66" s="2">
        <v>11254.6</v>
      </c>
      <c r="I66" s="1"/>
      <c r="J66" s="2"/>
      <c r="K66" s="1">
        <v>0</v>
      </c>
      <c r="L66" s="2">
        <v>0</v>
      </c>
      <c r="M66" s="1"/>
      <c r="N66" s="2"/>
      <c r="O66" s="1"/>
      <c r="P66" s="2">
        <v>0</v>
      </c>
      <c r="Q66" s="1">
        <v>43512374</v>
      </c>
      <c r="R66" s="2">
        <v>10783.735811648079</v>
      </c>
      <c r="S66" s="1">
        <v>73411382</v>
      </c>
      <c r="T66" s="2">
        <v>18364.335811648081</v>
      </c>
      <c r="U66" s="2">
        <f>Forecast[[#This Row],[TOTAL BAJAS (USD) EN SISTEMA]]+Forecast[[#This Row],[TOTAL INGRESOS (USD) EN SISTEMA]]+Forecast[[#This Row],[COSTOS EN SISTEMA (USD)]]+Forecast[[#This Row],[PROVISIONES EN SISTEMA (USD)]]</f>
        <v>7580.6</v>
      </c>
      <c r="V66" s="2">
        <f>Forecast[[#This Row],[TOTAL BAJAS (USD) PENDIENTES]]+Forecast[[#This Row],[TOTAL INGRESOS (USD) PENDIENTES]]+Forecast[[#This Row],[COSTOS PENDIENTES (USD)]]+Forecast[[#This Row],[PROVISIONES NUEVAS (USD)]]</f>
        <v>10783.735811648079</v>
      </c>
      <c r="W66" t="s">
        <v>209</v>
      </c>
      <c r="X66" t="s">
        <v>215</v>
      </c>
      <c r="Y66" t="s">
        <v>231</v>
      </c>
    </row>
    <row r="67" spans="1:25" x14ac:dyDescent="0.3">
      <c r="A67" t="s">
        <v>2</v>
      </c>
      <c r="B67" t="s">
        <v>30</v>
      </c>
      <c r="C67" s="1">
        <v>-73807893</v>
      </c>
      <c r="D67" s="2">
        <v>-18030</v>
      </c>
      <c r="E67" s="1"/>
      <c r="F67" s="2">
        <v>0</v>
      </c>
      <c r="G67" s="1">
        <v>8991155</v>
      </c>
      <c r="H67" s="2">
        <v>2240.63</v>
      </c>
      <c r="I67" s="1"/>
      <c r="J67" s="2"/>
      <c r="K67" s="1">
        <v>0</v>
      </c>
      <c r="L67" s="2">
        <v>0</v>
      </c>
      <c r="M67" s="1"/>
      <c r="N67" s="2"/>
      <c r="O67" s="1"/>
      <c r="P67" s="2">
        <v>0</v>
      </c>
      <c r="Q67" s="1">
        <v>4986255</v>
      </c>
      <c r="R67" s="2">
        <v>1235.7509293680298</v>
      </c>
      <c r="S67" s="1">
        <v>-59830483</v>
      </c>
      <c r="T67" s="2">
        <v>-14553.619070631968</v>
      </c>
      <c r="U67" s="2">
        <f>Forecast[[#This Row],[TOTAL BAJAS (USD) EN SISTEMA]]+Forecast[[#This Row],[TOTAL INGRESOS (USD) EN SISTEMA]]+Forecast[[#This Row],[COSTOS EN SISTEMA (USD)]]+Forecast[[#This Row],[PROVISIONES EN SISTEMA (USD)]]</f>
        <v>-15789.369999999999</v>
      </c>
      <c r="V67" s="2">
        <f>Forecast[[#This Row],[TOTAL BAJAS (USD) PENDIENTES]]+Forecast[[#This Row],[TOTAL INGRESOS (USD) PENDIENTES]]+Forecast[[#This Row],[COSTOS PENDIENTES (USD)]]+Forecast[[#This Row],[PROVISIONES NUEVAS (USD)]]</f>
        <v>1235.7509293680298</v>
      </c>
      <c r="W67" t="s">
        <v>209</v>
      </c>
      <c r="X67" t="s">
        <v>215</v>
      </c>
      <c r="Y67" t="s">
        <v>231</v>
      </c>
    </row>
    <row r="68" spans="1:25" x14ac:dyDescent="0.3">
      <c r="A68" t="s">
        <v>2</v>
      </c>
      <c r="B68" t="s">
        <v>34</v>
      </c>
      <c r="C68" s="1">
        <v>-29899008</v>
      </c>
      <c r="D68" s="2">
        <v>-7233</v>
      </c>
      <c r="E68" s="1"/>
      <c r="F68" s="2">
        <v>0</v>
      </c>
      <c r="G68" s="1">
        <v>0</v>
      </c>
      <c r="H68" s="2">
        <v>0</v>
      </c>
      <c r="I68" s="1"/>
      <c r="J68" s="2"/>
      <c r="K68" s="1">
        <v>0</v>
      </c>
      <c r="L68" s="2">
        <v>0</v>
      </c>
      <c r="M68" s="1"/>
      <c r="N68" s="2"/>
      <c r="O68" s="1"/>
      <c r="P68" s="2">
        <v>0</v>
      </c>
      <c r="Q68" s="1"/>
      <c r="R68" s="2">
        <v>0</v>
      </c>
      <c r="S68" s="1">
        <v>-29899008</v>
      </c>
      <c r="T68" s="2">
        <v>-7233</v>
      </c>
      <c r="U68" s="2">
        <f>Forecast[[#This Row],[TOTAL BAJAS (USD) EN SISTEMA]]+Forecast[[#This Row],[TOTAL INGRESOS (USD) EN SISTEMA]]+Forecast[[#This Row],[COSTOS EN SISTEMA (USD)]]+Forecast[[#This Row],[PROVISIONES EN SISTEMA (USD)]]</f>
        <v>-7233</v>
      </c>
      <c r="V68" s="2">
        <f>Forecast[[#This Row],[TOTAL BAJAS (USD) PENDIENTES]]+Forecast[[#This Row],[TOTAL INGRESOS (USD) PENDIENTES]]+Forecast[[#This Row],[COSTOS PENDIENTES (USD)]]+Forecast[[#This Row],[PROVISIONES NUEVAS (USD)]]</f>
        <v>0</v>
      </c>
      <c r="W68" t="s">
        <v>209</v>
      </c>
      <c r="X68" t="s">
        <v>215</v>
      </c>
      <c r="Y68" t="s">
        <v>231</v>
      </c>
    </row>
    <row r="69" spans="1:25" x14ac:dyDescent="0.3">
      <c r="A69" t="s">
        <v>148</v>
      </c>
      <c r="B69" t="s">
        <v>149</v>
      </c>
      <c r="C69" s="1">
        <v>0</v>
      </c>
      <c r="D69" s="2">
        <v>0</v>
      </c>
      <c r="E69" s="1"/>
      <c r="F69" s="2">
        <v>0</v>
      </c>
      <c r="G69" s="1">
        <v>28500000</v>
      </c>
      <c r="H69" s="2">
        <v>7041.11</v>
      </c>
      <c r="I69" s="1"/>
      <c r="J69" s="2"/>
      <c r="K69" s="1">
        <v>0</v>
      </c>
      <c r="L69" s="2">
        <v>0</v>
      </c>
      <c r="M69" s="1"/>
      <c r="N69" s="2"/>
      <c r="O69" s="1"/>
      <c r="P69" s="2">
        <v>0</v>
      </c>
      <c r="Q69" s="1"/>
      <c r="R69" s="2">
        <v>0</v>
      </c>
      <c r="S69" s="1">
        <v>28500000</v>
      </c>
      <c r="T69" s="2">
        <v>7041.11</v>
      </c>
      <c r="U69" s="2">
        <f>Forecast[[#This Row],[TOTAL BAJAS (USD) EN SISTEMA]]+Forecast[[#This Row],[TOTAL INGRESOS (USD) EN SISTEMA]]+Forecast[[#This Row],[COSTOS EN SISTEMA (USD)]]+Forecast[[#This Row],[PROVISIONES EN SISTEMA (USD)]]</f>
        <v>7041.11</v>
      </c>
      <c r="V69" s="2">
        <f>Forecast[[#This Row],[TOTAL BAJAS (USD) PENDIENTES]]+Forecast[[#This Row],[TOTAL INGRESOS (USD) PENDIENTES]]+Forecast[[#This Row],[COSTOS PENDIENTES (USD)]]+Forecast[[#This Row],[PROVISIONES NUEVAS (USD)]]</f>
        <v>0</v>
      </c>
      <c r="W69" t="s">
        <v>209</v>
      </c>
      <c r="X69" t="s">
        <v>233</v>
      </c>
    </row>
    <row r="70" spans="1:25" x14ac:dyDescent="0.3">
      <c r="A70" t="s">
        <v>148</v>
      </c>
      <c r="B70" t="s">
        <v>247</v>
      </c>
      <c r="C70" s="1">
        <v>0</v>
      </c>
      <c r="D70" s="2">
        <v>0</v>
      </c>
      <c r="E70" s="1">
        <v>-3900000</v>
      </c>
      <c r="F70" s="2">
        <v>-939.40817285110381</v>
      </c>
      <c r="G70" s="1">
        <v>0</v>
      </c>
      <c r="H70" s="2">
        <v>0</v>
      </c>
      <c r="I70" s="1">
        <v>384615</v>
      </c>
      <c r="J70" s="2">
        <v>95.021568017076532</v>
      </c>
      <c r="K70" s="1">
        <v>0</v>
      </c>
      <c r="L70" s="2">
        <v>0</v>
      </c>
      <c r="M70" s="1"/>
      <c r="N70" s="2"/>
      <c r="O70" s="1"/>
      <c r="P70" s="2">
        <v>0</v>
      </c>
      <c r="Q70" s="1">
        <v>3939330</v>
      </c>
      <c r="R70" s="2">
        <v>976.28996282527885</v>
      </c>
      <c r="S70" s="1">
        <v>423945</v>
      </c>
      <c r="T70" s="2">
        <v>131.9033579912516</v>
      </c>
      <c r="U70" s="2">
        <f>Forecast[[#This Row],[TOTAL BAJAS (USD) EN SISTEMA]]+Forecast[[#This Row],[TOTAL INGRESOS (USD) EN SISTEMA]]+Forecast[[#This Row],[COSTOS EN SISTEMA (USD)]]+Forecast[[#This Row],[PROVISIONES EN SISTEMA (USD)]]</f>
        <v>0</v>
      </c>
      <c r="V70" s="2">
        <f>Forecast[[#This Row],[TOTAL BAJAS (USD) PENDIENTES]]+Forecast[[#This Row],[TOTAL INGRESOS (USD) PENDIENTES]]+Forecast[[#This Row],[COSTOS PENDIENTES (USD)]]+Forecast[[#This Row],[PROVISIONES NUEVAS (USD)]]</f>
        <v>131.9033579912516</v>
      </c>
      <c r="W70" t="s">
        <v>209</v>
      </c>
      <c r="X70" t="s">
        <v>233</v>
      </c>
    </row>
    <row r="71" spans="1:25" x14ac:dyDescent="0.3">
      <c r="A71" t="s">
        <v>148</v>
      </c>
      <c r="B71" t="s">
        <v>164</v>
      </c>
      <c r="C71" s="1">
        <v>0</v>
      </c>
      <c r="D71" s="2">
        <v>0</v>
      </c>
      <c r="E71" s="1"/>
      <c r="F71" s="2">
        <v>0</v>
      </c>
      <c r="G71" s="1">
        <v>10286600</v>
      </c>
      <c r="H71" s="2">
        <v>2541.37</v>
      </c>
      <c r="I71" s="1">
        <v>11442302</v>
      </c>
      <c r="J71" s="2">
        <v>2826.8930690818893</v>
      </c>
      <c r="K71" s="1">
        <v>-17664362.199999999</v>
      </c>
      <c r="L71" s="2">
        <v>-4258.4800000000005</v>
      </c>
      <c r="M71" s="1"/>
      <c r="N71" s="2"/>
      <c r="O71" s="1"/>
      <c r="P71" s="2">
        <v>0</v>
      </c>
      <c r="Q71" s="1"/>
      <c r="R71" s="2">
        <v>0</v>
      </c>
      <c r="S71" s="1">
        <v>4064539.8000000007</v>
      </c>
      <c r="T71" s="2">
        <v>1109.7830690818892</v>
      </c>
      <c r="U71" s="2">
        <f>Forecast[[#This Row],[TOTAL BAJAS (USD) EN SISTEMA]]+Forecast[[#This Row],[TOTAL INGRESOS (USD) EN SISTEMA]]+Forecast[[#This Row],[COSTOS EN SISTEMA (USD)]]+Forecast[[#This Row],[PROVISIONES EN SISTEMA (USD)]]</f>
        <v>-1717.1100000000006</v>
      </c>
      <c r="V71" s="2">
        <f>Forecast[[#This Row],[TOTAL BAJAS (USD) PENDIENTES]]+Forecast[[#This Row],[TOTAL INGRESOS (USD) PENDIENTES]]+Forecast[[#This Row],[COSTOS PENDIENTES (USD)]]+Forecast[[#This Row],[PROVISIONES NUEVAS (USD)]]</f>
        <v>2826.8930690818893</v>
      </c>
      <c r="W71" t="s">
        <v>209</v>
      </c>
      <c r="X71" t="s">
        <v>233</v>
      </c>
    </row>
    <row r="72" spans="1:25" x14ac:dyDescent="0.3">
      <c r="A72" t="s">
        <v>33</v>
      </c>
      <c r="B72" t="s">
        <v>248</v>
      </c>
      <c r="C72" s="1">
        <v>0</v>
      </c>
      <c r="D72" s="2">
        <v>0</v>
      </c>
      <c r="E72" s="1"/>
      <c r="F72" s="2">
        <v>0</v>
      </c>
      <c r="G72" s="1">
        <v>0</v>
      </c>
      <c r="H72" s="2">
        <v>0</v>
      </c>
      <c r="I72" s="1">
        <v>24000000</v>
      </c>
      <c r="J72" s="2">
        <v>5945.0086698043106</v>
      </c>
      <c r="K72" s="1">
        <v>0</v>
      </c>
      <c r="L72" s="2">
        <v>0</v>
      </c>
      <c r="M72" s="1"/>
      <c r="N72" s="2"/>
      <c r="O72" s="1"/>
      <c r="P72" s="2">
        <v>0</v>
      </c>
      <c r="Q72" s="1"/>
      <c r="R72" s="2">
        <v>0</v>
      </c>
      <c r="S72" s="1">
        <v>24000000</v>
      </c>
      <c r="T72" s="2">
        <v>5945.0086698043106</v>
      </c>
      <c r="U72" s="2">
        <f>Forecast[[#This Row],[TOTAL BAJAS (USD) EN SISTEMA]]+Forecast[[#This Row],[TOTAL INGRESOS (USD) EN SISTEMA]]+Forecast[[#This Row],[COSTOS EN SISTEMA (USD)]]+Forecast[[#This Row],[PROVISIONES EN SISTEMA (USD)]]</f>
        <v>0</v>
      </c>
      <c r="V72" s="2">
        <f>Forecast[[#This Row],[TOTAL BAJAS (USD) PENDIENTES]]+Forecast[[#This Row],[TOTAL INGRESOS (USD) PENDIENTES]]+Forecast[[#This Row],[COSTOS PENDIENTES (USD)]]+Forecast[[#This Row],[PROVISIONES NUEVAS (USD)]]</f>
        <v>5945.0086698043106</v>
      </c>
      <c r="W72" t="s">
        <v>209</v>
      </c>
      <c r="X72" t="s">
        <v>215</v>
      </c>
      <c r="Y72" t="s">
        <v>218</v>
      </c>
    </row>
    <row r="73" spans="1:25" x14ac:dyDescent="0.3">
      <c r="A73" t="s">
        <v>33</v>
      </c>
      <c r="B73" t="s">
        <v>144</v>
      </c>
      <c r="C73" s="1">
        <v>0</v>
      </c>
      <c r="D73" s="2">
        <v>0</v>
      </c>
      <c r="E73" s="1"/>
      <c r="F73" s="2">
        <v>0</v>
      </c>
      <c r="G73" s="1">
        <v>10440000</v>
      </c>
      <c r="H73" s="2">
        <v>2602.7199999999998</v>
      </c>
      <c r="I73" s="1"/>
      <c r="J73" s="2"/>
      <c r="K73" s="1">
        <v>0</v>
      </c>
      <c r="L73" s="2">
        <v>0</v>
      </c>
      <c r="M73" s="1"/>
      <c r="N73" s="2"/>
      <c r="O73" s="1"/>
      <c r="P73" s="2">
        <v>0</v>
      </c>
      <c r="Q73" s="1"/>
      <c r="R73" s="2">
        <v>0</v>
      </c>
      <c r="S73" s="1">
        <v>10440000</v>
      </c>
      <c r="T73" s="2">
        <v>2602.7199999999998</v>
      </c>
      <c r="U73" s="2">
        <f>Forecast[[#This Row],[TOTAL BAJAS (USD) EN SISTEMA]]+Forecast[[#This Row],[TOTAL INGRESOS (USD) EN SISTEMA]]+Forecast[[#This Row],[COSTOS EN SISTEMA (USD)]]+Forecast[[#This Row],[PROVISIONES EN SISTEMA (USD)]]</f>
        <v>2602.7199999999998</v>
      </c>
      <c r="V73" s="2">
        <f>Forecast[[#This Row],[TOTAL BAJAS (USD) PENDIENTES]]+Forecast[[#This Row],[TOTAL INGRESOS (USD) PENDIENTES]]+Forecast[[#This Row],[COSTOS PENDIENTES (USD)]]+Forecast[[#This Row],[PROVISIONES NUEVAS (USD)]]</f>
        <v>0</v>
      </c>
      <c r="W73" t="s">
        <v>209</v>
      </c>
      <c r="X73" t="s">
        <v>215</v>
      </c>
      <c r="Y73" t="s">
        <v>218</v>
      </c>
    </row>
    <row r="74" spans="1:25" x14ac:dyDescent="0.3">
      <c r="A74" t="s">
        <v>33</v>
      </c>
      <c r="B74" t="s">
        <v>156</v>
      </c>
      <c r="C74" s="1">
        <v>0</v>
      </c>
      <c r="D74" s="2">
        <v>0</v>
      </c>
      <c r="E74" s="1"/>
      <c r="F74" s="2">
        <v>0</v>
      </c>
      <c r="G74" s="1">
        <v>4952080</v>
      </c>
      <c r="H74" s="2">
        <v>1249.3200000000002</v>
      </c>
      <c r="I74" s="1"/>
      <c r="J74" s="2">
        <v>0</v>
      </c>
      <c r="K74" s="1">
        <v>0</v>
      </c>
      <c r="L74" s="2">
        <v>0</v>
      </c>
      <c r="M74" s="1"/>
      <c r="N74" s="2"/>
      <c r="O74" s="1"/>
      <c r="P74" s="2">
        <v>0</v>
      </c>
      <c r="Q74" s="1">
        <v>514488</v>
      </c>
      <c r="R74" s="2">
        <v>127.50631970260223</v>
      </c>
      <c r="S74" s="1">
        <v>5466568</v>
      </c>
      <c r="T74" s="2">
        <v>1376.8263197026024</v>
      </c>
      <c r="U74" s="2">
        <f>Forecast[[#This Row],[TOTAL BAJAS (USD) EN SISTEMA]]+Forecast[[#This Row],[TOTAL INGRESOS (USD) EN SISTEMA]]+Forecast[[#This Row],[COSTOS EN SISTEMA (USD)]]+Forecast[[#This Row],[PROVISIONES EN SISTEMA (USD)]]</f>
        <v>1249.3200000000002</v>
      </c>
      <c r="V74" s="2">
        <f>Forecast[[#This Row],[TOTAL BAJAS (USD) PENDIENTES]]+Forecast[[#This Row],[TOTAL INGRESOS (USD) PENDIENTES]]+Forecast[[#This Row],[COSTOS PENDIENTES (USD)]]+Forecast[[#This Row],[PROVISIONES NUEVAS (USD)]]</f>
        <v>127.50631970260223</v>
      </c>
      <c r="W74" t="s">
        <v>209</v>
      </c>
      <c r="X74" t="s">
        <v>215</v>
      </c>
      <c r="Y74" t="s">
        <v>218</v>
      </c>
    </row>
    <row r="75" spans="1:25" x14ac:dyDescent="0.3">
      <c r="A75" t="s">
        <v>33</v>
      </c>
      <c r="B75" t="s">
        <v>249</v>
      </c>
      <c r="C75" s="1">
        <v>0</v>
      </c>
      <c r="D75" s="2">
        <v>0</v>
      </c>
      <c r="E75" s="1"/>
      <c r="F75" s="2">
        <v>0</v>
      </c>
      <c r="G75" s="1">
        <v>128675449</v>
      </c>
      <c r="H75" s="2">
        <v>32079.120000000003</v>
      </c>
      <c r="I75" s="1"/>
      <c r="J75" s="2">
        <v>0</v>
      </c>
      <c r="K75" s="1">
        <v>0</v>
      </c>
      <c r="L75" s="2">
        <v>0</v>
      </c>
      <c r="M75" s="1"/>
      <c r="N75" s="2"/>
      <c r="O75" s="1"/>
      <c r="P75" s="2">
        <v>0</v>
      </c>
      <c r="Q75" s="1"/>
      <c r="R75" s="2">
        <v>0</v>
      </c>
      <c r="S75" s="1">
        <v>128675449</v>
      </c>
      <c r="T75" s="2">
        <v>32079.120000000003</v>
      </c>
      <c r="U75" s="2">
        <f>Forecast[[#This Row],[TOTAL BAJAS (USD) EN SISTEMA]]+Forecast[[#This Row],[TOTAL INGRESOS (USD) EN SISTEMA]]+Forecast[[#This Row],[COSTOS EN SISTEMA (USD)]]+Forecast[[#This Row],[PROVISIONES EN SISTEMA (USD)]]</f>
        <v>32079.120000000003</v>
      </c>
      <c r="V75" s="2">
        <f>Forecast[[#This Row],[TOTAL BAJAS (USD) PENDIENTES]]+Forecast[[#This Row],[TOTAL INGRESOS (USD) PENDIENTES]]+Forecast[[#This Row],[COSTOS PENDIENTES (USD)]]+Forecast[[#This Row],[PROVISIONES NUEVAS (USD)]]</f>
        <v>0</v>
      </c>
      <c r="W75" t="s">
        <v>209</v>
      </c>
      <c r="X75" t="s">
        <v>215</v>
      </c>
      <c r="Y75" t="s">
        <v>218</v>
      </c>
    </row>
    <row r="76" spans="1:25" x14ac:dyDescent="0.3">
      <c r="A76" t="s">
        <v>33</v>
      </c>
      <c r="B76" t="s">
        <v>154</v>
      </c>
      <c r="C76" s="1">
        <v>0</v>
      </c>
      <c r="D76" s="2">
        <v>0</v>
      </c>
      <c r="E76" s="1"/>
      <c r="F76" s="2">
        <v>0</v>
      </c>
      <c r="G76" s="1">
        <v>84030000</v>
      </c>
      <c r="H76" s="2">
        <v>21201.11</v>
      </c>
      <c r="I76" s="1"/>
      <c r="J76" s="2">
        <v>0</v>
      </c>
      <c r="K76" s="1">
        <v>-212374032.42000002</v>
      </c>
      <c r="L76" s="2">
        <v>-52126.51999999999</v>
      </c>
      <c r="M76" s="1">
        <v>-331417</v>
      </c>
      <c r="N76" s="2">
        <v>-82.135563816604716</v>
      </c>
      <c r="O76" s="1"/>
      <c r="P76" s="2">
        <v>0</v>
      </c>
      <c r="Q76" s="1"/>
      <c r="R76" s="2">
        <v>0</v>
      </c>
      <c r="S76" s="1">
        <v>-128675449.42000002</v>
      </c>
      <c r="T76" s="2">
        <v>-31007.545563816595</v>
      </c>
      <c r="U76" s="2">
        <f>Forecast[[#This Row],[TOTAL BAJAS (USD) EN SISTEMA]]+Forecast[[#This Row],[TOTAL INGRESOS (USD) EN SISTEMA]]+Forecast[[#This Row],[COSTOS EN SISTEMA (USD)]]+Forecast[[#This Row],[PROVISIONES EN SISTEMA (USD)]]</f>
        <v>-30925.409999999989</v>
      </c>
      <c r="V76" s="2">
        <f>Forecast[[#This Row],[TOTAL BAJAS (USD) PENDIENTES]]+Forecast[[#This Row],[TOTAL INGRESOS (USD) PENDIENTES]]+Forecast[[#This Row],[COSTOS PENDIENTES (USD)]]+Forecast[[#This Row],[PROVISIONES NUEVAS (USD)]]</f>
        <v>-82.135563816604716</v>
      </c>
      <c r="W76" t="s">
        <v>209</v>
      </c>
      <c r="X76" t="s">
        <v>215</v>
      </c>
      <c r="Y76" t="s">
        <v>218</v>
      </c>
    </row>
    <row r="77" spans="1:25" x14ac:dyDescent="0.3">
      <c r="A77" t="s">
        <v>250</v>
      </c>
      <c r="B77" t="s">
        <v>251</v>
      </c>
      <c r="C77" s="1">
        <v>0</v>
      </c>
      <c r="D77" s="2">
        <v>0</v>
      </c>
      <c r="E77" s="1">
        <v>-142500000</v>
      </c>
      <c r="F77" s="2">
        <v>-35315.985130111527</v>
      </c>
      <c r="G77" s="1">
        <v>0</v>
      </c>
      <c r="H77" s="2">
        <v>0</v>
      </c>
      <c r="I77" s="1">
        <v>142500000</v>
      </c>
      <c r="J77" s="2">
        <v>35525.617086201353</v>
      </c>
      <c r="K77" s="1">
        <v>0</v>
      </c>
      <c r="L77" s="2">
        <v>0</v>
      </c>
      <c r="M77" s="1"/>
      <c r="N77" s="2"/>
      <c r="O77" s="1"/>
      <c r="P77" s="2">
        <v>0</v>
      </c>
      <c r="Q77" s="1"/>
      <c r="R77" s="2">
        <v>0</v>
      </c>
      <c r="S77" s="1">
        <v>0</v>
      </c>
      <c r="T77" s="2">
        <v>209.63195608982642</v>
      </c>
      <c r="U77" s="2">
        <f>Forecast[[#This Row],[TOTAL BAJAS (USD) EN SISTEMA]]+Forecast[[#This Row],[TOTAL INGRESOS (USD) EN SISTEMA]]+Forecast[[#This Row],[COSTOS EN SISTEMA (USD)]]+Forecast[[#This Row],[PROVISIONES EN SISTEMA (USD)]]</f>
        <v>0</v>
      </c>
      <c r="V77" s="2">
        <f>Forecast[[#This Row],[TOTAL BAJAS (USD) PENDIENTES]]+Forecast[[#This Row],[TOTAL INGRESOS (USD) PENDIENTES]]+Forecast[[#This Row],[COSTOS PENDIENTES (USD)]]+Forecast[[#This Row],[PROVISIONES NUEVAS (USD)]]</f>
        <v>209.63195608982642</v>
      </c>
      <c r="W77" t="s">
        <v>209</v>
      </c>
      <c r="X77" t="s">
        <v>210</v>
      </c>
      <c r="Y77" t="s">
        <v>213</v>
      </c>
    </row>
    <row r="78" spans="1:25" x14ac:dyDescent="0.3">
      <c r="A78" t="s">
        <v>12</v>
      </c>
      <c r="B78" t="s">
        <v>13</v>
      </c>
      <c r="C78" s="1">
        <v>0</v>
      </c>
      <c r="D78" s="2">
        <v>0</v>
      </c>
      <c r="E78" s="1">
        <v>-14600000</v>
      </c>
      <c r="F78" s="2">
        <v>-3618.3395291201982</v>
      </c>
      <c r="G78" s="1">
        <v>15836800</v>
      </c>
      <c r="H78" s="2">
        <v>3948.79</v>
      </c>
      <c r="I78" s="1"/>
      <c r="J78" s="2"/>
      <c r="K78" s="1">
        <v>0</v>
      </c>
      <c r="L78" s="2">
        <v>0</v>
      </c>
      <c r="M78" s="1"/>
      <c r="N78" s="2"/>
      <c r="O78" s="1"/>
      <c r="P78" s="2">
        <v>0</v>
      </c>
      <c r="Q78" s="1">
        <v>14000000</v>
      </c>
      <c r="R78" s="2">
        <v>3469.6406443618339</v>
      </c>
      <c r="S78" s="1">
        <v>15236800</v>
      </c>
      <c r="T78" s="2">
        <v>3800.0911152416356</v>
      </c>
      <c r="U78" s="2">
        <f>Forecast[[#This Row],[TOTAL BAJAS (USD) EN SISTEMA]]+Forecast[[#This Row],[TOTAL INGRESOS (USD) EN SISTEMA]]+Forecast[[#This Row],[COSTOS EN SISTEMA (USD)]]+Forecast[[#This Row],[PROVISIONES EN SISTEMA (USD)]]</f>
        <v>3948.79</v>
      </c>
      <c r="V78" s="2">
        <f>Forecast[[#This Row],[TOTAL BAJAS (USD) PENDIENTES]]+Forecast[[#This Row],[TOTAL INGRESOS (USD) PENDIENTES]]+Forecast[[#This Row],[COSTOS PENDIENTES (USD)]]+Forecast[[#This Row],[PROVISIONES NUEVAS (USD)]]</f>
        <v>-148.69888475836433</v>
      </c>
      <c r="W78" t="s">
        <v>209</v>
      </c>
      <c r="X78" t="s">
        <v>210</v>
      </c>
      <c r="Y78" t="s">
        <v>213</v>
      </c>
    </row>
    <row r="79" spans="1:25" x14ac:dyDescent="0.3">
      <c r="A79" t="s">
        <v>12</v>
      </c>
      <c r="B79" t="s">
        <v>123</v>
      </c>
      <c r="C79" s="1">
        <v>0</v>
      </c>
      <c r="D79" s="2">
        <v>0</v>
      </c>
      <c r="E79" s="1"/>
      <c r="F79" s="2">
        <v>0</v>
      </c>
      <c r="G79" s="1">
        <v>58709003</v>
      </c>
      <c r="H79" s="2">
        <v>14638.719999999996</v>
      </c>
      <c r="I79" s="1">
        <v>-3420000</v>
      </c>
      <c r="J79" s="2">
        <v>-847.58364312267656</v>
      </c>
      <c r="K79" s="1">
        <v>-45684737.660000004</v>
      </c>
      <c r="L79" s="2">
        <v>-11260.720000000001</v>
      </c>
      <c r="M79" s="1">
        <v>-9478371</v>
      </c>
      <c r="N79" s="2">
        <v>-2349.0386617100371</v>
      </c>
      <c r="O79" s="1"/>
      <c r="P79" s="2">
        <v>0</v>
      </c>
      <c r="Q79" s="1"/>
      <c r="R79" s="2">
        <v>0</v>
      </c>
      <c r="S79" s="1">
        <v>125894.33999999613</v>
      </c>
      <c r="T79" s="2">
        <v>181.37769516728122</v>
      </c>
      <c r="U79" s="2">
        <f>Forecast[[#This Row],[TOTAL BAJAS (USD) EN SISTEMA]]+Forecast[[#This Row],[TOTAL INGRESOS (USD) EN SISTEMA]]+Forecast[[#This Row],[COSTOS EN SISTEMA (USD)]]+Forecast[[#This Row],[PROVISIONES EN SISTEMA (USD)]]</f>
        <v>3377.9999999999945</v>
      </c>
      <c r="V79" s="2">
        <f>Forecast[[#This Row],[TOTAL BAJAS (USD) PENDIENTES]]+Forecast[[#This Row],[TOTAL INGRESOS (USD) PENDIENTES]]+Forecast[[#This Row],[COSTOS PENDIENTES (USD)]]+Forecast[[#This Row],[PROVISIONES NUEVAS (USD)]]</f>
        <v>-3196.6223048327138</v>
      </c>
      <c r="W79" t="s">
        <v>209</v>
      </c>
      <c r="X79" t="s">
        <v>210</v>
      </c>
      <c r="Y79" t="s">
        <v>213</v>
      </c>
    </row>
    <row r="80" spans="1:25" x14ac:dyDescent="0.3">
      <c r="A80" t="s">
        <v>24</v>
      </c>
      <c r="B80" t="s">
        <v>25</v>
      </c>
      <c r="C80" s="1">
        <v>0</v>
      </c>
      <c r="D80" s="2">
        <v>0</v>
      </c>
      <c r="E80" s="1"/>
      <c r="F80" s="2">
        <v>0</v>
      </c>
      <c r="G80" s="1">
        <v>45000000</v>
      </c>
      <c r="H80" s="2">
        <v>11117.529999999999</v>
      </c>
      <c r="I80" s="1"/>
      <c r="J80" s="2"/>
      <c r="K80" s="1">
        <v>0</v>
      </c>
      <c r="L80" s="2">
        <v>0</v>
      </c>
      <c r="M80" s="1"/>
      <c r="N80" s="2"/>
      <c r="O80" s="1"/>
      <c r="P80" s="2">
        <v>0</v>
      </c>
      <c r="Q80" s="1"/>
      <c r="R80" s="2">
        <v>0</v>
      </c>
      <c r="S80" s="1">
        <v>45000000</v>
      </c>
      <c r="T80" s="2">
        <v>11117.529999999999</v>
      </c>
      <c r="U80" s="2">
        <f>Forecast[[#This Row],[TOTAL BAJAS (USD) EN SISTEMA]]+Forecast[[#This Row],[TOTAL INGRESOS (USD) EN SISTEMA]]+Forecast[[#This Row],[COSTOS EN SISTEMA (USD)]]+Forecast[[#This Row],[PROVISIONES EN SISTEMA (USD)]]</f>
        <v>11117.529999999999</v>
      </c>
      <c r="V80" s="2">
        <f>Forecast[[#This Row],[TOTAL BAJAS (USD) PENDIENTES]]+Forecast[[#This Row],[TOTAL INGRESOS (USD) PENDIENTES]]+Forecast[[#This Row],[COSTOS PENDIENTES (USD)]]+Forecast[[#This Row],[PROVISIONES NUEVAS (USD)]]</f>
        <v>0</v>
      </c>
      <c r="W80" t="s">
        <v>209</v>
      </c>
      <c r="X80" t="s">
        <v>210</v>
      </c>
      <c r="Y80" t="s">
        <v>212</v>
      </c>
    </row>
    <row r="81" spans="1:25" x14ac:dyDescent="0.3">
      <c r="A81" t="s">
        <v>24</v>
      </c>
      <c r="B81" t="s">
        <v>147</v>
      </c>
      <c r="C81" s="1">
        <v>0</v>
      </c>
      <c r="D81" s="2">
        <v>0</v>
      </c>
      <c r="E81" s="1">
        <v>-6731491.2199999997</v>
      </c>
      <c r="F81" s="2">
        <v>-1624.5043632291756</v>
      </c>
      <c r="G81" s="1">
        <v>15336051.15</v>
      </c>
      <c r="H81" s="2">
        <v>3788.87</v>
      </c>
      <c r="I81" s="1"/>
      <c r="J81" s="2"/>
      <c r="K81" s="1">
        <v>0</v>
      </c>
      <c r="L81" s="2">
        <v>0</v>
      </c>
      <c r="M81" s="1"/>
      <c r="N81" s="2"/>
      <c r="O81" s="1"/>
      <c r="P81" s="2">
        <v>0</v>
      </c>
      <c r="Q81" s="1">
        <v>8212378.3700000001</v>
      </c>
      <c r="R81" s="2">
        <v>2035.2858413878562</v>
      </c>
      <c r="S81" s="1">
        <v>16816938.300000001</v>
      </c>
      <c r="T81" s="2">
        <v>4199.6514781586811</v>
      </c>
      <c r="U81" s="2">
        <f>Forecast[[#This Row],[TOTAL BAJAS (USD) EN SISTEMA]]+Forecast[[#This Row],[TOTAL INGRESOS (USD) EN SISTEMA]]+Forecast[[#This Row],[COSTOS EN SISTEMA (USD)]]+Forecast[[#This Row],[PROVISIONES EN SISTEMA (USD)]]</f>
        <v>3788.87</v>
      </c>
      <c r="V81" s="2">
        <f>Forecast[[#This Row],[TOTAL BAJAS (USD) PENDIENTES]]+Forecast[[#This Row],[TOTAL INGRESOS (USD) PENDIENTES]]+Forecast[[#This Row],[COSTOS PENDIENTES (USD)]]+Forecast[[#This Row],[PROVISIONES NUEVAS (USD)]]</f>
        <v>410.78147815868056</v>
      </c>
      <c r="W81" t="s">
        <v>209</v>
      </c>
      <c r="X81" t="s">
        <v>210</v>
      </c>
      <c r="Y81" t="s">
        <v>212</v>
      </c>
    </row>
    <row r="82" spans="1:25" x14ac:dyDescent="0.3">
      <c r="A82" t="s">
        <v>24</v>
      </c>
      <c r="B82" t="s">
        <v>105</v>
      </c>
      <c r="C82" s="1">
        <v>0</v>
      </c>
      <c r="D82" s="2">
        <v>0</v>
      </c>
      <c r="E82" s="1"/>
      <c r="F82" s="2">
        <v>0</v>
      </c>
      <c r="G82" s="1">
        <v>110380682.43999998</v>
      </c>
      <c r="H82" s="2">
        <v>27270.239999999998</v>
      </c>
      <c r="I82" s="1"/>
      <c r="J82" s="2"/>
      <c r="K82" s="1">
        <v>-248260682.61000004</v>
      </c>
      <c r="L82" s="2">
        <v>-61570.950000000004</v>
      </c>
      <c r="M82" s="1"/>
      <c r="N82" s="2"/>
      <c r="O82" s="1"/>
      <c r="P82" s="2">
        <v>0</v>
      </c>
      <c r="Q82" s="1">
        <v>121780000</v>
      </c>
      <c r="R82" s="2">
        <v>30180.91697645601</v>
      </c>
      <c r="S82" s="1">
        <v>-16100000.170000076</v>
      </c>
      <c r="T82" s="2">
        <v>-4119.7930235439962</v>
      </c>
      <c r="U82" s="2">
        <f>Forecast[[#This Row],[TOTAL BAJAS (USD) EN SISTEMA]]+Forecast[[#This Row],[TOTAL INGRESOS (USD) EN SISTEMA]]+Forecast[[#This Row],[COSTOS EN SISTEMA (USD)]]+Forecast[[#This Row],[PROVISIONES EN SISTEMA (USD)]]</f>
        <v>-34300.710000000006</v>
      </c>
      <c r="V82" s="2">
        <f>Forecast[[#This Row],[TOTAL BAJAS (USD) PENDIENTES]]+Forecast[[#This Row],[TOTAL INGRESOS (USD) PENDIENTES]]+Forecast[[#This Row],[COSTOS PENDIENTES (USD)]]+Forecast[[#This Row],[PROVISIONES NUEVAS (USD)]]</f>
        <v>30180.91697645601</v>
      </c>
      <c r="W82" t="s">
        <v>209</v>
      </c>
      <c r="X82" t="s">
        <v>210</v>
      </c>
      <c r="Y82" t="s">
        <v>212</v>
      </c>
    </row>
    <row r="83" spans="1:25" x14ac:dyDescent="0.3">
      <c r="A83" t="s">
        <v>22</v>
      </c>
      <c r="B83" t="s">
        <v>56</v>
      </c>
      <c r="C83" s="1">
        <v>-22500000</v>
      </c>
      <c r="D83" s="2">
        <v>-5703.46</v>
      </c>
      <c r="E83" s="1"/>
      <c r="F83" s="2">
        <v>0</v>
      </c>
      <c r="G83" s="1">
        <v>22500000</v>
      </c>
      <c r="H83" s="2">
        <v>5693.41</v>
      </c>
      <c r="I83" s="1"/>
      <c r="J83" s="2"/>
      <c r="K83" s="1">
        <v>0</v>
      </c>
      <c r="L83" s="2">
        <v>0</v>
      </c>
      <c r="M83" s="1"/>
      <c r="N83" s="2"/>
      <c r="O83" s="1"/>
      <c r="P83" s="2">
        <v>0</v>
      </c>
      <c r="Q83" s="1">
        <v>22500000</v>
      </c>
      <c r="R83" s="2">
        <v>5576.2081784386619</v>
      </c>
      <c r="S83" s="1">
        <v>22500000</v>
      </c>
      <c r="T83" s="2">
        <v>5566.1581784386617</v>
      </c>
      <c r="U83" s="2">
        <f>Forecast[[#This Row],[TOTAL BAJAS (USD) EN SISTEMA]]+Forecast[[#This Row],[TOTAL INGRESOS (USD) EN SISTEMA]]+Forecast[[#This Row],[COSTOS EN SISTEMA (USD)]]+Forecast[[#This Row],[PROVISIONES EN SISTEMA (USD)]]</f>
        <v>-10.050000000000182</v>
      </c>
      <c r="V83" s="2">
        <f>Forecast[[#This Row],[TOTAL BAJAS (USD) PENDIENTES]]+Forecast[[#This Row],[TOTAL INGRESOS (USD) PENDIENTES]]+Forecast[[#This Row],[COSTOS PENDIENTES (USD)]]+Forecast[[#This Row],[PROVISIONES NUEVAS (USD)]]</f>
        <v>5576.2081784386619</v>
      </c>
      <c r="W83" t="s">
        <v>209</v>
      </c>
      <c r="X83" t="s">
        <v>210</v>
      </c>
      <c r="Y83" t="s">
        <v>212</v>
      </c>
    </row>
    <row r="84" spans="1:25" x14ac:dyDescent="0.3">
      <c r="A84" t="s">
        <v>22</v>
      </c>
      <c r="B84" t="s">
        <v>157</v>
      </c>
      <c r="C84" s="1">
        <v>0</v>
      </c>
      <c r="D84" s="2">
        <v>0</v>
      </c>
      <c r="E84" s="1">
        <v>-1931830</v>
      </c>
      <c r="F84" s="2">
        <v>-466.20669349999997</v>
      </c>
      <c r="G84" s="1">
        <v>6796158.4399999995</v>
      </c>
      <c r="H84" s="2">
        <v>1722.7699999999998</v>
      </c>
      <c r="I84" s="1"/>
      <c r="J84" s="2"/>
      <c r="K84" s="1">
        <v>0</v>
      </c>
      <c r="L84" s="2">
        <v>0</v>
      </c>
      <c r="M84" s="1"/>
      <c r="N84" s="2"/>
      <c r="O84" s="1"/>
      <c r="P84" s="2">
        <v>0</v>
      </c>
      <c r="Q84" s="1">
        <v>3013696.17</v>
      </c>
      <c r="R84" s="2">
        <v>746.88876579925648</v>
      </c>
      <c r="S84" s="1">
        <v>7878024.6099999994</v>
      </c>
      <c r="T84" s="2">
        <v>2003.4520722992561</v>
      </c>
      <c r="U84" s="2">
        <f>Forecast[[#This Row],[TOTAL BAJAS (USD) EN SISTEMA]]+Forecast[[#This Row],[TOTAL INGRESOS (USD) EN SISTEMA]]+Forecast[[#This Row],[COSTOS EN SISTEMA (USD)]]+Forecast[[#This Row],[PROVISIONES EN SISTEMA (USD)]]</f>
        <v>1722.7699999999998</v>
      </c>
      <c r="V84" s="2">
        <f>Forecast[[#This Row],[TOTAL BAJAS (USD) PENDIENTES]]+Forecast[[#This Row],[TOTAL INGRESOS (USD) PENDIENTES]]+Forecast[[#This Row],[COSTOS PENDIENTES (USD)]]+Forecast[[#This Row],[PROVISIONES NUEVAS (USD)]]</f>
        <v>280.6820722992565</v>
      </c>
      <c r="W84" t="s">
        <v>209</v>
      </c>
      <c r="X84" t="s">
        <v>210</v>
      </c>
      <c r="Y84" t="s">
        <v>212</v>
      </c>
    </row>
    <row r="85" spans="1:25" x14ac:dyDescent="0.3">
      <c r="A85" t="s">
        <v>22</v>
      </c>
      <c r="B85" t="s">
        <v>23</v>
      </c>
      <c r="C85" s="1">
        <v>-1369000</v>
      </c>
      <c r="D85" s="2">
        <v>-347.03</v>
      </c>
      <c r="E85" s="1"/>
      <c r="F85" s="2">
        <v>0</v>
      </c>
      <c r="G85" s="1">
        <v>172492586.03999996</v>
      </c>
      <c r="H85" s="2">
        <v>43595.74000000002</v>
      </c>
      <c r="I85" s="1"/>
      <c r="J85" s="2"/>
      <c r="K85" s="1">
        <v>-148385304.22999999</v>
      </c>
      <c r="L85" s="2">
        <v>-35859.799999999996</v>
      </c>
      <c r="M85" s="1">
        <v>-22739276</v>
      </c>
      <c r="N85" s="2">
        <v>-6053.44</v>
      </c>
      <c r="O85" s="1"/>
      <c r="P85" s="2">
        <v>0</v>
      </c>
      <c r="Q85" s="1"/>
      <c r="R85" s="2">
        <v>0</v>
      </c>
      <c r="S85" s="1">
        <v>-994.19000002741814</v>
      </c>
      <c r="T85" s="2">
        <v>1335.4700000000257</v>
      </c>
      <c r="U85" s="2">
        <f>Forecast[[#This Row],[TOTAL BAJAS (USD) EN SISTEMA]]+Forecast[[#This Row],[TOTAL INGRESOS (USD) EN SISTEMA]]+Forecast[[#This Row],[COSTOS EN SISTEMA (USD)]]+Forecast[[#This Row],[PROVISIONES EN SISTEMA (USD)]]</f>
        <v>7388.9100000000253</v>
      </c>
      <c r="V85" s="2">
        <f>Forecast[[#This Row],[TOTAL BAJAS (USD) PENDIENTES]]+Forecast[[#This Row],[TOTAL INGRESOS (USD) PENDIENTES]]+Forecast[[#This Row],[COSTOS PENDIENTES (USD)]]+Forecast[[#This Row],[PROVISIONES NUEVAS (USD)]]</f>
        <v>-6053.44</v>
      </c>
      <c r="W85" t="s">
        <v>209</v>
      </c>
      <c r="X85" t="s">
        <v>210</v>
      </c>
      <c r="Y85" t="s">
        <v>212</v>
      </c>
    </row>
    <row r="86" spans="1:25" x14ac:dyDescent="0.3">
      <c r="A86" t="s">
        <v>180</v>
      </c>
      <c r="B86" t="s">
        <v>252</v>
      </c>
      <c r="C86" s="1">
        <v>0</v>
      </c>
      <c r="D86" s="2">
        <v>0</v>
      </c>
      <c r="E86" s="1"/>
      <c r="F86" s="2">
        <v>0</v>
      </c>
      <c r="G86" s="1">
        <v>0</v>
      </c>
      <c r="H86" s="2">
        <v>0</v>
      </c>
      <c r="I86" s="1"/>
      <c r="J86" s="2"/>
      <c r="K86" s="1">
        <v>0</v>
      </c>
      <c r="L86" s="2">
        <v>0</v>
      </c>
      <c r="M86" s="1"/>
      <c r="N86" s="2"/>
      <c r="O86" s="1"/>
      <c r="P86" s="2">
        <v>0</v>
      </c>
      <c r="Q86" s="1"/>
      <c r="R86" s="2">
        <v>0</v>
      </c>
      <c r="S86" s="1">
        <v>0</v>
      </c>
      <c r="T86" s="2">
        <v>0</v>
      </c>
      <c r="U86" s="2">
        <f>Forecast[[#This Row],[TOTAL BAJAS (USD) EN SISTEMA]]+Forecast[[#This Row],[TOTAL INGRESOS (USD) EN SISTEMA]]+Forecast[[#This Row],[COSTOS EN SISTEMA (USD)]]+Forecast[[#This Row],[PROVISIONES EN SISTEMA (USD)]]</f>
        <v>0</v>
      </c>
      <c r="V86" s="2">
        <f>Forecast[[#This Row],[TOTAL BAJAS (USD) PENDIENTES]]+Forecast[[#This Row],[TOTAL INGRESOS (USD) PENDIENTES]]+Forecast[[#This Row],[COSTOS PENDIENTES (USD)]]+Forecast[[#This Row],[PROVISIONES NUEVAS (USD)]]</f>
        <v>0</v>
      </c>
      <c r="W86" t="s">
        <v>222</v>
      </c>
      <c r="X86" t="s">
        <v>233</v>
      </c>
    </row>
    <row r="87" spans="1:25" x14ac:dyDescent="0.3">
      <c r="A87" t="s">
        <v>41</v>
      </c>
      <c r="B87" t="s">
        <v>42</v>
      </c>
      <c r="C87" s="1">
        <v>0</v>
      </c>
      <c r="D87" s="2">
        <v>0</v>
      </c>
      <c r="E87" s="1"/>
      <c r="F87" s="2">
        <v>0</v>
      </c>
      <c r="G87" s="1">
        <v>1949291</v>
      </c>
      <c r="H87" s="2">
        <v>480.95000000000005</v>
      </c>
      <c r="I87" s="1"/>
      <c r="J87" s="2"/>
      <c r="K87" s="1">
        <v>-894075.51</v>
      </c>
      <c r="L87" s="2">
        <v>-215.54</v>
      </c>
      <c r="M87" s="1"/>
      <c r="N87" s="2"/>
      <c r="O87" s="1"/>
      <c r="P87" s="2">
        <v>0</v>
      </c>
      <c r="Q87" s="1"/>
      <c r="R87" s="2">
        <v>0</v>
      </c>
      <c r="S87" s="1">
        <v>1055215.49</v>
      </c>
      <c r="T87" s="2">
        <v>265.41000000000008</v>
      </c>
      <c r="U87" s="2">
        <f>Forecast[[#This Row],[TOTAL BAJAS (USD) EN SISTEMA]]+Forecast[[#This Row],[TOTAL INGRESOS (USD) EN SISTEMA]]+Forecast[[#This Row],[COSTOS EN SISTEMA (USD)]]+Forecast[[#This Row],[PROVISIONES EN SISTEMA (USD)]]</f>
        <v>265.41000000000008</v>
      </c>
      <c r="V87" s="2">
        <f>Forecast[[#This Row],[TOTAL BAJAS (USD) PENDIENTES]]+Forecast[[#This Row],[TOTAL INGRESOS (USD) PENDIENTES]]+Forecast[[#This Row],[COSTOS PENDIENTES (USD)]]+Forecast[[#This Row],[PROVISIONES NUEVAS (USD)]]</f>
        <v>0</v>
      </c>
      <c r="W87" t="s">
        <v>209</v>
      </c>
      <c r="X87" t="s">
        <v>210</v>
      </c>
      <c r="Y87" t="s">
        <v>213</v>
      </c>
    </row>
    <row r="88" spans="1:25" x14ac:dyDescent="0.3">
      <c r="A88" t="s">
        <v>41</v>
      </c>
      <c r="B88" t="s">
        <v>253</v>
      </c>
      <c r="C88" s="1">
        <v>0</v>
      </c>
      <c r="D88" s="2">
        <v>0</v>
      </c>
      <c r="E88" s="1">
        <v>-1990000</v>
      </c>
      <c r="F88" s="2">
        <v>-493.18463444857497</v>
      </c>
      <c r="G88" s="1">
        <v>0</v>
      </c>
      <c r="H88" s="2">
        <v>0</v>
      </c>
      <c r="I88" s="1"/>
      <c r="J88" s="2"/>
      <c r="K88" s="1">
        <v>0</v>
      </c>
      <c r="L88" s="2">
        <v>0</v>
      </c>
      <c r="M88" s="1"/>
      <c r="N88" s="2"/>
      <c r="O88" s="1"/>
      <c r="P88" s="2">
        <v>0</v>
      </c>
      <c r="Q88" s="1"/>
      <c r="R88" s="2">
        <v>0</v>
      </c>
      <c r="S88" s="1">
        <v>-1990000</v>
      </c>
      <c r="T88" s="2">
        <v>-493.18463444857497</v>
      </c>
      <c r="U88" s="2">
        <f>Forecast[[#This Row],[TOTAL BAJAS (USD) EN SISTEMA]]+Forecast[[#This Row],[TOTAL INGRESOS (USD) EN SISTEMA]]+Forecast[[#This Row],[COSTOS EN SISTEMA (USD)]]+Forecast[[#This Row],[PROVISIONES EN SISTEMA (USD)]]</f>
        <v>0</v>
      </c>
      <c r="V88" s="2">
        <f>Forecast[[#This Row],[TOTAL BAJAS (USD) PENDIENTES]]+Forecast[[#This Row],[TOTAL INGRESOS (USD) PENDIENTES]]+Forecast[[#This Row],[COSTOS PENDIENTES (USD)]]+Forecast[[#This Row],[PROVISIONES NUEVAS (USD)]]</f>
        <v>-493.18463444857497</v>
      </c>
      <c r="W88" t="s">
        <v>209</v>
      </c>
      <c r="X88" t="s">
        <v>210</v>
      </c>
      <c r="Y88" t="s">
        <v>213</v>
      </c>
    </row>
    <row r="89" spans="1:25" x14ac:dyDescent="0.3">
      <c r="A89" t="s">
        <v>41</v>
      </c>
      <c r="B89" t="s">
        <v>141</v>
      </c>
      <c r="C89" s="1">
        <v>0</v>
      </c>
      <c r="D89" s="2">
        <v>0</v>
      </c>
      <c r="E89" s="1"/>
      <c r="F89" s="2">
        <v>0</v>
      </c>
      <c r="G89" s="1">
        <v>2356653</v>
      </c>
      <c r="H89" s="2">
        <v>585.69000000000005</v>
      </c>
      <c r="I89" s="1"/>
      <c r="J89" s="2"/>
      <c r="K89" s="1">
        <v>0</v>
      </c>
      <c r="L89" s="2">
        <v>0</v>
      </c>
      <c r="M89" s="1"/>
      <c r="N89" s="2"/>
      <c r="O89" s="1"/>
      <c r="P89" s="2">
        <v>0</v>
      </c>
      <c r="Q89" s="1">
        <v>1940000</v>
      </c>
      <c r="R89" s="2">
        <v>480.79306071871127</v>
      </c>
      <c r="S89" s="1">
        <v>4296653</v>
      </c>
      <c r="T89" s="2">
        <v>1066.4830607187114</v>
      </c>
      <c r="U89" s="2">
        <f>Forecast[[#This Row],[TOTAL BAJAS (USD) EN SISTEMA]]+Forecast[[#This Row],[TOTAL INGRESOS (USD) EN SISTEMA]]+Forecast[[#This Row],[COSTOS EN SISTEMA (USD)]]+Forecast[[#This Row],[PROVISIONES EN SISTEMA (USD)]]</f>
        <v>585.69000000000005</v>
      </c>
      <c r="V89" s="2">
        <f>Forecast[[#This Row],[TOTAL BAJAS (USD) PENDIENTES]]+Forecast[[#This Row],[TOTAL INGRESOS (USD) PENDIENTES]]+Forecast[[#This Row],[COSTOS PENDIENTES (USD)]]+Forecast[[#This Row],[PROVISIONES NUEVAS (USD)]]</f>
        <v>480.79306071871127</v>
      </c>
      <c r="W89" t="s">
        <v>209</v>
      </c>
      <c r="X89" t="s">
        <v>210</v>
      </c>
      <c r="Y89" t="s">
        <v>213</v>
      </c>
    </row>
    <row r="90" spans="1:25" x14ac:dyDescent="0.3">
      <c r="A90" t="s">
        <v>46</v>
      </c>
      <c r="B90" t="s">
        <v>254</v>
      </c>
      <c r="C90" s="1">
        <v>0</v>
      </c>
      <c r="D90" s="2">
        <v>0</v>
      </c>
      <c r="E90" s="1"/>
      <c r="F90" s="2">
        <v>0</v>
      </c>
      <c r="G90" s="1">
        <v>0</v>
      </c>
      <c r="H90" s="2">
        <v>0</v>
      </c>
      <c r="I90" s="1"/>
      <c r="J90" s="2"/>
      <c r="K90" s="1">
        <v>0</v>
      </c>
      <c r="L90" s="2">
        <v>0</v>
      </c>
      <c r="M90" s="1"/>
      <c r="N90" s="2"/>
      <c r="O90" s="1"/>
      <c r="P90" s="2">
        <v>0</v>
      </c>
      <c r="Q90" s="1">
        <v>241730.2</v>
      </c>
      <c r="R90" s="2">
        <v>13173.307901907356</v>
      </c>
      <c r="S90" s="1">
        <v>241730.2</v>
      </c>
      <c r="T90" s="2">
        <v>13173.307901907356</v>
      </c>
      <c r="U90" s="2">
        <f>Forecast[[#This Row],[TOTAL BAJAS (USD) EN SISTEMA]]+Forecast[[#This Row],[TOTAL INGRESOS (USD) EN SISTEMA]]+Forecast[[#This Row],[COSTOS EN SISTEMA (USD)]]+Forecast[[#This Row],[PROVISIONES EN SISTEMA (USD)]]</f>
        <v>0</v>
      </c>
      <c r="V90" s="2">
        <f>Forecast[[#This Row],[TOTAL BAJAS (USD) PENDIENTES]]+Forecast[[#This Row],[TOTAL INGRESOS (USD) PENDIENTES]]+Forecast[[#This Row],[COSTOS PENDIENTES (USD)]]+Forecast[[#This Row],[PROVISIONES NUEVAS (USD)]]</f>
        <v>13173.307901907356</v>
      </c>
      <c r="W90" t="s">
        <v>209</v>
      </c>
      <c r="X90" t="s">
        <v>233</v>
      </c>
    </row>
    <row r="91" spans="1:25" x14ac:dyDescent="0.3">
      <c r="A91" t="s">
        <v>46</v>
      </c>
      <c r="B91" t="s">
        <v>255</v>
      </c>
      <c r="C91" s="1">
        <v>0</v>
      </c>
      <c r="D91" s="2">
        <v>0</v>
      </c>
      <c r="E91" s="1"/>
      <c r="F91" s="2">
        <v>0</v>
      </c>
      <c r="G91" s="1">
        <v>0</v>
      </c>
      <c r="H91" s="2">
        <v>0</v>
      </c>
      <c r="I91" s="1"/>
      <c r="J91" s="2"/>
      <c r="K91" s="1">
        <v>0</v>
      </c>
      <c r="L91" s="2">
        <v>0</v>
      </c>
      <c r="M91" s="1"/>
      <c r="N91" s="2"/>
      <c r="O91" s="1"/>
      <c r="P91" s="2">
        <v>0</v>
      </c>
      <c r="Q91" s="1"/>
      <c r="R91" s="2">
        <v>0</v>
      </c>
      <c r="S91" s="1">
        <v>0</v>
      </c>
      <c r="T91" s="2">
        <v>0</v>
      </c>
      <c r="U91" s="2">
        <f>Forecast[[#This Row],[TOTAL BAJAS (USD) EN SISTEMA]]+Forecast[[#This Row],[TOTAL INGRESOS (USD) EN SISTEMA]]+Forecast[[#This Row],[COSTOS EN SISTEMA (USD)]]+Forecast[[#This Row],[PROVISIONES EN SISTEMA (USD)]]</f>
        <v>0</v>
      </c>
      <c r="V91" s="2">
        <f>Forecast[[#This Row],[TOTAL BAJAS (USD) PENDIENTES]]+Forecast[[#This Row],[TOTAL INGRESOS (USD) PENDIENTES]]+Forecast[[#This Row],[COSTOS PENDIENTES (USD)]]+Forecast[[#This Row],[PROVISIONES NUEVAS (USD)]]</f>
        <v>0</v>
      </c>
      <c r="W91" t="s">
        <v>209</v>
      </c>
      <c r="X91" t="s">
        <v>233</v>
      </c>
    </row>
    <row r="92" spans="1:25" x14ac:dyDescent="0.3">
      <c r="A92" t="s">
        <v>46</v>
      </c>
      <c r="B92" t="s">
        <v>256</v>
      </c>
      <c r="C92" s="1">
        <v>0</v>
      </c>
      <c r="D92" s="2">
        <v>0</v>
      </c>
      <c r="E92" s="1"/>
      <c r="F92" s="2">
        <v>0</v>
      </c>
      <c r="G92" s="1">
        <v>0</v>
      </c>
      <c r="H92" s="2">
        <v>0</v>
      </c>
      <c r="I92" s="1"/>
      <c r="J92" s="2"/>
      <c r="K92" s="1">
        <v>0</v>
      </c>
      <c r="L92" s="2">
        <v>0</v>
      </c>
      <c r="M92" s="1"/>
      <c r="N92" s="2"/>
      <c r="O92" s="1"/>
      <c r="P92" s="2">
        <v>0</v>
      </c>
      <c r="Q92" s="1"/>
      <c r="R92" s="2">
        <v>0</v>
      </c>
      <c r="S92" s="1">
        <v>0</v>
      </c>
      <c r="T92" s="2">
        <v>0</v>
      </c>
      <c r="U92" s="2">
        <f>Forecast[[#This Row],[TOTAL BAJAS (USD) EN SISTEMA]]+Forecast[[#This Row],[TOTAL INGRESOS (USD) EN SISTEMA]]+Forecast[[#This Row],[COSTOS EN SISTEMA (USD)]]+Forecast[[#This Row],[PROVISIONES EN SISTEMA (USD)]]</f>
        <v>0</v>
      </c>
      <c r="V92" s="2">
        <f>Forecast[[#This Row],[TOTAL BAJAS (USD) PENDIENTES]]+Forecast[[#This Row],[TOTAL INGRESOS (USD) PENDIENTES]]+Forecast[[#This Row],[COSTOS PENDIENTES (USD)]]+Forecast[[#This Row],[PROVISIONES NUEVAS (USD)]]</f>
        <v>0</v>
      </c>
      <c r="W92" t="s">
        <v>222</v>
      </c>
      <c r="X92" t="s">
        <v>233</v>
      </c>
    </row>
    <row r="93" spans="1:25" x14ac:dyDescent="0.3">
      <c r="A93" t="s">
        <v>46</v>
      </c>
      <c r="B93" t="s">
        <v>257</v>
      </c>
      <c r="C93" s="1">
        <v>0</v>
      </c>
      <c r="D93" s="2">
        <v>0</v>
      </c>
      <c r="E93" s="1"/>
      <c r="F93" s="2">
        <v>0</v>
      </c>
      <c r="G93" s="1">
        <v>0</v>
      </c>
      <c r="H93" s="2">
        <v>0</v>
      </c>
      <c r="I93" s="1"/>
      <c r="J93" s="2"/>
      <c r="K93" s="1">
        <v>-1470</v>
      </c>
      <c r="L93" s="2">
        <v>-81.23</v>
      </c>
      <c r="M93" s="1"/>
      <c r="N93" s="2"/>
      <c r="O93" s="1"/>
      <c r="P93" s="2">
        <v>0</v>
      </c>
      <c r="Q93" s="1"/>
      <c r="R93" s="2">
        <v>0</v>
      </c>
      <c r="S93" s="1">
        <v>-1470</v>
      </c>
      <c r="T93" s="2">
        <v>-81.23</v>
      </c>
      <c r="U93" s="2">
        <f>Forecast[[#This Row],[TOTAL BAJAS (USD) EN SISTEMA]]+Forecast[[#This Row],[TOTAL INGRESOS (USD) EN SISTEMA]]+Forecast[[#This Row],[COSTOS EN SISTEMA (USD)]]+Forecast[[#This Row],[PROVISIONES EN SISTEMA (USD)]]</f>
        <v>-81.23</v>
      </c>
      <c r="V93" s="2">
        <f>Forecast[[#This Row],[TOTAL BAJAS (USD) PENDIENTES]]+Forecast[[#This Row],[TOTAL INGRESOS (USD) PENDIENTES]]+Forecast[[#This Row],[COSTOS PENDIENTES (USD)]]+Forecast[[#This Row],[PROVISIONES NUEVAS (USD)]]</f>
        <v>0</v>
      </c>
      <c r="W93" t="s">
        <v>209</v>
      </c>
      <c r="X93" t="s">
        <v>233</v>
      </c>
    </row>
    <row r="94" spans="1:25" x14ac:dyDescent="0.3">
      <c r="A94" t="s">
        <v>46</v>
      </c>
      <c r="B94" t="s">
        <v>258</v>
      </c>
      <c r="C94" s="1">
        <v>0</v>
      </c>
      <c r="D94" s="2">
        <v>0</v>
      </c>
      <c r="E94" s="1"/>
      <c r="F94" s="2">
        <v>0</v>
      </c>
      <c r="G94" s="1">
        <v>0</v>
      </c>
      <c r="H94" s="2">
        <v>0</v>
      </c>
      <c r="I94" s="1"/>
      <c r="J94" s="2"/>
      <c r="K94" s="1">
        <v>0</v>
      </c>
      <c r="L94" s="2">
        <v>0</v>
      </c>
      <c r="M94" s="1"/>
      <c r="N94" s="2"/>
      <c r="O94" s="1"/>
      <c r="P94" s="2">
        <v>0</v>
      </c>
      <c r="Q94" s="1"/>
      <c r="R94" s="2">
        <v>6769</v>
      </c>
      <c r="S94" s="1">
        <v>0</v>
      </c>
      <c r="T94" s="2">
        <v>6769</v>
      </c>
      <c r="U94" s="2">
        <f>Forecast[[#This Row],[TOTAL BAJAS (USD) EN SISTEMA]]+Forecast[[#This Row],[TOTAL INGRESOS (USD) EN SISTEMA]]+Forecast[[#This Row],[COSTOS EN SISTEMA (USD)]]+Forecast[[#This Row],[PROVISIONES EN SISTEMA (USD)]]</f>
        <v>0</v>
      </c>
      <c r="V94" s="2">
        <f>Forecast[[#This Row],[TOTAL BAJAS (USD) PENDIENTES]]+Forecast[[#This Row],[TOTAL INGRESOS (USD) PENDIENTES]]+Forecast[[#This Row],[COSTOS PENDIENTES (USD)]]+Forecast[[#This Row],[PROVISIONES NUEVAS (USD)]]</f>
        <v>6769</v>
      </c>
      <c r="W94" t="s">
        <v>209</v>
      </c>
      <c r="X94" t="s">
        <v>233</v>
      </c>
    </row>
    <row r="95" spans="1:25" x14ac:dyDescent="0.3">
      <c r="A95" t="s">
        <v>46</v>
      </c>
      <c r="B95" t="s">
        <v>259</v>
      </c>
      <c r="C95" s="1">
        <v>0</v>
      </c>
      <c r="D95" s="2">
        <v>0</v>
      </c>
      <c r="E95" s="1"/>
      <c r="F95" s="2">
        <v>-307.89</v>
      </c>
      <c r="G95" s="1">
        <v>0</v>
      </c>
      <c r="H95" s="2">
        <v>0</v>
      </c>
      <c r="I95" s="1"/>
      <c r="J95" s="2">
        <v>301.64999999999998</v>
      </c>
      <c r="K95" s="1">
        <v>0</v>
      </c>
      <c r="L95" s="2">
        <v>0</v>
      </c>
      <c r="M95" s="1"/>
      <c r="N95" s="2"/>
      <c r="O95" s="1"/>
      <c r="P95" s="2">
        <v>0</v>
      </c>
      <c r="Q95" s="1"/>
      <c r="R95" s="2">
        <v>480</v>
      </c>
      <c r="S95" s="1">
        <v>0</v>
      </c>
      <c r="T95" s="2">
        <v>473.76</v>
      </c>
      <c r="U95" s="2">
        <f>Forecast[[#This Row],[TOTAL BAJAS (USD) EN SISTEMA]]+Forecast[[#This Row],[TOTAL INGRESOS (USD) EN SISTEMA]]+Forecast[[#This Row],[COSTOS EN SISTEMA (USD)]]+Forecast[[#This Row],[PROVISIONES EN SISTEMA (USD)]]</f>
        <v>0</v>
      </c>
      <c r="V95" s="2">
        <f>Forecast[[#This Row],[TOTAL BAJAS (USD) PENDIENTES]]+Forecast[[#This Row],[TOTAL INGRESOS (USD) PENDIENTES]]+Forecast[[#This Row],[COSTOS PENDIENTES (USD)]]+Forecast[[#This Row],[PROVISIONES NUEVAS (USD)]]</f>
        <v>473.76</v>
      </c>
      <c r="W95" t="s">
        <v>209</v>
      </c>
      <c r="X95" t="s">
        <v>233</v>
      </c>
    </row>
    <row r="96" spans="1:25" x14ac:dyDescent="0.3">
      <c r="A96" t="s">
        <v>46</v>
      </c>
      <c r="B96" t="s">
        <v>260</v>
      </c>
      <c r="C96" s="1">
        <v>0</v>
      </c>
      <c r="D96" s="2">
        <v>0</v>
      </c>
      <c r="E96" s="1"/>
      <c r="F96" s="2">
        <v>0</v>
      </c>
      <c r="G96" s="1">
        <v>0</v>
      </c>
      <c r="H96" s="2">
        <v>0</v>
      </c>
      <c r="I96" s="1"/>
      <c r="J96" s="2">
        <v>2011</v>
      </c>
      <c r="K96" s="1">
        <v>0</v>
      </c>
      <c r="L96" s="2">
        <v>0</v>
      </c>
      <c r="M96" s="1"/>
      <c r="N96" s="2">
        <v>-2011</v>
      </c>
      <c r="O96" s="1"/>
      <c r="P96" s="2">
        <v>0</v>
      </c>
      <c r="Q96" s="1"/>
      <c r="R96" s="2">
        <v>0</v>
      </c>
      <c r="S96" s="1">
        <v>0</v>
      </c>
      <c r="T96" s="2">
        <v>0</v>
      </c>
      <c r="U96" s="2">
        <f>Forecast[[#This Row],[TOTAL BAJAS (USD) EN SISTEMA]]+Forecast[[#This Row],[TOTAL INGRESOS (USD) EN SISTEMA]]+Forecast[[#This Row],[COSTOS EN SISTEMA (USD)]]+Forecast[[#This Row],[PROVISIONES EN SISTEMA (USD)]]</f>
        <v>0</v>
      </c>
      <c r="V96" s="2">
        <f>Forecast[[#This Row],[TOTAL BAJAS (USD) PENDIENTES]]+Forecast[[#This Row],[TOTAL INGRESOS (USD) PENDIENTES]]+Forecast[[#This Row],[COSTOS PENDIENTES (USD)]]+Forecast[[#This Row],[PROVISIONES NUEVAS (USD)]]</f>
        <v>0</v>
      </c>
      <c r="W96" t="s">
        <v>222</v>
      </c>
      <c r="X96" t="s">
        <v>233</v>
      </c>
    </row>
    <row r="97" spans="1:25" x14ac:dyDescent="0.3">
      <c r="A97" t="s">
        <v>46</v>
      </c>
      <c r="B97" t="s">
        <v>53</v>
      </c>
      <c r="C97" s="1">
        <v>0</v>
      </c>
      <c r="D97" s="2">
        <v>0</v>
      </c>
      <c r="E97" s="1"/>
      <c r="F97" s="2">
        <v>0</v>
      </c>
      <c r="G97" s="1">
        <v>0</v>
      </c>
      <c r="H97" s="2">
        <v>0</v>
      </c>
      <c r="I97" s="1"/>
      <c r="J97" s="2"/>
      <c r="K97" s="1">
        <v>-420</v>
      </c>
      <c r="L97" s="2">
        <v>-23.21</v>
      </c>
      <c r="M97" s="1"/>
      <c r="N97" s="2"/>
      <c r="O97" s="1"/>
      <c r="P97" s="2">
        <v>0</v>
      </c>
      <c r="Q97" s="1"/>
      <c r="R97" s="2">
        <v>0</v>
      </c>
      <c r="S97" s="1">
        <v>-420</v>
      </c>
      <c r="T97" s="2">
        <v>-23.21</v>
      </c>
      <c r="U97" s="2">
        <f>Forecast[[#This Row],[TOTAL BAJAS (USD) EN SISTEMA]]+Forecast[[#This Row],[TOTAL INGRESOS (USD) EN SISTEMA]]+Forecast[[#This Row],[COSTOS EN SISTEMA (USD)]]+Forecast[[#This Row],[PROVISIONES EN SISTEMA (USD)]]</f>
        <v>-23.21</v>
      </c>
      <c r="V97" s="2">
        <f>Forecast[[#This Row],[TOTAL BAJAS (USD) PENDIENTES]]+Forecast[[#This Row],[TOTAL INGRESOS (USD) PENDIENTES]]+Forecast[[#This Row],[COSTOS PENDIENTES (USD)]]+Forecast[[#This Row],[PROVISIONES NUEVAS (USD)]]</f>
        <v>0</v>
      </c>
      <c r="W97" t="s">
        <v>209</v>
      </c>
      <c r="X97" t="s">
        <v>233</v>
      </c>
    </row>
    <row r="98" spans="1:25" x14ac:dyDescent="0.3">
      <c r="A98" t="s">
        <v>46</v>
      </c>
      <c r="B98" t="s">
        <v>261</v>
      </c>
      <c r="C98" s="1">
        <v>0</v>
      </c>
      <c r="D98" s="2">
        <v>0</v>
      </c>
      <c r="E98" s="1"/>
      <c r="F98" s="2">
        <v>0</v>
      </c>
      <c r="G98" s="1">
        <v>0</v>
      </c>
      <c r="H98" s="2">
        <v>0</v>
      </c>
      <c r="I98" s="1"/>
      <c r="J98" s="2"/>
      <c r="K98" s="1">
        <v>0</v>
      </c>
      <c r="L98" s="2">
        <v>0</v>
      </c>
      <c r="M98" s="1"/>
      <c r="N98" s="2"/>
      <c r="O98" s="1"/>
      <c r="P98" s="2">
        <v>0</v>
      </c>
      <c r="Q98" s="1"/>
      <c r="R98" s="2">
        <v>0</v>
      </c>
      <c r="S98" s="1">
        <v>0</v>
      </c>
      <c r="T98" s="2">
        <v>0</v>
      </c>
      <c r="U98" s="2">
        <f>Forecast[[#This Row],[TOTAL BAJAS (USD) EN SISTEMA]]+Forecast[[#This Row],[TOTAL INGRESOS (USD) EN SISTEMA]]+Forecast[[#This Row],[COSTOS EN SISTEMA (USD)]]+Forecast[[#This Row],[PROVISIONES EN SISTEMA (USD)]]</f>
        <v>0</v>
      </c>
      <c r="V98" s="2">
        <f>Forecast[[#This Row],[TOTAL BAJAS (USD) PENDIENTES]]+Forecast[[#This Row],[TOTAL INGRESOS (USD) PENDIENTES]]+Forecast[[#This Row],[COSTOS PENDIENTES (USD)]]+Forecast[[#This Row],[PROVISIONES NUEVAS (USD)]]</f>
        <v>0</v>
      </c>
      <c r="W98" t="s">
        <v>209</v>
      </c>
      <c r="X98" t="s">
        <v>233</v>
      </c>
    </row>
    <row r="99" spans="1:25" x14ac:dyDescent="0.3">
      <c r="A99" t="s">
        <v>46</v>
      </c>
      <c r="B99" t="s">
        <v>187</v>
      </c>
      <c r="C99" s="1">
        <v>0</v>
      </c>
      <c r="D99" s="2">
        <v>0</v>
      </c>
      <c r="E99" s="1"/>
      <c r="F99" s="2">
        <v>0</v>
      </c>
      <c r="G99" s="1">
        <v>0</v>
      </c>
      <c r="H99" s="2">
        <v>0</v>
      </c>
      <c r="I99" s="1"/>
      <c r="J99" s="2"/>
      <c r="K99" s="1">
        <v>-212328.99</v>
      </c>
      <c r="L99" s="2">
        <v>-11553.869999999999</v>
      </c>
      <c r="M99" s="1"/>
      <c r="N99" s="2"/>
      <c r="O99" s="1"/>
      <c r="P99" s="2">
        <v>0</v>
      </c>
      <c r="Q99" s="1"/>
      <c r="R99" s="2">
        <v>0</v>
      </c>
      <c r="S99" s="1">
        <v>-212328.99</v>
      </c>
      <c r="T99" s="2">
        <v>-11553.869999999999</v>
      </c>
      <c r="U99" s="2">
        <f>Forecast[[#This Row],[TOTAL BAJAS (USD) EN SISTEMA]]+Forecast[[#This Row],[TOTAL INGRESOS (USD) EN SISTEMA]]+Forecast[[#This Row],[COSTOS EN SISTEMA (USD)]]+Forecast[[#This Row],[PROVISIONES EN SISTEMA (USD)]]</f>
        <v>-11553.869999999999</v>
      </c>
      <c r="V99" s="2">
        <f>Forecast[[#This Row],[TOTAL BAJAS (USD) PENDIENTES]]+Forecast[[#This Row],[TOTAL INGRESOS (USD) PENDIENTES]]+Forecast[[#This Row],[COSTOS PENDIENTES (USD)]]+Forecast[[#This Row],[PROVISIONES NUEVAS (USD)]]</f>
        <v>0</v>
      </c>
      <c r="W99" t="s">
        <v>222</v>
      </c>
      <c r="X99" t="s">
        <v>233</v>
      </c>
    </row>
    <row r="100" spans="1:25" x14ac:dyDescent="0.3">
      <c r="A100" t="s">
        <v>46</v>
      </c>
      <c r="B100" t="s">
        <v>262</v>
      </c>
      <c r="C100" s="1">
        <v>0</v>
      </c>
      <c r="D100" s="2">
        <v>0</v>
      </c>
      <c r="E100" s="1">
        <v>-343875.66</v>
      </c>
      <c r="F100" s="2">
        <v>-18739.817983651224</v>
      </c>
      <c r="G100" s="1">
        <v>0</v>
      </c>
      <c r="H100" s="2">
        <v>0</v>
      </c>
      <c r="I100" s="1">
        <v>379146.42000000004</v>
      </c>
      <c r="J100" s="2">
        <v>20661.930245231608</v>
      </c>
      <c r="K100" s="1">
        <v>0</v>
      </c>
      <c r="L100" s="2">
        <v>0</v>
      </c>
      <c r="M100" s="1"/>
      <c r="N100" s="2"/>
      <c r="O100" s="1"/>
      <c r="P100" s="2">
        <v>0</v>
      </c>
      <c r="Q100" s="1"/>
      <c r="R100" s="2">
        <v>0</v>
      </c>
      <c r="S100" s="1">
        <v>35270.760000000068</v>
      </c>
      <c r="T100" s="2">
        <v>1922.1122615803833</v>
      </c>
      <c r="U100" s="2">
        <f>Forecast[[#This Row],[TOTAL BAJAS (USD) EN SISTEMA]]+Forecast[[#This Row],[TOTAL INGRESOS (USD) EN SISTEMA]]+Forecast[[#This Row],[COSTOS EN SISTEMA (USD)]]+Forecast[[#This Row],[PROVISIONES EN SISTEMA (USD)]]</f>
        <v>0</v>
      </c>
      <c r="V100" s="2">
        <f>Forecast[[#This Row],[TOTAL BAJAS (USD) PENDIENTES]]+Forecast[[#This Row],[TOTAL INGRESOS (USD) PENDIENTES]]+Forecast[[#This Row],[COSTOS PENDIENTES (USD)]]+Forecast[[#This Row],[PROVISIONES NUEVAS (USD)]]</f>
        <v>1922.1122615803833</v>
      </c>
      <c r="W100" t="s">
        <v>209</v>
      </c>
      <c r="X100" t="s">
        <v>233</v>
      </c>
    </row>
    <row r="101" spans="1:25" x14ac:dyDescent="0.3">
      <c r="A101" t="s">
        <v>46</v>
      </c>
      <c r="B101" t="s">
        <v>185</v>
      </c>
      <c r="C101" s="1">
        <v>0</v>
      </c>
      <c r="D101" s="2">
        <v>0</v>
      </c>
      <c r="E101" s="1"/>
      <c r="F101" s="2">
        <v>0</v>
      </c>
      <c r="G101" s="1">
        <v>0</v>
      </c>
      <c r="H101" s="2">
        <v>0</v>
      </c>
      <c r="I101" s="1"/>
      <c r="J101" s="2"/>
      <c r="K101" s="1">
        <v>-498621.58</v>
      </c>
      <c r="L101" s="2">
        <v>-27336.389999999996</v>
      </c>
      <c r="M101" s="1"/>
      <c r="N101" s="2"/>
      <c r="O101" s="1"/>
      <c r="P101" s="2">
        <v>0</v>
      </c>
      <c r="Q101" s="1"/>
      <c r="R101" s="2">
        <v>0</v>
      </c>
      <c r="S101" s="1">
        <v>-498621.58</v>
      </c>
      <c r="T101" s="2">
        <v>-27336.389999999996</v>
      </c>
      <c r="U101" s="2">
        <f>Forecast[[#This Row],[TOTAL BAJAS (USD) EN SISTEMA]]+Forecast[[#This Row],[TOTAL INGRESOS (USD) EN SISTEMA]]+Forecast[[#This Row],[COSTOS EN SISTEMA (USD)]]+Forecast[[#This Row],[PROVISIONES EN SISTEMA (USD)]]</f>
        <v>-27336.389999999996</v>
      </c>
      <c r="V101" s="2">
        <f>Forecast[[#This Row],[TOTAL BAJAS (USD) PENDIENTES]]+Forecast[[#This Row],[TOTAL INGRESOS (USD) PENDIENTES]]+Forecast[[#This Row],[COSTOS PENDIENTES (USD)]]+Forecast[[#This Row],[PROVISIONES NUEVAS (USD)]]</f>
        <v>0</v>
      </c>
      <c r="W101" t="s">
        <v>222</v>
      </c>
      <c r="X101" t="s">
        <v>233</v>
      </c>
    </row>
    <row r="102" spans="1:25" x14ac:dyDescent="0.3">
      <c r="A102" t="s">
        <v>31</v>
      </c>
      <c r="B102" t="s">
        <v>32</v>
      </c>
      <c r="C102" s="1">
        <v>0</v>
      </c>
      <c r="D102" s="2">
        <v>0</v>
      </c>
      <c r="E102" s="1"/>
      <c r="F102" s="2">
        <v>0</v>
      </c>
      <c r="G102" s="1">
        <v>17484800</v>
      </c>
      <c r="H102" s="2">
        <v>4233.58</v>
      </c>
      <c r="I102" s="1"/>
      <c r="J102" s="2"/>
      <c r="K102" s="1">
        <v>0</v>
      </c>
      <c r="L102" s="2">
        <v>0</v>
      </c>
      <c r="M102" s="1"/>
      <c r="N102" s="2"/>
      <c r="O102" s="1"/>
      <c r="P102" s="2">
        <v>0</v>
      </c>
      <c r="Q102" s="1">
        <v>17484800</v>
      </c>
      <c r="R102" s="2">
        <v>4333.2837670384142</v>
      </c>
      <c r="S102" s="1">
        <v>34969600</v>
      </c>
      <c r="T102" s="2">
        <v>8566.8637670384142</v>
      </c>
      <c r="U102" s="2">
        <f>Forecast[[#This Row],[TOTAL BAJAS (USD) EN SISTEMA]]+Forecast[[#This Row],[TOTAL INGRESOS (USD) EN SISTEMA]]+Forecast[[#This Row],[COSTOS EN SISTEMA (USD)]]+Forecast[[#This Row],[PROVISIONES EN SISTEMA (USD)]]</f>
        <v>4233.58</v>
      </c>
      <c r="V102" s="2">
        <f>Forecast[[#This Row],[TOTAL BAJAS (USD) PENDIENTES]]+Forecast[[#This Row],[TOTAL INGRESOS (USD) PENDIENTES]]+Forecast[[#This Row],[COSTOS PENDIENTES (USD)]]+Forecast[[#This Row],[PROVISIONES NUEVAS (USD)]]</f>
        <v>4333.2837670384142</v>
      </c>
      <c r="W102" t="s">
        <v>209</v>
      </c>
      <c r="X102" t="s">
        <v>210</v>
      </c>
      <c r="Y102" t="s">
        <v>212</v>
      </c>
    </row>
    <row r="103" spans="1:25" x14ac:dyDescent="0.3">
      <c r="A103" t="s">
        <v>31</v>
      </c>
      <c r="B103" t="s">
        <v>90</v>
      </c>
      <c r="C103" s="1">
        <v>-37089205</v>
      </c>
      <c r="D103" s="2">
        <v>-9238.130000000001</v>
      </c>
      <c r="E103" s="1">
        <v>-90631408.049999997</v>
      </c>
      <c r="F103" s="2">
        <v>-21871.991362833392</v>
      </c>
      <c r="G103" s="1">
        <v>0</v>
      </c>
      <c r="H103" s="2">
        <v>0</v>
      </c>
      <c r="I103" s="1">
        <v>17259061</v>
      </c>
      <c r="J103" s="2">
        <v>4277.3385377942996</v>
      </c>
      <c r="K103" s="1">
        <v>0</v>
      </c>
      <c r="L103" s="2">
        <v>0</v>
      </c>
      <c r="M103" s="1"/>
      <c r="N103" s="2"/>
      <c r="O103" s="1"/>
      <c r="P103" s="2">
        <v>0</v>
      </c>
      <c r="Q103" s="1">
        <v>148650024</v>
      </c>
      <c r="R103" s="2">
        <v>36840.15464684015</v>
      </c>
      <c r="S103" s="1">
        <v>38188471.950000003</v>
      </c>
      <c r="T103" s="2">
        <v>10007.371821801054</v>
      </c>
      <c r="U103" s="2">
        <f>Forecast[[#This Row],[TOTAL BAJAS (USD) EN SISTEMA]]+Forecast[[#This Row],[TOTAL INGRESOS (USD) EN SISTEMA]]+Forecast[[#This Row],[COSTOS EN SISTEMA (USD)]]+Forecast[[#This Row],[PROVISIONES EN SISTEMA (USD)]]</f>
        <v>-9238.130000000001</v>
      </c>
      <c r="V103" s="2">
        <f>Forecast[[#This Row],[TOTAL BAJAS (USD) PENDIENTES]]+Forecast[[#This Row],[TOTAL INGRESOS (USD) PENDIENTES]]+Forecast[[#This Row],[COSTOS PENDIENTES (USD)]]+Forecast[[#This Row],[PROVISIONES NUEVAS (USD)]]</f>
        <v>19245.501821801059</v>
      </c>
      <c r="W103" t="s">
        <v>209</v>
      </c>
      <c r="X103" t="s">
        <v>210</v>
      </c>
      <c r="Y103" t="s">
        <v>212</v>
      </c>
    </row>
    <row r="104" spans="1:25" x14ac:dyDescent="0.3">
      <c r="A104" t="s">
        <v>31</v>
      </c>
      <c r="B104" t="s">
        <v>263</v>
      </c>
      <c r="C104" s="1">
        <v>0</v>
      </c>
      <c r="D104" s="2">
        <v>0</v>
      </c>
      <c r="E104" s="1"/>
      <c r="F104" s="2">
        <v>0</v>
      </c>
      <c r="G104" s="1">
        <v>0</v>
      </c>
      <c r="H104" s="2">
        <v>0</v>
      </c>
      <c r="I104" s="1"/>
      <c r="J104" s="2"/>
      <c r="K104" s="1">
        <v>0</v>
      </c>
      <c r="L104" s="2">
        <v>0</v>
      </c>
      <c r="M104" s="1"/>
      <c r="N104" s="2"/>
      <c r="O104" s="1"/>
      <c r="P104" s="2">
        <v>0</v>
      </c>
      <c r="Q104" s="1">
        <v>9235917</v>
      </c>
      <c r="R104" s="2">
        <v>18385</v>
      </c>
      <c r="S104" s="1">
        <v>9235917</v>
      </c>
      <c r="T104" s="2">
        <v>18385</v>
      </c>
      <c r="U104" s="2">
        <f>Forecast[[#This Row],[TOTAL BAJAS (USD) EN SISTEMA]]+Forecast[[#This Row],[TOTAL INGRESOS (USD) EN SISTEMA]]+Forecast[[#This Row],[COSTOS EN SISTEMA (USD)]]+Forecast[[#This Row],[PROVISIONES EN SISTEMA (USD)]]</f>
        <v>0</v>
      </c>
      <c r="V104" s="2">
        <f>Forecast[[#This Row],[TOTAL BAJAS (USD) PENDIENTES]]+Forecast[[#This Row],[TOTAL INGRESOS (USD) PENDIENTES]]+Forecast[[#This Row],[COSTOS PENDIENTES (USD)]]+Forecast[[#This Row],[PROVISIONES NUEVAS (USD)]]</f>
        <v>18385</v>
      </c>
      <c r="W104" t="s">
        <v>209</v>
      </c>
      <c r="X104" t="s">
        <v>210</v>
      </c>
      <c r="Y104" t="s">
        <v>212</v>
      </c>
    </row>
    <row r="105" spans="1:25" x14ac:dyDescent="0.3">
      <c r="A105" t="s">
        <v>31</v>
      </c>
      <c r="B105" t="s">
        <v>79</v>
      </c>
      <c r="C105" s="1">
        <v>-130696034</v>
      </c>
      <c r="D105" s="2">
        <v>-31907.51</v>
      </c>
      <c r="E105" s="1"/>
      <c r="F105" s="2">
        <v>0</v>
      </c>
      <c r="G105" s="1">
        <v>132319469</v>
      </c>
      <c r="H105" s="2">
        <v>32038.38</v>
      </c>
      <c r="I105" s="1">
        <v>-17259061</v>
      </c>
      <c r="J105" s="2">
        <v>-4277.3385377942996</v>
      </c>
      <c r="K105" s="1">
        <v>-753517403</v>
      </c>
      <c r="L105" s="2">
        <v>-181656.25</v>
      </c>
      <c r="M105" s="1"/>
      <c r="N105" s="2"/>
      <c r="O105" s="1"/>
      <c r="P105" s="2">
        <v>0</v>
      </c>
      <c r="Q105" s="1">
        <v>754991953</v>
      </c>
      <c r="R105" s="2">
        <v>187110.76902106567</v>
      </c>
      <c r="S105" s="1">
        <v>-14161076</v>
      </c>
      <c r="T105" s="2">
        <v>1308.0504832713632</v>
      </c>
      <c r="U105" s="2">
        <f>Forecast[[#This Row],[TOTAL BAJAS (USD) EN SISTEMA]]+Forecast[[#This Row],[TOTAL INGRESOS (USD) EN SISTEMA]]+Forecast[[#This Row],[COSTOS EN SISTEMA (USD)]]+Forecast[[#This Row],[PROVISIONES EN SISTEMA (USD)]]</f>
        <v>-181525.38</v>
      </c>
      <c r="V105" s="2">
        <f>Forecast[[#This Row],[TOTAL BAJAS (USD) PENDIENTES]]+Forecast[[#This Row],[TOTAL INGRESOS (USD) PENDIENTES]]+Forecast[[#This Row],[COSTOS PENDIENTES (USD)]]+Forecast[[#This Row],[PROVISIONES NUEVAS (USD)]]</f>
        <v>182833.43048327137</v>
      </c>
      <c r="W105" t="s">
        <v>209</v>
      </c>
      <c r="X105" t="s">
        <v>210</v>
      </c>
      <c r="Y105" t="s">
        <v>212</v>
      </c>
    </row>
    <row r="106" spans="1:25" x14ac:dyDescent="0.3">
      <c r="A106" t="s">
        <v>10</v>
      </c>
      <c r="B106" t="s">
        <v>11</v>
      </c>
      <c r="C106" s="1">
        <v>0</v>
      </c>
      <c r="D106" s="2">
        <v>0</v>
      </c>
      <c r="E106" s="1"/>
      <c r="F106" s="2">
        <v>0</v>
      </c>
      <c r="G106" s="1">
        <v>0</v>
      </c>
      <c r="H106" s="2">
        <v>0</v>
      </c>
      <c r="I106" s="1"/>
      <c r="J106" s="2"/>
      <c r="K106" s="1">
        <v>0</v>
      </c>
      <c r="L106" s="2">
        <v>0</v>
      </c>
      <c r="M106" s="1"/>
      <c r="N106" s="2">
        <v>24779</v>
      </c>
      <c r="O106" s="1"/>
      <c r="P106" s="2">
        <v>0</v>
      </c>
      <c r="Q106" s="1"/>
      <c r="R106" s="2">
        <v>0</v>
      </c>
      <c r="S106" s="1">
        <v>0</v>
      </c>
      <c r="T106" s="2">
        <v>24779</v>
      </c>
      <c r="U106" s="2">
        <f>Forecast[[#This Row],[TOTAL BAJAS (USD) EN SISTEMA]]+Forecast[[#This Row],[TOTAL INGRESOS (USD) EN SISTEMA]]+Forecast[[#This Row],[COSTOS EN SISTEMA (USD)]]+Forecast[[#This Row],[PROVISIONES EN SISTEMA (USD)]]</f>
        <v>0</v>
      </c>
      <c r="V106" s="2">
        <f>Forecast[[#This Row],[TOTAL BAJAS (USD) PENDIENTES]]+Forecast[[#This Row],[TOTAL INGRESOS (USD) PENDIENTES]]+Forecast[[#This Row],[COSTOS PENDIENTES (USD)]]+Forecast[[#This Row],[PROVISIONES NUEVAS (USD)]]</f>
        <v>24779</v>
      </c>
      <c r="W106" t="s">
        <v>209</v>
      </c>
      <c r="X106" t="s">
        <v>233</v>
      </c>
    </row>
    <row r="107" spans="1:25" x14ac:dyDescent="0.3">
      <c r="A107" t="s">
        <v>47</v>
      </c>
      <c r="B107" t="s">
        <v>122</v>
      </c>
      <c r="C107" s="1">
        <v>0</v>
      </c>
      <c r="D107" s="2">
        <v>0</v>
      </c>
      <c r="E107" s="1"/>
      <c r="F107" s="2">
        <v>0</v>
      </c>
      <c r="G107" s="1">
        <v>219674208.90000001</v>
      </c>
      <c r="H107" s="2">
        <v>54774.369999999995</v>
      </c>
      <c r="I107" s="1"/>
      <c r="J107" s="2"/>
      <c r="K107" s="1">
        <v>-190323949.49000001</v>
      </c>
      <c r="L107" s="2">
        <v>-45915.119999999995</v>
      </c>
      <c r="M107" s="1">
        <v>-29110911</v>
      </c>
      <c r="N107" s="2">
        <v>-7214.6</v>
      </c>
      <c r="O107" s="1"/>
      <c r="P107" s="2">
        <v>0</v>
      </c>
      <c r="Q107" s="1"/>
      <c r="R107" s="2">
        <v>0</v>
      </c>
      <c r="S107" s="1">
        <v>239348.40999999642</v>
      </c>
      <c r="T107" s="2">
        <v>1644.6499999999996</v>
      </c>
      <c r="U107" s="2">
        <f>Forecast[[#This Row],[TOTAL BAJAS (USD) EN SISTEMA]]+Forecast[[#This Row],[TOTAL INGRESOS (USD) EN SISTEMA]]+Forecast[[#This Row],[COSTOS EN SISTEMA (USD)]]+Forecast[[#This Row],[PROVISIONES EN SISTEMA (USD)]]</f>
        <v>8859.25</v>
      </c>
      <c r="V107" s="2">
        <f>Forecast[[#This Row],[TOTAL BAJAS (USD) PENDIENTES]]+Forecast[[#This Row],[TOTAL INGRESOS (USD) PENDIENTES]]+Forecast[[#This Row],[COSTOS PENDIENTES (USD)]]+Forecast[[#This Row],[PROVISIONES NUEVAS (USD)]]</f>
        <v>-7214.6</v>
      </c>
      <c r="W107" t="s">
        <v>222</v>
      </c>
      <c r="X107" t="s">
        <v>233</v>
      </c>
    </row>
    <row r="108" spans="1:25" x14ac:dyDescent="0.3">
      <c r="A108" t="s">
        <v>47</v>
      </c>
      <c r="B108" t="s">
        <v>183</v>
      </c>
      <c r="C108" s="1">
        <v>0</v>
      </c>
      <c r="D108" s="2">
        <v>0</v>
      </c>
      <c r="E108" s="1"/>
      <c r="F108" s="2">
        <v>0</v>
      </c>
      <c r="G108" s="1">
        <v>0</v>
      </c>
      <c r="H108" s="2">
        <v>0</v>
      </c>
      <c r="I108" s="1">
        <v>11811978.300000001</v>
      </c>
      <c r="J108" s="2">
        <v>2927.38</v>
      </c>
      <c r="K108" s="1">
        <v>-8785590.1999999993</v>
      </c>
      <c r="L108" s="2">
        <v>-2118.0100000000002</v>
      </c>
      <c r="M108" s="1">
        <v>-3265807.95</v>
      </c>
      <c r="N108" s="2">
        <v>-809.37</v>
      </c>
      <c r="O108" s="1"/>
      <c r="P108" s="2">
        <v>0</v>
      </c>
      <c r="Q108" s="1"/>
      <c r="R108" s="2">
        <v>0</v>
      </c>
      <c r="S108" s="1">
        <v>-239419.8499999987</v>
      </c>
      <c r="T108" s="2">
        <v>-1.1368683772161603E-13</v>
      </c>
      <c r="U108" s="2">
        <f>Forecast[[#This Row],[TOTAL BAJAS (USD) EN SISTEMA]]+Forecast[[#This Row],[TOTAL INGRESOS (USD) EN SISTEMA]]+Forecast[[#This Row],[COSTOS EN SISTEMA (USD)]]+Forecast[[#This Row],[PROVISIONES EN SISTEMA (USD)]]</f>
        <v>-2118.0100000000002</v>
      </c>
      <c r="V108" s="2">
        <f>Forecast[[#This Row],[TOTAL BAJAS (USD) PENDIENTES]]+Forecast[[#This Row],[TOTAL INGRESOS (USD) PENDIENTES]]+Forecast[[#This Row],[COSTOS PENDIENTES (USD)]]+Forecast[[#This Row],[PROVISIONES NUEVAS (USD)]]</f>
        <v>2118.0100000000002</v>
      </c>
      <c r="W108" t="s">
        <v>222</v>
      </c>
      <c r="X108" t="s">
        <v>233</v>
      </c>
    </row>
    <row r="109" spans="1:25" x14ac:dyDescent="0.3">
      <c r="A109" t="s">
        <v>47</v>
      </c>
      <c r="B109" t="s">
        <v>264</v>
      </c>
      <c r="C109" s="1">
        <v>0</v>
      </c>
      <c r="D109" s="2">
        <v>0</v>
      </c>
      <c r="E109" s="1"/>
      <c r="F109" s="2">
        <v>0</v>
      </c>
      <c r="G109" s="1">
        <v>41520936</v>
      </c>
      <c r="H109" s="2">
        <v>10352.98</v>
      </c>
      <c r="I109" s="1"/>
      <c r="J109" s="2"/>
      <c r="K109" s="1">
        <v>0</v>
      </c>
      <c r="L109" s="2">
        <v>0</v>
      </c>
      <c r="M109" s="1"/>
      <c r="N109" s="2"/>
      <c r="O109" s="1"/>
      <c r="P109" s="2">
        <v>0</v>
      </c>
      <c r="Q109" s="1"/>
      <c r="R109" s="2">
        <v>0</v>
      </c>
      <c r="S109" s="1">
        <v>41520936</v>
      </c>
      <c r="T109" s="2">
        <v>10352.98</v>
      </c>
      <c r="U109" s="2">
        <f>Forecast[[#This Row],[TOTAL BAJAS (USD) EN SISTEMA]]+Forecast[[#This Row],[TOTAL INGRESOS (USD) EN SISTEMA]]+Forecast[[#This Row],[COSTOS EN SISTEMA (USD)]]+Forecast[[#This Row],[PROVISIONES EN SISTEMA (USD)]]</f>
        <v>10352.98</v>
      </c>
      <c r="V109" s="2">
        <f>Forecast[[#This Row],[TOTAL BAJAS (USD) PENDIENTES]]+Forecast[[#This Row],[TOTAL INGRESOS (USD) PENDIENTES]]+Forecast[[#This Row],[COSTOS PENDIENTES (USD)]]+Forecast[[#This Row],[PROVISIONES NUEVAS (USD)]]</f>
        <v>0</v>
      </c>
      <c r="W109" t="s">
        <v>222</v>
      </c>
      <c r="X109" t="s">
        <v>233</v>
      </c>
    </row>
    <row r="110" spans="1:25" x14ac:dyDescent="0.3">
      <c r="A110" t="s">
        <v>47</v>
      </c>
      <c r="B110" t="s">
        <v>62</v>
      </c>
      <c r="C110" s="1">
        <v>-41613738</v>
      </c>
      <c r="D110" s="2">
        <v>-10313.19405204461</v>
      </c>
      <c r="E110" s="1"/>
      <c r="F110" s="2">
        <v>0</v>
      </c>
      <c r="G110" s="1">
        <v>41613738</v>
      </c>
      <c r="H110" s="2">
        <v>10354.19</v>
      </c>
      <c r="I110" s="1"/>
      <c r="J110" s="2"/>
      <c r="K110" s="1">
        <v>0</v>
      </c>
      <c r="L110" s="2">
        <v>0</v>
      </c>
      <c r="M110" s="1"/>
      <c r="N110" s="2"/>
      <c r="O110" s="1"/>
      <c r="P110" s="2">
        <v>0</v>
      </c>
      <c r="Q110" s="1">
        <v>41613738</v>
      </c>
      <c r="R110" s="2">
        <v>10313.19405204461</v>
      </c>
      <c r="S110" s="1">
        <v>41613738</v>
      </c>
      <c r="T110" s="2">
        <v>10354.19</v>
      </c>
      <c r="U110" s="2">
        <f>Forecast[[#This Row],[TOTAL BAJAS (USD) EN SISTEMA]]+Forecast[[#This Row],[TOTAL INGRESOS (USD) EN SISTEMA]]+Forecast[[#This Row],[COSTOS EN SISTEMA (USD)]]+Forecast[[#This Row],[PROVISIONES EN SISTEMA (USD)]]</f>
        <v>40.995947955390875</v>
      </c>
      <c r="V110" s="2">
        <f>Forecast[[#This Row],[TOTAL BAJAS (USD) PENDIENTES]]+Forecast[[#This Row],[TOTAL INGRESOS (USD) PENDIENTES]]+Forecast[[#This Row],[COSTOS PENDIENTES (USD)]]+Forecast[[#This Row],[PROVISIONES NUEVAS (USD)]]</f>
        <v>10313.19405204461</v>
      </c>
      <c r="W110" t="s">
        <v>209</v>
      </c>
      <c r="X110" t="s">
        <v>233</v>
      </c>
    </row>
    <row r="111" spans="1:25" x14ac:dyDescent="0.3">
      <c r="A111" t="s">
        <v>47</v>
      </c>
      <c r="B111" t="s">
        <v>67</v>
      </c>
      <c r="C111" s="1">
        <v>-1265989</v>
      </c>
      <c r="D111" s="2">
        <v>-313.75192069392813</v>
      </c>
      <c r="E111" s="1"/>
      <c r="F111" s="2">
        <v>0</v>
      </c>
      <c r="G111" s="1">
        <v>2366475</v>
      </c>
      <c r="H111" s="2">
        <v>590.07000000000005</v>
      </c>
      <c r="I111" s="1"/>
      <c r="J111" s="2"/>
      <c r="K111" s="1">
        <v>0</v>
      </c>
      <c r="L111" s="2">
        <v>0</v>
      </c>
      <c r="M111" s="1"/>
      <c r="N111" s="2"/>
      <c r="O111" s="1"/>
      <c r="P111" s="2">
        <v>0</v>
      </c>
      <c r="Q111" s="1">
        <v>2673228</v>
      </c>
      <c r="R111" s="2">
        <v>662.51003717472122</v>
      </c>
      <c r="S111" s="1">
        <v>3773714</v>
      </c>
      <c r="T111" s="2">
        <v>938.82811648079314</v>
      </c>
      <c r="U111" s="2">
        <f>Forecast[[#This Row],[TOTAL BAJAS (USD) EN SISTEMA]]+Forecast[[#This Row],[TOTAL INGRESOS (USD) EN SISTEMA]]+Forecast[[#This Row],[COSTOS EN SISTEMA (USD)]]+Forecast[[#This Row],[PROVISIONES EN SISTEMA (USD)]]</f>
        <v>276.31807930607192</v>
      </c>
      <c r="V111" s="2">
        <f>Forecast[[#This Row],[TOTAL BAJAS (USD) PENDIENTES]]+Forecast[[#This Row],[TOTAL INGRESOS (USD) PENDIENTES]]+Forecast[[#This Row],[COSTOS PENDIENTES (USD)]]+Forecast[[#This Row],[PROVISIONES NUEVAS (USD)]]</f>
        <v>662.51003717472122</v>
      </c>
      <c r="W111" t="s">
        <v>209</v>
      </c>
      <c r="X111" t="s">
        <v>233</v>
      </c>
    </row>
    <row r="112" spans="1:25" x14ac:dyDescent="0.3">
      <c r="A112" t="s">
        <v>106</v>
      </c>
      <c r="B112" t="s">
        <v>138</v>
      </c>
      <c r="C112" s="1">
        <v>0</v>
      </c>
      <c r="D112" s="2">
        <v>0</v>
      </c>
      <c r="E112" s="1"/>
      <c r="F112" s="2">
        <v>0</v>
      </c>
      <c r="G112" s="1">
        <v>36794044</v>
      </c>
      <c r="H112" s="2">
        <v>9193.91</v>
      </c>
      <c r="I112" s="1"/>
      <c r="J112" s="2"/>
      <c r="K112" s="1">
        <v>0</v>
      </c>
      <c r="L112" s="2">
        <v>0</v>
      </c>
      <c r="M112" s="1"/>
      <c r="N112" s="2"/>
      <c r="O112" s="1"/>
      <c r="P112" s="2">
        <v>0</v>
      </c>
      <c r="Q112" s="1">
        <v>11000000</v>
      </c>
      <c r="R112" s="2">
        <v>2726.1462205700122</v>
      </c>
      <c r="S112" s="1">
        <v>47794044</v>
      </c>
      <c r="T112" s="2">
        <v>11920.056220570012</v>
      </c>
      <c r="U112" s="2">
        <f>Forecast[[#This Row],[TOTAL BAJAS (USD) EN SISTEMA]]+Forecast[[#This Row],[TOTAL INGRESOS (USD) EN SISTEMA]]+Forecast[[#This Row],[COSTOS EN SISTEMA (USD)]]+Forecast[[#This Row],[PROVISIONES EN SISTEMA (USD)]]</f>
        <v>9193.91</v>
      </c>
      <c r="V112" s="2">
        <f>Forecast[[#This Row],[TOTAL BAJAS (USD) PENDIENTES]]+Forecast[[#This Row],[TOTAL INGRESOS (USD) PENDIENTES]]+Forecast[[#This Row],[COSTOS PENDIENTES (USD)]]+Forecast[[#This Row],[PROVISIONES NUEVAS (USD)]]</f>
        <v>2726.1462205700122</v>
      </c>
      <c r="W112" t="s">
        <v>209</v>
      </c>
      <c r="X112" t="s">
        <v>210</v>
      </c>
      <c r="Y112" t="s">
        <v>231</v>
      </c>
    </row>
    <row r="113" spans="1:26" x14ac:dyDescent="0.3">
      <c r="A113" t="s">
        <v>106</v>
      </c>
      <c r="B113" t="s">
        <v>265</v>
      </c>
      <c r="C113" s="1">
        <v>-11600000</v>
      </c>
      <c r="D113" s="2">
        <v>-2833.65</v>
      </c>
      <c r="E113" s="1"/>
      <c r="F113" s="2">
        <v>0</v>
      </c>
      <c r="G113" s="1">
        <v>0</v>
      </c>
      <c r="H113" s="2">
        <v>0</v>
      </c>
      <c r="I113" s="1"/>
      <c r="J113" s="2"/>
      <c r="K113" s="1">
        <v>0</v>
      </c>
      <c r="L113" s="2">
        <v>0</v>
      </c>
      <c r="M113" s="1"/>
      <c r="N113" s="2"/>
      <c r="O113" s="1"/>
      <c r="P113" s="2">
        <v>0</v>
      </c>
      <c r="Q113" s="1">
        <v>3399380.4299300001</v>
      </c>
      <c r="R113" s="2">
        <v>842.4734646666667</v>
      </c>
      <c r="S113" s="1">
        <v>-8200619.5700700004</v>
      </c>
      <c r="T113" s="2">
        <v>-1991.1765353333335</v>
      </c>
      <c r="U113" s="2">
        <f>Forecast[[#This Row],[TOTAL BAJAS (USD) EN SISTEMA]]+Forecast[[#This Row],[TOTAL INGRESOS (USD) EN SISTEMA]]+Forecast[[#This Row],[COSTOS EN SISTEMA (USD)]]+Forecast[[#This Row],[PROVISIONES EN SISTEMA (USD)]]</f>
        <v>-2833.65</v>
      </c>
      <c r="V113" s="2">
        <f>Forecast[[#This Row],[TOTAL BAJAS (USD) PENDIENTES]]+Forecast[[#This Row],[TOTAL INGRESOS (USD) PENDIENTES]]+Forecast[[#This Row],[COSTOS PENDIENTES (USD)]]+Forecast[[#This Row],[PROVISIONES NUEVAS (USD)]]</f>
        <v>842.4734646666667</v>
      </c>
      <c r="W113" t="s">
        <v>209</v>
      </c>
      <c r="X113" t="s">
        <v>210</v>
      </c>
      <c r="Y113" t="s">
        <v>231</v>
      </c>
    </row>
    <row r="114" spans="1:26" x14ac:dyDescent="0.3">
      <c r="A114" t="s">
        <v>106</v>
      </c>
      <c r="B114" t="s">
        <v>107</v>
      </c>
      <c r="C114" s="1">
        <v>0</v>
      </c>
      <c r="D114" s="2">
        <v>0</v>
      </c>
      <c r="E114" s="1"/>
      <c r="F114" s="2">
        <v>0</v>
      </c>
      <c r="G114" s="1">
        <v>13713269</v>
      </c>
      <c r="H114" s="2">
        <v>3467.6300000000015</v>
      </c>
      <c r="I114" s="1"/>
      <c r="J114" s="2"/>
      <c r="K114" s="1">
        <v>-13832031.93</v>
      </c>
      <c r="L114" s="2">
        <v>-3334.6000000000004</v>
      </c>
      <c r="M114" s="1">
        <v>-3757451</v>
      </c>
      <c r="N114" s="2">
        <v>-931.21462205700129</v>
      </c>
      <c r="O114" s="1"/>
      <c r="P114" s="2">
        <v>0</v>
      </c>
      <c r="Q114" s="1"/>
      <c r="R114" s="2">
        <v>0</v>
      </c>
      <c r="S114" s="1">
        <v>-3876213.9299999997</v>
      </c>
      <c r="T114" s="2">
        <v>-798.18462205700018</v>
      </c>
      <c r="U114" s="2">
        <f>Forecast[[#This Row],[TOTAL BAJAS (USD) EN SISTEMA]]+Forecast[[#This Row],[TOTAL INGRESOS (USD) EN SISTEMA]]+Forecast[[#This Row],[COSTOS EN SISTEMA (USD)]]+Forecast[[#This Row],[PROVISIONES EN SISTEMA (USD)]]</f>
        <v>133.03000000000111</v>
      </c>
      <c r="V114" s="2">
        <f>Forecast[[#This Row],[TOTAL BAJAS (USD) PENDIENTES]]+Forecast[[#This Row],[TOTAL INGRESOS (USD) PENDIENTES]]+Forecast[[#This Row],[COSTOS PENDIENTES (USD)]]+Forecast[[#This Row],[PROVISIONES NUEVAS (USD)]]</f>
        <v>-931.21462205700129</v>
      </c>
      <c r="W114" t="s">
        <v>209</v>
      </c>
      <c r="X114" t="s">
        <v>210</v>
      </c>
      <c r="Y114" t="s">
        <v>231</v>
      </c>
      <c r="Z114" t="s">
        <v>266</v>
      </c>
    </row>
    <row r="115" spans="1:26" x14ac:dyDescent="0.3">
      <c r="A115" t="s">
        <v>14</v>
      </c>
      <c r="B115" t="s">
        <v>85</v>
      </c>
      <c r="C115" s="1">
        <v>-17155944.399999999</v>
      </c>
      <c r="D115" s="2">
        <v>-4348.82</v>
      </c>
      <c r="E115" s="1"/>
      <c r="F115" s="2">
        <v>0</v>
      </c>
      <c r="G115" s="1">
        <v>17155944.399999999</v>
      </c>
      <c r="H115" s="2">
        <v>4245.41</v>
      </c>
      <c r="I115" s="1"/>
      <c r="J115" s="2"/>
      <c r="K115" s="1">
        <v>-17201422.889999997</v>
      </c>
      <c r="L115" s="2">
        <v>-4171.5200000000004</v>
      </c>
      <c r="M115" s="1"/>
      <c r="N115" s="2"/>
      <c r="O115" s="1"/>
      <c r="P115" s="2">
        <v>0</v>
      </c>
      <c r="Q115" s="1">
        <v>17140658.850000001</v>
      </c>
      <c r="R115" s="2">
        <v>4247.9947583643125</v>
      </c>
      <c r="S115" s="1">
        <v>-60764.039999995381</v>
      </c>
      <c r="T115" s="2">
        <v>-26.935241635687817</v>
      </c>
      <c r="U115" s="2">
        <f>Forecast[[#This Row],[TOTAL BAJAS (USD) EN SISTEMA]]+Forecast[[#This Row],[TOTAL INGRESOS (USD) EN SISTEMA]]+Forecast[[#This Row],[COSTOS EN SISTEMA (USD)]]+Forecast[[#This Row],[PROVISIONES EN SISTEMA (USD)]]</f>
        <v>-4274.93</v>
      </c>
      <c r="V115" s="2">
        <f>Forecast[[#This Row],[TOTAL BAJAS (USD) PENDIENTES]]+Forecast[[#This Row],[TOTAL INGRESOS (USD) PENDIENTES]]+Forecast[[#This Row],[COSTOS PENDIENTES (USD)]]+Forecast[[#This Row],[PROVISIONES NUEVAS (USD)]]</f>
        <v>4247.9947583643125</v>
      </c>
      <c r="W115" t="s">
        <v>209</v>
      </c>
      <c r="X115" t="s">
        <v>210</v>
      </c>
      <c r="Y115" t="s">
        <v>212</v>
      </c>
    </row>
    <row r="116" spans="1:26" x14ac:dyDescent="0.3">
      <c r="A116" t="s">
        <v>14</v>
      </c>
      <c r="B116" t="s">
        <v>15</v>
      </c>
      <c r="C116" s="1">
        <v>0</v>
      </c>
      <c r="D116" s="2">
        <v>0</v>
      </c>
      <c r="E116" s="1"/>
      <c r="F116" s="2">
        <v>0</v>
      </c>
      <c r="G116" s="1">
        <v>0</v>
      </c>
      <c r="H116" s="2">
        <v>0</v>
      </c>
      <c r="I116" s="1"/>
      <c r="J116" s="2"/>
      <c r="K116" s="1">
        <v>0</v>
      </c>
      <c r="L116" s="2">
        <v>0</v>
      </c>
      <c r="M116" s="1"/>
      <c r="N116" s="2"/>
      <c r="O116" s="1"/>
      <c r="P116" s="2">
        <v>0</v>
      </c>
      <c r="Q116" s="1"/>
      <c r="R116" s="2">
        <v>0</v>
      </c>
      <c r="S116" s="1">
        <v>0</v>
      </c>
      <c r="T116" s="2">
        <v>0</v>
      </c>
      <c r="U116" s="2">
        <f>Forecast[[#This Row],[TOTAL BAJAS (USD) EN SISTEMA]]+Forecast[[#This Row],[TOTAL INGRESOS (USD) EN SISTEMA]]+Forecast[[#This Row],[COSTOS EN SISTEMA (USD)]]+Forecast[[#This Row],[PROVISIONES EN SISTEMA (USD)]]</f>
        <v>0</v>
      </c>
      <c r="V116" s="2">
        <f>Forecast[[#This Row],[TOTAL BAJAS (USD) PENDIENTES]]+Forecast[[#This Row],[TOTAL INGRESOS (USD) PENDIENTES]]+Forecast[[#This Row],[COSTOS PENDIENTES (USD)]]+Forecast[[#This Row],[PROVISIONES NUEVAS (USD)]]</f>
        <v>0</v>
      </c>
      <c r="W116" t="s">
        <v>209</v>
      </c>
      <c r="X116" t="s">
        <v>210</v>
      </c>
      <c r="Y116" t="s">
        <v>212</v>
      </c>
    </row>
    <row r="117" spans="1:26" x14ac:dyDescent="0.3">
      <c r="A117" t="s">
        <v>14</v>
      </c>
      <c r="B117" t="s">
        <v>91</v>
      </c>
      <c r="C117" s="1">
        <v>-22550630</v>
      </c>
      <c r="D117" s="2">
        <v>-5561.75</v>
      </c>
      <c r="E117" s="1"/>
      <c r="F117" s="2">
        <v>0</v>
      </c>
      <c r="G117" s="1">
        <v>16352727.5</v>
      </c>
      <c r="H117" s="2">
        <v>4027.7999999999997</v>
      </c>
      <c r="I117" s="1"/>
      <c r="J117" s="2"/>
      <c r="K117" s="1">
        <v>0</v>
      </c>
      <c r="L117" s="2">
        <v>0</v>
      </c>
      <c r="M117" s="1"/>
      <c r="N117" s="2"/>
      <c r="O117" s="1"/>
      <c r="P117" s="2">
        <v>0</v>
      </c>
      <c r="Q117" s="1">
        <v>29592220.84</v>
      </c>
      <c r="R117" s="2">
        <v>7333.8837273853778</v>
      </c>
      <c r="S117" s="1">
        <v>23394318.34</v>
      </c>
      <c r="T117" s="2">
        <v>5799.933727385378</v>
      </c>
      <c r="U117" s="2">
        <f>Forecast[[#This Row],[TOTAL BAJAS (USD) EN SISTEMA]]+Forecast[[#This Row],[TOTAL INGRESOS (USD) EN SISTEMA]]+Forecast[[#This Row],[COSTOS EN SISTEMA (USD)]]+Forecast[[#This Row],[PROVISIONES EN SISTEMA (USD)]]</f>
        <v>-1533.9500000000003</v>
      </c>
      <c r="V117" s="2">
        <f>Forecast[[#This Row],[TOTAL BAJAS (USD) PENDIENTES]]+Forecast[[#This Row],[TOTAL INGRESOS (USD) PENDIENTES]]+Forecast[[#This Row],[COSTOS PENDIENTES (USD)]]+Forecast[[#This Row],[PROVISIONES NUEVAS (USD)]]</f>
        <v>7333.8837273853778</v>
      </c>
      <c r="W117" t="s">
        <v>209</v>
      </c>
      <c r="X117" t="s">
        <v>210</v>
      </c>
      <c r="Y117" t="s">
        <v>212</v>
      </c>
    </row>
    <row r="118" spans="1:26" x14ac:dyDescent="0.3">
      <c r="A118" t="s">
        <v>267</v>
      </c>
      <c r="B118" t="s">
        <v>268</v>
      </c>
      <c r="C118" s="1">
        <v>0</v>
      </c>
      <c r="D118" s="2">
        <v>0</v>
      </c>
      <c r="E118" s="1"/>
      <c r="F118" s="2">
        <v>0</v>
      </c>
      <c r="G118" s="1">
        <v>0</v>
      </c>
      <c r="H118" s="2">
        <v>0</v>
      </c>
      <c r="I118" s="1"/>
      <c r="J118" s="2"/>
      <c r="K118" s="1">
        <v>0</v>
      </c>
      <c r="L118" s="2">
        <v>0</v>
      </c>
      <c r="M118" s="1"/>
      <c r="N118" s="2"/>
      <c r="O118" s="1"/>
      <c r="P118" s="2">
        <v>0</v>
      </c>
      <c r="Q118" s="1"/>
      <c r="R118" s="2">
        <v>0</v>
      </c>
      <c r="S118" s="1">
        <v>0</v>
      </c>
      <c r="T118" s="2">
        <v>0</v>
      </c>
      <c r="U118" s="2">
        <f>Forecast[[#This Row],[TOTAL BAJAS (USD) EN SISTEMA]]+Forecast[[#This Row],[TOTAL INGRESOS (USD) EN SISTEMA]]+Forecast[[#This Row],[COSTOS EN SISTEMA (USD)]]+Forecast[[#This Row],[PROVISIONES EN SISTEMA (USD)]]</f>
        <v>0</v>
      </c>
      <c r="V118" s="2">
        <f>Forecast[[#This Row],[TOTAL BAJAS (USD) PENDIENTES]]+Forecast[[#This Row],[TOTAL INGRESOS (USD) PENDIENTES]]+Forecast[[#This Row],[COSTOS PENDIENTES (USD)]]+Forecast[[#This Row],[PROVISIONES NUEVAS (USD)]]</f>
        <v>0</v>
      </c>
      <c r="W118" t="s">
        <v>222</v>
      </c>
      <c r="X118" t="s">
        <v>233</v>
      </c>
    </row>
    <row r="119" spans="1:26" x14ac:dyDescent="0.3">
      <c r="A119" t="s">
        <v>100</v>
      </c>
      <c r="B119" t="s">
        <v>103</v>
      </c>
      <c r="C119" s="1">
        <v>-823</v>
      </c>
      <c r="D119" s="2">
        <v>-823</v>
      </c>
      <c r="E119" s="1">
        <v>-6721</v>
      </c>
      <c r="F119" s="2">
        <v>-6721</v>
      </c>
      <c r="G119" s="1">
        <v>139593.09</v>
      </c>
      <c r="H119" s="2">
        <v>7726</v>
      </c>
      <c r="I119" s="1"/>
      <c r="J119" s="2"/>
      <c r="K119" s="1">
        <v>0</v>
      </c>
      <c r="L119" s="2">
        <v>0</v>
      </c>
      <c r="M119" s="1"/>
      <c r="N119" s="2"/>
      <c r="O119" s="1"/>
      <c r="P119" s="2">
        <v>0</v>
      </c>
      <c r="Q119" s="1">
        <v>27850000</v>
      </c>
      <c r="R119" s="2">
        <v>6902.1065675340769</v>
      </c>
      <c r="S119" s="1">
        <v>27982049.09</v>
      </c>
      <c r="T119" s="2">
        <v>7084.1065675340769</v>
      </c>
      <c r="U119" s="2">
        <f>Forecast[[#This Row],[TOTAL BAJAS (USD) EN SISTEMA]]+Forecast[[#This Row],[TOTAL INGRESOS (USD) EN SISTEMA]]+Forecast[[#This Row],[COSTOS EN SISTEMA (USD)]]+Forecast[[#This Row],[PROVISIONES EN SISTEMA (USD)]]</f>
        <v>6903</v>
      </c>
      <c r="V119" s="2">
        <f>Forecast[[#This Row],[TOTAL BAJAS (USD) PENDIENTES]]+Forecast[[#This Row],[TOTAL INGRESOS (USD) PENDIENTES]]+Forecast[[#This Row],[COSTOS PENDIENTES (USD)]]+Forecast[[#This Row],[PROVISIONES NUEVAS (USD)]]</f>
        <v>181.10656753407693</v>
      </c>
      <c r="W119" t="s">
        <v>209</v>
      </c>
      <c r="X119" t="s">
        <v>215</v>
      </c>
      <c r="Y119" t="s">
        <v>231</v>
      </c>
    </row>
    <row r="120" spans="1:26" x14ac:dyDescent="0.3">
      <c r="A120" t="s">
        <v>100</v>
      </c>
      <c r="B120" t="s">
        <v>101</v>
      </c>
      <c r="C120" s="1">
        <v>-126548.93000000001</v>
      </c>
      <c r="D120" s="2">
        <v>-7101.83</v>
      </c>
      <c r="E120" s="1"/>
      <c r="F120" s="2">
        <v>0</v>
      </c>
      <c r="G120" s="1">
        <v>424284.26</v>
      </c>
      <c r="H120" s="2">
        <v>23619.19</v>
      </c>
      <c r="I120" s="1"/>
      <c r="J120" s="2"/>
      <c r="K120" s="1">
        <v>-11331027.200000001</v>
      </c>
      <c r="L120" s="2">
        <v>-17445.3</v>
      </c>
      <c r="M120" s="1">
        <v>-149911.74</v>
      </c>
      <c r="N120" s="2">
        <v>-8169.5771117166205</v>
      </c>
      <c r="O120" s="1"/>
      <c r="P120" s="2">
        <v>0</v>
      </c>
      <c r="Q120" s="1"/>
      <c r="R120" s="2">
        <v>0</v>
      </c>
      <c r="S120" s="1">
        <v>-11183203.610000001</v>
      </c>
      <c r="T120" s="2">
        <v>-9097.5171117166192</v>
      </c>
      <c r="U120" s="2">
        <f>Forecast[[#This Row],[TOTAL BAJAS (USD) EN SISTEMA]]+Forecast[[#This Row],[TOTAL INGRESOS (USD) EN SISTEMA]]+Forecast[[#This Row],[COSTOS EN SISTEMA (USD)]]+Forecast[[#This Row],[PROVISIONES EN SISTEMA (USD)]]</f>
        <v>-927.93999999999869</v>
      </c>
      <c r="V120" s="2">
        <f>Forecast[[#This Row],[TOTAL BAJAS (USD) PENDIENTES]]+Forecast[[#This Row],[TOTAL INGRESOS (USD) PENDIENTES]]+Forecast[[#This Row],[COSTOS PENDIENTES (USD)]]+Forecast[[#This Row],[PROVISIONES NUEVAS (USD)]]</f>
        <v>-8169.5771117166205</v>
      </c>
      <c r="W120" t="s">
        <v>209</v>
      </c>
      <c r="X120" t="s">
        <v>210</v>
      </c>
      <c r="Y120" t="s">
        <v>231</v>
      </c>
      <c r="Z120" t="s">
        <v>269</v>
      </c>
    </row>
    <row r="121" spans="1:26" x14ac:dyDescent="0.3">
      <c r="A121" t="s">
        <v>100</v>
      </c>
      <c r="B121" t="s">
        <v>104</v>
      </c>
      <c r="C121" s="1">
        <v>-859.95</v>
      </c>
      <c r="D121" s="2">
        <v>-48.26</v>
      </c>
      <c r="E121" s="1"/>
      <c r="F121" s="2">
        <v>0</v>
      </c>
      <c r="G121" s="1">
        <v>2526.9199999999996</v>
      </c>
      <c r="H121" s="2">
        <v>140.49</v>
      </c>
      <c r="I121" s="1"/>
      <c r="J121" s="2"/>
      <c r="K121" s="1">
        <v>0</v>
      </c>
      <c r="L121" s="2">
        <v>0</v>
      </c>
      <c r="M121" s="1"/>
      <c r="N121" s="2"/>
      <c r="O121" s="1"/>
      <c r="P121" s="2">
        <v>0</v>
      </c>
      <c r="Q121" s="1"/>
      <c r="R121" s="2">
        <v>0</v>
      </c>
      <c r="S121" s="1">
        <v>1666.9699999999996</v>
      </c>
      <c r="T121" s="2">
        <v>92.230000000000018</v>
      </c>
      <c r="U121" s="2">
        <f>Forecast[[#This Row],[TOTAL BAJAS (USD) EN SISTEMA]]+Forecast[[#This Row],[TOTAL INGRESOS (USD) EN SISTEMA]]+Forecast[[#This Row],[COSTOS EN SISTEMA (USD)]]+Forecast[[#This Row],[PROVISIONES EN SISTEMA (USD)]]</f>
        <v>92.230000000000018</v>
      </c>
      <c r="V121" s="2">
        <f>Forecast[[#This Row],[TOTAL BAJAS (USD) PENDIENTES]]+Forecast[[#This Row],[TOTAL INGRESOS (USD) PENDIENTES]]+Forecast[[#This Row],[COSTOS PENDIENTES (USD)]]+Forecast[[#This Row],[PROVISIONES NUEVAS (USD)]]</f>
        <v>0</v>
      </c>
      <c r="W121" t="s">
        <v>209</v>
      </c>
      <c r="X121" t="s">
        <v>210</v>
      </c>
      <c r="Y121" t="s">
        <v>231</v>
      </c>
    </row>
    <row r="122" spans="1:26" x14ac:dyDescent="0.3">
      <c r="A122" t="s">
        <v>270</v>
      </c>
      <c r="B122" t="s">
        <v>271</v>
      </c>
      <c r="C122" s="1">
        <v>0</v>
      </c>
      <c r="D122" s="2">
        <v>0</v>
      </c>
      <c r="E122" s="1"/>
      <c r="F122" s="2">
        <v>0</v>
      </c>
      <c r="G122" s="1">
        <v>0</v>
      </c>
      <c r="H122" s="2">
        <v>0</v>
      </c>
      <c r="I122" s="1"/>
      <c r="J122" s="2"/>
      <c r="K122" s="1">
        <v>0</v>
      </c>
      <c r="L122" s="2">
        <v>0</v>
      </c>
      <c r="M122" s="1"/>
      <c r="N122" s="2"/>
      <c r="O122" s="1"/>
      <c r="P122" s="2">
        <v>0</v>
      </c>
      <c r="Q122" s="1"/>
      <c r="R122" s="2">
        <v>0</v>
      </c>
      <c r="S122" s="1">
        <v>0</v>
      </c>
      <c r="T122" s="2">
        <v>0</v>
      </c>
      <c r="U122" s="2">
        <f>Forecast[[#This Row],[TOTAL BAJAS (USD) EN SISTEMA]]+Forecast[[#This Row],[TOTAL INGRESOS (USD) EN SISTEMA]]+Forecast[[#This Row],[COSTOS EN SISTEMA (USD)]]+Forecast[[#This Row],[PROVISIONES EN SISTEMA (USD)]]</f>
        <v>0</v>
      </c>
      <c r="V122" s="2">
        <f>Forecast[[#This Row],[TOTAL BAJAS (USD) PENDIENTES]]+Forecast[[#This Row],[TOTAL INGRESOS (USD) PENDIENTES]]+Forecast[[#This Row],[COSTOS PENDIENTES (USD)]]+Forecast[[#This Row],[PROVISIONES NUEVAS (USD)]]</f>
        <v>0</v>
      </c>
      <c r="W122" t="s">
        <v>222</v>
      </c>
      <c r="X122" t="s">
        <v>233</v>
      </c>
    </row>
    <row r="123" spans="1:26" x14ac:dyDescent="0.3">
      <c r="A123" t="s">
        <v>39</v>
      </c>
      <c r="B123" t="s">
        <v>40</v>
      </c>
      <c r="C123" s="1">
        <v>0</v>
      </c>
      <c r="D123" s="2">
        <v>0</v>
      </c>
      <c r="E123" s="1"/>
      <c r="F123" s="2">
        <v>0</v>
      </c>
      <c r="G123" s="1">
        <v>5509.42</v>
      </c>
      <c r="H123" s="2">
        <v>307.92</v>
      </c>
      <c r="I123" s="1"/>
      <c r="J123" s="2"/>
      <c r="K123" s="1">
        <v>0</v>
      </c>
      <c r="L123" s="2">
        <v>0</v>
      </c>
      <c r="M123" s="1"/>
      <c r="N123" s="2"/>
      <c r="O123" s="1"/>
      <c r="P123" s="2">
        <v>0</v>
      </c>
      <c r="Q123" s="1">
        <v>1511191</v>
      </c>
      <c r="R123" s="2">
        <v>374.52069392812888</v>
      </c>
      <c r="S123" s="1">
        <v>1516700.42</v>
      </c>
      <c r="T123" s="2">
        <v>682.44069392812889</v>
      </c>
      <c r="U123" s="2">
        <f>Forecast[[#This Row],[TOTAL BAJAS (USD) EN SISTEMA]]+Forecast[[#This Row],[TOTAL INGRESOS (USD) EN SISTEMA]]+Forecast[[#This Row],[COSTOS EN SISTEMA (USD)]]+Forecast[[#This Row],[PROVISIONES EN SISTEMA (USD)]]</f>
        <v>307.92</v>
      </c>
      <c r="V123" s="2">
        <f>Forecast[[#This Row],[TOTAL BAJAS (USD) PENDIENTES]]+Forecast[[#This Row],[TOTAL INGRESOS (USD) PENDIENTES]]+Forecast[[#This Row],[COSTOS PENDIENTES (USD)]]+Forecast[[#This Row],[PROVISIONES NUEVAS (USD)]]</f>
        <v>374.52069392812888</v>
      </c>
      <c r="W123" t="s">
        <v>209</v>
      </c>
      <c r="X123" t="s">
        <v>210</v>
      </c>
      <c r="Y123" t="s">
        <v>231</v>
      </c>
    </row>
    <row r="124" spans="1:26" x14ac:dyDescent="0.3">
      <c r="A124" t="s">
        <v>39</v>
      </c>
      <c r="B124" t="s">
        <v>167</v>
      </c>
      <c r="C124" s="1">
        <v>0</v>
      </c>
      <c r="D124" s="2">
        <v>0</v>
      </c>
      <c r="E124" s="1"/>
      <c r="F124" s="2">
        <v>0</v>
      </c>
      <c r="G124" s="1">
        <v>172127.59999999998</v>
      </c>
      <c r="H124" s="2">
        <v>9621.06</v>
      </c>
      <c r="I124" s="1"/>
      <c r="J124" s="2"/>
      <c r="K124" s="1">
        <v>-14593257.199999999</v>
      </c>
      <c r="L124" s="2">
        <v>-10328.36</v>
      </c>
      <c r="M124" s="1"/>
      <c r="N124" s="2">
        <v>564</v>
      </c>
      <c r="O124" s="1"/>
      <c r="P124" s="2">
        <v>0</v>
      </c>
      <c r="Q124" s="1"/>
      <c r="R124" s="2">
        <v>0</v>
      </c>
      <c r="S124" s="1">
        <v>-14421129.6</v>
      </c>
      <c r="T124" s="2">
        <v>-143.30000000000109</v>
      </c>
      <c r="U124" s="2">
        <f>Forecast[[#This Row],[TOTAL BAJAS (USD) EN SISTEMA]]+Forecast[[#This Row],[TOTAL INGRESOS (USD) EN SISTEMA]]+Forecast[[#This Row],[COSTOS EN SISTEMA (USD)]]+Forecast[[#This Row],[PROVISIONES EN SISTEMA (USD)]]</f>
        <v>-707.30000000000109</v>
      </c>
      <c r="V124" s="2">
        <f>Forecast[[#This Row],[TOTAL BAJAS (USD) PENDIENTES]]+Forecast[[#This Row],[TOTAL INGRESOS (USD) PENDIENTES]]+Forecast[[#This Row],[COSTOS PENDIENTES (USD)]]+Forecast[[#This Row],[PROVISIONES NUEVAS (USD)]]</f>
        <v>564</v>
      </c>
      <c r="W124" t="s">
        <v>209</v>
      </c>
      <c r="X124" t="s">
        <v>210</v>
      </c>
      <c r="Y124" t="s">
        <v>231</v>
      </c>
      <c r="Z124" t="s">
        <v>272</v>
      </c>
    </row>
    <row r="125" spans="1:26" x14ac:dyDescent="0.3">
      <c r="A125" t="s">
        <v>165</v>
      </c>
      <c r="B125" t="s">
        <v>166</v>
      </c>
      <c r="C125" s="1">
        <v>0</v>
      </c>
      <c r="D125" s="2">
        <v>0</v>
      </c>
      <c r="E125" s="1">
        <v>-4180</v>
      </c>
      <c r="F125" s="2">
        <v>-4180</v>
      </c>
      <c r="G125" s="1">
        <v>17121656.199999999</v>
      </c>
      <c r="H125" s="2">
        <v>4180</v>
      </c>
      <c r="I125" s="1"/>
      <c r="J125" s="2"/>
      <c r="K125" s="1">
        <v>0</v>
      </c>
      <c r="L125" s="2">
        <v>0</v>
      </c>
      <c r="M125" s="1"/>
      <c r="N125" s="2"/>
      <c r="O125" s="1"/>
      <c r="P125" s="2">
        <v>0</v>
      </c>
      <c r="Q125" s="1">
        <v>4180</v>
      </c>
      <c r="R125" s="2">
        <v>4180</v>
      </c>
      <c r="S125" s="1">
        <v>17121656.199999999</v>
      </c>
      <c r="T125" s="2">
        <v>4180</v>
      </c>
      <c r="U125" s="2">
        <f>Forecast[[#This Row],[TOTAL BAJAS (USD) EN SISTEMA]]+Forecast[[#This Row],[TOTAL INGRESOS (USD) EN SISTEMA]]+Forecast[[#This Row],[COSTOS EN SISTEMA (USD)]]+Forecast[[#This Row],[PROVISIONES EN SISTEMA (USD)]]</f>
        <v>4180</v>
      </c>
      <c r="V125" s="2">
        <f>Forecast[[#This Row],[TOTAL BAJAS (USD) PENDIENTES]]+Forecast[[#This Row],[TOTAL INGRESOS (USD) PENDIENTES]]+Forecast[[#This Row],[COSTOS PENDIENTES (USD)]]+Forecast[[#This Row],[PROVISIONES NUEVAS (USD)]]</f>
        <v>0</v>
      </c>
      <c r="W125" t="s">
        <v>222</v>
      </c>
      <c r="X125" t="s">
        <v>233</v>
      </c>
    </row>
    <row r="126" spans="1:26" x14ac:dyDescent="0.3">
      <c r="A126" t="s">
        <v>3</v>
      </c>
      <c r="B126" t="s">
        <v>140</v>
      </c>
      <c r="C126" s="1">
        <v>0</v>
      </c>
      <c r="D126" s="2">
        <v>0</v>
      </c>
      <c r="E126" s="1">
        <v>-17742435.789999999</v>
      </c>
      <c r="F126" s="2">
        <v>-4397.1340247831477</v>
      </c>
      <c r="G126" s="1">
        <v>16556201</v>
      </c>
      <c r="H126" s="2">
        <v>4082.06</v>
      </c>
      <c r="I126" s="1"/>
      <c r="J126" s="2"/>
      <c r="K126" s="1">
        <v>0</v>
      </c>
      <c r="L126" s="2">
        <v>0</v>
      </c>
      <c r="M126" s="1"/>
      <c r="N126" s="2"/>
      <c r="O126" s="1"/>
      <c r="P126" s="2">
        <v>0</v>
      </c>
      <c r="Q126" s="1">
        <v>17325000</v>
      </c>
      <c r="R126" s="2">
        <v>4293.6802973977692</v>
      </c>
      <c r="S126" s="1">
        <v>16138765.210000001</v>
      </c>
      <c r="T126" s="2">
        <v>3978.6062726146215</v>
      </c>
      <c r="U126" s="2">
        <f>Forecast[[#This Row],[TOTAL BAJAS (USD) EN SISTEMA]]+Forecast[[#This Row],[TOTAL INGRESOS (USD) EN SISTEMA]]+Forecast[[#This Row],[COSTOS EN SISTEMA (USD)]]+Forecast[[#This Row],[PROVISIONES EN SISTEMA (USD)]]</f>
        <v>4082.06</v>
      </c>
      <c r="V126" s="2">
        <f>Forecast[[#This Row],[TOTAL BAJAS (USD) PENDIENTES]]+Forecast[[#This Row],[TOTAL INGRESOS (USD) PENDIENTES]]+Forecast[[#This Row],[COSTOS PENDIENTES (USD)]]+Forecast[[#This Row],[PROVISIONES NUEVAS (USD)]]</f>
        <v>-103.45372738537844</v>
      </c>
      <c r="W126" t="s">
        <v>209</v>
      </c>
      <c r="X126" t="s">
        <v>210</v>
      </c>
      <c r="Y126" t="s">
        <v>213</v>
      </c>
    </row>
    <row r="127" spans="1:26" x14ac:dyDescent="0.3">
      <c r="A127" t="s">
        <v>3</v>
      </c>
      <c r="B127" t="s">
        <v>108</v>
      </c>
      <c r="C127" s="1">
        <v>0</v>
      </c>
      <c r="D127" s="2">
        <v>0</v>
      </c>
      <c r="E127" s="1"/>
      <c r="F127" s="2">
        <v>0</v>
      </c>
      <c r="G127" s="1">
        <v>35483377.649999999</v>
      </c>
      <c r="H127" s="2">
        <v>8662.7400000000016</v>
      </c>
      <c r="I127" s="1"/>
      <c r="J127" s="2"/>
      <c r="K127" s="1">
        <v>-35483377.839999996</v>
      </c>
      <c r="L127" s="2">
        <v>-8660.51</v>
      </c>
      <c r="M127" s="1"/>
      <c r="N127" s="2"/>
      <c r="O127" s="1"/>
      <c r="P127" s="2">
        <v>0</v>
      </c>
      <c r="Q127" s="1"/>
      <c r="R127" s="2">
        <v>0</v>
      </c>
      <c r="S127" s="1">
        <v>-0.18999999761581421</v>
      </c>
      <c r="T127" s="2">
        <v>2.2300000000013824</v>
      </c>
      <c r="U127" s="2">
        <f>Forecast[[#This Row],[TOTAL BAJAS (USD) EN SISTEMA]]+Forecast[[#This Row],[TOTAL INGRESOS (USD) EN SISTEMA]]+Forecast[[#This Row],[COSTOS EN SISTEMA (USD)]]+Forecast[[#This Row],[PROVISIONES EN SISTEMA (USD)]]</f>
        <v>2.2300000000013824</v>
      </c>
      <c r="V127" s="2">
        <f>Forecast[[#This Row],[TOTAL BAJAS (USD) PENDIENTES]]+Forecast[[#This Row],[TOTAL INGRESOS (USD) PENDIENTES]]+Forecast[[#This Row],[COSTOS PENDIENTES (USD)]]+Forecast[[#This Row],[PROVISIONES NUEVAS (USD)]]</f>
        <v>0</v>
      </c>
      <c r="W127" t="s">
        <v>209</v>
      </c>
      <c r="X127" t="s">
        <v>210</v>
      </c>
      <c r="Y127" t="s">
        <v>213</v>
      </c>
    </row>
    <row r="128" spans="1:26" x14ac:dyDescent="0.3">
      <c r="A128" t="s">
        <v>76</v>
      </c>
      <c r="B128" t="s">
        <v>173</v>
      </c>
      <c r="C128" s="1">
        <v>0</v>
      </c>
      <c r="D128" s="2">
        <v>0</v>
      </c>
      <c r="E128" s="1"/>
      <c r="F128" s="2">
        <v>0</v>
      </c>
      <c r="G128" s="1">
        <v>2978.14</v>
      </c>
      <c r="H128" s="2">
        <v>168.73</v>
      </c>
      <c r="I128" s="1"/>
      <c r="J128" s="2"/>
      <c r="K128" s="1">
        <v>0</v>
      </c>
      <c r="L128" s="2">
        <v>0</v>
      </c>
      <c r="M128" s="1"/>
      <c r="N128" s="2"/>
      <c r="O128" s="1"/>
      <c r="P128" s="2">
        <v>0</v>
      </c>
      <c r="Q128" s="1"/>
      <c r="R128" s="2">
        <v>0</v>
      </c>
      <c r="S128" s="1">
        <v>2978.14</v>
      </c>
      <c r="T128" s="2">
        <v>168.73</v>
      </c>
      <c r="U128" s="2">
        <f>Forecast[[#This Row],[TOTAL BAJAS (USD) EN SISTEMA]]+Forecast[[#This Row],[TOTAL INGRESOS (USD) EN SISTEMA]]+Forecast[[#This Row],[COSTOS EN SISTEMA (USD)]]+Forecast[[#This Row],[PROVISIONES EN SISTEMA (USD)]]</f>
        <v>168.73</v>
      </c>
      <c r="V128" s="2">
        <f>Forecast[[#This Row],[TOTAL BAJAS (USD) PENDIENTES]]+Forecast[[#This Row],[TOTAL INGRESOS (USD) PENDIENTES]]+Forecast[[#This Row],[COSTOS PENDIENTES (USD)]]+Forecast[[#This Row],[PROVISIONES NUEVAS (USD)]]</f>
        <v>0</v>
      </c>
      <c r="W128" t="s">
        <v>209</v>
      </c>
      <c r="X128" t="s">
        <v>215</v>
      </c>
      <c r="Y128" t="s">
        <v>216</v>
      </c>
    </row>
    <row r="129" spans="1:26" x14ac:dyDescent="0.3">
      <c r="A129" t="s">
        <v>76</v>
      </c>
      <c r="B129" t="s">
        <v>77</v>
      </c>
      <c r="C129" s="1">
        <v>-95445</v>
      </c>
      <c r="D129" s="2">
        <v>-5356.3</v>
      </c>
      <c r="E129" s="1"/>
      <c r="F129" s="2">
        <v>0</v>
      </c>
      <c r="G129" s="1">
        <v>95445</v>
      </c>
      <c r="H129" s="2">
        <v>5407.59</v>
      </c>
      <c r="I129" s="1"/>
      <c r="J129" s="2"/>
      <c r="K129" s="1">
        <v>0</v>
      </c>
      <c r="L129" s="2">
        <v>0</v>
      </c>
      <c r="M129" s="1"/>
      <c r="N129" s="2"/>
      <c r="O129" s="1"/>
      <c r="P129" s="2">
        <v>0</v>
      </c>
      <c r="Q129" s="1">
        <v>95445</v>
      </c>
      <c r="R129" s="2">
        <v>5201.3623978201631</v>
      </c>
      <c r="S129" s="1">
        <v>95445</v>
      </c>
      <c r="T129" s="2">
        <v>5252.6523978201631</v>
      </c>
      <c r="U129" s="2">
        <f>Forecast[[#This Row],[TOTAL BAJAS (USD) EN SISTEMA]]+Forecast[[#This Row],[TOTAL INGRESOS (USD) EN SISTEMA]]+Forecast[[#This Row],[COSTOS EN SISTEMA (USD)]]+Forecast[[#This Row],[PROVISIONES EN SISTEMA (USD)]]</f>
        <v>51.289999999999964</v>
      </c>
      <c r="V129" s="2">
        <f>Forecast[[#This Row],[TOTAL BAJAS (USD) PENDIENTES]]+Forecast[[#This Row],[TOTAL INGRESOS (USD) PENDIENTES]]+Forecast[[#This Row],[COSTOS PENDIENTES (USD)]]+Forecast[[#This Row],[PROVISIONES NUEVAS (USD)]]</f>
        <v>5201.3623978201631</v>
      </c>
      <c r="W129" t="s">
        <v>209</v>
      </c>
      <c r="X129" t="s">
        <v>215</v>
      </c>
      <c r="Y129" t="s">
        <v>216</v>
      </c>
    </row>
    <row r="130" spans="1:26" x14ac:dyDescent="0.3">
      <c r="A130" t="s">
        <v>76</v>
      </c>
      <c r="B130" t="s">
        <v>172</v>
      </c>
      <c r="C130" s="1">
        <v>0</v>
      </c>
      <c r="D130" s="2">
        <v>0</v>
      </c>
      <c r="E130" s="1"/>
      <c r="F130" s="2">
        <v>0</v>
      </c>
      <c r="G130" s="1">
        <v>49635.6</v>
      </c>
      <c r="H130" s="2">
        <v>2812.18</v>
      </c>
      <c r="I130" s="1"/>
      <c r="J130" s="2"/>
      <c r="K130" s="1">
        <v>-49635.6</v>
      </c>
      <c r="L130" s="2">
        <v>-2700.92</v>
      </c>
      <c r="M130" s="1"/>
      <c r="N130" s="2"/>
      <c r="O130" s="1"/>
      <c r="P130" s="2">
        <v>0</v>
      </c>
      <c r="Q130" s="1"/>
      <c r="R130" s="2">
        <v>0</v>
      </c>
      <c r="S130" s="1">
        <v>0</v>
      </c>
      <c r="T130" s="2">
        <v>111.25999999999976</v>
      </c>
      <c r="U130" s="2">
        <f>Forecast[[#This Row],[TOTAL BAJAS (USD) EN SISTEMA]]+Forecast[[#This Row],[TOTAL INGRESOS (USD) EN SISTEMA]]+Forecast[[#This Row],[COSTOS EN SISTEMA (USD)]]+Forecast[[#This Row],[PROVISIONES EN SISTEMA (USD)]]</f>
        <v>111.25999999999976</v>
      </c>
      <c r="V130" s="2">
        <f>Forecast[[#This Row],[TOTAL BAJAS (USD) PENDIENTES]]+Forecast[[#This Row],[TOTAL INGRESOS (USD) PENDIENTES]]+Forecast[[#This Row],[COSTOS PENDIENTES (USD)]]+Forecast[[#This Row],[PROVISIONES NUEVAS (USD)]]</f>
        <v>0</v>
      </c>
      <c r="W130" t="s">
        <v>209</v>
      </c>
      <c r="X130" t="s">
        <v>215</v>
      </c>
      <c r="Y130" t="s">
        <v>216</v>
      </c>
    </row>
    <row r="131" spans="1:26" x14ac:dyDescent="0.3">
      <c r="A131" t="s">
        <v>36</v>
      </c>
      <c r="B131" t="s">
        <v>273</v>
      </c>
      <c r="C131" s="1">
        <v>0</v>
      </c>
      <c r="D131" s="2">
        <v>0</v>
      </c>
      <c r="E131" s="1"/>
      <c r="F131" s="2">
        <v>0</v>
      </c>
      <c r="G131" s="1">
        <v>0</v>
      </c>
      <c r="H131" s="2">
        <v>0</v>
      </c>
      <c r="I131" s="1"/>
      <c r="J131" s="2"/>
      <c r="K131" s="1">
        <v>0</v>
      </c>
      <c r="L131" s="2">
        <v>0</v>
      </c>
      <c r="M131" s="1"/>
      <c r="N131" s="2"/>
      <c r="O131" s="1"/>
      <c r="P131" s="2">
        <v>0</v>
      </c>
      <c r="Q131" s="1"/>
      <c r="R131" s="2">
        <v>0</v>
      </c>
      <c r="S131" s="1">
        <v>0</v>
      </c>
      <c r="T131" s="2">
        <v>0</v>
      </c>
      <c r="U131" s="2">
        <f>Forecast[[#This Row],[TOTAL BAJAS (USD) EN SISTEMA]]+Forecast[[#This Row],[TOTAL INGRESOS (USD) EN SISTEMA]]+Forecast[[#This Row],[COSTOS EN SISTEMA (USD)]]+Forecast[[#This Row],[PROVISIONES EN SISTEMA (USD)]]</f>
        <v>0</v>
      </c>
      <c r="V131" s="2">
        <f>Forecast[[#This Row],[TOTAL BAJAS (USD) PENDIENTES]]+Forecast[[#This Row],[TOTAL INGRESOS (USD) PENDIENTES]]+Forecast[[#This Row],[COSTOS PENDIENTES (USD)]]+Forecast[[#This Row],[PROVISIONES NUEVAS (USD)]]</f>
        <v>0</v>
      </c>
      <c r="W131" t="s">
        <v>209</v>
      </c>
      <c r="X131" t="s">
        <v>210</v>
      </c>
      <c r="Y131" t="s">
        <v>212</v>
      </c>
    </row>
    <row r="132" spans="1:26" x14ac:dyDescent="0.3">
      <c r="A132" t="s">
        <v>36</v>
      </c>
      <c r="B132" t="s">
        <v>37</v>
      </c>
      <c r="C132" s="1">
        <v>0</v>
      </c>
      <c r="D132" s="2">
        <v>0</v>
      </c>
      <c r="E132" s="1"/>
      <c r="F132" s="2">
        <v>0</v>
      </c>
      <c r="G132" s="1">
        <v>0</v>
      </c>
      <c r="H132" s="2">
        <v>0</v>
      </c>
      <c r="I132" s="1"/>
      <c r="J132" s="2"/>
      <c r="K132" s="1">
        <v>0</v>
      </c>
      <c r="L132" s="2">
        <v>0</v>
      </c>
      <c r="M132" s="1"/>
      <c r="N132" s="2"/>
      <c r="O132" s="1"/>
      <c r="P132" s="2">
        <v>0</v>
      </c>
      <c r="Q132" s="1"/>
      <c r="R132" s="2">
        <v>0</v>
      </c>
      <c r="S132" s="1">
        <v>0</v>
      </c>
      <c r="T132" s="2">
        <v>0</v>
      </c>
      <c r="U132" s="2">
        <f>Forecast[[#This Row],[TOTAL BAJAS (USD) EN SISTEMA]]+Forecast[[#This Row],[TOTAL INGRESOS (USD) EN SISTEMA]]+Forecast[[#This Row],[COSTOS EN SISTEMA (USD)]]+Forecast[[#This Row],[PROVISIONES EN SISTEMA (USD)]]</f>
        <v>0</v>
      </c>
      <c r="V132" s="2">
        <f>Forecast[[#This Row],[TOTAL BAJAS (USD) PENDIENTES]]+Forecast[[#This Row],[TOTAL INGRESOS (USD) PENDIENTES]]+Forecast[[#This Row],[COSTOS PENDIENTES (USD)]]+Forecast[[#This Row],[PROVISIONES NUEVAS (USD)]]</f>
        <v>0</v>
      </c>
      <c r="W132" t="s">
        <v>209</v>
      </c>
      <c r="X132" t="s">
        <v>210</v>
      </c>
      <c r="Y132" t="s">
        <v>212</v>
      </c>
    </row>
    <row r="133" spans="1:26" x14ac:dyDescent="0.3">
      <c r="A133" t="s">
        <v>36</v>
      </c>
      <c r="B133" t="s">
        <v>92</v>
      </c>
      <c r="C133" s="1">
        <v>-283012</v>
      </c>
      <c r="D133" s="2">
        <v>-70.36</v>
      </c>
      <c r="E133" s="1">
        <v>-1924928</v>
      </c>
      <c r="F133" s="2">
        <v>-477.05774473358116</v>
      </c>
      <c r="G133" s="1">
        <v>206635.75</v>
      </c>
      <c r="H133" s="2">
        <v>50.790000000000006</v>
      </c>
      <c r="I133" s="1"/>
      <c r="J133" s="2"/>
      <c r="K133" s="1">
        <v>0</v>
      </c>
      <c r="L133" s="2">
        <v>0</v>
      </c>
      <c r="M133" s="1"/>
      <c r="N133" s="2"/>
      <c r="O133" s="1"/>
      <c r="P133" s="2">
        <v>0</v>
      </c>
      <c r="Q133" s="1">
        <v>19106598.77</v>
      </c>
      <c r="R133" s="2">
        <v>4735.2165477075587</v>
      </c>
      <c r="S133" s="1">
        <v>17105294.52</v>
      </c>
      <c r="T133" s="2">
        <v>4238.5888029739772</v>
      </c>
      <c r="U133" s="2">
        <f>Forecast[[#This Row],[TOTAL BAJAS (USD) EN SISTEMA]]+Forecast[[#This Row],[TOTAL INGRESOS (USD) EN SISTEMA]]+Forecast[[#This Row],[COSTOS EN SISTEMA (USD)]]+Forecast[[#This Row],[PROVISIONES EN SISTEMA (USD)]]</f>
        <v>-19.569999999999993</v>
      </c>
      <c r="V133" s="2">
        <f>Forecast[[#This Row],[TOTAL BAJAS (USD) PENDIENTES]]+Forecast[[#This Row],[TOTAL INGRESOS (USD) PENDIENTES]]+Forecast[[#This Row],[COSTOS PENDIENTES (USD)]]+Forecast[[#This Row],[PROVISIONES NUEVAS (USD)]]</f>
        <v>4258.1588029739778</v>
      </c>
      <c r="W133" t="s">
        <v>209</v>
      </c>
      <c r="X133" t="s">
        <v>210</v>
      </c>
      <c r="Y133" t="s">
        <v>212</v>
      </c>
    </row>
    <row r="134" spans="1:26" x14ac:dyDescent="0.3">
      <c r="A134" t="s">
        <v>36</v>
      </c>
      <c r="B134" t="s">
        <v>111</v>
      </c>
      <c r="C134" s="1">
        <v>0</v>
      </c>
      <c r="D134" s="2">
        <v>0</v>
      </c>
      <c r="E134" s="1">
        <v>-20703778.27</v>
      </c>
      <c r="F134" s="2">
        <v>-4996.4230860193256</v>
      </c>
      <c r="G134" s="1">
        <v>21719877.620000001</v>
      </c>
      <c r="H134" s="2">
        <v>5418.8899999999994</v>
      </c>
      <c r="I134" s="1"/>
      <c r="J134" s="2"/>
      <c r="K134" s="1">
        <v>-196137398.06000003</v>
      </c>
      <c r="L134" s="2">
        <v>-47311.519999999997</v>
      </c>
      <c r="M134" s="1"/>
      <c r="N134" s="2"/>
      <c r="O134" s="1"/>
      <c r="P134" s="2">
        <v>0</v>
      </c>
      <c r="Q134" s="1">
        <v>195121298.94</v>
      </c>
      <c r="R134" s="2">
        <v>48357.199241635688</v>
      </c>
      <c r="S134" s="1">
        <v>0.22999995946884155</v>
      </c>
      <c r="T134" s="2">
        <v>1468.1461556163631</v>
      </c>
      <c r="U134" s="2">
        <f>Forecast[[#This Row],[TOTAL BAJAS (USD) EN SISTEMA]]+Forecast[[#This Row],[TOTAL INGRESOS (USD) EN SISTEMA]]+Forecast[[#This Row],[COSTOS EN SISTEMA (USD)]]+Forecast[[#This Row],[PROVISIONES EN SISTEMA (USD)]]</f>
        <v>-41892.629999999997</v>
      </c>
      <c r="V134" s="2">
        <f>Forecast[[#This Row],[TOTAL BAJAS (USD) PENDIENTES]]+Forecast[[#This Row],[TOTAL INGRESOS (USD) PENDIENTES]]+Forecast[[#This Row],[COSTOS PENDIENTES (USD)]]+Forecast[[#This Row],[PROVISIONES NUEVAS (USD)]]</f>
        <v>43360.77615561636</v>
      </c>
      <c r="W134" t="s">
        <v>209</v>
      </c>
      <c r="X134" t="s">
        <v>210</v>
      </c>
      <c r="Y134" t="s">
        <v>212</v>
      </c>
    </row>
    <row r="135" spans="1:26" x14ac:dyDescent="0.3">
      <c r="A135" t="s">
        <v>274</v>
      </c>
      <c r="B135" t="s">
        <v>275</v>
      </c>
      <c r="C135" s="1">
        <v>0</v>
      </c>
      <c r="D135" s="2">
        <v>0</v>
      </c>
      <c r="E135" s="1"/>
      <c r="F135" s="2">
        <v>0</v>
      </c>
      <c r="G135" s="1">
        <v>0</v>
      </c>
      <c r="H135" s="2">
        <v>0</v>
      </c>
      <c r="I135" s="1"/>
      <c r="J135" s="2"/>
      <c r="K135" s="1">
        <v>0</v>
      </c>
      <c r="L135" s="2">
        <v>0</v>
      </c>
      <c r="M135" s="1"/>
      <c r="N135" s="2"/>
      <c r="O135" s="1"/>
      <c r="P135" s="2">
        <v>0</v>
      </c>
      <c r="Q135" s="1"/>
      <c r="R135" s="2">
        <v>0</v>
      </c>
      <c r="S135" s="1">
        <v>0</v>
      </c>
      <c r="T135" s="2">
        <v>0</v>
      </c>
      <c r="U135" s="2">
        <f>Forecast[[#This Row],[TOTAL BAJAS (USD) EN SISTEMA]]+Forecast[[#This Row],[TOTAL INGRESOS (USD) EN SISTEMA]]+Forecast[[#This Row],[COSTOS EN SISTEMA (USD)]]+Forecast[[#This Row],[PROVISIONES EN SISTEMA (USD)]]</f>
        <v>0</v>
      </c>
      <c r="V135" s="2">
        <f>Forecast[[#This Row],[TOTAL BAJAS (USD) PENDIENTES]]+Forecast[[#This Row],[TOTAL INGRESOS (USD) PENDIENTES]]+Forecast[[#This Row],[COSTOS PENDIENTES (USD)]]+Forecast[[#This Row],[PROVISIONES NUEVAS (USD)]]</f>
        <v>0</v>
      </c>
      <c r="W135" t="s">
        <v>222</v>
      </c>
      <c r="X135" t="s">
        <v>233</v>
      </c>
    </row>
    <row r="136" spans="1:26" x14ac:dyDescent="0.3">
      <c r="A136" t="s">
        <v>109</v>
      </c>
      <c r="B136" t="s">
        <v>110</v>
      </c>
      <c r="C136" s="1">
        <v>0</v>
      </c>
      <c r="D136" s="2">
        <v>0</v>
      </c>
      <c r="E136" s="1"/>
      <c r="F136" s="2">
        <v>0</v>
      </c>
      <c r="G136" s="1">
        <v>1061476</v>
      </c>
      <c r="H136" s="2">
        <v>259.14</v>
      </c>
      <c r="I136" s="1"/>
      <c r="J136" s="2"/>
      <c r="K136" s="1">
        <v>-1061476.1400000001</v>
      </c>
      <c r="L136" s="2">
        <v>-259.14</v>
      </c>
      <c r="M136" s="1"/>
      <c r="N136" s="2"/>
      <c r="O136" s="1"/>
      <c r="P136" s="2">
        <v>0</v>
      </c>
      <c r="Q136" s="1"/>
      <c r="R136" s="2">
        <v>0</v>
      </c>
      <c r="S136" s="1">
        <v>-0.14000000013038516</v>
      </c>
      <c r="T136" s="2">
        <v>0</v>
      </c>
      <c r="U136" s="2">
        <f>Forecast[[#This Row],[TOTAL BAJAS (USD) EN SISTEMA]]+Forecast[[#This Row],[TOTAL INGRESOS (USD) EN SISTEMA]]+Forecast[[#This Row],[COSTOS EN SISTEMA (USD)]]+Forecast[[#This Row],[PROVISIONES EN SISTEMA (USD)]]</f>
        <v>0</v>
      </c>
      <c r="V136" s="2">
        <f>Forecast[[#This Row],[TOTAL BAJAS (USD) PENDIENTES]]+Forecast[[#This Row],[TOTAL INGRESOS (USD) PENDIENTES]]+Forecast[[#This Row],[COSTOS PENDIENTES (USD)]]+Forecast[[#This Row],[PROVISIONES NUEVAS (USD)]]</f>
        <v>0</v>
      </c>
      <c r="W136" t="s">
        <v>222</v>
      </c>
      <c r="X136" t="s">
        <v>210</v>
      </c>
      <c r="Y136" t="s">
        <v>213</v>
      </c>
    </row>
    <row r="137" spans="1:26" x14ac:dyDescent="0.3">
      <c r="A137" t="s">
        <v>109</v>
      </c>
      <c r="B137" t="s">
        <v>139</v>
      </c>
      <c r="C137" s="1">
        <v>0</v>
      </c>
      <c r="D137" s="2">
        <v>0</v>
      </c>
      <c r="E137" s="1"/>
      <c r="F137" s="2">
        <v>0</v>
      </c>
      <c r="G137" s="1">
        <v>50707</v>
      </c>
      <c r="H137" s="2">
        <v>12.39</v>
      </c>
      <c r="I137" s="1"/>
      <c r="J137" s="2"/>
      <c r="K137" s="1">
        <v>0</v>
      </c>
      <c r="L137" s="2">
        <v>0</v>
      </c>
      <c r="M137" s="1"/>
      <c r="N137" s="2"/>
      <c r="O137" s="1"/>
      <c r="P137" s="2">
        <v>0</v>
      </c>
      <c r="Q137" s="1"/>
      <c r="R137" s="2">
        <v>0</v>
      </c>
      <c r="S137" s="1">
        <v>50707</v>
      </c>
      <c r="T137" s="2">
        <v>12.39</v>
      </c>
      <c r="U137" s="2">
        <f>Forecast[[#This Row],[TOTAL BAJAS (USD) EN SISTEMA]]+Forecast[[#This Row],[TOTAL INGRESOS (USD) EN SISTEMA]]+Forecast[[#This Row],[COSTOS EN SISTEMA (USD)]]+Forecast[[#This Row],[PROVISIONES EN SISTEMA (USD)]]</f>
        <v>12.39</v>
      </c>
      <c r="V137" s="2">
        <f>Forecast[[#This Row],[TOTAL BAJAS (USD) PENDIENTES]]+Forecast[[#This Row],[TOTAL INGRESOS (USD) PENDIENTES]]+Forecast[[#This Row],[COSTOS PENDIENTES (USD)]]+Forecast[[#This Row],[PROVISIONES NUEVAS (USD)]]</f>
        <v>0</v>
      </c>
      <c r="W137" t="s">
        <v>209</v>
      </c>
      <c r="X137" t="s">
        <v>210</v>
      </c>
      <c r="Y137" t="s">
        <v>213</v>
      </c>
    </row>
    <row r="138" spans="1:26" x14ac:dyDescent="0.3">
      <c r="A138" t="s">
        <v>132</v>
      </c>
      <c r="B138" t="s">
        <v>133</v>
      </c>
      <c r="C138" s="1">
        <v>0</v>
      </c>
      <c r="D138" s="2">
        <v>0</v>
      </c>
      <c r="E138" s="1"/>
      <c r="F138" s="2">
        <v>0</v>
      </c>
      <c r="G138" s="1">
        <v>-98375</v>
      </c>
      <c r="H138" s="2">
        <v>-23.55</v>
      </c>
      <c r="I138" s="1"/>
      <c r="J138" s="2"/>
      <c r="K138" s="1">
        <v>0</v>
      </c>
      <c r="L138" s="2">
        <v>0</v>
      </c>
      <c r="M138" s="1"/>
      <c r="N138" s="2"/>
      <c r="O138" s="1"/>
      <c r="P138" s="2">
        <v>0</v>
      </c>
      <c r="Q138" s="1"/>
      <c r="R138" s="2">
        <v>0</v>
      </c>
      <c r="S138" s="1">
        <v>-98375</v>
      </c>
      <c r="T138" s="2">
        <v>-23.55</v>
      </c>
      <c r="U138" s="2">
        <f>Forecast[[#This Row],[TOTAL BAJAS (USD) EN SISTEMA]]+Forecast[[#This Row],[TOTAL INGRESOS (USD) EN SISTEMA]]+Forecast[[#This Row],[COSTOS EN SISTEMA (USD)]]+Forecast[[#This Row],[PROVISIONES EN SISTEMA (USD)]]</f>
        <v>-23.55</v>
      </c>
      <c r="V138" s="2">
        <f>Forecast[[#This Row],[TOTAL BAJAS (USD) PENDIENTES]]+Forecast[[#This Row],[TOTAL INGRESOS (USD) PENDIENTES]]+Forecast[[#This Row],[COSTOS PENDIENTES (USD)]]+Forecast[[#This Row],[PROVISIONES NUEVAS (USD)]]</f>
        <v>0</v>
      </c>
      <c r="W138" t="s">
        <v>222</v>
      </c>
      <c r="X138" t="s">
        <v>233</v>
      </c>
    </row>
    <row r="139" spans="1:26" x14ac:dyDescent="0.3">
      <c r="A139" t="s">
        <v>69</v>
      </c>
      <c r="B139" t="s">
        <v>276</v>
      </c>
      <c r="C139" s="1"/>
      <c r="D139" s="2"/>
      <c r="E139" s="1"/>
      <c r="F139" s="2">
        <v>0</v>
      </c>
      <c r="G139" s="1">
        <v>0</v>
      </c>
      <c r="H139" s="2">
        <v>0</v>
      </c>
      <c r="I139" s="1">
        <v>38248.04</v>
      </c>
      <c r="J139" s="2">
        <v>2084.3618528610355</v>
      </c>
      <c r="K139" s="1">
        <v>0</v>
      </c>
      <c r="L139" s="2">
        <v>0</v>
      </c>
      <c r="M139" s="1"/>
      <c r="N139" s="2"/>
      <c r="O139" s="1"/>
      <c r="P139" s="2">
        <v>0</v>
      </c>
      <c r="Q139" s="1">
        <v>53505.98</v>
      </c>
      <c r="R139" s="2">
        <v>2915.8572207084467</v>
      </c>
      <c r="S139" s="1">
        <v>91754.02</v>
      </c>
      <c r="T139" s="2">
        <v>5000.2190735694821</v>
      </c>
      <c r="U139" s="2">
        <f>Forecast[[#This Row],[TOTAL BAJAS (USD) EN SISTEMA]]+Forecast[[#This Row],[TOTAL INGRESOS (USD) EN SISTEMA]]+Forecast[[#This Row],[COSTOS EN SISTEMA (USD)]]+Forecast[[#This Row],[PROVISIONES EN SISTEMA (USD)]]</f>
        <v>0</v>
      </c>
      <c r="V139" s="2">
        <f>Forecast[[#This Row],[TOTAL BAJAS (USD) PENDIENTES]]+Forecast[[#This Row],[TOTAL INGRESOS (USD) PENDIENTES]]+Forecast[[#This Row],[COSTOS PENDIENTES (USD)]]+Forecast[[#This Row],[PROVISIONES NUEVAS (USD)]]</f>
        <v>5000.2190735694821</v>
      </c>
      <c r="W139" t="s">
        <v>209</v>
      </c>
      <c r="X139" t="s">
        <v>210</v>
      </c>
      <c r="Y139" t="s">
        <v>231</v>
      </c>
      <c r="Z139" t="s">
        <v>277</v>
      </c>
    </row>
    <row r="140" spans="1:26" x14ac:dyDescent="0.3">
      <c r="A140" t="s">
        <v>69</v>
      </c>
      <c r="B140" t="s">
        <v>278</v>
      </c>
      <c r="C140" s="1">
        <v>-53469.98</v>
      </c>
      <c r="D140" s="2">
        <v>-2976.72</v>
      </c>
      <c r="E140" s="1"/>
      <c r="F140" s="2">
        <v>0</v>
      </c>
      <c r="G140" s="1">
        <v>0</v>
      </c>
      <c r="H140" s="2">
        <v>0</v>
      </c>
      <c r="I140" s="1"/>
      <c r="J140" s="2"/>
      <c r="K140" s="1">
        <v>0</v>
      </c>
      <c r="L140" s="2">
        <v>0</v>
      </c>
      <c r="M140" s="1"/>
      <c r="N140" s="2"/>
      <c r="O140" s="1"/>
      <c r="P140" s="2">
        <v>0</v>
      </c>
      <c r="Q140" s="1"/>
      <c r="R140" s="2">
        <v>0</v>
      </c>
      <c r="S140" s="1">
        <v>-53469.98</v>
      </c>
      <c r="T140" s="2">
        <v>-2976.72</v>
      </c>
      <c r="U140" s="2">
        <f>Forecast[[#This Row],[TOTAL BAJAS (USD) EN SISTEMA]]+Forecast[[#This Row],[TOTAL INGRESOS (USD) EN SISTEMA]]+Forecast[[#This Row],[COSTOS EN SISTEMA (USD)]]+Forecast[[#This Row],[PROVISIONES EN SISTEMA (USD)]]</f>
        <v>-2976.72</v>
      </c>
      <c r="V140" s="2">
        <f>Forecast[[#This Row],[TOTAL BAJAS (USD) PENDIENTES]]+Forecast[[#This Row],[TOTAL INGRESOS (USD) PENDIENTES]]+Forecast[[#This Row],[COSTOS PENDIENTES (USD)]]+Forecast[[#This Row],[PROVISIONES NUEVAS (USD)]]</f>
        <v>0</v>
      </c>
      <c r="W140" t="s">
        <v>209</v>
      </c>
      <c r="X140" t="s">
        <v>210</v>
      </c>
      <c r="Y140" t="s">
        <v>231</v>
      </c>
    </row>
    <row r="141" spans="1:26" x14ac:dyDescent="0.3">
      <c r="A141" t="s">
        <v>69</v>
      </c>
      <c r="B141" t="s">
        <v>70</v>
      </c>
      <c r="C141" s="1">
        <v>0</v>
      </c>
      <c r="D141" s="2">
        <v>0</v>
      </c>
      <c r="E141" s="1"/>
      <c r="F141" s="2">
        <v>0</v>
      </c>
      <c r="G141" s="1">
        <v>448624.02</v>
      </c>
      <c r="H141" s="2">
        <v>24927.71</v>
      </c>
      <c r="I141" s="1"/>
      <c r="J141" s="2"/>
      <c r="K141" s="1">
        <v>-445724.02</v>
      </c>
      <c r="L141" s="2">
        <v>-24395.81</v>
      </c>
      <c r="M141" s="1"/>
      <c r="N141" s="2"/>
      <c r="O141" s="1"/>
      <c r="P141" s="2">
        <v>0</v>
      </c>
      <c r="Q141" s="1"/>
      <c r="R141" s="2">
        <v>0</v>
      </c>
      <c r="S141" s="1">
        <v>2900</v>
      </c>
      <c r="T141" s="2">
        <v>531.89999999999782</v>
      </c>
      <c r="U141" s="2">
        <f>Forecast[[#This Row],[TOTAL BAJAS (USD) EN SISTEMA]]+Forecast[[#This Row],[TOTAL INGRESOS (USD) EN SISTEMA]]+Forecast[[#This Row],[COSTOS EN SISTEMA (USD)]]+Forecast[[#This Row],[PROVISIONES EN SISTEMA (USD)]]</f>
        <v>531.89999999999782</v>
      </c>
      <c r="V141" s="2">
        <f>Forecast[[#This Row],[TOTAL BAJAS (USD) PENDIENTES]]+Forecast[[#This Row],[TOTAL INGRESOS (USD) PENDIENTES]]+Forecast[[#This Row],[COSTOS PENDIENTES (USD)]]+Forecast[[#This Row],[PROVISIONES NUEVAS (USD)]]</f>
        <v>0</v>
      </c>
      <c r="W141" t="s">
        <v>209</v>
      </c>
      <c r="X141" t="s">
        <v>210</v>
      </c>
      <c r="Y141" t="s">
        <v>231</v>
      </c>
      <c r="Z141" t="s">
        <v>279</v>
      </c>
    </row>
    <row r="142" spans="1:26" x14ac:dyDescent="0.3">
      <c r="A142" t="s">
        <v>117</v>
      </c>
      <c r="B142" t="s">
        <v>160</v>
      </c>
      <c r="C142" s="1">
        <v>0</v>
      </c>
      <c r="D142" s="2">
        <v>0</v>
      </c>
      <c r="E142" s="1">
        <v>-2782582</v>
      </c>
      <c r="F142" s="2">
        <v>-689.61140024783151</v>
      </c>
      <c r="G142" s="1">
        <v>5985285</v>
      </c>
      <c r="H142" s="2">
        <v>1502.6399999999996</v>
      </c>
      <c r="I142" s="1"/>
      <c r="J142" s="2"/>
      <c r="K142" s="1">
        <v>0</v>
      </c>
      <c r="L142" s="2">
        <v>0</v>
      </c>
      <c r="M142" s="1"/>
      <c r="N142" s="2"/>
      <c r="O142" s="1"/>
      <c r="P142" s="2">
        <v>0</v>
      </c>
      <c r="Q142" s="1">
        <v>583472.08575300011</v>
      </c>
      <c r="R142" s="2">
        <v>144.60274739851303</v>
      </c>
      <c r="S142" s="1">
        <v>3786175.0857530003</v>
      </c>
      <c r="T142" s="2">
        <v>957.63134715068122</v>
      </c>
      <c r="U142" s="2">
        <f>Forecast[[#This Row],[TOTAL BAJAS (USD) EN SISTEMA]]+Forecast[[#This Row],[TOTAL INGRESOS (USD) EN SISTEMA]]+Forecast[[#This Row],[COSTOS EN SISTEMA (USD)]]+Forecast[[#This Row],[PROVISIONES EN SISTEMA (USD)]]</f>
        <v>1502.6399999999996</v>
      </c>
      <c r="V142" s="2">
        <f>Forecast[[#This Row],[TOTAL BAJAS (USD) PENDIENTES]]+Forecast[[#This Row],[TOTAL INGRESOS (USD) PENDIENTES]]+Forecast[[#This Row],[COSTOS PENDIENTES (USD)]]+Forecast[[#This Row],[PROVISIONES NUEVAS (USD)]]</f>
        <v>-545.00865284931842</v>
      </c>
      <c r="W142" t="s">
        <v>209</v>
      </c>
      <c r="X142" t="s">
        <v>210</v>
      </c>
      <c r="Y142" t="s">
        <v>213</v>
      </c>
    </row>
    <row r="143" spans="1:26" x14ac:dyDescent="0.3">
      <c r="A143" t="s">
        <v>117</v>
      </c>
      <c r="B143" t="s">
        <v>118</v>
      </c>
      <c r="C143" s="1">
        <v>0</v>
      </c>
      <c r="D143" s="2">
        <v>0</v>
      </c>
      <c r="E143" s="1"/>
      <c r="F143" s="2">
        <v>0</v>
      </c>
      <c r="G143" s="1">
        <v>34325051</v>
      </c>
      <c r="H143" s="2">
        <v>8614.6400000000031</v>
      </c>
      <c r="I143" s="1"/>
      <c r="J143" s="2"/>
      <c r="K143" s="1">
        <v>-34325251.310000002</v>
      </c>
      <c r="L143" s="2">
        <v>-8275.06</v>
      </c>
      <c r="M143" s="1"/>
      <c r="N143" s="2"/>
      <c r="O143" s="1"/>
      <c r="P143" s="2">
        <v>0</v>
      </c>
      <c r="Q143" s="1"/>
      <c r="R143" s="2">
        <v>0</v>
      </c>
      <c r="S143" s="1">
        <v>-200.31000000238419</v>
      </c>
      <c r="T143" s="2">
        <v>339.58000000000357</v>
      </c>
      <c r="U143" s="2">
        <f>Forecast[[#This Row],[TOTAL BAJAS (USD) EN SISTEMA]]+Forecast[[#This Row],[TOTAL INGRESOS (USD) EN SISTEMA]]+Forecast[[#This Row],[COSTOS EN SISTEMA (USD)]]+Forecast[[#This Row],[PROVISIONES EN SISTEMA (USD)]]</f>
        <v>339.58000000000357</v>
      </c>
      <c r="V143" s="2">
        <f>Forecast[[#This Row],[TOTAL BAJAS (USD) PENDIENTES]]+Forecast[[#This Row],[TOTAL INGRESOS (USD) PENDIENTES]]+Forecast[[#This Row],[COSTOS PENDIENTES (USD)]]+Forecast[[#This Row],[PROVISIONES NUEVAS (USD)]]</f>
        <v>0</v>
      </c>
      <c r="W143" t="s">
        <v>209</v>
      </c>
      <c r="X143" t="s">
        <v>210</v>
      </c>
      <c r="Y143" t="s">
        <v>213</v>
      </c>
    </row>
    <row r="144" spans="1:26" x14ac:dyDescent="0.3">
      <c r="A144" t="s">
        <v>168</v>
      </c>
      <c r="B144" t="s">
        <v>169</v>
      </c>
      <c r="C144" s="1">
        <v>0</v>
      </c>
      <c r="D144" s="2">
        <v>0</v>
      </c>
      <c r="E144" s="1"/>
      <c r="F144" s="2">
        <v>0</v>
      </c>
      <c r="G144" s="1">
        <v>35300.400000000001</v>
      </c>
      <c r="H144" s="2">
        <v>2000</v>
      </c>
      <c r="I144" s="1"/>
      <c r="J144" s="2"/>
      <c r="K144" s="1">
        <v>0</v>
      </c>
      <c r="L144" s="2">
        <v>0</v>
      </c>
      <c r="M144" s="1"/>
      <c r="N144" s="2"/>
      <c r="O144" s="1"/>
      <c r="P144" s="2">
        <v>0</v>
      </c>
      <c r="Q144" s="1"/>
      <c r="R144" s="2">
        <v>0</v>
      </c>
      <c r="S144" s="1">
        <v>35300.400000000001</v>
      </c>
      <c r="T144" s="2">
        <v>2000</v>
      </c>
      <c r="U144" s="2">
        <f>Forecast[[#This Row],[TOTAL BAJAS (USD) EN SISTEMA]]+Forecast[[#This Row],[TOTAL INGRESOS (USD) EN SISTEMA]]+Forecast[[#This Row],[COSTOS EN SISTEMA (USD)]]+Forecast[[#This Row],[PROVISIONES EN SISTEMA (USD)]]</f>
        <v>2000</v>
      </c>
      <c r="V144" s="2">
        <f>Forecast[[#This Row],[TOTAL BAJAS (USD) PENDIENTES]]+Forecast[[#This Row],[TOTAL INGRESOS (USD) PENDIENTES]]+Forecast[[#This Row],[COSTOS PENDIENTES (USD)]]+Forecast[[#This Row],[PROVISIONES NUEVAS (USD)]]</f>
        <v>0</v>
      </c>
      <c r="W144" t="s">
        <v>209</v>
      </c>
      <c r="X144" t="s">
        <v>215</v>
      </c>
      <c r="Y144" t="s">
        <v>216</v>
      </c>
    </row>
    <row r="145" spans="1:25" x14ac:dyDescent="0.3">
      <c r="A145" t="s">
        <v>168</v>
      </c>
      <c r="B145" t="s">
        <v>174</v>
      </c>
      <c r="C145" s="1">
        <v>0</v>
      </c>
      <c r="D145" s="2">
        <v>0</v>
      </c>
      <c r="E145" s="1"/>
      <c r="F145" s="2">
        <v>0</v>
      </c>
      <c r="G145" s="1">
        <v>1293.4100000000001</v>
      </c>
      <c r="H145" s="2">
        <v>73.28</v>
      </c>
      <c r="I145" s="1"/>
      <c r="J145" s="2"/>
      <c r="K145" s="1">
        <v>0</v>
      </c>
      <c r="L145" s="2">
        <v>0</v>
      </c>
      <c r="M145" s="1"/>
      <c r="N145" s="2"/>
      <c r="O145" s="1"/>
      <c r="P145" s="2">
        <v>0</v>
      </c>
      <c r="Q145" s="1"/>
      <c r="R145" s="2">
        <v>0</v>
      </c>
      <c r="S145" s="1">
        <v>1293.4100000000001</v>
      </c>
      <c r="T145" s="2">
        <v>73.28</v>
      </c>
      <c r="U145" s="2">
        <f>Forecast[[#This Row],[TOTAL BAJAS (USD) EN SISTEMA]]+Forecast[[#This Row],[TOTAL INGRESOS (USD) EN SISTEMA]]+Forecast[[#This Row],[COSTOS EN SISTEMA (USD)]]+Forecast[[#This Row],[PROVISIONES EN SISTEMA (USD)]]</f>
        <v>73.28</v>
      </c>
      <c r="V145" s="2">
        <f>Forecast[[#This Row],[TOTAL BAJAS (USD) PENDIENTES]]+Forecast[[#This Row],[TOTAL INGRESOS (USD) PENDIENTES]]+Forecast[[#This Row],[COSTOS PENDIENTES (USD)]]+Forecast[[#This Row],[PROVISIONES NUEVAS (USD)]]</f>
        <v>0</v>
      </c>
      <c r="W145" t="s">
        <v>209</v>
      </c>
      <c r="X145" t="s">
        <v>215</v>
      </c>
      <c r="Y145" t="s">
        <v>216</v>
      </c>
    </row>
    <row r="146" spans="1:25" x14ac:dyDescent="0.3">
      <c r="A146" t="s">
        <v>168</v>
      </c>
      <c r="B146" t="s">
        <v>171</v>
      </c>
      <c r="C146" s="1">
        <v>0</v>
      </c>
      <c r="D146" s="2">
        <v>0</v>
      </c>
      <c r="E146" s="1"/>
      <c r="F146" s="2">
        <v>0</v>
      </c>
      <c r="G146" s="1">
        <v>51732.729999999996</v>
      </c>
      <c r="H146" s="2">
        <v>2931</v>
      </c>
      <c r="I146" s="1"/>
      <c r="J146" s="2"/>
      <c r="K146" s="1">
        <v>-62094.68</v>
      </c>
      <c r="L146" s="2">
        <v>-3378.88</v>
      </c>
      <c r="M146" s="1"/>
      <c r="N146" s="2"/>
      <c r="O146" s="1"/>
      <c r="P146" s="2">
        <v>0</v>
      </c>
      <c r="Q146" s="1"/>
      <c r="R146" s="2">
        <v>0</v>
      </c>
      <c r="S146" s="1">
        <v>-10361.950000000004</v>
      </c>
      <c r="T146" s="2">
        <v>-447.88000000000011</v>
      </c>
      <c r="U146" s="2">
        <f>Forecast[[#This Row],[TOTAL BAJAS (USD) EN SISTEMA]]+Forecast[[#This Row],[TOTAL INGRESOS (USD) EN SISTEMA]]+Forecast[[#This Row],[COSTOS EN SISTEMA (USD)]]+Forecast[[#This Row],[PROVISIONES EN SISTEMA (USD)]]</f>
        <v>-447.88000000000011</v>
      </c>
      <c r="V146" s="2">
        <f>Forecast[[#This Row],[TOTAL BAJAS (USD) PENDIENTES]]+Forecast[[#This Row],[TOTAL INGRESOS (USD) PENDIENTES]]+Forecast[[#This Row],[COSTOS PENDIENTES (USD)]]+Forecast[[#This Row],[PROVISIONES NUEVAS (USD)]]</f>
        <v>0</v>
      </c>
      <c r="W146" t="s">
        <v>209</v>
      </c>
      <c r="X146" t="s">
        <v>215</v>
      </c>
      <c r="Y146" t="s">
        <v>216</v>
      </c>
    </row>
    <row r="147" spans="1:25" x14ac:dyDescent="0.3">
      <c r="A147" t="s">
        <v>48</v>
      </c>
      <c r="B147" t="s">
        <v>49</v>
      </c>
      <c r="C147" s="1">
        <v>-61063460</v>
      </c>
      <c r="D147" s="2">
        <v>-15478.81</v>
      </c>
      <c r="E147" s="1"/>
      <c r="F147" s="2">
        <v>0</v>
      </c>
      <c r="G147" s="1">
        <v>63054372</v>
      </c>
      <c r="H147" s="2">
        <v>15393.79</v>
      </c>
      <c r="I147" s="1">
        <v>15855549.333333334</v>
      </c>
      <c r="J147" s="2">
        <v>3929.5041718298226</v>
      </c>
      <c r="K147" s="1">
        <v>-9254609.0800000001</v>
      </c>
      <c r="L147" s="2">
        <v>-2231.08</v>
      </c>
      <c r="M147" s="1"/>
      <c r="N147" s="2"/>
      <c r="O147" s="1"/>
      <c r="P147" s="2">
        <v>0</v>
      </c>
      <c r="Q147" s="1">
        <v>82081031</v>
      </c>
      <c r="R147" s="2">
        <v>20342.262949194548</v>
      </c>
      <c r="S147" s="1">
        <v>90672883.25333333</v>
      </c>
      <c r="T147" s="2">
        <v>21955.667121024373</v>
      </c>
      <c r="U147" s="2">
        <f>Forecast[[#This Row],[TOTAL BAJAS (USD) EN SISTEMA]]+Forecast[[#This Row],[TOTAL INGRESOS (USD) EN SISTEMA]]+Forecast[[#This Row],[COSTOS EN SISTEMA (USD)]]+Forecast[[#This Row],[PROVISIONES EN SISTEMA (USD)]]</f>
        <v>-2316.0999999999985</v>
      </c>
      <c r="V147" s="2">
        <f>Forecast[[#This Row],[TOTAL BAJAS (USD) PENDIENTES]]+Forecast[[#This Row],[TOTAL INGRESOS (USD) PENDIENTES]]+Forecast[[#This Row],[COSTOS PENDIENTES (USD)]]+Forecast[[#This Row],[PROVISIONES NUEVAS (USD)]]</f>
        <v>24271.767121024372</v>
      </c>
      <c r="W147" t="s">
        <v>209</v>
      </c>
      <c r="X147" t="s">
        <v>210</v>
      </c>
      <c r="Y147" t="s">
        <v>213</v>
      </c>
    </row>
    <row r="148" spans="1:25" x14ac:dyDescent="0.3">
      <c r="A148" t="s">
        <v>280</v>
      </c>
      <c r="B148" t="s">
        <v>281</v>
      </c>
      <c r="C148" s="1">
        <v>0</v>
      </c>
      <c r="D148" s="2">
        <v>0</v>
      </c>
      <c r="E148" s="1"/>
      <c r="F148" s="2">
        <v>0</v>
      </c>
      <c r="G148" s="1">
        <v>0</v>
      </c>
      <c r="H148" s="2">
        <v>0</v>
      </c>
      <c r="I148" s="1"/>
      <c r="J148" s="2"/>
      <c r="K148" s="1">
        <v>0</v>
      </c>
      <c r="L148" s="2">
        <v>0</v>
      </c>
      <c r="M148" s="1"/>
      <c r="N148" s="2"/>
      <c r="O148" s="1"/>
      <c r="P148" s="2">
        <v>0</v>
      </c>
      <c r="Q148" s="1"/>
      <c r="R148" s="2">
        <v>0</v>
      </c>
      <c r="S148" s="1">
        <v>0</v>
      </c>
      <c r="T148" s="2">
        <v>0</v>
      </c>
      <c r="U148" s="2">
        <f>Forecast[[#This Row],[TOTAL BAJAS (USD) EN SISTEMA]]+Forecast[[#This Row],[TOTAL INGRESOS (USD) EN SISTEMA]]+Forecast[[#This Row],[COSTOS EN SISTEMA (USD)]]+Forecast[[#This Row],[PROVISIONES EN SISTEMA (USD)]]</f>
        <v>0</v>
      </c>
      <c r="V148" s="2">
        <f>Forecast[[#This Row],[TOTAL BAJAS (USD) PENDIENTES]]+Forecast[[#This Row],[TOTAL INGRESOS (USD) PENDIENTES]]+Forecast[[#This Row],[COSTOS PENDIENTES (USD)]]+Forecast[[#This Row],[PROVISIONES NUEVAS (USD)]]</f>
        <v>0</v>
      </c>
      <c r="W148" t="s">
        <v>222</v>
      </c>
      <c r="X148" t="s">
        <v>233</v>
      </c>
    </row>
    <row r="149" spans="1:25" x14ac:dyDescent="0.3">
      <c r="A149" t="s">
        <v>65</v>
      </c>
      <c r="B149" t="s">
        <v>66</v>
      </c>
      <c r="C149" s="1">
        <v>0</v>
      </c>
      <c r="D149" s="2">
        <v>0</v>
      </c>
      <c r="E149" s="1"/>
      <c r="F149" s="2">
        <v>0</v>
      </c>
      <c r="G149" s="1">
        <v>0</v>
      </c>
      <c r="H149" s="2">
        <v>0</v>
      </c>
      <c r="I149" s="1"/>
      <c r="J149" s="2"/>
      <c r="K149" s="1">
        <v>0</v>
      </c>
      <c r="L149" s="2">
        <v>0</v>
      </c>
      <c r="M149" s="1"/>
      <c r="N149" s="2"/>
      <c r="O149" s="1"/>
      <c r="P149" s="2">
        <v>0</v>
      </c>
      <c r="Q149" s="1"/>
      <c r="R149" s="2">
        <v>0</v>
      </c>
      <c r="S149" s="1">
        <v>0</v>
      </c>
      <c r="T149" s="2">
        <v>0</v>
      </c>
      <c r="U149" s="2">
        <f>Forecast[[#This Row],[TOTAL BAJAS (USD) EN SISTEMA]]+Forecast[[#This Row],[TOTAL INGRESOS (USD) EN SISTEMA]]+Forecast[[#This Row],[COSTOS EN SISTEMA (USD)]]+Forecast[[#This Row],[PROVISIONES EN SISTEMA (USD)]]</f>
        <v>0</v>
      </c>
      <c r="V149" s="2">
        <f>Forecast[[#This Row],[TOTAL BAJAS (USD) PENDIENTES]]+Forecast[[#This Row],[TOTAL INGRESOS (USD) PENDIENTES]]+Forecast[[#This Row],[COSTOS PENDIENTES (USD)]]+Forecast[[#This Row],[PROVISIONES NUEVAS (USD)]]</f>
        <v>0</v>
      </c>
      <c r="W149" t="s">
        <v>209</v>
      </c>
      <c r="X149" t="s">
        <v>215</v>
      </c>
      <c r="Y149" t="s">
        <v>216</v>
      </c>
    </row>
    <row r="150" spans="1:25" x14ac:dyDescent="0.3">
      <c r="A150" t="s">
        <v>65</v>
      </c>
      <c r="B150" t="s">
        <v>282</v>
      </c>
      <c r="C150" s="1">
        <v>0</v>
      </c>
      <c r="D150" s="2">
        <v>0</v>
      </c>
      <c r="E150" s="1">
        <v>-150000</v>
      </c>
      <c r="F150" s="2">
        <v>-8174.3869209809254</v>
      </c>
      <c r="G150" s="1">
        <v>0</v>
      </c>
      <c r="H150" s="2">
        <v>0</v>
      </c>
      <c r="I150" s="1">
        <v>150000</v>
      </c>
      <c r="J150" s="2">
        <v>8174.3869209809254</v>
      </c>
      <c r="K150" s="1">
        <v>0</v>
      </c>
      <c r="L150" s="2">
        <v>0</v>
      </c>
      <c r="M150" s="1"/>
      <c r="N150" s="2"/>
      <c r="O150" s="1"/>
      <c r="P150" s="2">
        <v>0</v>
      </c>
      <c r="Q150" s="1">
        <v>240493</v>
      </c>
      <c r="R150" s="2">
        <v>13105.885558583106</v>
      </c>
      <c r="S150" s="1">
        <v>240493</v>
      </c>
      <c r="T150" s="2">
        <v>13105.885558583106</v>
      </c>
      <c r="U150" s="2">
        <f>Forecast[[#This Row],[TOTAL BAJAS (USD) EN SISTEMA]]+Forecast[[#This Row],[TOTAL INGRESOS (USD) EN SISTEMA]]+Forecast[[#This Row],[COSTOS EN SISTEMA (USD)]]+Forecast[[#This Row],[PROVISIONES EN SISTEMA (USD)]]</f>
        <v>0</v>
      </c>
      <c r="V150" s="2">
        <f>Forecast[[#This Row],[TOTAL BAJAS (USD) PENDIENTES]]+Forecast[[#This Row],[TOTAL INGRESOS (USD) PENDIENTES]]+Forecast[[#This Row],[COSTOS PENDIENTES (USD)]]+Forecast[[#This Row],[PROVISIONES NUEVAS (USD)]]</f>
        <v>13105.885558583106</v>
      </c>
      <c r="W150" t="s">
        <v>209</v>
      </c>
      <c r="X150" t="s">
        <v>215</v>
      </c>
      <c r="Y150" t="s">
        <v>216</v>
      </c>
    </row>
    <row r="151" spans="1:25" x14ac:dyDescent="0.3">
      <c r="A151" t="s">
        <v>65</v>
      </c>
      <c r="B151" t="s">
        <v>181</v>
      </c>
      <c r="C151" s="1">
        <v>0</v>
      </c>
      <c r="D151" s="2">
        <v>0</v>
      </c>
      <c r="E151" s="1"/>
      <c r="F151" s="2">
        <v>0</v>
      </c>
      <c r="G151" s="1">
        <v>0</v>
      </c>
      <c r="H151" s="2">
        <v>0</v>
      </c>
      <c r="I151" s="1"/>
      <c r="J151" s="2"/>
      <c r="K151" s="1">
        <v>-41322152.270000003</v>
      </c>
      <c r="L151" s="2">
        <v>-9961.85</v>
      </c>
      <c r="M151" s="1"/>
      <c r="N151" s="2"/>
      <c r="O151" s="1"/>
      <c r="P151" s="2">
        <v>0</v>
      </c>
      <c r="Q151" s="1">
        <v>186585</v>
      </c>
      <c r="R151" s="2">
        <v>10168.119891008173</v>
      </c>
      <c r="S151" s="1">
        <v>-41135567.270000003</v>
      </c>
      <c r="T151" s="2">
        <v>206.26989100817264</v>
      </c>
      <c r="U151" s="2">
        <f>Forecast[[#This Row],[TOTAL BAJAS (USD) EN SISTEMA]]+Forecast[[#This Row],[TOTAL INGRESOS (USD) EN SISTEMA]]+Forecast[[#This Row],[COSTOS EN SISTEMA (USD)]]+Forecast[[#This Row],[PROVISIONES EN SISTEMA (USD)]]</f>
        <v>-9961.85</v>
      </c>
      <c r="V151" s="2">
        <f>Forecast[[#This Row],[TOTAL BAJAS (USD) PENDIENTES]]+Forecast[[#This Row],[TOTAL INGRESOS (USD) PENDIENTES]]+Forecast[[#This Row],[COSTOS PENDIENTES (USD)]]+Forecast[[#This Row],[PROVISIONES NUEVAS (USD)]]</f>
        <v>10168.119891008173</v>
      </c>
      <c r="W151" t="s">
        <v>209</v>
      </c>
      <c r="X151" t="s">
        <v>215</v>
      </c>
      <c r="Y151" t="s">
        <v>216</v>
      </c>
    </row>
    <row r="152" spans="1:25" x14ac:dyDescent="0.3">
      <c r="A152" t="s">
        <v>283</v>
      </c>
      <c r="B152" t="s">
        <v>284</v>
      </c>
      <c r="C152" s="1">
        <v>0</v>
      </c>
      <c r="D152" s="2">
        <v>0</v>
      </c>
      <c r="E152" s="1"/>
      <c r="F152" s="2">
        <v>0</v>
      </c>
      <c r="G152" s="1">
        <v>0</v>
      </c>
      <c r="H152" s="2">
        <v>0</v>
      </c>
      <c r="I152" s="1"/>
      <c r="J152" s="2"/>
      <c r="K152" s="1">
        <v>0</v>
      </c>
      <c r="L152" s="2">
        <v>0</v>
      </c>
      <c r="M152" s="1"/>
      <c r="N152" s="2"/>
      <c r="O152" s="1"/>
      <c r="P152" s="2">
        <v>0</v>
      </c>
      <c r="Q152" s="1"/>
      <c r="R152" s="2">
        <v>0</v>
      </c>
      <c r="S152" s="1">
        <v>0</v>
      </c>
      <c r="T152" s="2">
        <v>0</v>
      </c>
      <c r="U152" s="2">
        <f>Forecast[[#This Row],[TOTAL BAJAS (USD) EN SISTEMA]]+Forecast[[#This Row],[TOTAL INGRESOS (USD) EN SISTEMA]]+Forecast[[#This Row],[COSTOS EN SISTEMA (USD)]]+Forecast[[#This Row],[PROVISIONES EN SISTEMA (USD)]]</f>
        <v>0</v>
      </c>
      <c r="V152" s="2">
        <f>Forecast[[#This Row],[TOTAL BAJAS (USD) PENDIENTES]]+Forecast[[#This Row],[TOTAL INGRESOS (USD) PENDIENTES]]+Forecast[[#This Row],[COSTOS PENDIENTES (USD)]]+Forecast[[#This Row],[PROVISIONES NUEVAS (USD)]]</f>
        <v>0</v>
      </c>
      <c r="W152" t="s">
        <v>222</v>
      </c>
      <c r="X152" t="s">
        <v>233</v>
      </c>
    </row>
    <row r="153" spans="1:25" x14ac:dyDescent="0.3">
      <c r="A153" t="s">
        <v>285</v>
      </c>
      <c r="B153" t="s">
        <v>286</v>
      </c>
      <c r="C153" s="1">
        <v>0</v>
      </c>
      <c r="D153" s="2">
        <v>0</v>
      </c>
      <c r="E153" s="1"/>
      <c r="F153" s="2">
        <v>0</v>
      </c>
      <c r="G153" s="1">
        <v>0</v>
      </c>
      <c r="H153" s="2">
        <v>0</v>
      </c>
      <c r="I153" s="1"/>
      <c r="J153" s="2"/>
      <c r="K153" s="1">
        <v>0</v>
      </c>
      <c r="L153" s="2">
        <v>0</v>
      </c>
      <c r="M153" s="1"/>
      <c r="N153" s="2"/>
      <c r="O153" s="1"/>
      <c r="P153" s="2">
        <v>0</v>
      </c>
      <c r="Q153" s="1"/>
      <c r="R153" s="2">
        <v>0</v>
      </c>
      <c r="S153" s="1">
        <v>0</v>
      </c>
      <c r="T153" s="2">
        <v>0</v>
      </c>
      <c r="U153" s="2">
        <f>Forecast[[#This Row],[TOTAL BAJAS (USD) EN SISTEMA]]+Forecast[[#This Row],[TOTAL INGRESOS (USD) EN SISTEMA]]+Forecast[[#This Row],[COSTOS EN SISTEMA (USD)]]+Forecast[[#This Row],[PROVISIONES EN SISTEMA (USD)]]</f>
        <v>0</v>
      </c>
      <c r="V153" s="2">
        <f>Forecast[[#This Row],[TOTAL BAJAS (USD) PENDIENTES]]+Forecast[[#This Row],[TOTAL INGRESOS (USD) PENDIENTES]]+Forecast[[#This Row],[COSTOS PENDIENTES (USD)]]+Forecast[[#This Row],[PROVISIONES NUEVAS (USD)]]</f>
        <v>0</v>
      </c>
      <c r="W153" t="s">
        <v>222</v>
      </c>
      <c r="X153" t="s">
        <v>233</v>
      </c>
    </row>
    <row r="154" spans="1:25" x14ac:dyDescent="0.3">
      <c r="A154" t="s">
        <v>8</v>
      </c>
      <c r="B154" t="s">
        <v>9</v>
      </c>
      <c r="C154" s="1">
        <v>0</v>
      </c>
      <c r="D154" s="2">
        <v>0</v>
      </c>
      <c r="E154" s="1"/>
      <c r="F154" s="2">
        <v>0</v>
      </c>
      <c r="G154" s="1">
        <v>22948800</v>
      </c>
      <c r="H154" s="2">
        <v>5685</v>
      </c>
      <c r="I154" s="1"/>
      <c r="J154" s="2"/>
      <c r="K154" s="1">
        <v>0</v>
      </c>
      <c r="L154" s="2">
        <v>0</v>
      </c>
      <c r="M154" s="1"/>
      <c r="N154" s="2"/>
      <c r="O154" s="1"/>
      <c r="P154" s="2">
        <v>0</v>
      </c>
      <c r="Q154" s="1"/>
      <c r="R154" s="2">
        <v>0</v>
      </c>
      <c r="S154" s="1">
        <v>22948800</v>
      </c>
      <c r="T154" s="2">
        <v>5685</v>
      </c>
      <c r="U154" s="2">
        <f>Forecast[[#This Row],[TOTAL BAJAS (USD) EN SISTEMA]]+Forecast[[#This Row],[TOTAL INGRESOS (USD) EN SISTEMA]]+Forecast[[#This Row],[COSTOS EN SISTEMA (USD)]]+Forecast[[#This Row],[PROVISIONES EN SISTEMA (USD)]]</f>
        <v>5685</v>
      </c>
      <c r="V154" s="2">
        <f>Forecast[[#This Row],[TOTAL BAJAS (USD) PENDIENTES]]+Forecast[[#This Row],[TOTAL INGRESOS (USD) PENDIENTES]]+Forecast[[#This Row],[COSTOS PENDIENTES (USD)]]+Forecast[[#This Row],[PROVISIONES NUEVAS (USD)]]</f>
        <v>0</v>
      </c>
      <c r="W154" t="s">
        <v>209</v>
      </c>
      <c r="X154" t="s">
        <v>233</v>
      </c>
    </row>
    <row r="155" spans="1:25" x14ac:dyDescent="0.3">
      <c r="A155" t="s">
        <v>8</v>
      </c>
      <c r="B155" t="s">
        <v>161</v>
      </c>
      <c r="C155" s="1">
        <v>0</v>
      </c>
      <c r="D155" s="2">
        <v>0</v>
      </c>
      <c r="E155" s="1">
        <v>-7567394.79</v>
      </c>
      <c r="F155" s="2">
        <v>-1822.7878238248363</v>
      </c>
      <c r="G155" s="1">
        <v>7322443.75</v>
      </c>
      <c r="H155" s="2">
        <v>1811.87</v>
      </c>
      <c r="I155" s="1"/>
      <c r="J155" s="2"/>
      <c r="K155" s="1">
        <v>0</v>
      </c>
      <c r="L155" s="2">
        <v>0</v>
      </c>
      <c r="M155" s="1"/>
      <c r="N155" s="2"/>
      <c r="O155" s="1"/>
      <c r="P155" s="2">
        <v>0</v>
      </c>
      <c r="Q155" s="1">
        <v>5365175</v>
      </c>
      <c r="R155" s="2">
        <v>1329.6592317224288</v>
      </c>
      <c r="S155" s="1">
        <v>5120223.96</v>
      </c>
      <c r="T155" s="2">
        <v>1318.7414078975924</v>
      </c>
      <c r="U155" s="2">
        <f>Forecast[[#This Row],[TOTAL BAJAS (USD) EN SISTEMA]]+Forecast[[#This Row],[TOTAL INGRESOS (USD) EN SISTEMA]]+Forecast[[#This Row],[COSTOS EN SISTEMA (USD)]]+Forecast[[#This Row],[PROVISIONES EN SISTEMA (USD)]]</f>
        <v>1811.87</v>
      </c>
      <c r="V155" s="2">
        <f>Forecast[[#This Row],[TOTAL BAJAS (USD) PENDIENTES]]+Forecast[[#This Row],[TOTAL INGRESOS (USD) PENDIENTES]]+Forecast[[#This Row],[COSTOS PENDIENTES (USD)]]+Forecast[[#This Row],[PROVISIONES NUEVAS (USD)]]</f>
        <v>-493.12859210240754</v>
      </c>
      <c r="W155" t="s">
        <v>209</v>
      </c>
      <c r="X155" t="s">
        <v>233</v>
      </c>
    </row>
    <row r="156" spans="1:25" x14ac:dyDescent="0.3">
      <c r="A156" t="s">
        <v>8</v>
      </c>
      <c r="B156" t="s">
        <v>120</v>
      </c>
      <c r="C156" s="1">
        <v>0</v>
      </c>
      <c r="D156" s="2">
        <v>0</v>
      </c>
      <c r="E156" s="1">
        <v>-488981774.38999999</v>
      </c>
      <c r="F156" s="2">
        <v>-117782.94236851296</v>
      </c>
      <c r="G156" s="1">
        <v>729142619.95000005</v>
      </c>
      <c r="H156" s="2">
        <v>180362.78000000009</v>
      </c>
      <c r="I156" s="1"/>
      <c r="J156" s="2"/>
      <c r="K156" s="1">
        <v>-122937290.75</v>
      </c>
      <c r="L156" s="2">
        <v>-29708.36</v>
      </c>
      <c r="M156" s="1">
        <v>-116820819.12</v>
      </c>
      <c r="N156" s="2">
        <v>-28951.875866171005</v>
      </c>
      <c r="O156" s="1"/>
      <c r="P156" s="2">
        <v>0</v>
      </c>
      <c r="Q156" s="1"/>
      <c r="R156" s="2">
        <v>0</v>
      </c>
      <c r="S156" s="1">
        <v>402735.69000005722</v>
      </c>
      <c r="T156" s="2">
        <v>3919.6017653161216</v>
      </c>
      <c r="U156" s="2">
        <f>Forecast[[#This Row],[TOTAL BAJAS (USD) EN SISTEMA]]+Forecast[[#This Row],[TOTAL INGRESOS (USD) EN SISTEMA]]+Forecast[[#This Row],[COSTOS EN SISTEMA (USD)]]+Forecast[[#This Row],[PROVISIONES EN SISTEMA (USD)]]</f>
        <v>150654.4200000001</v>
      </c>
      <c r="V156" s="2">
        <f>Forecast[[#This Row],[TOTAL BAJAS (USD) PENDIENTES]]+Forecast[[#This Row],[TOTAL INGRESOS (USD) PENDIENTES]]+Forecast[[#This Row],[COSTOS PENDIENTES (USD)]]+Forecast[[#This Row],[PROVISIONES NUEVAS (USD)]]</f>
        <v>-146734.81823468397</v>
      </c>
      <c r="W156" t="s">
        <v>222</v>
      </c>
      <c r="X156" t="s">
        <v>233</v>
      </c>
    </row>
    <row r="157" spans="1:25" x14ac:dyDescent="0.3">
      <c r="A157" t="s">
        <v>287</v>
      </c>
      <c r="B157" t="s">
        <v>288</v>
      </c>
      <c r="C157" s="1">
        <v>0</v>
      </c>
      <c r="D157" s="2">
        <v>0</v>
      </c>
      <c r="E157" s="1"/>
      <c r="F157" s="2">
        <v>0</v>
      </c>
      <c r="G157" s="1">
        <v>0</v>
      </c>
      <c r="H157" s="2">
        <v>0</v>
      </c>
      <c r="I157" s="1"/>
      <c r="J157" s="2"/>
      <c r="K157" s="1">
        <v>0</v>
      </c>
      <c r="L157" s="2">
        <v>0</v>
      </c>
      <c r="M157" s="1"/>
      <c r="N157" s="2"/>
      <c r="O157" s="1"/>
      <c r="P157" s="2">
        <v>0</v>
      </c>
      <c r="Q157" s="1"/>
      <c r="R157" s="2"/>
      <c r="S157" s="1">
        <v>0</v>
      </c>
      <c r="T157" s="2">
        <v>0</v>
      </c>
      <c r="U157" s="2">
        <f>Forecast[[#This Row],[TOTAL BAJAS (USD) EN SISTEMA]]+Forecast[[#This Row],[TOTAL INGRESOS (USD) EN SISTEMA]]+Forecast[[#This Row],[COSTOS EN SISTEMA (USD)]]+Forecast[[#This Row],[PROVISIONES EN SISTEMA (USD)]]</f>
        <v>0</v>
      </c>
      <c r="V157" s="2">
        <f>Forecast[[#This Row],[TOTAL BAJAS (USD) PENDIENTES]]+Forecast[[#This Row],[TOTAL INGRESOS (USD) PENDIENTES]]+Forecast[[#This Row],[COSTOS PENDIENTES (USD)]]+Forecast[[#This Row],[PROVISIONES NUEVAS (USD)]]</f>
        <v>0</v>
      </c>
      <c r="W157" t="s">
        <v>209</v>
      </c>
      <c r="X157" t="s">
        <v>215</v>
      </c>
      <c r="Y157" t="s">
        <v>216</v>
      </c>
    </row>
    <row r="158" spans="1:25" x14ac:dyDescent="0.3">
      <c r="A158" t="s">
        <v>287</v>
      </c>
      <c r="B158" t="s">
        <v>289</v>
      </c>
      <c r="C158" s="1">
        <v>0</v>
      </c>
      <c r="D158" s="2">
        <v>0</v>
      </c>
      <c r="E158" s="1">
        <v>-16000</v>
      </c>
      <c r="F158" s="2">
        <v>-871.93460490463212</v>
      </c>
      <c r="G158" s="1">
        <v>0</v>
      </c>
      <c r="H158" s="2">
        <v>0</v>
      </c>
      <c r="I158" s="1">
        <v>11667.28</v>
      </c>
      <c r="J158" s="2">
        <v>635.81907356948227</v>
      </c>
      <c r="K158" s="1">
        <v>0</v>
      </c>
      <c r="L158" s="2">
        <v>0</v>
      </c>
      <c r="M158" s="1"/>
      <c r="N158" s="2"/>
      <c r="O158" s="1"/>
      <c r="P158" s="2">
        <v>0</v>
      </c>
      <c r="Q158" s="1">
        <v>17900</v>
      </c>
      <c r="R158" s="2">
        <v>975.47683923705711</v>
      </c>
      <c r="S158" s="1">
        <v>13567.28</v>
      </c>
      <c r="T158" s="2">
        <v>739.36130790190725</v>
      </c>
      <c r="U158" s="2">
        <f>Forecast[[#This Row],[TOTAL BAJAS (USD) EN SISTEMA]]+Forecast[[#This Row],[TOTAL INGRESOS (USD) EN SISTEMA]]+Forecast[[#This Row],[COSTOS EN SISTEMA (USD)]]+Forecast[[#This Row],[PROVISIONES EN SISTEMA (USD)]]</f>
        <v>0</v>
      </c>
      <c r="V158" s="2">
        <f>Forecast[[#This Row],[TOTAL BAJAS (USD) PENDIENTES]]+Forecast[[#This Row],[TOTAL INGRESOS (USD) PENDIENTES]]+Forecast[[#This Row],[COSTOS PENDIENTES (USD)]]+Forecast[[#This Row],[PROVISIONES NUEVAS (USD)]]</f>
        <v>739.36130790190725</v>
      </c>
      <c r="W158" t="s">
        <v>209</v>
      </c>
      <c r="X158" t="s">
        <v>215</v>
      </c>
      <c r="Y158" t="s">
        <v>216</v>
      </c>
    </row>
    <row r="159" spans="1:25" x14ac:dyDescent="0.3">
      <c r="A159" t="s">
        <v>290</v>
      </c>
      <c r="B159" t="s">
        <v>291</v>
      </c>
      <c r="C159" s="1">
        <v>0</v>
      </c>
      <c r="D159" s="2">
        <v>0</v>
      </c>
      <c r="E159" s="1"/>
      <c r="F159" s="2">
        <v>0</v>
      </c>
      <c r="G159" s="1">
        <v>0</v>
      </c>
      <c r="H159" s="2">
        <v>0</v>
      </c>
      <c r="I159" s="1"/>
      <c r="J159" s="2"/>
      <c r="K159" s="1">
        <v>0</v>
      </c>
      <c r="L159" s="2">
        <v>0</v>
      </c>
      <c r="M159" s="1"/>
      <c r="N159" s="2"/>
      <c r="O159" s="1"/>
      <c r="P159" s="2">
        <v>0</v>
      </c>
      <c r="Q159" s="1"/>
      <c r="R159" s="2">
        <v>0</v>
      </c>
      <c r="S159" s="1">
        <v>0</v>
      </c>
      <c r="T159" s="2">
        <v>0</v>
      </c>
      <c r="U159" s="2">
        <f>Forecast[[#This Row],[TOTAL BAJAS (USD) EN SISTEMA]]+Forecast[[#This Row],[TOTAL INGRESOS (USD) EN SISTEMA]]+Forecast[[#This Row],[COSTOS EN SISTEMA (USD)]]+Forecast[[#This Row],[PROVISIONES EN SISTEMA (USD)]]</f>
        <v>0</v>
      </c>
      <c r="V159" s="2">
        <f>Forecast[[#This Row],[TOTAL BAJAS (USD) PENDIENTES]]+Forecast[[#This Row],[TOTAL INGRESOS (USD) PENDIENTES]]+Forecast[[#This Row],[COSTOS PENDIENTES (USD)]]+Forecast[[#This Row],[PROVISIONES NUEVAS (USD)]]</f>
        <v>0</v>
      </c>
      <c r="W159" t="s">
        <v>222</v>
      </c>
      <c r="X159" t="s">
        <v>233</v>
      </c>
    </row>
    <row r="160" spans="1:25" x14ac:dyDescent="0.3">
      <c r="A160" t="s">
        <v>26</v>
      </c>
      <c r="B160" t="s">
        <v>119</v>
      </c>
      <c r="C160" s="1">
        <v>0</v>
      </c>
      <c r="D160" s="2">
        <v>0</v>
      </c>
      <c r="E160" s="1"/>
      <c r="F160" s="2">
        <v>0</v>
      </c>
      <c r="G160" s="1">
        <v>14888329.190000001</v>
      </c>
      <c r="H160" s="2">
        <v>3685.0499999999997</v>
      </c>
      <c r="I160" s="1"/>
      <c r="J160" s="2"/>
      <c r="K160" s="1">
        <v>-14888328.840000002</v>
      </c>
      <c r="L160" s="2">
        <v>-3600.9599999999996</v>
      </c>
      <c r="M160" s="1"/>
      <c r="N160" s="2"/>
      <c r="O160" s="1"/>
      <c r="P160" s="2">
        <v>0</v>
      </c>
      <c r="Q160" s="1"/>
      <c r="R160" s="2">
        <v>0</v>
      </c>
      <c r="S160" s="1">
        <v>0.34999999962747097</v>
      </c>
      <c r="T160" s="2">
        <v>84.090000000000146</v>
      </c>
      <c r="U160" s="2">
        <f>Forecast[[#This Row],[TOTAL BAJAS (USD) EN SISTEMA]]+Forecast[[#This Row],[TOTAL INGRESOS (USD) EN SISTEMA]]+Forecast[[#This Row],[COSTOS EN SISTEMA (USD)]]+Forecast[[#This Row],[PROVISIONES EN SISTEMA (USD)]]</f>
        <v>84.090000000000146</v>
      </c>
      <c r="V160" s="2">
        <f>Forecast[[#This Row],[TOTAL BAJAS (USD) PENDIENTES]]+Forecast[[#This Row],[TOTAL INGRESOS (USD) PENDIENTES]]+Forecast[[#This Row],[COSTOS PENDIENTES (USD)]]+Forecast[[#This Row],[PROVISIONES NUEVAS (USD)]]</f>
        <v>0</v>
      </c>
      <c r="W160" t="s">
        <v>209</v>
      </c>
      <c r="X160" t="s">
        <v>210</v>
      </c>
      <c r="Y160" t="s">
        <v>212</v>
      </c>
    </row>
    <row r="161" spans="1:25" x14ac:dyDescent="0.3">
      <c r="A161" t="s">
        <v>26</v>
      </c>
      <c r="B161" t="s">
        <v>27</v>
      </c>
      <c r="C161" s="1">
        <v>0</v>
      </c>
      <c r="D161" s="2">
        <v>0</v>
      </c>
      <c r="E161" s="1"/>
      <c r="F161" s="2">
        <v>0</v>
      </c>
      <c r="G161" s="1">
        <v>0</v>
      </c>
      <c r="H161" s="2">
        <v>0</v>
      </c>
      <c r="I161" s="1"/>
      <c r="J161" s="2"/>
      <c r="K161" s="1">
        <v>0</v>
      </c>
      <c r="L161" s="2">
        <v>0</v>
      </c>
      <c r="M161" s="1"/>
      <c r="N161" s="2"/>
      <c r="O161" s="1"/>
      <c r="P161" s="2">
        <v>0</v>
      </c>
      <c r="Q161" s="1"/>
      <c r="R161" s="2">
        <v>0</v>
      </c>
      <c r="S161" s="1">
        <v>0</v>
      </c>
      <c r="T161" s="2">
        <v>0</v>
      </c>
      <c r="U161" s="2">
        <f>Forecast[[#This Row],[TOTAL BAJAS (USD) EN SISTEMA]]+Forecast[[#This Row],[TOTAL INGRESOS (USD) EN SISTEMA]]+Forecast[[#This Row],[COSTOS EN SISTEMA (USD)]]+Forecast[[#This Row],[PROVISIONES EN SISTEMA (USD)]]</f>
        <v>0</v>
      </c>
      <c r="V161" s="2">
        <f>Forecast[[#This Row],[TOTAL BAJAS (USD) PENDIENTES]]+Forecast[[#This Row],[TOTAL INGRESOS (USD) PENDIENTES]]+Forecast[[#This Row],[COSTOS PENDIENTES (USD)]]+Forecast[[#This Row],[PROVISIONES NUEVAS (USD)]]</f>
        <v>0</v>
      </c>
      <c r="W161" t="s">
        <v>209</v>
      </c>
      <c r="X161" t="s">
        <v>210</v>
      </c>
      <c r="Y161" t="s">
        <v>212</v>
      </c>
    </row>
    <row r="162" spans="1:25" x14ac:dyDescent="0.3">
      <c r="A162" t="s">
        <v>26</v>
      </c>
      <c r="B162" t="s">
        <v>94</v>
      </c>
      <c r="C162" s="1">
        <v>-19539477</v>
      </c>
      <c r="D162" s="2">
        <v>-4836.2700000000004</v>
      </c>
      <c r="E162" s="1"/>
      <c r="F162" s="2">
        <v>0</v>
      </c>
      <c r="G162" s="1">
        <v>18665043.350000001</v>
      </c>
      <c r="H162" s="2">
        <v>4619.829999999999</v>
      </c>
      <c r="I162" s="1"/>
      <c r="J162" s="2"/>
      <c r="K162" s="1">
        <v>0</v>
      </c>
      <c r="L162" s="2">
        <v>0</v>
      </c>
      <c r="M162" s="1"/>
      <c r="N162" s="2"/>
      <c r="O162" s="1"/>
      <c r="P162" s="2">
        <v>0</v>
      </c>
      <c r="Q162" s="1">
        <v>18488954.32</v>
      </c>
      <c r="R162" s="2">
        <v>4582.1448128872371</v>
      </c>
      <c r="S162" s="1">
        <v>17614520.670000002</v>
      </c>
      <c r="T162" s="2">
        <v>4365.7048128872357</v>
      </c>
      <c r="U162" s="2">
        <f>Forecast[[#This Row],[TOTAL BAJAS (USD) EN SISTEMA]]+Forecast[[#This Row],[TOTAL INGRESOS (USD) EN SISTEMA]]+Forecast[[#This Row],[COSTOS EN SISTEMA (USD)]]+Forecast[[#This Row],[PROVISIONES EN SISTEMA (USD)]]</f>
        <v>-216.44000000000142</v>
      </c>
      <c r="V162" s="2">
        <f>Forecast[[#This Row],[TOTAL BAJAS (USD) PENDIENTES]]+Forecast[[#This Row],[TOTAL INGRESOS (USD) PENDIENTES]]+Forecast[[#This Row],[COSTOS PENDIENTES (USD)]]+Forecast[[#This Row],[PROVISIONES NUEVAS (USD)]]</f>
        <v>4582.1448128872371</v>
      </c>
      <c r="W162" t="s">
        <v>209</v>
      </c>
      <c r="X162" t="s">
        <v>210</v>
      </c>
      <c r="Y162" t="s">
        <v>212</v>
      </c>
    </row>
    <row r="163" spans="1:25" x14ac:dyDescent="0.3">
      <c r="A163" t="s">
        <v>59</v>
      </c>
      <c r="B163" t="s">
        <v>83</v>
      </c>
      <c r="C163" s="1">
        <v>-22049377</v>
      </c>
      <c r="D163" s="2">
        <v>-5578.01</v>
      </c>
      <c r="E163" s="1">
        <v>-2219301</v>
      </c>
      <c r="F163" s="2">
        <v>-550.01263940520448</v>
      </c>
      <c r="G163" s="1">
        <v>28805320.500000004</v>
      </c>
      <c r="H163" s="2">
        <v>7291.7900000000009</v>
      </c>
      <c r="I163" s="1"/>
      <c r="J163" s="2"/>
      <c r="K163" s="1">
        <v>0</v>
      </c>
      <c r="L163" s="2">
        <v>0</v>
      </c>
      <c r="M163" s="1"/>
      <c r="N163" s="2"/>
      <c r="O163" s="1"/>
      <c r="P163" s="2">
        <v>0</v>
      </c>
      <c r="Q163" s="1"/>
      <c r="R163" s="2">
        <v>0</v>
      </c>
      <c r="S163" s="1">
        <v>4536642.5000000037</v>
      </c>
      <c r="T163" s="2">
        <v>1163.7673605947966</v>
      </c>
      <c r="U163" s="2">
        <f>Forecast[[#This Row],[TOTAL BAJAS (USD) EN SISTEMA]]+Forecast[[#This Row],[TOTAL INGRESOS (USD) EN SISTEMA]]+Forecast[[#This Row],[COSTOS EN SISTEMA (USD)]]+Forecast[[#This Row],[PROVISIONES EN SISTEMA (USD)]]</f>
        <v>1713.7800000000007</v>
      </c>
      <c r="V163" s="2">
        <f>Forecast[[#This Row],[TOTAL BAJAS (USD) PENDIENTES]]+Forecast[[#This Row],[TOTAL INGRESOS (USD) PENDIENTES]]+Forecast[[#This Row],[COSTOS PENDIENTES (USD)]]+Forecast[[#This Row],[PROVISIONES NUEVAS (USD)]]</f>
        <v>-550.01263940520448</v>
      </c>
      <c r="W163" t="s">
        <v>209</v>
      </c>
      <c r="X163" t="s">
        <v>215</v>
      </c>
      <c r="Y163" t="s">
        <v>216</v>
      </c>
    </row>
    <row r="164" spans="1:25" x14ac:dyDescent="0.3">
      <c r="A164" t="s">
        <v>59</v>
      </c>
      <c r="B164" t="s">
        <v>292</v>
      </c>
      <c r="C164" s="1">
        <v>0</v>
      </c>
      <c r="D164" s="2">
        <v>0</v>
      </c>
      <c r="E164" s="1"/>
      <c r="F164" s="2">
        <v>0</v>
      </c>
      <c r="G164" s="1">
        <v>0</v>
      </c>
      <c r="H164" s="2">
        <v>0</v>
      </c>
      <c r="I164" s="1"/>
      <c r="J164" s="2"/>
      <c r="K164" s="1">
        <v>0</v>
      </c>
      <c r="L164" s="2">
        <v>0</v>
      </c>
      <c r="M164" s="1"/>
      <c r="N164" s="2"/>
      <c r="O164" s="1"/>
      <c r="P164" s="2">
        <v>0</v>
      </c>
      <c r="Q164" s="1">
        <v>22334116</v>
      </c>
      <c r="R164" s="2">
        <v>5535.0969021065675</v>
      </c>
      <c r="S164" s="1">
        <v>22334116</v>
      </c>
      <c r="T164" s="2">
        <v>5535.0969021065675</v>
      </c>
      <c r="U164" s="2">
        <f>Forecast[[#This Row],[TOTAL BAJAS (USD) EN SISTEMA]]+Forecast[[#This Row],[TOTAL INGRESOS (USD) EN SISTEMA]]+Forecast[[#This Row],[COSTOS EN SISTEMA (USD)]]+Forecast[[#This Row],[PROVISIONES EN SISTEMA (USD)]]</f>
        <v>0</v>
      </c>
      <c r="V164" s="2">
        <f>Forecast[[#This Row],[TOTAL BAJAS (USD) PENDIENTES]]+Forecast[[#This Row],[TOTAL INGRESOS (USD) PENDIENTES]]+Forecast[[#This Row],[COSTOS PENDIENTES (USD)]]+Forecast[[#This Row],[PROVISIONES NUEVAS (USD)]]</f>
        <v>5535.0969021065675</v>
      </c>
      <c r="W164" t="s">
        <v>209</v>
      </c>
      <c r="X164" t="s">
        <v>215</v>
      </c>
      <c r="Y164" t="s">
        <v>216</v>
      </c>
    </row>
    <row r="165" spans="1:25" x14ac:dyDescent="0.3">
      <c r="A165" t="s">
        <v>59</v>
      </c>
      <c r="B165" t="s">
        <v>155</v>
      </c>
      <c r="C165" s="1"/>
      <c r="D165" s="2"/>
      <c r="E165" s="1">
        <v>-15089897</v>
      </c>
      <c r="F165" s="2">
        <v>-3739.7514250309791</v>
      </c>
      <c r="G165" s="1">
        <v>46285157</v>
      </c>
      <c r="H165" s="2">
        <v>11663.28</v>
      </c>
      <c r="I165" s="1"/>
      <c r="J165" s="2"/>
      <c r="K165" s="1">
        <v>-31195260</v>
      </c>
      <c r="L165" s="2">
        <v>-7752.2699999999995</v>
      </c>
      <c r="M165" s="1"/>
      <c r="N165" s="2"/>
      <c r="O165" s="1"/>
      <c r="P165" s="2">
        <v>0</v>
      </c>
      <c r="Q165" s="1"/>
      <c r="R165" s="2">
        <v>0</v>
      </c>
      <c r="S165" s="1">
        <v>0</v>
      </c>
      <c r="T165" s="2">
        <v>171.25857496902154</v>
      </c>
      <c r="U165" s="2">
        <f>Forecast[[#This Row],[TOTAL BAJAS (USD) EN SISTEMA]]+Forecast[[#This Row],[TOTAL INGRESOS (USD) EN SISTEMA]]+Forecast[[#This Row],[COSTOS EN SISTEMA (USD)]]+Forecast[[#This Row],[PROVISIONES EN SISTEMA (USD)]]</f>
        <v>3911.0100000000011</v>
      </c>
      <c r="V165" s="2">
        <f>Forecast[[#This Row],[TOTAL BAJAS (USD) PENDIENTES]]+Forecast[[#This Row],[TOTAL INGRESOS (USD) PENDIENTES]]+Forecast[[#This Row],[COSTOS PENDIENTES (USD)]]+Forecast[[#This Row],[PROVISIONES NUEVAS (USD)]]</f>
        <v>-3739.7514250309791</v>
      </c>
      <c r="W165" t="s">
        <v>209</v>
      </c>
      <c r="X165" t="s">
        <v>215</v>
      </c>
      <c r="Y165" t="s">
        <v>216</v>
      </c>
    </row>
    <row r="166" spans="1:25" x14ac:dyDescent="0.3">
      <c r="A166" t="s">
        <v>59</v>
      </c>
      <c r="B166" t="s">
        <v>102</v>
      </c>
      <c r="C166" s="1">
        <v>-5482.83</v>
      </c>
      <c r="D166" s="2">
        <v>-309</v>
      </c>
      <c r="E166" s="1"/>
      <c r="F166" s="2">
        <v>0</v>
      </c>
      <c r="G166" s="1">
        <v>5816.09</v>
      </c>
      <c r="H166" s="2">
        <v>329.52</v>
      </c>
      <c r="I166" s="1"/>
      <c r="J166" s="2"/>
      <c r="K166" s="1">
        <v>0</v>
      </c>
      <c r="L166" s="2">
        <v>0</v>
      </c>
      <c r="M166" s="1"/>
      <c r="N166" s="2"/>
      <c r="O166" s="1"/>
      <c r="P166" s="2">
        <v>0</v>
      </c>
      <c r="Q166" s="1">
        <v>754545</v>
      </c>
      <c r="R166" s="2">
        <v>187</v>
      </c>
      <c r="S166" s="1">
        <v>754878.26</v>
      </c>
      <c r="T166" s="2">
        <v>207.51999999999998</v>
      </c>
      <c r="U166" s="2">
        <f>Forecast[[#This Row],[TOTAL BAJAS (USD) EN SISTEMA]]+Forecast[[#This Row],[TOTAL INGRESOS (USD) EN SISTEMA]]+Forecast[[#This Row],[COSTOS EN SISTEMA (USD)]]+Forecast[[#This Row],[PROVISIONES EN SISTEMA (USD)]]</f>
        <v>20.519999999999982</v>
      </c>
      <c r="V166" s="2">
        <f>Forecast[[#This Row],[TOTAL BAJAS (USD) PENDIENTES]]+Forecast[[#This Row],[TOTAL INGRESOS (USD) PENDIENTES]]+Forecast[[#This Row],[COSTOS PENDIENTES (USD)]]+Forecast[[#This Row],[PROVISIONES NUEVAS (USD)]]</f>
        <v>187</v>
      </c>
      <c r="W166" t="s">
        <v>209</v>
      </c>
      <c r="X166" t="s">
        <v>215</v>
      </c>
      <c r="Y166" t="s">
        <v>216</v>
      </c>
    </row>
    <row r="167" spans="1:25" x14ac:dyDescent="0.3">
      <c r="A167" t="s">
        <v>59</v>
      </c>
      <c r="B167" t="s">
        <v>60</v>
      </c>
      <c r="C167" s="1">
        <v>-29027.48</v>
      </c>
      <c r="D167" s="2">
        <v>-1629</v>
      </c>
      <c r="E167" s="1"/>
      <c r="F167" s="2">
        <v>0</v>
      </c>
      <c r="G167" s="1">
        <v>29027.48</v>
      </c>
      <c r="H167" s="2">
        <v>1629</v>
      </c>
      <c r="I167" s="1"/>
      <c r="J167" s="2"/>
      <c r="K167" s="1">
        <v>0</v>
      </c>
      <c r="L167" s="2">
        <v>0</v>
      </c>
      <c r="M167" s="1"/>
      <c r="N167" s="2"/>
      <c r="O167" s="1"/>
      <c r="P167" s="2">
        <v>0</v>
      </c>
      <c r="Q167" s="1">
        <v>6573015</v>
      </c>
      <c r="R167" s="2">
        <v>1629</v>
      </c>
      <c r="S167" s="1">
        <v>6573015</v>
      </c>
      <c r="T167" s="2">
        <v>1629</v>
      </c>
      <c r="U167" s="2">
        <f>Forecast[[#This Row],[TOTAL BAJAS (USD) EN SISTEMA]]+Forecast[[#This Row],[TOTAL INGRESOS (USD) EN SISTEMA]]+Forecast[[#This Row],[COSTOS EN SISTEMA (USD)]]+Forecast[[#This Row],[PROVISIONES EN SISTEMA (USD)]]</f>
        <v>0</v>
      </c>
      <c r="V167" s="2">
        <f>Forecast[[#This Row],[TOTAL BAJAS (USD) PENDIENTES]]+Forecast[[#This Row],[TOTAL INGRESOS (USD) PENDIENTES]]+Forecast[[#This Row],[COSTOS PENDIENTES (USD)]]+Forecast[[#This Row],[PROVISIONES NUEVAS (USD)]]</f>
        <v>1629</v>
      </c>
      <c r="W167" t="s">
        <v>209</v>
      </c>
      <c r="X167" t="s">
        <v>215</v>
      </c>
      <c r="Y167" t="s">
        <v>216</v>
      </c>
    </row>
    <row r="168" spans="1:25" x14ac:dyDescent="0.3">
      <c r="A168" t="s">
        <v>59</v>
      </c>
      <c r="B168" t="s">
        <v>170</v>
      </c>
      <c r="C168" s="1">
        <v>0</v>
      </c>
      <c r="D168" s="2">
        <v>0</v>
      </c>
      <c r="E168" s="1"/>
      <c r="F168" s="2">
        <v>0</v>
      </c>
      <c r="G168" s="1">
        <v>38773.43</v>
      </c>
      <c r="H168" s="2">
        <v>2196.77</v>
      </c>
      <c r="I168" s="1"/>
      <c r="J168" s="2"/>
      <c r="K168" s="1">
        <v>-9112289.8300000001</v>
      </c>
      <c r="L168" s="2">
        <v>-2196.77</v>
      </c>
      <c r="M168" s="1"/>
      <c r="N168" s="2"/>
      <c r="O168" s="1"/>
      <c r="P168" s="2">
        <v>0</v>
      </c>
      <c r="Q168" s="1"/>
      <c r="R168" s="2">
        <v>0</v>
      </c>
      <c r="S168" s="1">
        <v>-9073516.4000000004</v>
      </c>
      <c r="T168" s="2">
        <v>0</v>
      </c>
      <c r="U168" s="2">
        <f>Forecast[[#This Row],[TOTAL BAJAS (USD) EN SISTEMA]]+Forecast[[#This Row],[TOTAL INGRESOS (USD) EN SISTEMA]]+Forecast[[#This Row],[COSTOS EN SISTEMA (USD)]]+Forecast[[#This Row],[PROVISIONES EN SISTEMA (USD)]]</f>
        <v>0</v>
      </c>
      <c r="V168" s="2">
        <f>Forecast[[#This Row],[TOTAL BAJAS (USD) PENDIENTES]]+Forecast[[#This Row],[TOTAL INGRESOS (USD) PENDIENTES]]+Forecast[[#This Row],[COSTOS PENDIENTES (USD)]]+Forecast[[#This Row],[PROVISIONES NUEVAS (USD)]]</f>
        <v>0</v>
      </c>
      <c r="W168" t="s">
        <v>209</v>
      </c>
      <c r="X168" t="s">
        <v>215</v>
      </c>
      <c r="Y168" t="s">
        <v>216</v>
      </c>
    </row>
    <row r="169" spans="1:25" x14ac:dyDescent="0.3">
      <c r="A169" t="s">
        <v>293</v>
      </c>
      <c r="B169" t="s">
        <v>294</v>
      </c>
      <c r="C169" s="1">
        <v>0</v>
      </c>
      <c r="D169" s="2">
        <v>0</v>
      </c>
      <c r="E169" s="1"/>
      <c r="F169" s="2">
        <v>0</v>
      </c>
      <c r="G169" s="1">
        <v>0</v>
      </c>
      <c r="H169" s="2">
        <v>0</v>
      </c>
      <c r="I169" s="1"/>
      <c r="J169" s="2"/>
      <c r="K169" s="1">
        <v>0</v>
      </c>
      <c r="L169" s="2">
        <v>0</v>
      </c>
      <c r="M169" s="1"/>
      <c r="N169" s="2"/>
      <c r="O169" s="1"/>
      <c r="P169" s="2">
        <v>0</v>
      </c>
      <c r="Q169" s="1"/>
      <c r="R169" s="2">
        <v>0</v>
      </c>
      <c r="S169" s="1">
        <v>0</v>
      </c>
      <c r="T169" s="2">
        <v>0</v>
      </c>
      <c r="U169" s="2">
        <f>Forecast[[#This Row],[TOTAL BAJAS (USD) EN SISTEMA]]+Forecast[[#This Row],[TOTAL INGRESOS (USD) EN SISTEMA]]+Forecast[[#This Row],[COSTOS EN SISTEMA (USD)]]+Forecast[[#This Row],[PROVISIONES EN SISTEMA (USD)]]</f>
        <v>0</v>
      </c>
      <c r="V169" s="2">
        <f>Forecast[[#This Row],[TOTAL BAJAS (USD) PENDIENTES]]+Forecast[[#This Row],[TOTAL INGRESOS (USD) PENDIENTES]]+Forecast[[#This Row],[COSTOS PENDIENTES (USD)]]+Forecast[[#This Row],[PROVISIONES NUEVAS (USD)]]</f>
        <v>0</v>
      </c>
      <c r="W169" t="s">
        <v>222</v>
      </c>
      <c r="X169" t="s">
        <v>233</v>
      </c>
    </row>
    <row r="170" spans="1:25" x14ac:dyDescent="0.3">
      <c r="A170" t="s">
        <v>81</v>
      </c>
      <c r="B170" t="s">
        <v>112</v>
      </c>
      <c r="C170" s="1">
        <v>0</v>
      </c>
      <c r="D170" s="2">
        <v>0</v>
      </c>
      <c r="E170" s="1"/>
      <c r="F170" s="2">
        <v>0</v>
      </c>
      <c r="G170" s="1">
        <v>150569440.93000001</v>
      </c>
      <c r="H170" s="2">
        <v>37446.19</v>
      </c>
      <c r="I170" s="1"/>
      <c r="J170" s="2"/>
      <c r="K170" s="1">
        <v>-32044026.27</v>
      </c>
      <c r="L170" s="2">
        <v>-8047.71</v>
      </c>
      <c r="M170" s="1">
        <v>-118273533.56</v>
      </c>
      <c r="N170" s="2">
        <v>-28513.113075090889</v>
      </c>
      <c r="O170" s="1"/>
      <c r="P170" s="2">
        <v>0</v>
      </c>
      <c r="Q170" s="1"/>
      <c r="R170" s="2">
        <v>0</v>
      </c>
      <c r="S170" s="1">
        <v>251881.10000000894</v>
      </c>
      <c r="T170" s="2">
        <v>885.36692490911446</v>
      </c>
      <c r="U170" s="2">
        <f>Forecast[[#This Row],[TOTAL BAJAS (USD) EN SISTEMA]]+Forecast[[#This Row],[TOTAL INGRESOS (USD) EN SISTEMA]]+Forecast[[#This Row],[COSTOS EN SISTEMA (USD)]]+Forecast[[#This Row],[PROVISIONES EN SISTEMA (USD)]]</f>
        <v>29398.480000000003</v>
      </c>
      <c r="V170" s="2">
        <f>Forecast[[#This Row],[TOTAL BAJAS (USD) PENDIENTES]]+Forecast[[#This Row],[TOTAL INGRESOS (USD) PENDIENTES]]+Forecast[[#This Row],[COSTOS PENDIENTES (USD)]]+Forecast[[#This Row],[PROVISIONES NUEVAS (USD)]]</f>
        <v>-28513.113075090889</v>
      </c>
      <c r="W170" t="s">
        <v>209</v>
      </c>
      <c r="X170" t="s">
        <v>210</v>
      </c>
      <c r="Y170" t="s">
        <v>212</v>
      </c>
    </row>
    <row r="171" spans="1:25" x14ac:dyDescent="0.3">
      <c r="A171" t="s">
        <v>81</v>
      </c>
      <c r="B171" t="s">
        <v>93</v>
      </c>
      <c r="C171" s="1">
        <v>-14705600</v>
      </c>
      <c r="D171" s="2">
        <v>-3727.6800000000003</v>
      </c>
      <c r="E171" s="1"/>
      <c r="F171" s="2">
        <v>0</v>
      </c>
      <c r="G171" s="1">
        <v>14705600</v>
      </c>
      <c r="H171" s="2">
        <v>3694.9500000000003</v>
      </c>
      <c r="I171" s="1"/>
      <c r="J171" s="2"/>
      <c r="K171" s="1">
        <v>0</v>
      </c>
      <c r="L171" s="2">
        <v>0</v>
      </c>
      <c r="M171" s="1"/>
      <c r="N171" s="2"/>
      <c r="O171" s="1"/>
      <c r="P171" s="2">
        <v>0</v>
      </c>
      <c r="Q171" s="1">
        <v>14705600</v>
      </c>
      <c r="R171" s="2">
        <v>3644.5105328376703</v>
      </c>
      <c r="S171" s="1">
        <v>14705600</v>
      </c>
      <c r="T171" s="2">
        <v>3611.7805328376703</v>
      </c>
      <c r="U171" s="2">
        <f>Forecast[[#This Row],[TOTAL BAJAS (USD) EN SISTEMA]]+Forecast[[#This Row],[TOTAL INGRESOS (USD) EN SISTEMA]]+Forecast[[#This Row],[COSTOS EN SISTEMA (USD)]]+Forecast[[#This Row],[PROVISIONES EN SISTEMA (USD)]]</f>
        <v>-32.730000000000018</v>
      </c>
      <c r="V171" s="2">
        <f>Forecast[[#This Row],[TOTAL BAJAS (USD) PENDIENTES]]+Forecast[[#This Row],[TOTAL INGRESOS (USD) PENDIENTES]]+Forecast[[#This Row],[COSTOS PENDIENTES (USD)]]+Forecast[[#This Row],[PROVISIONES NUEVAS (USD)]]</f>
        <v>3644.5105328376703</v>
      </c>
      <c r="W171" t="s">
        <v>209</v>
      </c>
      <c r="X171" t="s">
        <v>210</v>
      </c>
      <c r="Y171" t="s">
        <v>212</v>
      </c>
    </row>
    <row r="172" spans="1:25" x14ac:dyDescent="0.3">
      <c r="A172" t="s">
        <v>81</v>
      </c>
      <c r="B172" t="s">
        <v>82</v>
      </c>
      <c r="C172" s="1">
        <v>-2805190</v>
      </c>
      <c r="D172" s="2">
        <v>-697.45</v>
      </c>
      <c r="E172" s="1"/>
      <c r="F172" s="2">
        <v>0</v>
      </c>
      <c r="G172" s="1">
        <v>4608600.47</v>
      </c>
      <c r="H172" s="2">
        <v>1157.97</v>
      </c>
      <c r="I172" s="1"/>
      <c r="J172" s="2"/>
      <c r="K172" s="1">
        <v>0</v>
      </c>
      <c r="L172" s="2">
        <v>0</v>
      </c>
      <c r="M172" s="1"/>
      <c r="N172" s="2"/>
      <c r="O172" s="1"/>
      <c r="P172" s="2">
        <v>0</v>
      </c>
      <c r="Q172" s="1">
        <v>2758631</v>
      </c>
      <c r="R172" s="2">
        <v>683.67558859975213</v>
      </c>
      <c r="S172" s="1">
        <v>4562041.47</v>
      </c>
      <c r="T172" s="2">
        <v>1144.1955885997522</v>
      </c>
      <c r="U172" s="2">
        <f>Forecast[[#This Row],[TOTAL BAJAS (USD) EN SISTEMA]]+Forecast[[#This Row],[TOTAL INGRESOS (USD) EN SISTEMA]]+Forecast[[#This Row],[COSTOS EN SISTEMA (USD)]]+Forecast[[#This Row],[PROVISIONES EN SISTEMA (USD)]]</f>
        <v>460.52</v>
      </c>
      <c r="V172" s="2">
        <f>Forecast[[#This Row],[TOTAL BAJAS (USD) PENDIENTES]]+Forecast[[#This Row],[TOTAL INGRESOS (USD) PENDIENTES]]+Forecast[[#This Row],[COSTOS PENDIENTES (USD)]]+Forecast[[#This Row],[PROVISIONES NUEVAS (USD)]]</f>
        <v>683.67558859975213</v>
      </c>
      <c r="W172" t="s">
        <v>209</v>
      </c>
      <c r="X172" t="s">
        <v>210</v>
      </c>
      <c r="Y172" t="s">
        <v>212</v>
      </c>
    </row>
    <row r="173" spans="1:25" x14ac:dyDescent="0.3">
      <c r="A173" t="s">
        <v>295</v>
      </c>
      <c r="B173" t="s">
        <v>296</v>
      </c>
      <c r="C173" s="1">
        <v>0</v>
      </c>
      <c r="D173" s="2">
        <v>0</v>
      </c>
      <c r="E173" s="1"/>
      <c r="F173" s="2">
        <v>0</v>
      </c>
      <c r="G173" s="1">
        <v>0</v>
      </c>
      <c r="H173" s="2">
        <v>0</v>
      </c>
      <c r="I173" s="1"/>
      <c r="J173" s="2"/>
      <c r="K173" s="1">
        <v>0</v>
      </c>
      <c r="L173" s="2">
        <v>0</v>
      </c>
      <c r="M173" s="1"/>
      <c r="N173" s="2"/>
      <c r="O173" s="1"/>
      <c r="P173" s="2">
        <v>0</v>
      </c>
      <c r="Q173" s="1"/>
      <c r="R173" s="2">
        <v>0</v>
      </c>
      <c r="S173" s="1">
        <v>0</v>
      </c>
      <c r="T173" s="2">
        <v>0</v>
      </c>
      <c r="U173" s="2">
        <f>Forecast[[#This Row],[TOTAL BAJAS (USD) EN SISTEMA]]+Forecast[[#This Row],[TOTAL INGRESOS (USD) EN SISTEMA]]+Forecast[[#This Row],[COSTOS EN SISTEMA (USD)]]+Forecast[[#This Row],[PROVISIONES EN SISTEMA (USD)]]</f>
        <v>0</v>
      </c>
      <c r="V173" s="2">
        <f>Forecast[[#This Row],[TOTAL BAJAS (USD) PENDIENTES]]+Forecast[[#This Row],[TOTAL INGRESOS (USD) PENDIENTES]]+Forecast[[#This Row],[COSTOS PENDIENTES (USD)]]+Forecast[[#This Row],[PROVISIONES NUEVAS (USD)]]</f>
        <v>0</v>
      </c>
      <c r="W173" t="s">
        <v>222</v>
      </c>
      <c r="X173" t="s">
        <v>233</v>
      </c>
    </row>
    <row r="174" spans="1:25" x14ac:dyDescent="0.3">
      <c r="A174" t="s">
        <v>297</v>
      </c>
      <c r="B174" t="s">
        <v>298</v>
      </c>
      <c r="C174" s="1">
        <v>0</v>
      </c>
      <c r="D174" s="2">
        <v>0</v>
      </c>
      <c r="E174" s="1"/>
      <c r="F174" s="2">
        <v>0</v>
      </c>
      <c r="G174" s="1">
        <v>0</v>
      </c>
      <c r="H174" s="2">
        <v>0</v>
      </c>
      <c r="I174" s="1"/>
      <c r="J174" s="2"/>
      <c r="K174" s="1">
        <v>0</v>
      </c>
      <c r="L174" s="2">
        <v>0</v>
      </c>
      <c r="M174" s="1"/>
      <c r="N174" s="2"/>
      <c r="O174" s="1"/>
      <c r="P174" s="2">
        <v>0</v>
      </c>
      <c r="Q174" s="1"/>
      <c r="R174" s="2">
        <v>0</v>
      </c>
      <c r="S174" s="1">
        <v>0</v>
      </c>
      <c r="T174" s="2">
        <v>0</v>
      </c>
      <c r="U174" s="2">
        <f>Forecast[[#This Row],[TOTAL BAJAS (USD) EN SISTEMA]]+Forecast[[#This Row],[TOTAL INGRESOS (USD) EN SISTEMA]]+Forecast[[#This Row],[COSTOS EN SISTEMA (USD)]]+Forecast[[#This Row],[PROVISIONES EN SISTEMA (USD)]]</f>
        <v>0</v>
      </c>
      <c r="V174" s="2">
        <f>Forecast[[#This Row],[TOTAL BAJAS (USD) PENDIENTES]]+Forecast[[#This Row],[TOTAL INGRESOS (USD) PENDIENTES]]+Forecast[[#This Row],[COSTOS PENDIENTES (USD)]]+Forecast[[#This Row],[PROVISIONES NUEVAS (USD)]]</f>
        <v>0</v>
      </c>
      <c r="W174" t="s">
        <v>222</v>
      </c>
      <c r="X174" t="s">
        <v>233</v>
      </c>
    </row>
    <row r="175" spans="1:25" x14ac:dyDescent="0.3">
      <c r="A175" t="s">
        <v>299</v>
      </c>
      <c r="B175" t="s">
        <v>300</v>
      </c>
      <c r="C175" s="1">
        <v>0</v>
      </c>
      <c r="D175" s="2">
        <v>0</v>
      </c>
      <c r="E175" s="1"/>
      <c r="F175" s="2">
        <v>0</v>
      </c>
      <c r="G175" s="1">
        <v>0</v>
      </c>
      <c r="H175" s="2">
        <v>0</v>
      </c>
      <c r="I175" s="1"/>
      <c r="J175" s="2"/>
      <c r="K175" s="1">
        <v>0</v>
      </c>
      <c r="L175" s="2">
        <v>0</v>
      </c>
      <c r="M175" s="1"/>
      <c r="N175" s="2"/>
      <c r="O175" s="1"/>
      <c r="P175" s="2">
        <v>0</v>
      </c>
      <c r="Q175" s="1"/>
      <c r="R175" s="2">
        <v>0</v>
      </c>
      <c r="S175" s="1">
        <v>0</v>
      </c>
      <c r="T175" s="2">
        <v>0</v>
      </c>
      <c r="U175" s="2">
        <f>Forecast[[#This Row],[TOTAL BAJAS (USD) EN SISTEMA]]+Forecast[[#This Row],[TOTAL INGRESOS (USD) EN SISTEMA]]+Forecast[[#This Row],[COSTOS EN SISTEMA (USD)]]+Forecast[[#This Row],[PROVISIONES EN SISTEMA (USD)]]</f>
        <v>0</v>
      </c>
      <c r="V175" s="2">
        <f>Forecast[[#This Row],[TOTAL BAJAS (USD) PENDIENTES]]+Forecast[[#This Row],[TOTAL INGRESOS (USD) PENDIENTES]]+Forecast[[#This Row],[COSTOS PENDIENTES (USD)]]+Forecast[[#This Row],[PROVISIONES NUEVAS (USD)]]</f>
        <v>0</v>
      </c>
      <c r="W175" t="s">
        <v>222</v>
      </c>
      <c r="X175" t="s">
        <v>233</v>
      </c>
    </row>
    <row r="176" spans="1:25" x14ac:dyDescent="0.3">
      <c r="A176" t="s">
        <v>44</v>
      </c>
      <c r="B176" t="s">
        <v>45</v>
      </c>
      <c r="C176" s="1">
        <v>0</v>
      </c>
      <c r="D176" s="2">
        <v>0</v>
      </c>
      <c r="E176" s="1"/>
      <c r="F176" s="2">
        <v>0</v>
      </c>
      <c r="G176" s="1">
        <v>0</v>
      </c>
      <c r="H176" s="2">
        <v>0</v>
      </c>
      <c r="I176" s="1"/>
      <c r="J176" s="2"/>
      <c r="K176" s="1">
        <v>0</v>
      </c>
      <c r="L176" s="2">
        <v>0</v>
      </c>
      <c r="M176" s="1"/>
      <c r="N176" s="2"/>
      <c r="O176" s="1"/>
      <c r="P176" s="2">
        <v>0</v>
      </c>
      <c r="Q176" s="1"/>
      <c r="R176" s="2">
        <v>0</v>
      </c>
      <c r="S176" s="1">
        <v>0</v>
      </c>
      <c r="T176" s="2">
        <v>0</v>
      </c>
      <c r="U176" s="2">
        <f>Forecast[[#This Row],[TOTAL BAJAS (USD) EN SISTEMA]]+Forecast[[#This Row],[TOTAL INGRESOS (USD) EN SISTEMA]]+Forecast[[#This Row],[COSTOS EN SISTEMA (USD)]]+Forecast[[#This Row],[PROVISIONES EN SISTEMA (USD)]]</f>
        <v>0</v>
      </c>
      <c r="V176" s="2">
        <f>Forecast[[#This Row],[TOTAL BAJAS (USD) PENDIENTES]]+Forecast[[#This Row],[TOTAL INGRESOS (USD) PENDIENTES]]+Forecast[[#This Row],[COSTOS PENDIENTES (USD)]]+Forecast[[#This Row],[PROVISIONES NUEVAS (USD)]]</f>
        <v>0</v>
      </c>
      <c r="W176" t="s">
        <v>209</v>
      </c>
      <c r="X176" t="s">
        <v>210</v>
      </c>
      <c r="Y176" t="s">
        <v>212</v>
      </c>
    </row>
    <row r="177" spans="1:26" x14ac:dyDescent="0.3">
      <c r="A177" t="s">
        <v>44</v>
      </c>
      <c r="B177" t="s">
        <v>301</v>
      </c>
      <c r="C177" s="1">
        <v>0</v>
      </c>
      <c r="D177" s="2">
        <v>0</v>
      </c>
      <c r="E177" s="1"/>
      <c r="F177" s="2">
        <v>0</v>
      </c>
      <c r="G177" s="1">
        <v>0</v>
      </c>
      <c r="H177" s="2">
        <v>0</v>
      </c>
      <c r="I177" s="1"/>
      <c r="J177" s="2"/>
      <c r="K177" s="1">
        <v>0</v>
      </c>
      <c r="L177" s="2">
        <v>0</v>
      </c>
      <c r="M177" s="1"/>
      <c r="N177" s="2"/>
      <c r="O177" s="1"/>
      <c r="P177" s="2">
        <v>0</v>
      </c>
      <c r="Q177" s="1"/>
      <c r="R177" s="2">
        <v>0</v>
      </c>
      <c r="S177" s="1">
        <v>0</v>
      </c>
      <c r="T177" s="2">
        <v>0</v>
      </c>
      <c r="U177" s="2">
        <f>Forecast[[#This Row],[TOTAL BAJAS (USD) EN SISTEMA]]+Forecast[[#This Row],[TOTAL INGRESOS (USD) EN SISTEMA]]+Forecast[[#This Row],[COSTOS EN SISTEMA (USD)]]+Forecast[[#This Row],[PROVISIONES EN SISTEMA (USD)]]</f>
        <v>0</v>
      </c>
      <c r="V177" s="2">
        <f>Forecast[[#This Row],[TOTAL BAJAS (USD) PENDIENTES]]+Forecast[[#This Row],[TOTAL INGRESOS (USD) PENDIENTES]]+Forecast[[#This Row],[COSTOS PENDIENTES (USD)]]+Forecast[[#This Row],[PROVISIONES NUEVAS (USD)]]</f>
        <v>0</v>
      </c>
      <c r="W177" t="s">
        <v>209</v>
      </c>
      <c r="X177" t="s">
        <v>210</v>
      </c>
      <c r="Y177" t="s">
        <v>212</v>
      </c>
    </row>
    <row r="178" spans="1:26" x14ac:dyDescent="0.3">
      <c r="A178" t="s">
        <v>44</v>
      </c>
      <c r="B178" t="s">
        <v>302</v>
      </c>
      <c r="C178" s="1">
        <v>0</v>
      </c>
      <c r="D178" s="2">
        <v>0</v>
      </c>
      <c r="E178" s="1"/>
      <c r="F178" s="2">
        <v>0</v>
      </c>
      <c r="G178" s="1">
        <v>0</v>
      </c>
      <c r="H178" s="2">
        <v>0</v>
      </c>
      <c r="I178" s="1"/>
      <c r="J178" s="2"/>
      <c r="K178" s="1">
        <v>0</v>
      </c>
      <c r="L178" s="2">
        <v>0</v>
      </c>
      <c r="M178" s="1"/>
      <c r="N178" s="2"/>
      <c r="O178" s="1"/>
      <c r="P178" s="2">
        <v>0</v>
      </c>
      <c r="Q178" s="1"/>
      <c r="R178" s="2">
        <v>0</v>
      </c>
      <c r="S178" s="1">
        <v>0</v>
      </c>
      <c r="T178" s="2">
        <v>0</v>
      </c>
      <c r="U178" s="2">
        <f>Forecast[[#This Row],[TOTAL BAJAS (USD) EN SISTEMA]]+Forecast[[#This Row],[TOTAL INGRESOS (USD) EN SISTEMA]]+Forecast[[#This Row],[COSTOS EN SISTEMA (USD)]]+Forecast[[#This Row],[PROVISIONES EN SISTEMA (USD)]]</f>
        <v>0</v>
      </c>
      <c r="V178" s="2">
        <f>Forecast[[#This Row],[TOTAL BAJAS (USD) PENDIENTES]]+Forecast[[#This Row],[TOTAL INGRESOS (USD) PENDIENTES]]+Forecast[[#This Row],[COSTOS PENDIENTES (USD)]]+Forecast[[#This Row],[PROVISIONES NUEVAS (USD)]]</f>
        <v>0</v>
      </c>
      <c r="W178" t="s">
        <v>209</v>
      </c>
      <c r="X178" t="s">
        <v>210</v>
      </c>
      <c r="Y178" t="s">
        <v>212</v>
      </c>
    </row>
    <row r="179" spans="1:26" x14ac:dyDescent="0.3">
      <c r="A179" t="s">
        <v>44</v>
      </c>
      <c r="B179" t="s">
        <v>98</v>
      </c>
      <c r="C179" s="1">
        <v>-6166667</v>
      </c>
      <c r="D179" s="2">
        <v>-1563.17</v>
      </c>
      <c r="E179" s="1"/>
      <c r="F179" s="2">
        <v>0</v>
      </c>
      <c r="G179" s="1">
        <v>6166667</v>
      </c>
      <c r="H179" s="2">
        <v>1505.5</v>
      </c>
      <c r="I179" s="1"/>
      <c r="J179" s="2"/>
      <c r="K179" s="1">
        <v>0</v>
      </c>
      <c r="L179" s="2">
        <v>0</v>
      </c>
      <c r="M179" s="1"/>
      <c r="N179" s="2"/>
      <c r="O179" s="1"/>
      <c r="P179" s="2">
        <v>0</v>
      </c>
      <c r="Q179" s="1"/>
      <c r="R179" s="2">
        <v>0</v>
      </c>
      <c r="S179" s="1">
        <v>0</v>
      </c>
      <c r="T179" s="2">
        <v>-57.670000000000073</v>
      </c>
      <c r="U179" s="2">
        <f>Forecast[[#This Row],[TOTAL BAJAS (USD) EN SISTEMA]]+Forecast[[#This Row],[TOTAL INGRESOS (USD) EN SISTEMA]]+Forecast[[#This Row],[COSTOS EN SISTEMA (USD)]]+Forecast[[#This Row],[PROVISIONES EN SISTEMA (USD)]]</f>
        <v>-57.670000000000073</v>
      </c>
      <c r="V179" s="2">
        <f>Forecast[[#This Row],[TOTAL BAJAS (USD) PENDIENTES]]+Forecast[[#This Row],[TOTAL INGRESOS (USD) PENDIENTES]]+Forecast[[#This Row],[COSTOS PENDIENTES (USD)]]+Forecast[[#This Row],[PROVISIONES NUEVAS (USD)]]</f>
        <v>0</v>
      </c>
      <c r="W179" t="s">
        <v>209</v>
      </c>
      <c r="X179" t="s">
        <v>210</v>
      </c>
      <c r="Y179" t="s">
        <v>212</v>
      </c>
    </row>
    <row r="180" spans="1:26" x14ac:dyDescent="0.3">
      <c r="A180" t="s">
        <v>303</v>
      </c>
      <c r="B180" t="s">
        <v>304</v>
      </c>
      <c r="C180" s="1">
        <v>0</v>
      </c>
      <c r="D180" s="2">
        <v>0</v>
      </c>
      <c r="E180" s="1">
        <v>-155000</v>
      </c>
      <c r="F180" s="2">
        <v>-8446.8664850136229</v>
      </c>
      <c r="G180" s="1">
        <v>0</v>
      </c>
      <c r="H180" s="2">
        <v>0</v>
      </c>
      <c r="I180" s="1">
        <v>155000</v>
      </c>
      <c r="J180" s="2">
        <v>8446.8664850136229</v>
      </c>
      <c r="K180" s="1">
        <v>0</v>
      </c>
      <c r="L180" s="2">
        <v>0</v>
      </c>
      <c r="M180" s="1"/>
      <c r="N180" s="2"/>
      <c r="O180" s="1"/>
      <c r="P180" s="2">
        <v>0</v>
      </c>
      <c r="Q180" s="1">
        <v>155000</v>
      </c>
      <c r="R180" s="2">
        <v>8446.8664850136229</v>
      </c>
      <c r="S180" s="1">
        <v>155000</v>
      </c>
      <c r="T180" s="2">
        <v>8446.8664850136229</v>
      </c>
      <c r="U180" s="2">
        <f>Forecast[[#This Row],[TOTAL BAJAS (USD) EN SISTEMA]]+Forecast[[#This Row],[TOTAL INGRESOS (USD) EN SISTEMA]]+Forecast[[#This Row],[COSTOS EN SISTEMA (USD)]]+Forecast[[#This Row],[PROVISIONES EN SISTEMA (USD)]]</f>
        <v>0</v>
      </c>
      <c r="V180" s="2">
        <f>Forecast[[#This Row],[TOTAL BAJAS (USD) PENDIENTES]]+Forecast[[#This Row],[TOTAL INGRESOS (USD) PENDIENTES]]+Forecast[[#This Row],[COSTOS PENDIENTES (USD)]]+Forecast[[#This Row],[PROVISIONES NUEVAS (USD)]]</f>
        <v>8446.8664850136229</v>
      </c>
      <c r="W180" t="s">
        <v>209</v>
      </c>
      <c r="X180" t="s">
        <v>215</v>
      </c>
      <c r="Y180" t="s">
        <v>216</v>
      </c>
    </row>
    <row r="181" spans="1:26" x14ac:dyDescent="0.3">
      <c r="A181" t="s">
        <v>303</v>
      </c>
      <c r="B181" t="s">
        <v>305</v>
      </c>
      <c r="C181" s="1">
        <v>0</v>
      </c>
      <c r="D181" s="2">
        <v>0</v>
      </c>
      <c r="E181" s="1">
        <v>0</v>
      </c>
      <c r="F181" s="2">
        <v>0</v>
      </c>
      <c r="G181" s="1">
        <v>0</v>
      </c>
      <c r="H181" s="2">
        <v>0</v>
      </c>
      <c r="I181" s="1">
        <v>1735108.74</v>
      </c>
      <c r="J181" s="2">
        <v>94556.334604904623</v>
      </c>
      <c r="K181" s="1">
        <v>0</v>
      </c>
      <c r="L181" s="2">
        <v>0</v>
      </c>
      <c r="M181" s="1">
        <v>-1735108.74</v>
      </c>
      <c r="N181" s="2">
        <v>-94556.334604904623</v>
      </c>
      <c r="O181" s="1"/>
      <c r="P181" s="2">
        <v>0</v>
      </c>
      <c r="Q181" s="1"/>
      <c r="R181" s="2">
        <v>0</v>
      </c>
      <c r="S181" s="1">
        <v>0</v>
      </c>
      <c r="T181" s="2">
        <v>0</v>
      </c>
      <c r="U181" s="2">
        <f>Forecast[[#This Row],[TOTAL BAJAS (USD) EN SISTEMA]]+Forecast[[#This Row],[TOTAL INGRESOS (USD) EN SISTEMA]]+Forecast[[#This Row],[COSTOS EN SISTEMA (USD)]]+Forecast[[#This Row],[PROVISIONES EN SISTEMA (USD)]]</f>
        <v>0</v>
      </c>
      <c r="V181" s="2">
        <f>Forecast[[#This Row],[TOTAL BAJAS (USD) PENDIENTES]]+Forecast[[#This Row],[TOTAL INGRESOS (USD) PENDIENTES]]+Forecast[[#This Row],[COSTOS PENDIENTES (USD)]]+Forecast[[#This Row],[PROVISIONES NUEVAS (USD)]]</f>
        <v>0</v>
      </c>
      <c r="W181" t="s">
        <v>209</v>
      </c>
      <c r="X181" t="s">
        <v>215</v>
      </c>
      <c r="Y181" t="s">
        <v>216</v>
      </c>
    </row>
    <row r="182" spans="1:26" x14ac:dyDescent="0.3">
      <c r="A182" t="s">
        <v>303</v>
      </c>
      <c r="B182" t="s">
        <v>306</v>
      </c>
      <c r="C182" s="1">
        <v>0</v>
      </c>
      <c r="D182" s="2">
        <v>0</v>
      </c>
      <c r="E182" s="1">
        <v>-252433</v>
      </c>
      <c r="F182" s="2">
        <v>-13756.566757493187</v>
      </c>
      <c r="G182" s="1">
        <v>0</v>
      </c>
      <c r="H182" s="2">
        <v>0</v>
      </c>
      <c r="I182" s="1">
        <v>260266.31</v>
      </c>
      <c r="J182" s="2">
        <v>14183.45013623978</v>
      </c>
      <c r="K182" s="1">
        <v>0</v>
      </c>
      <c r="L182" s="2">
        <v>0</v>
      </c>
      <c r="M182" s="1"/>
      <c r="N182" s="2"/>
      <c r="O182" s="1"/>
      <c r="P182" s="2">
        <v>0</v>
      </c>
      <c r="Q182" s="1">
        <v>259638</v>
      </c>
      <c r="R182" s="2">
        <v>14149.209809264305</v>
      </c>
      <c r="S182" s="1">
        <v>267471.31</v>
      </c>
      <c r="T182" s="2">
        <v>14576.093188010898</v>
      </c>
      <c r="U182" s="2">
        <f>Forecast[[#This Row],[TOTAL BAJAS (USD) EN SISTEMA]]+Forecast[[#This Row],[TOTAL INGRESOS (USD) EN SISTEMA]]+Forecast[[#This Row],[COSTOS EN SISTEMA (USD)]]+Forecast[[#This Row],[PROVISIONES EN SISTEMA (USD)]]</f>
        <v>0</v>
      </c>
      <c r="V182" s="2">
        <f>Forecast[[#This Row],[TOTAL BAJAS (USD) PENDIENTES]]+Forecast[[#This Row],[TOTAL INGRESOS (USD) PENDIENTES]]+Forecast[[#This Row],[COSTOS PENDIENTES (USD)]]+Forecast[[#This Row],[PROVISIONES NUEVAS (USD)]]</f>
        <v>14576.093188010898</v>
      </c>
      <c r="W182" t="s">
        <v>209</v>
      </c>
      <c r="X182" t="s">
        <v>215</v>
      </c>
      <c r="Y182" t="s">
        <v>216</v>
      </c>
    </row>
    <row r="183" spans="1:26" x14ac:dyDescent="0.3">
      <c r="A183" t="s">
        <v>57</v>
      </c>
      <c r="B183" t="s">
        <v>150</v>
      </c>
      <c r="C183" s="1">
        <v>0</v>
      </c>
      <c r="D183" s="2">
        <v>0</v>
      </c>
      <c r="E183" s="1"/>
      <c r="F183" s="2">
        <v>0</v>
      </c>
      <c r="G183" s="1">
        <v>15227420.609999999</v>
      </c>
      <c r="H183" s="2">
        <v>3687</v>
      </c>
      <c r="I183" s="1">
        <v>-1053135</v>
      </c>
      <c r="J183" s="2">
        <v>-261</v>
      </c>
      <c r="K183" s="1">
        <v>-7943323.9699999997</v>
      </c>
      <c r="L183" s="2">
        <v>-1924.11</v>
      </c>
      <c r="M183" s="1">
        <v>-6242145</v>
      </c>
      <c r="N183" s="2">
        <v>-1547</v>
      </c>
      <c r="O183" s="1"/>
      <c r="P183" s="2">
        <v>0</v>
      </c>
      <c r="Q183" s="1">
        <v>205785</v>
      </c>
      <c r="R183" s="2">
        <v>51</v>
      </c>
      <c r="S183" s="1">
        <v>194601.63999999966</v>
      </c>
      <c r="T183" s="2">
        <v>5.8900000000001</v>
      </c>
      <c r="U183" s="2">
        <f>Forecast[[#This Row],[TOTAL BAJAS (USD) EN SISTEMA]]+Forecast[[#This Row],[TOTAL INGRESOS (USD) EN SISTEMA]]+Forecast[[#This Row],[COSTOS EN SISTEMA (USD)]]+Forecast[[#This Row],[PROVISIONES EN SISTEMA (USD)]]</f>
        <v>1762.89</v>
      </c>
      <c r="V183" s="2">
        <f>Forecast[[#This Row],[TOTAL BAJAS (USD) PENDIENTES]]+Forecast[[#This Row],[TOTAL INGRESOS (USD) PENDIENTES]]+Forecast[[#This Row],[COSTOS PENDIENTES (USD)]]+Forecast[[#This Row],[PROVISIONES NUEVAS (USD)]]</f>
        <v>-1757</v>
      </c>
      <c r="W183" t="s">
        <v>209</v>
      </c>
      <c r="X183" t="s">
        <v>210</v>
      </c>
      <c r="Y183" t="s">
        <v>212</v>
      </c>
    </row>
    <row r="184" spans="1:26" x14ac:dyDescent="0.3">
      <c r="A184" t="s">
        <v>57</v>
      </c>
      <c r="B184" t="s">
        <v>80</v>
      </c>
      <c r="C184" s="1">
        <v>-1031617.44</v>
      </c>
      <c r="D184" s="2">
        <v>-252</v>
      </c>
      <c r="E184" s="1"/>
      <c r="F184" s="2">
        <v>0</v>
      </c>
      <c r="G184" s="1">
        <v>0</v>
      </c>
      <c r="H184" s="2">
        <v>0</v>
      </c>
      <c r="I184" s="1">
        <v>1053135</v>
      </c>
      <c r="J184" s="2">
        <v>261</v>
      </c>
      <c r="K184" s="1">
        <v>0</v>
      </c>
      <c r="L184" s="2">
        <v>0</v>
      </c>
      <c r="M184" s="1"/>
      <c r="N184" s="2"/>
      <c r="O184" s="1"/>
      <c r="P184" s="2">
        <v>0</v>
      </c>
      <c r="Q184" s="1">
        <v>3308700</v>
      </c>
      <c r="R184" s="2">
        <v>820</v>
      </c>
      <c r="S184" s="1">
        <v>3330217.56</v>
      </c>
      <c r="T184" s="2">
        <v>829</v>
      </c>
      <c r="U184" s="2">
        <f>Forecast[[#This Row],[TOTAL BAJAS (USD) EN SISTEMA]]+Forecast[[#This Row],[TOTAL INGRESOS (USD) EN SISTEMA]]+Forecast[[#This Row],[COSTOS EN SISTEMA (USD)]]+Forecast[[#This Row],[PROVISIONES EN SISTEMA (USD)]]</f>
        <v>-252</v>
      </c>
      <c r="V184" s="2">
        <f>Forecast[[#This Row],[TOTAL BAJAS (USD) PENDIENTES]]+Forecast[[#This Row],[TOTAL INGRESOS (USD) PENDIENTES]]+Forecast[[#This Row],[COSTOS PENDIENTES (USD)]]+Forecast[[#This Row],[PROVISIONES NUEVAS (USD)]]</f>
        <v>1081</v>
      </c>
      <c r="W184" t="s">
        <v>209</v>
      </c>
      <c r="X184" t="s">
        <v>210</v>
      </c>
      <c r="Y184" t="s">
        <v>212</v>
      </c>
    </row>
    <row r="185" spans="1:26" x14ac:dyDescent="0.3">
      <c r="A185" t="s">
        <v>54</v>
      </c>
      <c r="B185" t="s">
        <v>55</v>
      </c>
      <c r="C185" s="1">
        <v>-98624250</v>
      </c>
      <c r="D185" s="2">
        <v>-25000</v>
      </c>
      <c r="E185" s="1"/>
      <c r="F185" s="2">
        <v>0</v>
      </c>
      <c r="G185" s="1">
        <v>102402250</v>
      </c>
      <c r="H185" s="2">
        <v>25000</v>
      </c>
      <c r="I185" s="1"/>
      <c r="J185" s="2"/>
      <c r="K185" s="1">
        <v>0</v>
      </c>
      <c r="L185" s="2">
        <v>0</v>
      </c>
      <c r="M185" s="1"/>
      <c r="N185" s="2"/>
      <c r="O185" s="1"/>
      <c r="P185" s="2">
        <v>0</v>
      </c>
      <c r="Q185" s="1"/>
      <c r="R185" s="2">
        <v>0</v>
      </c>
      <c r="S185" s="1">
        <v>3778000</v>
      </c>
      <c r="T185" s="2">
        <v>0</v>
      </c>
      <c r="U185" s="2">
        <f>Forecast[[#This Row],[TOTAL BAJAS (USD) EN SISTEMA]]+Forecast[[#This Row],[TOTAL INGRESOS (USD) EN SISTEMA]]+Forecast[[#This Row],[COSTOS EN SISTEMA (USD)]]+Forecast[[#This Row],[PROVISIONES EN SISTEMA (USD)]]</f>
        <v>0</v>
      </c>
      <c r="V185" s="2">
        <f>Forecast[[#This Row],[TOTAL BAJAS (USD) PENDIENTES]]+Forecast[[#This Row],[TOTAL INGRESOS (USD) PENDIENTES]]+Forecast[[#This Row],[COSTOS PENDIENTES (USD)]]+Forecast[[#This Row],[PROVISIONES NUEVAS (USD)]]</f>
        <v>0</v>
      </c>
      <c r="W185" t="s">
        <v>209</v>
      </c>
      <c r="X185" t="s">
        <v>210</v>
      </c>
      <c r="Y185" t="s">
        <v>212</v>
      </c>
    </row>
    <row r="186" spans="1:26" x14ac:dyDescent="0.3">
      <c r="A186" t="s">
        <v>54</v>
      </c>
      <c r="B186" t="s">
        <v>307</v>
      </c>
      <c r="C186" s="1">
        <v>0</v>
      </c>
      <c r="D186" s="2">
        <v>0</v>
      </c>
      <c r="E186" s="1"/>
      <c r="F186" s="2">
        <v>0</v>
      </c>
      <c r="G186" s="1">
        <v>0</v>
      </c>
      <c r="H186" s="2">
        <v>0</v>
      </c>
      <c r="I186" s="1"/>
      <c r="J186" s="2"/>
      <c r="K186" s="1">
        <v>0</v>
      </c>
      <c r="L186" s="2">
        <v>0</v>
      </c>
      <c r="M186" s="1"/>
      <c r="N186" s="2"/>
      <c r="O186" s="1"/>
      <c r="P186" s="2">
        <v>0</v>
      </c>
      <c r="Q186" s="1"/>
      <c r="R186" s="2">
        <v>0</v>
      </c>
      <c r="S186" s="1">
        <v>0</v>
      </c>
      <c r="T186" s="2">
        <v>0</v>
      </c>
      <c r="U186" s="2">
        <f>Forecast[[#This Row],[TOTAL BAJAS (USD) EN SISTEMA]]+Forecast[[#This Row],[TOTAL INGRESOS (USD) EN SISTEMA]]+Forecast[[#This Row],[COSTOS EN SISTEMA (USD)]]+Forecast[[#This Row],[PROVISIONES EN SISTEMA (USD)]]</f>
        <v>0</v>
      </c>
      <c r="V186" s="2">
        <f>Forecast[[#This Row],[TOTAL BAJAS (USD) PENDIENTES]]+Forecast[[#This Row],[TOTAL INGRESOS (USD) PENDIENTES]]+Forecast[[#This Row],[COSTOS PENDIENTES (USD)]]+Forecast[[#This Row],[PROVISIONES NUEVAS (USD)]]</f>
        <v>0</v>
      </c>
      <c r="W186" t="s">
        <v>222</v>
      </c>
      <c r="X186" t="s">
        <v>210</v>
      </c>
      <c r="Y186" t="s">
        <v>212</v>
      </c>
    </row>
    <row r="187" spans="1:26" x14ac:dyDescent="0.3">
      <c r="A187" t="s">
        <v>134</v>
      </c>
      <c r="B187" t="s">
        <v>152</v>
      </c>
      <c r="C187" s="1">
        <v>0</v>
      </c>
      <c r="D187" s="2">
        <v>0</v>
      </c>
      <c r="E187" s="1"/>
      <c r="F187" s="2">
        <v>0</v>
      </c>
      <c r="G187" s="1">
        <v>27587166.149999999</v>
      </c>
      <c r="H187" s="2">
        <v>6735</v>
      </c>
      <c r="I187" s="1"/>
      <c r="J187" s="2"/>
      <c r="K187" s="1">
        <v>-17557696</v>
      </c>
      <c r="L187" s="2">
        <v>-4232.78</v>
      </c>
      <c r="M187" s="1">
        <v>-9046702.3800000008</v>
      </c>
      <c r="N187" s="2">
        <v>-2180.9583273063909</v>
      </c>
      <c r="O187" s="1"/>
      <c r="P187" s="2">
        <v>0</v>
      </c>
      <c r="Q187" s="1"/>
      <c r="R187" s="2">
        <v>0</v>
      </c>
      <c r="S187" s="1">
        <v>982767.76999999769</v>
      </c>
      <c r="T187" s="2">
        <v>321.2616726936094</v>
      </c>
      <c r="U187" s="2">
        <f>Forecast[[#This Row],[TOTAL BAJAS (USD) EN SISTEMA]]+Forecast[[#This Row],[TOTAL INGRESOS (USD) EN SISTEMA]]+Forecast[[#This Row],[COSTOS EN SISTEMA (USD)]]+Forecast[[#This Row],[PROVISIONES EN SISTEMA (USD)]]</f>
        <v>2502.2200000000003</v>
      </c>
      <c r="V187" s="2">
        <f>Forecast[[#This Row],[TOTAL BAJAS (USD) PENDIENTES]]+Forecast[[#This Row],[TOTAL INGRESOS (USD) PENDIENTES]]+Forecast[[#This Row],[COSTOS PENDIENTES (USD)]]+Forecast[[#This Row],[PROVISIONES NUEVAS (USD)]]</f>
        <v>-2180.9583273063909</v>
      </c>
      <c r="W187" t="s">
        <v>209</v>
      </c>
      <c r="X187" t="s">
        <v>215</v>
      </c>
      <c r="Y187" t="s">
        <v>223</v>
      </c>
    </row>
    <row r="188" spans="1:26" x14ac:dyDescent="0.3">
      <c r="A188" t="s">
        <v>134</v>
      </c>
      <c r="B188" t="s">
        <v>135</v>
      </c>
      <c r="C188" s="1">
        <v>0</v>
      </c>
      <c r="D188" s="2">
        <v>0</v>
      </c>
      <c r="E188" s="1"/>
      <c r="F188" s="2">
        <v>0</v>
      </c>
      <c r="G188" s="1">
        <v>5025902.43</v>
      </c>
      <c r="H188" s="2">
        <v>1227</v>
      </c>
      <c r="I188" s="1"/>
      <c r="J188" s="2"/>
      <c r="K188" s="1">
        <v>0</v>
      </c>
      <c r="L188" s="2">
        <v>0</v>
      </c>
      <c r="M188" s="1"/>
      <c r="N188" s="2"/>
      <c r="O188" s="1"/>
      <c r="P188" s="2">
        <v>0</v>
      </c>
      <c r="Q188" s="1"/>
      <c r="R188" s="2">
        <v>0</v>
      </c>
      <c r="S188" s="1">
        <v>5025902.43</v>
      </c>
      <c r="T188" s="2">
        <v>1227</v>
      </c>
      <c r="U188" s="2">
        <f>Forecast[[#This Row],[TOTAL BAJAS (USD) EN SISTEMA]]+Forecast[[#This Row],[TOTAL INGRESOS (USD) EN SISTEMA]]+Forecast[[#This Row],[COSTOS EN SISTEMA (USD)]]+Forecast[[#This Row],[PROVISIONES EN SISTEMA (USD)]]</f>
        <v>1227</v>
      </c>
      <c r="V188" s="2">
        <f>Forecast[[#This Row],[TOTAL BAJAS (USD) PENDIENTES]]+Forecast[[#This Row],[TOTAL INGRESOS (USD) PENDIENTES]]+Forecast[[#This Row],[COSTOS PENDIENTES (USD)]]+Forecast[[#This Row],[PROVISIONES NUEVAS (USD)]]</f>
        <v>0</v>
      </c>
      <c r="W188" t="s">
        <v>209</v>
      </c>
      <c r="X188" t="s">
        <v>215</v>
      </c>
      <c r="Y188" t="s">
        <v>223</v>
      </c>
    </row>
    <row r="189" spans="1:26" x14ac:dyDescent="0.3">
      <c r="A189" t="s">
        <v>136</v>
      </c>
      <c r="B189" t="s">
        <v>153</v>
      </c>
      <c r="C189" s="1">
        <v>0</v>
      </c>
      <c r="D189" s="2">
        <v>0</v>
      </c>
      <c r="E189" s="1"/>
      <c r="F189" s="2">
        <v>0</v>
      </c>
      <c r="G189" s="1">
        <v>17437055.129999999</v>
      </c>
      <c r="H189" s="2">
        <v>4257</v>
      </c>
      <c r="I189" s="1"/>
      <c r="J189" s="2"/>
      <c r="K189" s="1">
        <v>-10000025.66</v>
      </c>
      <c r="L189" s="2">
        <v>-2441.36</v>
      </c>
      <c r="M189" s="1">
        <v>-6816839.920903</v>
      </c>
      <c r="N189" s="2">
        <v>-1643.388183552473</v>
      </c>
      <c r="O189" s="1"/>
      <c r="P189" s="2">
        <v>0</v>
      </c>
      <c r="Q189" s="1"/>
      <c r="R189" s="2">
        <v>0</v>
      </c>
      <c r="S189" s="1">
        <v>620189.54909699876</v>
      </c>
      <c r="T189" s="2">
        <v>172.25181644752683</v>
      </c>
      <c r="U189" s="2">
        <f>Forecast[[#This Row],[TOTAL BAJAS (USD) EN SISTEMA]]+Forecast[[#This Row],[TOTAL INGRESOS (USD) EN SISTEMA]]+Forecast[[#This Row],[COSTOS EN SISTEMA (USD)]]+Forecast[[#This Row],[PROVISIONES EN SISTEMA (USD)]]</f>
        <v>1815.6399999999999</v>
      </c>
      <c r="V189" s="2">
        <f>Forecast[[#This Row],[TOTAL BAJAS (USD) PENDIENTES]]+Forecast[[#This Row],[TOTAL INGRESOS (USD) PENDIENTES]]+Forecast[[#This Row],[COSTOS PENDIENTES (USD)]]+Forecast[[#This Row],[PROVISIONES NUEVAS (USD)]]</f>
        <v>-1643.388183552473</v>
      </c>
      <c r="W189" t="s">
        <v>209</v>
      </c>
      <c r="X189" t="s">
        <v>215</v>
      </c>
      <c r="Y189" t="s">
        <v>223</v>
      </c>
    </row>
    <row r="190" spans="1:26" x14ac:dyDescent="0.3">
      <c r="A190" t="s">
        <v>136</v>
      </c>
      <c r="B190" t="s">
        <v>137</v>
      </c>
      <c r="C190" s="1">
        <v>0</v>
      </c>
      <c r="D190" s="2">
        <v>0</v>
      </c>
      <c r="E190" s="1"/>
      <c r="F190" s="2">
        <v>0</v>
      </c>
      <c r="G190" s="1">
        <v>6430861.3000000007</v>
      </c>
      <c r="H190" s="2">
        <v>1570</v>
      </c>
      <c r="I190" s="1"/>
      <c r="J190" s="2"/>
      <c r="K190" s="1">
        <v>0</v>
      </c>
      <c r="L190" s="2">
        <v>0</v>
      </c>
      <c r="M190" s="1"/>
      <c r="N190" s="2"/>
      <c r="O190" s="1"/>
      <c r="P190" s="2">
        <v>0</v>
      </c>
      <c r="Q190" s="1"/>
      <c r="R190" s="2">
        <v>0</v>
      </c>
      <c r="S190" s="1">
        <v>6430861.3000000007</v>
      </c>
      <c r="T190" s="2">
        <v>1570</v>
      </c>
      <c r="U190" s="2">
        <f>Forecast[[#This Row],[TOTAL BAJAS (USD) EN SISTEMA]]+Forecast[[#This Row],[TOTAL INGRESOS (USD) EN SISTEMA]]+Forecast[[#This Row],[COSTOS EN SISTEMA (USD)]]+Forecast[[#This Row],[PROVISIONES EN SISTEMA (USD)]]</f>
        <v>1570</v>
      </c>
      <c r="V190" s="2">
        <f>Forecast[[#This Row],[TOTAL BAJAS (USD) PENDIENTES]]+Forecast[[#This Row],[TOTAL INGRESOS (USD) PENDIENTES]]+Forecast[[#This Row],[COSTOS PENDIENTES (USD)]]+Forecast[[#This Row],[PROVISIONES NUEVAS (USD)]]</f>
        <v>0</v>
      </c>
      <c r="W190" t="s">
        <v>209</v>
      </c>
      <c r="X190" t="s">
        <v>215</v>
      </c>
      <c r="Y190" t="s">
        <v>223</v>
      </c>
    </row>
    <row r="191" spans="1:26" x14ac:dyDescent="0.3">
      <c r="A191" t="s">
        <v>308</v>
      </c>
      <c r="B191" t="s">
        <v>309</v>
      </c>
      <c r="C191" s="1">
        <v>0</v>
      </c>
      <c r="D191" s="2">
        <v>0</v>
      </c>
      <c r="E191" s="1"/>
      <c r="F191" s="2"/>
      <c r="G191" s="1">
        <v>24853566</v>
      </c>
      <c r="H191" s="2">
        <v>6294.58</v>
      </c>
      <c r="I191" s="1"/>
      <c r="J191" s="2"/>
      <c r="K191" s="1">
        <v>-23600077.18</v>
      </c>
      <c r="L191" s="2">
        <v>-5942.4500000000007</v>
      </c>
      <c r="M191" s="1"/>
      <c r="N191" s="2"/>
      <c r="O191" s="1"/>
      <c r="P191" s="2">
        <v>0</v>
      </c>
      <c r="Q191" s="1"/>
      <c r="R191" s="2">
        <v>0</v>
      </c>
      <c r="S191" s="1">
        <v>1253488.8200000003</v>
      </c>
      <c r="T191" s="2">
        <v>352.1299999999992</v>
      </c>
      <c r="U191" s="2">
        <f>Forecast[[#This Row],[TOTAL BAJAS (USD) EN SISTEMA]]+Forecast[[#This Row],[TOTAL INGRESOS (USD) EN SISTEMA]]+Forecast[[#This Row],[COSTOS EN SISTEMA (USD)]]+Forecast[[#This Row],[PROVISIONES EN SISTEMA (USD)]]</f>
        <v>352.1299999999992</v>
      </c>
      <c r="V191" s="2">
        <f>Forecast[[#This Row],[TOTAL BAJAS (USD) PENDIENTES]]+Forecast[[#This Row],[TOTAL INGRESOS (USD) PENDIENTES]]+Forecast[[#This Row],[COSTOS PENDIENTES (USD)]]+Forecast[[#This Row],[PROVISIONES NUEVAS (USD)]]</f>
        <v>0</v>
      </c>
      <c r="W191" t="s">
        <v>209</v>
      </c>
      <c r="X191" t="s">
        <v>215</v>
      </c>
      <c r="Y191" t="s">
        <v>224</v>
      </c>
      <c r="Z191" t="s">
        <v>224</v>
      </c>
    </row>
    <row r="192" spans="1:26" x14ac:dyDescent="0.3">
      <c r="A192" t="s">
        <v>310</v>
      </c>
      <c r="B192" t="s">
        <v>311</v>
      </c>
      <c r="C192" s="1">
        <v>0</v>
      </c>
      <c r="D192" s="2">
        <v>0</v>
      </c>
      <c r="E192" s="1"/>
      <c r="F192" s="2">
        <v>0</v>
      </c>
      <c r="G192" s="1">
        <v>0</v>
      </c>
      <c r="H192" s="2">
        <v>0</v>
      </c>
      <c r="I192" s="1"/>
      <c r="J192" s="2"/>
      <c r="K192" s="1">
        <v>0</v>
      </c>
      <c r="L192" s="2">
        <v>0</v>
      </c>
      <c r="M192" s="1"/>
      <c r="N192" s="2"/>
      <c r="O192" s="1"/>
      <c r="P192" s="2">
        <v>0</v>
      </c>
      <c r="Q192" s="1"/>
      <c r="R192" s="2">
        <v>0</v>
      </c>
      <c r="S192" s="1">
        <v>0</v>
      </c>
      <c r="T192" s="2">
        <v>0</v>
      </c>
      <c r="U192" s="2">
        <f>Forecast[[#This Row],[TOTAL BAJAS (USD) EN SISTEMA]]+Forecast[[#This Row],[TOTAL INGRESOS (USD) EN SISTEMA]]+Forecast[[#This Row],[COSTOS EN SISTEMA (USD)]]+Forecast[[#This Row],[PROVISIONES EN SISTEMA (USD)]]</f>
        <v>0</v>
      </c>
      <c r="V192" s="2">
        <f>Forecast[[#This Row],[TOTAL BAJAS (USD) PENDIENTES]]+Forecast[[#This Row],[TOTAL INGRESOS (USD) PENDIENTES]]+Forecast[[#This Row],[COSTOS PENDIENTES (USD)]]+Forecast[[#This Row],[PROVISIONES NUEVAS (USD)]]</f>
        <v>0</v>
      </c>
      <c r="W192" t="s">
        <v>222</v>
      </c>
      <c r="X192" t="s">
        <v>233</v>
      </c>
    </row>
    <row r="193" spans="1:25" x14ac:dyDescent="0.3">
      <c r="A193" t="s">
        <v>4</v>
      </c>
      <c r="B193" t="s">
        <v>5</v>
      </c>
      <c r="C193" s="1">
        <v>0</v>
      </c>
      <c r="D193" s="2">
        <v>0</v>
      </c>
      <c r="E193" s="1"/>
      <c r="F193" s="2">
        <v>0</v>
      </c>
      <c r="G193" s="1">
        <v>0</v>
      </c>
      <c r="H193" s="2">
        <v>0</v>
      </c>
      <c r="I193" s="1"/>
      <c r="J193" s="2"/>
      <c r="K193" s="1">
        <v>0</v>
      </c>
      <c r="L193" s="2">
        <v>0</v>
      </c>
      <c r="M193" s="1"/>
      <c r="N193" s="2"/>
      <c r="O193" s="1"/>
      <c r="P193" s="2">
        <v>0</v>
      </c>
      <c r="Q193" s="1"/>
      <c r="R193" s="2">
        <v>0</v>
      </c>
      <c r="S193" s="1">
        <v>0</v>
      </c>
      <c r="T193" s="2">
        <v>0</v>
      </c>
      <c r="U193" s="2">
        <f>Forecast[[#This Row],[TOTAL BAJAS (USD) EN SISTEMA]]+Forecast[[#This Row],[TOTAL INGRESOS (USD) EN SISTEMA]]+Forecast[[#This Row],[COSTOS EN SISTEMA (USD)]]+Forecast[[#This Row],[PROVISIONES EN SISTEMA (USD)]]</f>
        <v>0</v>
      </c>
      <c r="V193" s="2">
        <f>Forecast[[#This Row],[TOTAL BAJAS (USD) PENDIENTES]]+Forecast[[#This Row],[TOTAL INGRESOS (USD) PENDIENTES]]+Forecast[[#This Row],[COSTOS PENDIENTES (USD)]]+Forecast[[#This Row],[PROVISIONES NUEVAS (USD)]]</f>
        <v>0</v>
      </c>
      <c r="W193" t="s">
        <v>222</v>
      </c>
      <c r="X193" t="s">
        <v>233</v>
      </c>
    </row>
    <row r="194" spans="1:25" x14ac:dyDescent="0.3">
      <c r="A194" t="s">
        <v>31</v>
      </c>
      <c r="B194" t="s">
        <v>182</v>
      </c>
      <c r="C194" s="1">
        <v>0</v>
      </c>
      <c r="D194" s="2">
        <v>0</v>
      </c>
      <c r="E194" s="1"/>
      <c r="F194" s="2">
        <v>0</v>
      </c>
      <c r="G194" s="1">
        <v>0</v>
      </c>
      <c r="H194" s="2">
        <v>0</v>
      </c>
      <c r="I194" s="1"/>
      <c r="J194" s="2"/>
      <c r="K194" s="1">
        <v>-54665208.5</v>
      </c>
      <c r="L194" s="2">
        <v>-13178.56</v>
      </c>
      <c r="M194" s="1">
        <v>8728058.5</v>
      </c>
      <c r="N194" s="2">
        <v>2163.08760842627</v>
      </c>
      <c r="O194" s="1"/>
      <c r="P194" s="2">
        <v>0</v>
      </c>
      <c r="Q194" s="1">
        <v>61572776</v>
      </c>
      <c r="R194" s="2">
        <v>15900</v>
      </c>
      <c r="S194" s="1">
        <v>15635626</v>
      </c>
      <c r="T194" s="2">
        <v>4884.5276084262696</v>
      </c>
      <c r="U194" s="2">
        <f>Forecast[[#This Row],[TOTAL BAJAS (USD) EN SISTEMA]]+Forecast[[#This Row],[TOTAL INGRESOS (USD) EN SISTEMA]]+Forecast[[#This Row],[COSTOS EN SISTEMA (USD)]]+Forecast[[#This Row],[PROVISIONES EN SISTEMA (USD)]]</f>
        <v>-13178.56</v>
      </c>
      <c r="V194" s="2">
        <f>Forecast[[#This Row],[TOTAL BAJAS (USD) PENDIENTES]]+Forecast[[#This Row],[TOTAL INGRESOS (USD) PENDIENTES]]+Forecast[[#This Row],[COSTOS PENDIENTES (USD)]]+Forecast[[#This Row],[PROVISIONES NUEVAS (USD)]]</f>
        <v>18063.087608426271</v>
      </c>
      <c r="W194" t="s">
        <v>209</v>
      </c>
      <c r="X194" t="s">
        <v>210</v>
      </c>
      <c r="Y194" t="s">
        <v>212</v>
      </c>
    </row>
    <row r="195" spans="1:25" x14ac:dyDescent="0.3">
      <c r="A195" t="s">
        <v>312</v>
      </c>
      <c r="B195" t="s">
        <v>313</v>
      </c>
      <c r="C195" s="1">
        <v>0</v>
      </c>
      <c r="D195" s="2">
        <v>0</v>
      </c>
      <c r="E195" s="1"/>
      <c r="F195" s="2">
        <v>0</v>
      </c>
      <c r="G195" s="1">
        <v>0</v>
      </c>
      <c r="H195" s="2">
        <v>0</v>
      </c>
      <c r="I195" s="1"/>
      <c r="J195" s="2"/>
      <c r="K195" s="1">
        <v>0</v>
      </c>
      <c r="L195" s="2">
        <v>0</v>
      </c>
      <c r="M195" s="1"/>
      <c r="N195" s="2"/>
      <c r="O195" s="1"/>
      <c r="P195" s="2">
        <v>0</v>
      </c>
      <c r="Q195" s="1">
        <v>24500000</v>
      </c>
      <c r="R195" s="2">
        <v>6071.8711276332097</v>
      </c>
      <c r="S195" s="1">
        <v>24500000</v>
      </c>
      <c r="T195" s="2">
        <v>6071.8711276332097</v>
      </c>
      <c r="U195" s="2">
        <f>Forecast[[#This Row],[TOTAL BAJAS (USD) EN SISTEMA]]+Forecast[[#This Row],[TOTAL INGRESOS (USD) EN SISTEMA]]+Forecast[[#This Row],[COSTOS EN SISTEMA (USD)]]+Forecast[[#This Row],[PROVISIONES EN SISTEMA (USD)]]</f>
        <v>0</v>
      </c>
      <c r="V195" s="2">
        <f>Forecast[[#This Row],[TOTAL BAJAS (USD) PENDIENTES]]+Forecast[[#This Row],[TOTAL INGRESOS (USD) PENDIENTES]]+Forecast[[#This Row],[COSTOS PENDIENTES (USD)]]+Forecast[[#This Row],[PROVISIONES NUEVAS (USD)]]</f>
        <v>6071.8711276332097</v>
      </c>
      <c r="W195" t="s">
        <v>209</v>
      </c>
      <c r="X195" t="s">
        <v>210</v>
      </c>
      <c r="Y195" t="s">
        <v>213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1F84-7F83-4BDA-A01B-CEF51EE3EC9E}">
  <dimension ref="A1:H101"/>
  <sheetViews>
    <sheetView workbookViewId="0">
      <selection sqref="A1:B11"/>
    </sheetView>
  </sheetViews>
  <sheetFormatPr baseColWidth="10" defaultRowHeight="15" x14ac:dyDescent="0.3"/>
  <cols>
    <col min="1" max="1" width="17.5703125" bestFit="1" customWidth="1"/>
    <col min="2" max="2" width="20.140625" style="5" bestFit="1" customWidth="1"/>
    <col min="3" max="3" width="20.140625" bestFit="1" customWidth="1"/>
    <col min="5" max="5" width="23.140625" bestFit="1" customWidth="1"/>
    <col min="6" max="6" width="19" bestFit="1" customWidth="1"/>
    <col min="7" max="7" width="15.5703125" bestFit="1" customWidth="1"/>
  </cols>
  <sheetData>
    <row r="1" spans="1:8" x14ac:dyDescent="0.3">
      <c r="A1" s="3" t="s">
        <v>314</v>
      </c>
      <c r="B1" t="s">
        <v>327</v>
      </c>
      <c r="E1" t="s">
        <v>326</v>
      </c>
      <c r="G1" t="s">
        <v>317</v>
      </c>
    </row>
    <row r="2" spans="1:8" x14ac:dyDescent="0.3">
      <c r="A2" s="4" t="s">
        <v>231</v>
      </c>
      <c r="B2" s="7">
        <v>5.973259018407031E-2</v>
      </c>
      <c r="E2" s="6">
        <v>805112.12278723263</v>
      </c>
      <c r="F2" s="12">
        <f>E2</f>
        <v>805112.12278723263</v>
      </c>
      <c r="G2" s="8">
        <v>194</v>
      </c>
      <c r="H2" s="8">
        <f>G2</f>
        <v>194</v>
      </c>
    </row>
    <row r="3" spans="1:8" x14ac:dyDescent="0.3">
      <c r="A3" s="4" t="s">
        <v>218</v>
      </c>
      <c r="B3" s="7">
        <v>0.21248024458599726</v>
      </c>
      <c r="F3" s="12"/>
    </row>
    <row r="4" spans="1:8" x14ac:dyDescent="0.3">
      <c r="A4" s="4" t="s">
        <v>216</v>
      </c>
      <c r="B4" s="7">
        <v>0.12047206095760235</v>
      </c>
      <c r="E4" t="s">
        <v>318</v>
      </c>
      <c r="F4" s="12"/>
    </row>
    <row r="5" spans="1:8" x14ac:dyDescent="0.3">
      <c r="A5" s="4" t="s">
        <v>211</v>
      </c>
      <c r="B5" s="7">
        <v>1.4908805444943107E-2</v>
      </c>
      <c r="E5" s="6">
        <v>404046427.44815969</v>
      </c>
      <c r="F5" s="12">
        <f>SUM(Forecast[Total en sistema USD])</f>
        <v>84119.829919702941</v>
      </c>
      <c r="G5" s="9" t="s">
        <v>320</v>
      </c>
    </row>
    <row r="6" spans="1:8" x14ac:dyDescent="0.3">
      <c r="A6" s="4" t="s">
        <v>223</v>
      </c>
      <c r="B6" s="7">
        <v>6.4449239928754301E-2</v>
      </c>
      <c r="F6" s="12"/>
      <c r="G6" s="10">
        <f>F10/F2</f>
        <v>0.89551786945091971</v>
      </c>
    </row>
    <row r="7" spans="1:8" x14ac:dyDescent="0.3">
      <c r="A7" s="4" t="s">
        <v>224</v>
      </c>
      <c r="B7" s="7">
        <v>0.22220774080698558</v>
      </c>
    </row>
    <row r="8" spans="1:8" x14ac:dyDescent="0.3">
      <c r="A8" s="4" t="s">
        <v>212</v>
      </c>
      <c r="B8" s="7">
        <v>0.11552572748186478</v>
      </c>
    </row>
    <row r="9" spans="1:8" x14ac:dyDescent="0.3">
      <c r="A9" s="4" t="s">
        <v>213</v>
      </c>
      <c r="B9" s="7">
        <v>5.8086864533824618E-2</v>
      </c>
      <c r="E9" t="s">
        <v>319</v>
      </c>
      <c r="F9" s="12"/>
    </row>
    <row r="10" spans="1:8" x14ac:dyDescent="0.3">
      <c r="A10" s="4" t="s">
        <v>315</v>
      </c>
      <c r="B10" s="7">
        <v>0.13213672607595786</v>
      </c>
      <c r="E10" s="6">
        <v>2046648098.8297081</v>
      </c>
      <c r="F10" s="12">
        <f>SUM(Forecast[Total pendiente USD])</f>
        <v>720992.29286752979</v>
      </c>
    </row>
    <row r="11" spans="1:8" x14ac:dyDescent="0.3">
      <c r="A11" s="4" t="s">
        <v>316</v>
      </c>
      <c r="B11" s="7">
        <v>1</v>
      </c>
    </row>
    <row r="12" spans="1:8" x14ac:dyDescent="0.3">
      <c r="B12"/>
    </row>
    <row r="14" spans="1:8" x14ac:dyDescent="0.3">
      <c r="B14"/>
    </row>
    <row r="16" spans="1:8" x14ac:dyDescent="0.3">
      <c r="A16" s="3" t="s">
        <v>314</v>
      </c>
      <c r="B16" t="s">
        <v>326</v>
      </c>
      <c r="C16" t="s">
        <v>327</v>
      </c>
      <c r="E16" s="11" t="s">
        <v>322</v>
      </c>
      <c r="F16" s="11" t="s">
        <v>323</v>
      </c>
    </row>
    <row r="17" spans="1:7" x14ac:dyDescent="0.3">
      <c r="A17" s="4" t="s">
        <v>20</v>
      </c>
      <c r="B17">
        <v>178550.01590086741</v>
      </c>
      <c r="C17" s="7">
        <v>0.22177037315342074</v>
      </c>
      <c r="E17" t="str" cm="1">
        <f t="array" ref="E17">IFERROR(VLOOKUP(A17,$A$16:$C$89,1,FALSE),o)</f>
        <v>BANCOLOMBIA ADBID</v>
      </c>
      <c r="F17" s="7">
        <f>C17</f>
        <v>0.22177037315342074</v>
      </c>
      <c r="G17" s="7">
        <f>SUM(F17:F24)</f>
        <v>0.67548675421914139</v>
      </c>
    </row>
    <row r="18" spans="1:7" x14ac:dyDescent="0.3">
      <c r="A18" s="4" t="s">
        <v>6</v>
      </c>
      <c r="B18">
        <v>98732.22938542378</v>
      </c>
      <c r="C18" s="7">
        <v>0.1226316516556983</v>
      </c>
      <c r="E18" t="str">
        <f t="shared" ref="E18:E24" si="0">VLOOKUP(A18,$A$16:$C$89,1,FALSE)</f>
        <v>ALMACENES EXITO ADBID</v>
      </c>
      <c r="F18" s="7">
        <f t="shared" ref="F18:F23" si="1">C18</f>
        <v>0.1226316516556983</v>
      </c>
    </row>
    <row r="19" spans="1:7" x14ac:dyDescent="0.3">
      <c r="A19" s="4" t="s">
        <v>18</v>
      </c>
      <c r="B19">
        <v>61342.061957868616</v>
      </c>
      <c r="C19" s="7">
        <v>7.6190707134687466E-2</v>
      </c>
      <c r="E19" t="str">
        <f t="shared" si="0"/>
        <v>BAVARIA ADBID</v>
      </c>
      <c r="F19" s="7">
        <f t="shared" si="1"/>
        <v>7.6190707134687466E-2</v>
      </c>
    </row>
    <row r="20" spans="1:7" x14ac:dyDescent="0.3">
      <c r="A20" s="4" t="s">
        <v>16</v>
      </c>
      <c r="B20">
        <v>48598.350881921935</v>
      </c>
      <c r="C20" s="7">
        <v>6.0362214785287749E-2</v>
      </c>
      <c r="E20" t="str">
        <f t="shared" si="0"/>
        <v>Avianca  - Adbid</v>
      </c>
      <c r="F20" s="7">
        <f t="shared" si="1"/>
        <v>6.0362214785287749E-2</v>
      </c>
    </row>
    <row r="21" spans="1:7" x14ac:dyDescent="0.3">
      <c r="A21" s="4" t="s">
        <v>232</v>
      </c>
      <c r="B21">
        <v>45727.972148914167</v>
      </c>
      <c r="C21" s="7">
        <v>5.6797023488613756E-2</v>
      </c>
      <c r="E21" t="str">
        <f t="shared" si="0"/>
        <v xml:space="preserve">CAJA COLOMBIANA DE SUBSIDIO FAMILIAR </v>
      </c>
      <c r="F21" s="7">
        <f t="shared" si="1"/>
        <v>5.6797023488613756E-2</v>
      </c>
    </row>
    <row r="22" spans="1:7" x14ac:dyDescent="0.3">
      <c r="A22" s="4" t="s">
        <v>31</v>
      </c>
      <c r="B22">
        <v>43151.813680537103</v>
      </c>
      <c r="C22" s="7">
        <v>5.3597272304320799E-2</v>
      </c>
      <c r="E22" t="str">
        <f t="shared" si="0"/>
        <v>Everest Quala</v>
      </c>
      <c r="F22" s="7">
        <f t="shared" si="1"/>
        <v>5.3597272304320799E-2</v>
      </c>
    </row>
    <row r="23" spans="1:7" x14ac:dyDescent="0.3">
      <c r="A23" s="4" t="s">
        <v>219</v>
      </c>
      <c r="B23">
        <v>38041.56245231608</v>
      </c>
      <c r="C23" s="7">
        <v>4.7250018196992566E-2</v>
      </c>
      <c r="E23" t="str">
        <f t="shared" si="0"/>
        <v>AUTOCOMPARA N2</v>
      </c>
      <c r="F23" s="7">
        <f t="shared" si="1"/>
        <v>4.7250018196992566E-2</v>
      </c>
    </row>
    <row r="24" spans="1:7" x14ac:dyDescent="0.3">
      <c r="A24" s="4" t="s">
        <v>2</v>
      </c>
      <c r="B24">
        <v>29698.568196181928</v>
      </c>
      <c r="C24" s="7">
        <v>3.6887493500120057E-2</v>
      </c>
      <c r="E24" t="str">
        <f t="shared" si="0"/>
        <v>COLOMBIANA DE COMERCIO ADBID</v>
      </c>
      <c r="F24" s="7">
        <f>C24</f>
        <v>3.6887493500120057E-2</v>
      </c>
    </row>
    <row r="25" spans="1:7" x14ac:dyDescent="0.3">
      <c r="A25" s="4" t="s">
        <v>10</v>
      </c>
      <c r="B25">
        <v>24779</v>
      </c>
      <c r="C25" s="7">
        <v>3.0777079736691953E-2</v>
      </c>
      <c r="E25" s="11" t="s">
        <v>324</v>
      </c>
      <c r="F25" s="7">
        <f>1-SUM(F17:F24)</f>
        <v>0.32451324578085861</v>
      </c>
    </row>
    <row r="26" spans="1:7" x14ac:dyDescent="0.3">
      <c r="A26" s="4" t="s">
        <v>47</v>
      </c>
      <c r="B26">
        <v>23290.648116480792</v>
      </c>
      <c r="C26" s="7">
        <v>2.8928452891568007E-2</v>
      </c>
    </row>
    <row r="27" spans="1:7" x14ac:dyDescent="0.3">
      <c r="A27" s="4" t="s">
        <v>303</v>
      </c>
      <c r="B27">
        <v>23022.959673024521</v>
      </c>
      <c r="C27" s="7">
        <v>2.8595966973296704E-2</v>
      </c>
    </row>
    <row r="28" spans="1:7" x14ac:dyDescent="0.3">
      <c r="A28" s="4" t="s">
        <v>48</v>
      </c>
      <c r="B28">
        <v>21955.667121024373</v>
      </c>
      <c r="C28" s="7">
        <v>2.7270322355867186E-2</v>
      </c>
    </row>
    <row r="29" spans="1:7" x14ac:dyDescent="0.3">
      <c r="A29" s="4" t="s">
        <v>65</v>
      </c>
      <c r="B29">
        <v>13312.155449591279</v>
      </c>
      <c r="C29" s="7">
        <v>1.653453608859555E-2</v>
      </c>
    </row>
    <row r="30" spans="1:7" x14ac:dyDescent="0.3">
      <c r="A30" s="4" t="s">
        <v>24</v>
      </c>
      <c r="B30">
        <v>11197.388454614684</v>
      </c>
      <c r="C30" s="7">
        <v>1.390786219421244E-2</v>
      </c>
    </row>
    <row r="31" spans="1:7" x14ac:dyDescent="0.3">
      <c r="A31" s="4" t="s">
        <v>33</v>
      </c>
      <c r="B31">
        <v>10996.12942569032</v>
      </c>
      <c r="C31" s="7">
        <v>1.3657885795611432E-2</v>
      </c>
    </row>
    <row r="32" spans="1:7" x14ac:dyDescent="0.3">
      <c r="A32" s="4" t="s">
        <v>8</v>
      </c>
      <c r="B32">
        <v>10923.343173213714</v>
      </c>
      <c r="C32" s="7">
        <v>1.3567480682563792E-2</v>
      </c>
    </row>
    <row r="33" spans="1:3" x14ac:dyDescent="0.3">
      <c r="A33" s="4" t="s">
        <v>124</v>
      </c>
      <c r="B33">
        <v>9896.130000000001</v>
      </c>
      <c r="C33" s="7">
        <v>1.2291617179654924E-2</v>
      </c>
    </row>
    <row r="34" spans="1:3" x14ac:dyDescent="0.3">
      <c r="A34" s="4" t="s">
        <v>106</v>
      </c>
      <c r="B34">
        <v>9130.6950631796772</v>
      </c>
      <c r="C34" s="7">
        <v>1.1340898745344869E-2</v>
      </c>
    </row>
    <row r="35" spans="1:3" x14ac:dyDescent="0.3">
      <c r="A35" s="4" t="s">
        <v>22</v>
      </c>
      <c r="B35">
        <v>8905.0802507379449</v>
      </c>
      <c r="C35" s="7">
        <v>1.1060670928552504E-2</v>
      </c>
    </row>
    <row r="36" spans="1:3" x14ac:dyDescent="0.3">
      <c r="A36" s="4" t="s">
        <v>59</v>
      </c>
      <c r="B36">
        <v>8706.6428376703861</v>
      </c>
      <c r="C36" s="7">
        <v>1.0814199154682569E-2</v>
      </c>
    </row>
    <row r="37" spans="1:3" x14ac:dyDescent="0.3">
      <c r="A37" s="4" t="s">
        <v>148</v>
      </c>
      <c r="B37">
        <v>8282.7964270731391</v>
      </c>
      <c r="C37" s="7">
        <v>1.0287755199112847E-2</v>
      </c>
    </row>
    <row r="38" spans="1:3" x14ac:dyDescent="0.3">
      <c r="A38" s="4" t="s">
        <v>57</v>
      </c>
      <c r="B38">
        <v>8234.89</v>
      </c>
      <c r="C38" s="7">
        <v>1.0228252397307687E-2</v>
      </c>
    </row>
    <row r="39" spans="1:3" x14ac:dyDescent="0.3">
      <c r="A39" s="4" t="s">
        <v>312</v>
      </c>
      <c r="B39">
        <v>6071.8711276332097</v>
      </c>
      <c r="C39" s="7">
        <v>7.5416466300530687E-3</v>
      </c>
    </row>
    <row r="40" spans="1:3" x14ac:dyDescent="0.3">
      <c r="A40" s="4" t="s">
        <v>74</v>
      </c>
      <c r="B40">
        <v>6012.7926158038117</v>
      </c>
      <c r="C40" s="7">
        <v>7.4682673948418621E-3</v>
      </c>
    </row>
    <row r="41" spans="1:3" x14ac:dyDescent="0.3">
      <c r="A41" s="4" t="s">
        <v>14</v>
      </c>
      <c r="B41">
        <v>5772.9984857496902</v>
      </c>
      <c r="C41" s="7">
        <v>7.1704279719004048E-3</v>
      </c>
    </row>
    <row r="42" spans="1:3" x14ac:dyDescent="0.3">
      <c r="A42" s="4" t="s">
        <v>36</v>
      </c>
      <c r="B42">
        <v>5706.7349585903403</v>
      </c>
      <c r="C42" s="7">
        <v>7.0881244948021458E-3</v>
      </c>
    </row>
    <row r="43" spans="1:3" x14ac:dyDescent="0.3">
      <c r="A43" s="4" t="s">
        <v>81</v>
      </c>
      <c r="B43">
        <v>5641.3430463465374</v>
      </c>
      <c r="C43" s="7">
        <v>7.00690361836394E-3</v>
      </c>
    </row>
    <row r="44" spans="1:3" x14ac:dyDescent="0.3">
      <c r="A44" s="4" t="s">
        <v>76</v>
      </c>
      <c r="B44">
        <v>5532.6423978201619</v>
      </c>
      <c r="C44" s="7">
        <v>6.8718905618593848E-3</v>
      </c>
    </row>
    <row r="45" spans="1:3" x14ac:dyDescent="0.3">
      <c r="A45" s="4" t="s">
        <v>71</v>
      </c>
      <c r="B45">
        <v>5471.81</v>
      </c>
      <c r="C45" s="7">
        <v>6.796332889706139E-3</v>
      </c>
    </row>
    <row r="46" spans="1:3" x14ac:dyDescent="0.3">
      <c r="A46" s="4" t="s">
        <v>115</v>
      </c>
      <c r="B46">
        <v>4732.3248996282528</v>
      </c>
      <c r="C46" s="7">
        <v>5.8778457877957744E-3</v>
      </c>
    </row>
    <row r="47" spans="1:3" x14ac:dyDescent="0.3">
      <c r="A47" s="4" t="s">
        <v>26</v>
      </c>
      <c r="B47">
        <v>4449.7948128872358</v>
      </c>
      <c r="C47" s="7">
        <v>5.5269256131461608E-3</v>
      </c>
    </row>
    <row r="48" spans="1:3" x14ac:dyDescent="0.3">
      <c r="A48" s="4" t="s">
        <v>165</v>
      </c>
      <c r="B48">
        <v>4180</v>
      </c>
      <c r="C48" s="7">
        <v>5.1918234512842477E-3</v>
      </c>
    </row>
    <row r="49" spans="1:3" x14ac:dyDescent="0.3">
      <c r="A49" s="4" t="s">
        <v>12</v>
      </c>
      <c r="B49">
        <v>3981.4688104089169</v>
      </c>
      <c r="C49" s="7">
        <v>4.9452352010616769E-3</v>
      </c>
    </row>
    <row r="50" spans="1:3" x14ac:dyDescent="0.3">
      <c r="A50" s="4" t="s">
        <v>3</v>
      </c>
      <c r="B50">
        <v>3980.8362726146229</v>
      </c>
      <c r="C50" s="7">
        <v>4.9444495492544432E-3</v>
      </c>
    </row>
    <row r="51" spans="1:3" x14ac:dyDescent="0.3">
      <c r="A51" s="4" t="s">
        <v>86</v>
      </c>
      <c r="B51">
        <v>3686.3288500619574</v>
      </c>
      <c r="C51" s="7">
        <v>4.5786527686357331E-3</v>
      </c>
    </row>
    <row r="52" spans="1:3" x14ac:dyDescent="0.3">
      <c r="A52" s="4" t="s">
        <v>130</v>
      </c>
      <c r="B52">
        <v>3022.47</v>
      </c>
      <c r="C52" s="7">
        <v>3.7540982360772962E-3</v>
      </c>
    </row>
    <row r="53" spans="1:3" x14ac:dyDescent="0.3">
      <c r="A53" s="4" t="s">
        <v>128</v>
      </c>
      <c r="B53">
        <v>2851.6000000000004</v>
      </c>
      <c r="C53" s="7">
        <v>3.5418669267182207E-3</v>
      </c>
    </row>
    <row r="54" spans="1:3" x14ac:dyDescent="0.3">
      <c r="A54" s="4" t="s">
        <v>184</v>
      </c>
      <c r="B54">
        <v>2617</v>
      </c>
      <c r="C54" s="7">
        <v>3.2504789406724581E-3</v>
      </c>
    </row>
    <row r="55" spans="1:3" x14ac:dyDescent="0.3">
      <c r="A55" s="4" t="s">
        <v>69</v>
      </c>
      <c r="B55">
        <v>2555.3990735694802</v>
      </c>
      <c r="C55" s="7">
        <v>3.1739667075473847E-3</v>
      </c>
    </row>
    <row r="56" spans="1:3" x14ac:dyDescent="0.3">
      <c r="A56" s="4" t="s">
        <v>126</v>
      </c>
      <c r="B56">
        <v>2107.13</v>
      </c>
      <c r="C56" s="7">
        <v>2.6171882652881763E-3</v>
      </c>
    </row>
    <row r="57" spans="1:3" x14ac:dyDescent="0.3">
      <c r="A57" s="4" t="s">
        <v>136</v>
      </c>
      <c r="B57">
        <v>1742.2518164475268</v>
      </c>
      <c r="C57" s="7">
        <v>2.1639865642762795E-3</v>
      </c>
    </row>
    <row r="58" spans="1:3" x14ac:dyDescent="0.3">
      <c r="A58" s="4" t="s">
        <v>168</v>
      </c>
      <c r="B58">
        <v>1625.4</v>
      </c>
      <c r="C58" s="7">
        <v>2.018849243473066E-3</v>
      </c>
    </row>
    <row r="59" spans="1:3" x14ac:dyDescent="0.3">
      <c r="A59" s="4" t="s">
        <v>134</v>
      </c>
      <c r="B59">
        <v>1548.2616726936094</v>
      </c>
      <c r="C59" s="7">
        <v>1.923038579190253E-3</v>
      </c>
    </row>
    <row r="60" spans="1:3" x14ac:dyDescent="0.3">
      <c r="A60" s="4" t="s">
        <v>117</v>
      </c>
      <c r="B60">
        <v>1297.2113471506848</v>
      </c>
      <c r="C60" s="7">
        <v>1.611218252011712E-3</v>
      </c>
    </row>
    <row r="61" spans="1:3" x14ac:dyDescent="0.3">
      <c r="A61" s="4" t="s">
        <v>41</v>
      </c>
      <c r="B61">
        <v>838.70842627013644</v>
      </c>
      <c r="C61" s="7">
        <v>1.0417287263873205E-3</v>
      </c>
    </row>
    <row r="62" spans="1:3" x14ac:dyDescent="0.3">
      <c r="A62" s="4" t="s">
        <v>287</v>
      </c>
      <c r="B62">
        <v>739.36130790190725</v>
      </c>
      <c r="C62" s="7">
        <v>9.1833334386060179E-4</v>
      </c>
    </row>
    <row r="63" spans="1:3" x14ac:dyDescent="0.3">
      <c r="A63" s="4" t="s">
        <v>39</v>
      </c>
      <c r="B63">
        <v>539.1406939281278</v>
      </c>
      <c r="C63" s="7">
        <v>6.6964672207600877E-4</v>
      </c>
    </row>
    <row r="64" spans="1:3" x14ac:dyDescent="0.3">
      <c r="A64" s="4" t="s">
        <v>308</v>
      </c>
      <c r="B64">
        <v>352.1299999999992</v>
      </c>
      <c r="C64" s="7">
        <v>4.3736765356476505E-4</v>
      </c>
    </row>
    <row r="65" spans="1:3" x14ac:dyDescent="0.3">
      <c r="A65" s="4" t="s">
        <v>250</v>
      </c>
      <c r="B65">
        <v>209.63195608982642</v>
      </c>
      <c r="C65" s="7">
        <v>2.6037610185783503E-4</v>
      </c>
    </row>
    <row r="66" spans="1:3" x14ac:dyDescent="0.3">
      <c r="A66" s="4" t="s">
        <v>109</v>
      </c>
      <c r="B66">
        <v>12.39</v>
      </c>
      <c r="C66" s="7">
        <v>1.5389160899859291E-5</v>
      </c>
    </row>
    <row r="67" spans="1:3" x14ac:dyDescent="0.3">
      <c r="A67" s="4" t="s">
        <v>176</v>
      </c>
      <c r="B67">
        <v>8.7899999999999991</v>
      </c>
      <c r="C67" s="7">
        <v>1.0917734004016395E-5</v>
      </c>
    </row>
    <row r="68" spans="1:3" x14ac:dyDescent="0.3">
      <c r="A68" s="4" t="s">
        <v>178</v>
      </c>
      <c r="B68">
        <v>7.12</v>
      </c>
      <c r="C68" s="7">
        <v>8.8434887495559432E-6</v>
      </c>
    </row>
    <row r="69" spans="1:3" x14ac:dyDescent="0.3">
      <c r="A69" s="4" t="s">
        <v>54</v>
      </c>
      <c r="B69">
        <v>0</v>
      </c>
      <c r="C69" s="7">
        <v>0</v>
      </c>
    </row>
    <row r="70" spans="1:3" x14ac:dyDescent="0.3">
      <c r="A70" s="4" t="s">
        <v>274</v>
      </c>
      <c r="B70">
        <v>0</v>
      </c>
      <c r="C70" s="7">
        <v>0</v>
      </c>
    </row>
    <row r="71" spans="1:3" x14ac:dyDescent="0.3">
      <c r="A71" s="4" t="s">
        <v>280</v>
      </c>
      <c r="B71">
        <v>0</v>
      </c>
      <c r="C71" s="7">
        <v>0</v>
      </c>
    </row>
    <row r="72" spans="1:3" x14ac:dyDescent="0.3">
      <c r="A72" s="4" t="s">
        <v>4</v>
      </c>
      <c r="B72">
        <v>0</v>
      </c>
      <c r="C72" s="7">
        <v>0</v>
      </c>
    </row>
    <row r="73" spans="1:3" x14ac:dyDescent="0.3">
      <c r="A73" s="4" t="s">
        <v>295</v>
      </c>
      <c r="B73">
        <v>0</v>
      </c>
      <c r="C73" s="7">
        <v>0</v>
      </c>
    </row>
    <row r="74" spans="1:3" x14ac:dyDescent="0.3">
      <c r="A74" s="4" t="s">
        <v>267</v>
      </c>
      <c r="B74">
        <v>0</v>
      </c>
      <c r="C74" s="7">
        <v>0</v>
      </c>
    </row>
    <row r="75" spans="1:3" x14ac:dyDescent="0.3">
      <c r="A75" s="4" t="s">
        <v>290</v>
      </c>
      <c r="B75">
        <v>0</v>
      </c>
      <c r="C75" s="7">
        <v>0</v>
      </c>
    </row>
    <row r="76" spans="1:3" x14ac:dyDescent="0.3">
      <c r="A76" s="4" t="s">
        <v>297</v>
      </c>
      <c r="B76">
        <v>0</v>
      </c>
      <c r="C76" s="7">
        <v>0</v>
      </c>
    </row>
    <row r="77" spans="1:3" x14ac:dyDescent="0.3">
      <c r="A77" s="4" t="s">
        <v>293</v>
      </c>
      <c r="B77">
        <v>0</v>
      </c>
      <c r="C77" s="7">
        <v>0</v>
      </c>
    </row>
    <row r="78" spans="1:3" x14ac:dyDescent="0.3">
      <c r="A78" s="4" t="s">
        <v>239</v>
      </c>
      <c r="B78">
        <v>0</v>
      </c>
      <c r="C78" s="7">
        <v>0</v>
      </c>
    </row>
    <row r="79" spans="1:3" x14ac:dyDescent="0.3">
      <c r="A79" s="4" t="s">
        <v>285</v>
      </c>
      <c r="B79">
        <v>0</v>
      </c>
      <c r="C79" s="7">
        <v>0</v>
      </c>
    </row>
    <row r="80" spans="1:3" x14ac:dyDescent="0.3">
      <c r="A80" s="4" t="s">
        <v>299</v>
      </c>
      <c r="B80">
        <v>0</v>
      </c>
      <c r="C80" s="7">
        <v>0</v>
      </c>
    </row>
    <row r="81" spans="1:3" x14ac:dyDescent="0.3">
      <c r="A81" s="4" t="s">
        <v>270</v>
      </c>
      <c r="B81">
        <v>0</v>
      </c>
      <c r="C81" s="7">
        <v>0</v>
      </c>
    </row>
    <row r="82" spans="1:3" x14ac:dyDescent="0.3">
      <c r="A82" s="4" t="s">
        <v>180</v>
      </c>
      <c r="B82">
        <v>0</v>
      </c>
      <c r="C82" s="7">
        <v>0</v>
      </c>
    </row>
    <row r="83" spans="1:3" x14ac:dyDescent="0.3">
      <c r="A83" s="4" t="s">
        <v>283</v>
      </c>
      <c r="B83">
        <v>0</v>
      </c>
      <c r="C83" s="7">
        <v>0</v>
      </c>
    </row>
    <row r="84" spans="1:3" x14ac:dyDescent="0.3">
      <c r="A84" s="4" t="s">
        <v>310</v>
      </c>
      <c r="B84">
        <v>0</v>
      </c>
      <c r="C84" s="7">
        <v>0</v>
      </c>
    </row>
    <row r="85" spans="1:3" x14ac:dyDescent="0.3">
      <c r="A85" s="4" t="s">
        <v>132</v>
      </c>
      <c r="B85">
        <v>-23.55</v>
      </c>
      <c r="C85" s="7">
        <v>-2.9250584276972256E-5</v>
      </c>
    </row>
    <row r="86" spans="1:3" x14ac:dyDescent="0.3">
      <c r="A86" s="4" t="s">
        <v>44</v>
      </c>
      <c r="B86">
        <v>-57.670000000000073</v>
      </c>
      <c r="C86" s="7">
        <v>-7.1629774745349988E-5</v>
      </c>
    </row>
    <row r="87" spans="1:3" x14ac:dyDescent="0.3">
      <c r="A87" s="4" t="s">
        <v>100</v>
      </c>
      <c r="B87">
        <v>-1921.1805441825422</v>
      </c>
      <c r="C87" s="7">
        <v>-2.3862273213966401E-3</v>
      </c>
    </row>
    <row r="88" spans="1:3" x14ac:dyDescent="0.3">
      <c r="A88" s="4" t="s">
        <v>46</v>
      </c>
      <c r="B88">
        <v>-16656.519836512256</v>
      </c>
      <c r="C88" s="7">
        <v>-2.068844744114488E-2</v>
      </c>
    </row>
    <row r="89" spans="1:3" x14ac:dyDescent="0.3">
      <c r="A89" s="4" t="s">
        <v>316</v>
      </c>
      <c r="B89">
        <v>805112.12278723321</v>
      </c>
      <c r="C89" s="7">
        <v>1</v>
      </c>
    </row>
    <row r="90" spans="1:3" x14ac:dyDescent="0.3">
      <c r="B90"/>
    </row>
    <row r="91" spans="1:3" x14ac:dyDescent="0.3">
      <c r="A91" s="3" t="s">
        <v>314</v>
      </c>
      <c r="B91" t="s">
        <v>321</v>
      </c>
    </row>
    <row r="92" spans="1:3" x14ac:dyDescent="0.3">
      <c r="A92" s="4" t="s">
        <v>222</v>
      </c>
      <c r="B92" s="7">
        <v>0.16494845360824742</v>
      </c>
    </row>
    <row r="93" spans="1:3" x14ac:dyDescent="0.3">
      <c r="A93" s="4" t="s">
        <v>209</v>
      </c>
      <c r="B93" s="7">
        <v>0.83505154639175261</v>
      </c>
    </row>
    <row r="94" spans="1:3" x14ac:dyDescent="0.3">
      <c r="A94" s="4" t="s">
        <v>316</v>
      </c>
      <c r="B94" s="7">
        <v>1</v>
      </c>
    </row>
    <row r="95" spans="1:3" x14ac:dyDescent="0.3">
      <c r="B95"/>
    </row>
    <row r="96" spans="1:3" x14ac:dyDescent="0.3">
      <c r="A96" s="3" t="s">
        <v>314</v>
      </c>
      <c r="B96" t="s">
        <v>325</v>
      </c>
    </row>
    <row r="97" spans="1:2" x14ac:dyDescent="0.3">
      <c r="A97" s="4" t="s">
        <v>233</v>
      </c>
      <c r="B97" s="8">
        <v>49</v>
      </c>
    </row>
    <row r="98" spans="1:2" x14ac:dyDescent="0.3">
      <c r="A98" s="4" t="s">
        <v>210</v>
      </c>
      <c r="B98" s="8">
        <v>75</v>
      </c>
    </row>
    <row r="99" spans="1:2" x14ac:dyDescent="0.3">
      <c r="A99" s="4" t="s">
        <v>215</v>
      </c>
      <c r="B99" s="8">
        <v>70</v>
      </c>
    </row>
    <row r="100" spans="1:2" x14ac:dyDescent="0.3">
      <c r="A100" s="4" t="s">
        <v>316</v>
      </c>
      <c r="B100" s="8">
        <v>194</v>
      </c>
    </row>
    <row r="101" spans="1:2" x14ac:dyDescent="0.3">
      <c r="B101"/>
    </row>
  </sheetData>
  <sortState xmlns:xlrd2="http://schemas.microsoft.com/office/spreadsheetml/2017/richdata2" ref="A16:C89">
    <sortCondition ref="C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D6F6-8BCC-4B96-8506-6361D259EBD1}">
  <dimension ref="A1:E22"/>
  <sheetViews>
    <sheetView tabSelected="1" workbookViewId="0">
      <selection activeCell="E14" sqref="E14"/>
    </sheetView>
  </sheetViews>
  <sheetFormatPr baseColWidth="10" defaultRowHeight="15" x14ac:dyDescent="0.3"/>
  <cols>
    <col min="1" max="1" width="17.5703125" bestFit="1" customWidth="1"/>
    <col min="2" max="2" width="20.140625" bestFit="1" customWidth="1"/>
  </cols>
  <sheetData>
    <row r="1" spans="1:5" x14ac:dyDescent="0.3">
      <c r="A1" s="3" t="s">
        <v>314</v>
      </c>
      <c r="B1" t="s">
        <v>327</v>
      </c>
    </row>
    <row r="2" spans="1:5" x14ac:dyDescent="0.3">
      <c r="A2" s="4" t="s">
        <v>231</v>
      </c>
      <c r="B2">
        <v>48091.432482676682</v>
      </c>
    </row>
    <row r="3" spans="1:5" x14ac:dyDescent="0.3">
      <c r="A3" s="4" t="s">
        <v>218</v>
      </c>
      <c r="B3">
        <v>171070.42076898273</v>
      </c>
    </row>
    <row r="4" spans="1:5" x14ac:dyDescent="0.3">
      <c r="A4" s="4" t="s">
        <v>216</v>
      </c>
      <c r="B4">
        <v>96993.516734128163</v>
      </c>
    </row>
    <row r="5" spans="1:5" x14ac:dyDescent="0.3">
      <c r="A5" s="4" t="s">
        <v>211</v>
      </c>
      <c r="B5">
        <v>12003.260000000002</v>
      </c>
    </row>
    <row r="6" spans="1:5" x14ac:dyDescent="0.3">
      <c r="A6" s="4" t="s">
        <v>223</v>
      </c>
      <c r="B6">
        <v>51888.864371063071</v>
      </c>
    </row>
    <row r="7" spans="1:5" x14ac:dyDescent="0.3">
      <c r="A7" s="4" t="s">
        <v>224</v>
      </c>
      <c r="B7">
        <v>178902.14590086741</v>
      </c>
    </row>
    <row r="8" spans="1:5" x14ac:dyDescent="0.3">
      <c r="A8" s="4" t="s">
        <v>212</v>
      </c>
      <c r="B8">
        <v>93011.16368946353</v>
      </c>
    </row>
    <row r="9" spans="1:5" x14ac:dyDescent="0.3">
      <c r="A9" s="4" t="s">
        <v>213</v>
      </c>
      <c r="B9">
        <v>46766.438810881977</v>
      </c>
    </row>
    <row r="10" spans="1:5" x14ac:dyDescent="0.3">
      <c r="A10" s="4" t="s">
        <v>315</v>
      </c>
      <c r="B10">
        <v>106384.88002916955</v>
      </c>
    </row>
    <row r="11" spans="1:5" x14ac:dyDescent="0.3">
      <c r="A11" s="4" t="s">
        <v>316</v>
      </c>
      <c r="B11">
        <v>805112.12278723298</v>
      </c>
    </row>
    <row r="13" spans="1:5" x14ac:dyDescent="0.3">
      <c r="B13">
        <v>8</v>
      </c>
      <c r="C13">
        <v>9</v>
      </c>
      <c r="D13">
        <v>10</v>
      </c>
      <c r="E13">
        <v>11</v>
      </c>
    </row>
    <row r="14" spans="1:5" x14ac:dyDescent="0.3">
      <c r="A14" s="4" t="s">
        <v>231</v>
      </c>
      <c r="B14">
        <v>48091.432482676682</v>
      </c>
      <c r="C14">
        <f>B14*1.05</f>
        <v>50496.00410681052</v>
      </c>
      <c r="D14">
        <f>_xlfn.FORECAST.ETS(D13,B14:C14,B13:C13)</f>
        <v>52900.57573094438</v>
      </c>
      <c r="E14">
        <f>_xlfn.FORECAST.ETS($E$13,B14:D14,$B$13:$D$13)</f>
        <v>55305.147355078232</v>
      </c>
    </row>
    <row r="15" spans="1:5" x14ac:dyDescent="0.3">
      <c r="A15" s="4" t="s">
        <v>218</v>
      </c>
      <c r="B15">
        <v>171070.42076898273</v>
      </c>
      <c r="C15">
        <f t="shared" ref="C15:C22" si="0">B15*1.05</f>
        <v>179623.94180743187</v>
      </c>
      <c r="D15">
        <f t="shared" ref="D15:D22" si="1">_xlfn.FORECAST.ETS(D14,B15:C15,B14:C14)</f>
        <v>188177.462845881</v>
      </c>
      <c r="E15">
        <f t="shared" ref="E15:E22" si="2">_xlfn.FORECAST.ETS($E$13,B15:D15,$B$13:$D$13)</f>
        <v>196730.98388433014</v>
      </c>
    </row>
    <row r="16" spans="1:5" x14ac:dyDescent="0.3">
      <c r="A16" s="4" t="s">
        <v>216</v>
      </c>
      <c r="B16">
        <v>96993.516734128163</v>
      </c>
      <c r="C16">
        <f t="shared" si="0"/>
        <v>101843.19257083458</v>
      </c>
      <c r="D16">
        <f t="shared" si="1"/>
        <v>106692.868407541</v>
      </c>
      <c r="E16">
        <f t="shared" si="2"/>
        <v>111542.54424424742</v>
      </c>
    </row>
    <row r="17" spans="1:5" x14ac:dyDescent="0.3">
      <c r="A17" s="4" t="s">
        <v>211</v>
      </c>
      <c r="B17">
        <v>12003.260000000002</v>
      </c>
      <c r="C17">
        <f t="shared" si="0"/>
        <v>12603.423000000003</v>
      </c>
      <c r="D17">
        <f t="shared" si="1"/>
        <v>13203.586000000003</v>
      </c>
      <c r="E17">
        <f t="shared" si="2"/>
        <v>13803.749000000003</v>
      </c>
    </row>
    <row r="18" spans="1:5" x14ac:dyDescent="0.3">
      <c r="A18" s="4" t="s">
        <v>223</v>
      </c>
      <c r="B18">
        <v>51888.864371063071</v>
      </c>
      <c r="C18">
        <f t="shared" si="0"/>
        <v>54483.307589616226</v>
      </c>
      <c r="D18">
        <f t="shared" si="1"/>
        <v>57077.750808169367</v>
      </c>
      <c r="E18">
        <f t="shared" si="2"/>
        <v>59672.194026722515</v>
      </c>
    </row>
    <row r="19" spans="1:5" x14ac:dyDescent="0.3">
      <c r="A19" s="4" t="s">
        <v>224</v>
      </c>
      <c r="B19">
        <v>178902.14590086741</v>
      </c>
      <c r="C19">
        <f t="shared" si="0"/>
        <v>187847.2531959108</v>
      </c>
      <c r="D19">
        <f t="shared" si="1"/>
        <v>196792.36049095404</v>
      </c>
      <c r="E19">
        <f t="shared" si="2"/>
        <v>205737.46778599755</v>
      </c>
    </row>
    <row r="20" spans="1:5" x14ac:dyDescent="0.3">
      <c r="A20" s="4" t="s">
        <v>212</v>
      </c>
      <c r="B20">
        <v>93011.16368946353</v>
      </c>
      <c r="C20">
        <f t="shared" si="0"/>
        <v>97661.721873936709</v>
      </c>
      <c r="D20">
        <f t="shared" si="1"/>
        <v>102312.28005840993</v>
      </c>
      <c r="E20">
        <f t="shared" si="2"/>
        <v>106962.8382428832</v>
      </c>
    </row>
    <row r="21" spans="1:5" x14ac:dyDescent="0.3">
      <c r="A21" s="4" t="s">
        <v>213</v>
      </c>
      <c r="B21">
        <v>46766.438810881977</v>
      </c>
      <c r="C21">
        <f t="shared" si="0"/>
        <v>49104.760751426074</v>
      </c>
      <c r="D21">
        <f t="shared" si="1"/>
        <v>51443.082691970099</v>
      </c>
      <c r="E21">
        <f t="shared" si="2"/>
        <v>53781.404632514132</v>
      </c>
    </row>
    <row r="22" spans="1:5" x14ac:dyDescent="0.3">
      <c r="A22" s="4" t="s">
        <v>315</v>
      </c>
      <c r="B22">
        <v>106384.88002916955</v>
      </c>
      <c r="C22">
        <f t="shared" si="0"/>
        <v>111704.12403062804</v>
      </c>
      <c r="D22">
        <f t="shared" si="1"/>
        <v>117023.36803208658</v>
      </c>
      <c r="E22">
        <f t="shared" si="2"/>
        <v>122342.6120335451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Dashboard</vt:lpstr>
      <vt:lpstr>Datos</vt:lpstr>
      <vt:lpstr>Calculos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Jairo Prezi Aponte Castro</cp:lastModifiedBy>
  <dcterms:created xsi:type="dcterms:W3CDTF">2024-07-30T15:50:17Z</dcterms:created>
  <dcterms:modified xsi:type="dcterms:W3CDTF">2024-09-13T15:51:25Z</dcterms:modified>
</cp:coreProperties>
</file>