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<sst xmlns="http://schemas.openxmlformats.org/spreadsheetml/2006/main" uniqueCount="23">
  <si>
    <r>
      <rPr>
        <rFont val="Arial"/>
        <b val="true"/>
        <i val="false"/>
        <strike val="false"/>
        <color rgb="FF0000FF"/>
        <sz val="20"/>
        <u val="none"/>
      </rPr>
      <t xml:space="preserve">HOTEL ARISTO</t>
    </r>
  </si>
  <si>
    <t>Venta por día</t>
  </si>
  <si>
    <t>Días</t>
  </si>
  <si>
    <t>Venta Total de Hospedaje</t>
  </si>
  <si>
    <t>Venta Promedio por Habitación</t>
  </si>
  <si>
    <t>Venta Promedio por Día</t>
  </si>
  <si>
    <t>Total Ocupación</t>
  </si>
  <si>
    <t>Ocupación Promedio por Habitación</t>
  </si>
  <si>
    <t>Ocupación Promedio por Día</t>
  </si>
  <si>
    <t>Pago en Efectivo</t>
  </si>
  <si>
    <t>Pago por Datáfono</t>
  </si>
  <si>
    <t>Pago por Consignación</t>
  </si>
  <si>
    <t>Cuentas por Cobrar</t>
  </si>
  <si>
    <t>Habitación Sencilla</t>
  </si>
  <si>
    <t>TOTAL</t>
  </si>
  <si>
    <t>Conteo</t>
  </si>
  <si>
    <t>Venta</t>
  </si>
  <si>
    <t>Habitación Pareja</t>
  </si>
  <si>
    <t>Habitación Doble</t>
  </si>
  <si>
    <t>Habitación Triple</t>
  </si>
  <si>
    <t>&lt; $130,000</t>
  </si>
  <si>
    <t>Venta Total por Habitación</t>
  </si>
  <si>
    <t>Conteo Total por Habitación</t>
  </si>
</sst>
</file>

<file path=xl/styles.xml><?xml version="1.0" encoding="utf-8"?>
<styleSheet xmlns="http://schemas.openxmlformats.org/spreadsheetml/2006/main" xml:space="preserve">
  <numFmts count="2">
    <numFmt numFmtId="164" formatCode="$#,##0_-"/>
    <numFmt numFmtId="165" formatCode="dd/mm/yyyy"/>
  </numFmts>
  <fonts count="4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30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9"/>
      <color rgb="FF000000"/>
      <name val="Arial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9bc2e6"/>
        <bgColor rgb="FF000000"/>
      </patternFill>
    </fill>
    <fill>
      <patternFill patternType="solid">
        <fgColor rgb="00ff00"/>
        <bgColor rgb="FF000000"/>
      </patternFill>
    </fill>
    <fill>
      <patternFill patternType="solid">
        <fgColor rgb="ffc000"/>
        <bgColor rgb="FF000000"/>
      </patternFill>
    </fill>
    <fill>
      <patternFill patternType="solid">
        <fgColor rgb="ff33cc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1" applyFont="0" applyNumberFormat="0" applyFill="1" applyBorder="1" applyAlignment="1">
      <alignment horizontal="center" vertical="center" textRotation="0" wrapText="true" shrinkToFit="false"/>
    </xf>
    <xf xfId="0" fontId="0" numFmtId="0" fillId="3" borderId="1" applyFont="0" applyNumberFormat="0" applyFill="1" applyBorder="1" applyAlignment="1">
      <alignment horizontal="center" vertical="center" textRotation="0" wrapText="true" shrinkToFit="false"/>
    </xf>
    <xf xfId="0" fontId="0" numFmtId="0" fillId="4" borderId="1" applyFont="0" applyNumberFormat="0" applyFill="1" applyBorder="1" applyAlignment="1">
      <alignment horizontal="center" vertical="center" textRotation="0" wrapText="true" shrinkToFit="false"/>
    </xf>
    <xf xfId="0" fontId="0" numFmtId="0" fillId="5" borderId="1" applyFont="0" applyNumberFormat="0" applyFill="1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164" fillId="2" borderId="1" applyFont="0" applyNumberFormat="1" applyFill="1" applyBorder="1" applyAlignment="1">
      <alignment horizontal="center" vertical="center" textRotation="0" wrapText="true" shrinkToFit="false"/>
    </xf>
    <xf xfId="0" fontId="0" numFmtId="164" fillId="3" borderId="1" applyFont="0" applyNumberFormat="1" applyFill="1" applyBorder="1" applyAlignment="1">
      <alignment horizontal="center" vertical="center" textRotation="0" wrapText="true" shrinkToFit="false"/>
    </xf>
    <xf xfId="0" fontId="0" numFmtId="164" fillId="4" borderId="1" applyFont="0" applyNumberFormat="1" applyFill="1" applyBorder="1" applyAlignment="1">
      <alignment horizontal="center" vertical="center" textRotation="0" wrapText="true" shrinkToFit="false"/>
    </xf>
    <xf xfId="0" fontId="0" numFmtId="164" fillId="5" borderId="1" applyFont="0" applyNumberFormat="1" applyFill="1" applyBorder="1" applyAlignment="1">
      <alignment horizontal="center" vertical="center" textRotation="0" wrapText="tru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5" borderId="1" applyFont="1" applyNumberFormat="0" applyFill="1" applyBorder="1" applyAlignment="1">
      <alignment horizontal="center" vertical="center" textRotation="0" wrapText="true" shrinkToFit="false"/>
    </xf>
    <xf xfId="0" fontId="2" numFmtId="164" fillId="0" borderId="1" applyFont="1" applyNumberFormat="1" applyFill="0" applyBorder="1" applyAlignment="1">
      <alignment horizontal="center" vertical="center" textRotation="0" wrapText="true" shrinkToFit="false"/>
    </xf>
    <xf xfId="0" fontId="2" numFmtId="164" fillId="0" borderId="0" applyFont="1" applyNumberFormat="1" applyFill="0" applyBorder="0" applyAlignment="1">
      <alignment horizontal="center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164" fillId="0" borderId="1" applyFont="0" applyNumberFormat="1" applyFill="0" applyBorder="1" applyAlignment="1">
      <alignment horizontal="center" vertical="center" textRotation="0" wrapText="true" shrinkToFit="false"/>
    </xf>
    <xf xfId="0" fontId="2" numFmtId="165" fillId="0" borderId="1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test-hotelaristo-v1.000webhostapp.com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F100"/>
  <sheetViews>
    <sheetView tabSelected="1" workbookViewId="0" showGridLines="true" showRowColHeaders="1">
      <selection activeCell="X25" sqref="X25"/>
    </sheetView>
  </sheetViews>
  <sheetFormatPr defaultRowHeight="14.4" outlineLevelRow="0" outlineLevelCol="0"/>
  <cols>
    <col min="1" max="1" width="12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12" customWidth="true" style="0"/>
    <col min="10" max="10" width="12" customWidth="true" style="0"/>
    <col min="11" max="11" width="12" customWidth="true" style="0"/>
    <col min="12" max="12" width="12" customWidth="true" style="0"/>
    <col min="13" max="13" width="12" customWidth="true" style="0"/>
    <col min="14" max="14" width="12" customWidth="true" style="0"/>
    <col min="15" max="15" width="12" customWidth="true" style="0"/>
    <col min="16" max="16" width="12" customWidth="true" style="0"/>
    <col min="17" max="17" width="12" customWidth="true" style="0"/>
    <col min="18" max="18" width="12" customWidth="true" style="0"/>
    <col min="19" max="19" width="12" customWidth="true" style="0"/>
    <col min="21" max="21" width="14" customWidth="true" style="0"/>
    <col min="22" max="22" width="20" customWidth="true" style="0"/>
    <col min="23" max="23" width="15" customWidth="true" style="0"/>
    <col min="24" max="24" width="12" customWidth="true" style="0"/>
    <col min="25" max="25" width="14" customWidth="true" style="0"/>
    <col min="26" max="26" width="14" customWidth="true" style="0"/>
    <col min="27" max="27" width="12" customWidth="true" style="0"/>
    <col min="28" max="28" width="12" customWidth="true" style="0"/>
    <col min="29" max="29" width="12" customWidth="true" style="0"/>
    <col min="30" max="30" width="12" customWidth="true" style="0"/>
    <col min="31" max="31" width="12" customWidth="true" style="0"/>
    <col min="32" max="32" width="12" customWidth="true" style="0"/>
  </cols>
  <sheetData>
    <row r="1" spans="1:32" customHeight="1" ht="30">
      <c r="A1" s="1" t="inlineStr">
        <is>
          <r>
            <rPr>
              <rFont val="Arial"/>
              <b val="true"/>
              <i val="false"/>
              <strike val="false"/>
              <color rgb="FF0000FF"/>
              <sz val="20"/>
              <u val="none"/>
            </rPr>
            <t xml:space="preserve">HOTEL ARISTO</t>
          </r>
        </is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customHeight="1" ht="48">
      <c r="A2" s="8" t="s">
        <v>1</v>
      </c>
      <c r="B2" s="8" t="s">
        <v>2</v>
      </c>
      <c r="C2" s="8">
        <v>201</v>
      </c>
      <c r="D2" s="8">
        <v>202</v>
      </c>
      <c r="E2" s="8">
        <v>301</v>
      </c>
      <c r="F2" s="8">
        <v>302</v>
      </c>
      <c r="G2" s="8">
        <v>303</v>
      </c>
      <c r="H2" s="8">
        <v>304</v>
      </c>
      <c r="I2" s="8">
        <v>401</v>
      </c>
      <c r="J2" s="8">
        <v>402</v>
      </c>
      <c r="K2" s="8">
        <v>403</v>
      </c>
      <c r="L2" s="8">
        <v>404</v>
      </c>
      <c r="M2" s="8">
        <v>501</v>
      </c>
      <c r="N2" s="8">
        <v>502</v>
      </c>
      <c r="O2" s="8">
        <v>503</v>
      </c>
      <c r="P2" s="8">
        <v>504</v>
      </c>
      <c r="Q2" s="8">
        <v>601</v>
      </c>
      <c r="R2" s="8">
        <v>602</v>
      </c>
      <c r="S2" s="8">
        <v>603</v>
      </c>
      <c r="T2" s="9"/>
      <c r="U2" s="8" t="s">
        <v>3</v>
      </c>
      <c r="V2" s="8" t="s">
        <v>4</v>
      </c>
      <c r="W2" s="8" t="s">
        <v>5</v>
      </c>
      <c r="X2" s="8" t="s">
        <v>6</v>
      </c>
      <c r="Y2" s="8" t="s">
        <v>7</v>
      </c>
      <c r="Z2" s="8" t="s">
        <v>8</v>
      </c>
      <c r="AA2" s="3"/>
      <c r="AB2" s="3"/>
      <c r="AC2" s="3"/>
      <c r="AD2" s="3"/>
      <c r="AE2" s="3"/>
      <c r="AF2" s="3"/>
    </row>
    <row r="3" spans="1:32">
      <c r="A3" s="21">
        <f>SUM(C3:S3)</f>
        <v>1740000</v>
      </c>
      <c r="B3" s="22">
        <v>43770.958333333</v>
      </c>
      <c r="C3" s="11">
        <v>165000</v>
      </c>
      <c r="D3" s="10">
        <v>125000</v>
      </c>
      <c r="E3" s="10">
        <v>110000</v>
      </c>
      <c r="F3" s="11">
        <v>85000</v>
      </c>
      <c r="G3" s="10">
        <v>75000</v>
      </c>
      <c r="H3" s="10">
        <v>115000</v>
      </c>
      <c r="I3" s="11">
        <v>70000</v>
      </c>
      <c r="J3" s="10">
        <v>120000</v>
      </c>
      <c r="K3" s="11">
        <v>125000</v>
      </c>
      <c r="L3" s="10">
        <v>80000</v>
      </c>
      <c r="M3" s="12">
        <v>80000</v>
      </c>
      <c r="N3" s="11">
        <v>115000</v>
      </c>
      <c r="O3" s="10">
        <v>85000</v>
      </c>
      <c r="P3" s="11">
        <v>115000</v>
      </c>
      <c r="Q3" s="11">
        <v>110000</v>
      </c>
      <c r="R3" s="11">
        <v>165000</v>
      </c>
      <c r="S3" s="21"/>
      <c r="T3" s="3"/>
      <c r="U3" s="21">
        <f>SUM(C34:S34)</f>
        <v>28385000</v>
      </c>
      <c r="V3" s="21">
        <f>U3/17</f>
        <v>1669705.8823529</v>
      </c>
      <c r="W3" s="21">
        <f>U3/30</f>
        <v>946166.66666667</v>
      </c>
      <c r="X3" s="2">
        <f>SUM(C35:S35)</f>
        <v>307</v>
      </c>
      <c r="Y3" s="2" t="str">
        <f>TEXT(X3/17,"0.0")</f>
        <v>18.1</v>
      </c>
      <c r="Z3" s="2" t="str">
        <f>TEXT(X3/30,"0.0")</f>
        <v>10.2</v>
      </c>
      <c r="AA3" s="3"/>
      <c r="AB3" s="3"/>
      <c r="AC3" s="3"/>
      <c r="AD3" s="3"/>
      <c r="AE3" s="3"/>
      <c r="AF3" s="3"/>
    </row>
    <row r="4" spans="1:32">
      <c r="A4" s="21">
        <f>SUM(C4:S4)</f>
        <v>655000</v>
      </c>
      <c r="B4" s="22">
        <v>43771.958333333</v>
      </c>
      <c r="C4" s="21"/>
      <c r="D4" s="21"/>
      <c r="E4" s="21"/>
      <c r="F4" s="21"/>
      <c r="G4" s="21"/>
      <c r="H4" s="10">
        <v>115000</v>
      </c>
      <c r="I4" s="11">
        <v>70000</v>
      </c>
      <c r="J4" s="10">
        <v>75000</v>
      </c>
      <c r="K4" s="21"/>
      <c r="L4" s="10">
        <v>115000</v>
      </c>
      <c r="M4" s="10">
        <v>115000</v>
      </c>
      <c r="N4" s="10">
        <v>80000</v>
      </c>
      <c r="O4" s="21"/>
      <c r="P4" s="11">
        <v>85000</v>
      </c>
      <c r="Q4" s="21"/>
      <c r="R4" s="21"/>
      <c r="S4" s="21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>
      <c r="A5" s="21">
        <f>SUM(C5:S5)</f>
        <v>830000</v>
      </c>
      <c r="B5" s="22">
        <v>43772.958333333</v>
      </c>
      <c r="C5" s="21"/>
      <c r="D5" s="21"/>
      <c r="E5" s="11">
        <v>115000</v>
      </c>
      <c r="F5" s="10">
        <v>125000</v>
      </c>
      <c r="G5" s="11">
        <v>85000</v>
      </c>
      <c r="H5" s="21"/>
      <c r="I5" s="21"/>
      <c r="J5" s="21"/>
      <c r="K5" s="10">
        <v>85000</v>
      </c>
      <c r="L5" s="21"/>
      <c r="M5" s="21"/>
      <c r="N5" s="10">
        <v>80000</v>
      </c>
      <c r="O5" s="21"/>
      <c r="P5" s="11">
        <v>85000</v>
      </c>
      <c r="Q5" s="11">
        <v>70000</v>
      </c>
      <c r="R5" s="10">
        <v>185000</v>
      </c>
      <c r="S5" s="21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>
      <c r="A6" s="21">
        <f>SUM(C6:S6)</f>
        <v>475000</v>
      </c>
      <c r="B6" s="22">
        <v>43773.958333333</v>
      </c>
      <c r="C6" s="21"/>
      <c r="D6" s="21"/>
      <c r="E6" s="21"/>
      <c r="F6" s="21"/>
      <c r="G6" s="21"/>
      <c r="H6" s="21"/>
      <c r="I6" s="21"/>
      <c r="J6" s="11">
        <v>75000</v>
      </c>
      <c r="K6" s="11">
        <v>85000</v>
      </c>
      <c r="L6" s="21"/>
      <c r="M6" s="21"/>
      <c r="N6" s="10">
        <v>80000</v>
      </c>
      <c r="O6" s="21"/>
      <c r="P6" s="11">
        <v>85000</v>
      </c>
      <c r="Q6" s="11">
        <v>70000</v>
      </c>
      <c r="R6" s="10">
        <v>80000</v>
      </c>
      <c r="S6" s="21"/>
      <c r="T6" s="3"/>
      <c r="U6" s="14" t="s">
        <v>9</v>
      </c>
      <c r="V6" s="14"/>
      <c r="W6" s="4"/>
      <c r="X6" s="10">
        <v>13040000</v>
      </c>
      <c r="Y6" s="3"/>
      <c r="Z6" s="3"/>
      <c r="AA6" s="3"/>
      <c r="AB6" s="3"/>
      <c r="AC6" s="3"/>
      <c r="AD6" s="3"/>
      <c r="AE6" s="3"/>
      <c r="AF6" s="3"/>
    </row>
    <row r="7" spans="1:32">
      <c r="A7" s="21">
        <f>SUM(C7:S7)</f>
        <v>555000</v>
      </c>
      <c r="B7" s="22">
        <v>43774.958333333</v>
      </c>
      <c r="C7" s="21"/>
      <c r="D7" s="21"/>
      <c r="E7" s="21"/>
      <c r="F7" s="21"/>
      <c r="G7" s="21"/>
      <c r="H7" s="10">
        <v>75000</v>
      </c>
      <c r="I7" s="10">
        <v>85000</v>
      </c>
      <c r="J7" s="11">
        <v>75000</v>
      </c>
      <c r="K7" s="21"/>
      <c r="L7" s="13">
        <v>75000</v>
      </c>
      <c r="M7" s="11">
        <v>85000</v>
      </c>
      <c r="N7" s="10">
        <v>80000</v>
      </c>
      <c r="O7" s="21"/>
      <c r="P7" s="21"/>
      <c r="Q7" s="21"/>
      <c r="R7" s="10">
        <v>80000</v>
      </c>
      <c r="S7" s="21"/>
      <c r="T7" s="3"/>
      <c r="U7" s="15" t="s">
        <v>10</v>
      </c>
      <c r="V7" s="15"/>
      <c r="W7" s="5"/>
      <c r="X7" s="11">
        <v>10970000</v>
      </c>
      <c r="Y7" s="3"/>
      <c r="Z7" s="3"/>
      <c r="AA7" s="3"/>
      <c r="AB7" s="3"/>
      <c r="AC7" s="3"/>
      <c r="AD7" s="3"/>
      <c r="AE7" s="3"/>
      <c r="AF7" s="3"/>
    </row>
    <row r="8" spans="1:32">
      <c r="A8" s="21">
        <f>SUM(C8:S8)</f>
        <v>1445000</v>
      </c>
      <c r="B8" s="22">
        <v>43775.958333333</v>
      </c>
      <c r="C8" s="10">
        <v>80000</v>
      </c>
      <c r="D8" s="10">
        <v>85000</v>
      </c>
      <c r="E8" s="11">
        <v>85000</v>
      </c>
      <c r="F8" s="11">
        <v>85000</v>
      </c>
      <c r="G8" s="10">
        <v>85000</v>
      </c>
      <c r="H8" s="10">
        <v>75000</v>
      </c>
      <c r="I8" s="10">
        <v>125000</v>
      </c>
      <c r="J8" s="11">
        <v>75000</v>
      </c>
      <c r="K8" s="11">
        <v>110000</v>
      </c>
      <c r="L8" s="13">
        <v>75000</v>
      </c>
      <c r="M8" s="12">
        <v>80000</v>
      </c>
      <c r="N8" s="10">
        <v>80000</v>
      </c>
      <c r="O8" s="10">
        <v>125000</v>
      </c>
      <c r="P8" s="11">
        <v>85000</v>
      </c>
      <c r="Q8" s="10">
        <v>115000</v>
      </c>
      <c r="R8" s="10">
        <v>80000</v>
      </c>
      <c r="S8" s="21"/>
      <c r="T8" s="3"/>
      <c r="U8" s="16" t="s">
        <v>11</v>
      </c>
      <c r="V8" s="16"/>
      <c r="W8" s="6"/>
      <c r="X8" s="12">
        <v>1840000</v>
      </c>
      <c r="Y8" s="3"/>
      <c r="Z8" s="3"/>
      <c r="AA8" s="3"/>
      <c r="AB8" s="3"/>
      <c r="AC8" s="3"/>
      <c r="AD8" s="3"/>
      <c r="AE8" s="3"/>
      <c r="AF8" s="3"/>
    </row>
    <row r="9" spans="1:32">
      <c r="A9" s="21">
        <f>SUM(C9:S9)</f>
        <v>1445000</v>
      </c>
      <c r="B9" s="22">
        <v>43776.958333333</v>
      </c>
      <c r="C9" s="10">
        <v>80000</v>
      </c>
      <c r="D9" s="10">
        <v>85000</v>
      </c>
      <c r="E9" s="11">
        <v>85000</v>
      </c>
      <c r="F9" s="11">
        <v>80000</v>
      </c>
      <c r="G9" s="10">
        <v>85000</v>
      </c>
      <c r="H9" s="10">
        <v>75000</v>
      </c>
      <c r="I9" s="10">
        <v>125000</v>
      </c>
      <c r="J9" s="11">
        <v>75000</v>
      </c>
      <c r="K9" s="11">
        <v>110000</v>
      </c>
      <c r="L9" s="13">
        <v>75000</v>
      </c>
      <c r="M9" s="12">
        <v>80000</v>
      </c>
      <c r="N9" s="10">
        <v>80000</v>
      </c>
      <c r="O9" s="11">
        <v>85000</v>
      </c>
      <c r="P9" s="10">
        <v>85000</v>
      </c>
      <c r="Q9" s="11">
        <v>80000</v>
      </c>
      <c r="R9" s="11">
        <v>80000</v>
      </c>
      <c r="S9" s="11">
        <v>80000</v>
      </c>
      <c r="T9" s="3"/>
      <c r="U9" s="17" t="s">
        <v>12</v>
      </c>
      <c r="V9" s="17"/>
      <c r="W9" s="7"/>
      <c r="X9" s="13">
        <v>2535000</v>
      </c>
      <c r="Y9" s="3"/>
      <c r="Z9" s="3"/>
      <c r="AA9" s="3"/>
      <c r="AB9" s="3"/>
      <c r="AC9" s="3"/>
      <c r="AD9" s="3"/>
      <c r="AE9" s="3"/>
      <c r="AF9" s="3"/>
    </row>
    <row r="10" spans="1:32">
      <c r="A10" s="21">
        <f>SUM(C10:S10)</f>
        <v>1525000</v>
      </c>
      <c r="B10" s="22">
        <v>43777.958333333</v>
      </c>
      <c r="C10" s="10">
        <v>115000</v>
      </c>
      <c r="D10" s="10">
        <v>165000</v>
      </c>
      <c r="E10" s="11">
        <v>85000</v>
      </c>
      <c r="F10" s="10">
        <v>80000</v>
      </c>
      <c r="G10" s="10">
        <v>85000</v>
      </c>
      <c r="H10" s="11">
        <v>85000</v>
      </c>
      <c r="I10" s="12">
        <v>80000</v>
      </c>
      <c r="J10" s="11">
        <v>75000</v>
      </c>
      <c r="K10" s="10">
        <v>75000</v>
      </c>
      <c r="L10" s="13">
        <v>75000</v>
      </c>
      <c r="M10" s="12">
        <v>80000</v>
      </c>
      <c r="N10" s="11">
        <v>115000</v>
      </c>
      <c r="O10" s="11">
        <v>85000</v>
      </c>
      <c r="P10" s="10">
        <v>85000</v>
      </c>
      <c r="Q10" s="11">
        <v>80000</v>
      </c>
      <c r="R10" s="11">
        <v>80000</v>
      </c>
      <c r="S10" s="11">
        <v>80000</v>
      </c>
      <c r="T10" s="3"/>
      <c r="U10" s="9"/>
      <c r="V10" s="9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>
      <c r="A11" s="21">
        <f>SUM(C11:S11)</f>
        <v>935000</v>
      </c>
      <c r="B11" s="22">
        <v>43778.958333333</v>
      </c>
      <c r="C11" s="10">
        <v>115000</v>
      </c>
      <c r="D11" s="21"/>
      <c r="E11" s="10">
        <v>115000</v>
      </c>
      <c r="F11" s="10">
        <v>115000</v>
      </c>
      <c r="G11" s="21"/>
      <c r="H11" s="21"/>
      <c r="I11" s="10">
        <v>75000</v>
      </c>
      <c r="J11" s="11">
        <v>75000</v>
      </c>
      <c r="K11" s="21"/>
      <c r="L11" s="13">
        <v>75000</v>
      </c>
      <c r="M11" s="10">
        <v>165000</v>
      </c>
      <c r="N11" s="21"/>
      <c r="O11" s="11">
        <v>85000</v>
      </c>
      <c r="P11" s="10">
        <v>115000</v>
      </c>
      <c r="Q11" s="21"/>
      <c r="R11" s="21"/>
      <c r="S11" s="21"/>
      <c r="T11" s="3"/>
      <c r="U11" s="8" t="s">
        <v>13</v>
      </c>
      <c r="V11" s="8"/>
      <c r="W11" s="18">
        <v>85000</v>
      </c>
      <c r="X11" s="18"/>
      <c r="Y11" s="18">
        <v>80000</v>
      </c>
      <c r="Z11" s="18"/>
      <c r="AA11" s="18">
        <v>75000</v>
      </c>
      <c r="AB11" s="18"/>
      <c r="AC11" s="18">
        <v>70000</v>
      </c>
      <c r="AD11" s="18"/>
      <c r="AE11" s="18" t="s">
        <v>14</v>
      </c>
      <c r="AF11" s="18"/>
    </row>
    <row r="12" spans="1:32">
      <c r="A12" s="21">
        <f>SUM(C12:S12)</f>
        <v>1050000</v>
      </c>
      <c r="B12" s="22">
        <v>43779.958333333</v>
      </c>
      <c r="C12" s="21"/>
      <c r="D12" s="21"/>
      <c r="E12" s="21"/>
      <c r="F12" s="21"/>
      <c r="G12" s="21"/>
      <c r="H12" s="10">
        <v>115000</v>
      </c>
      <c r="I12" s="11">
        <v>115000</v>
      </c>
      <c r="J12" s="11">
        <v>75000</v>
      </c>
      <c r="K12" s="21"/>
      <c r="L12" s="13">
        <v>75000</v>
      </c>
      <c r="M12" s="10">
        <v>165000</v>
      </c>
      <c r="N12" s="10">
        <v>115000</v>
      </c>
      <c r="O12" s="11">
        <v>85000</v>
      </c>
      <c r="P12" s="10">
        <v>115000</v>
      </c>
      <c r="Q12" s="11">
        <v>80000</v>
      </c>
      <c r="R12" s="11">
        <v>110000</v>
      </c>
      <c r="S12" s="21"/>
      <c r="T12" s="3"/>
      <c r="U12" s="8"/>
      <c r="V12" s="8"/>
      <c r="W12" s="8" t="s">
        <v>15</v>
      </c>
      <c r="X12" s="8" t="s">
        <v>16</v>
      </c>
      <c r="Y12" s="8" t="s">
        <v>15</v>
      </c>
      <c r="Z12" s="8" t="s">
        <v>16</v>
      </c>
      <c r="AA12" s="8" t="s">
        <v>15</v>
      </c>
      <c r="AB12" s="8" t="s">
        <v>16</v>
      </c>
      <c r="AC12" s="8" t="s">
        <v>15</v>
      </c>
      <c r="AD12" s="8" t="s">
        <v>16</v>
      </c>
      <c r="AE12" s="8" t="s">
        <v>15</v>
      </c>
      <c r="AF12" s="8" t="s">
        <v>16</v>
      </c>
    </row>
    <row r="13" spans="1:32">
      <c r="A13" s="21">
        <f>SUM(C13:S13)</f>
        <v>680000</v>
      </c>
      <c r="B13" s="22">
        <v>43780.958333333</v>
      </c>
      <c r="C13" s="21"/>
      <c r="D13" s="21"/>
      <c r="E13" s="21"/>
      <c r="F13" s="11">
        <v>75000</v>
      </c>
      <c r="G13" s="21"/>
      <c r="H13" s="11">
        <v>115000</v>
      </c>
      <c r="I13" s="21"/>
      <c r="J13" s="11">
        <v>75000</v>
      </c>
      <c r="K13" s="21"/>
      <c r="L13" s="13">
        <v>75000</v>
      </c>
      <c r="M13" s="12">
        <v>85000</v>
      </c>
      <c r="N13" s="12">
        <v>85000</v>
      </c>
      <c r="O13" s="11">
        <v>85000</v>
      </c>
      <c r="P13" s="21"/>
      <c r="Q13" s="12">
        <v>85000</v>
      </c>
      <c r="R13" s="21"/>
      <c r="S13" s="21"/>
      <c r="T13" s="3"/>
      <c r="U13" s="8"/>
      <c r="V13" s="8"/>
      <c r="W13" s="2">
        <f>X13/W11</f>
        <v>92</v>
      </c>
      <c r="X13" s="21">
        <f>SUMIFS(C3:S33,C3:S33,85000)</f>
        <v>7820000</v>
      </c>
      <c r="Y13" s="2">
        <f>Z13/Y11</f>
        <v>48</v>
      </c>
      <c r="Z13" s="21">
        <f>SUMIFS(C3:S33,C3:S33,80000)</f>
        <v>3840000</v>
      </c>
      <c r="AA13" s="2">
        <f>AB13/AA11</f>
        <v>63</v>
      </c>
      <c r="AB13" s="21">
        <f>SUMIFS(C3:S33,C3:S33,75000)</f>
        <v>4725000</v>
      </c>
      <c r="AC13" s="2">
        <f>AD13/AC11</f>
        <v>14</v>
      </c>
      <c r="AD13" s="21">
        <f>SUMIFS(C3:S33,C3:S33,70000)</f>
        <v>980000</v>
      </c>
      <c r="AE13" s="2">
        <f>W13+Y13+AA13+AC13</f>
        <v>217</v>
      </c>
      <c r="AF13" s="21">
        <f>X13+Z13+AB13+AD13</f>
        <v>17365000</v>
      </c>
    </row>
    <row r="14" spans="1:32">
      <c r="A14" s="21">
        <f>SUM(C14:S14)</f>
        <v>725000</v>
      </c>
      <c r="B14" s="22">
        <v>43781.958333333</v>
      </c>
      <c r="C14" s="11">
        <v>70000</v>
      </c>
      <c r="D14" s="21"/>
      <c r="E14" s="13">
        <v>75000</v>
      </c>
      <c r="F14" s="11">
        <v>75000</v>
      </c>
      <c r="G14" s="21"/>
      <c r="H14" s="11">
        <v>85000</v>
      </c>
      <c r="I14" s="10">
        <v>80000</v>
      </c>
      <c r="J14" s="11">
        <v>75000</v>
      </c>
      <c r="K14" s="21"/>
      <c r="L14" s="13">
        <v>75000</v>
      </c>
      <c r="M14" s="11">
        <v>75000</v>
      </c>
      <c r="N14" s="21"/>
      <c r="O14" s="21"/>
      <c r="P14" s="11">
        <v>115000</v>
      </c>
      <c r="Q14" s="21"/>
      <c r="R14" s="21"/>
      <c r="S14" s="21"/>
      <c r="T14" s="3"/>
      <c r="U14" s="9"/>
      <c r="V14" s="9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>
      <c r="A15" s="21">
        <f>SUM(C15:S15)</f>
        <v>1725000</v>
      </c>
      <c r="B15" s="22">
        <v>43782.958333333</v>
      </c>
      <c r="C15" s="10">
        <v>85000</v>
      </c>
      <c r="D15" s="10">
        <v>85000</v>
      </c>
      <c r="E15" s="13">
        <v>75000</v>
      </c>
      <c r="F15" s="11">
        <v>75000</v>
      </c>
      <c r="G15" s="10">
        <v>125000</v>
      </c>
      <c r="H15" s="10">
        <v>85000</v>
      </c>
      <c r="I15" s="10">
        <v>125000</v>
      </c>
      <c r="J15" s="11">
        <v>75000</v>
      </c>
      <c r="K15" s="10">
        <v>125000</v>
      </c>
      <c r="L15" s="13">
        <v>75000</v>
      </c>
      <c r="M15" s="10">
        <v>125000</v>
      </c>
      <c r="N15" s="10">
        <v>125000</v>
      </c>
      <c r="O15" s="10">
        <v>125000</v>
      </c>
      <c r="P15" s="10">
        <v>85000</v>
      </c>
      <c r="Q15" s="10">
        <v>125000</v>
      </c>
      <c r="R15" s="10">
        <v>125000</v>
      </c>
      <c r="S15" s="10">
        <v>85000</v>
      </c>
      <c r="T15" s="3"/>
      <c r="U15" s="8" t="s">
        <v>17</v>
      </c>
      <c r="V15" s="8"/>
      <c r="W15" s="18">
        <v>115000</v>
      </c>
      <c r="X15" s="18"/>
      <c r="Y15" s="18">
        <v>110000</v>
      </c>
      <c r="Z15" s="18"/>
      <c r="AA15" s="18">
        <v>105000</v>
      </c>
      <c r="AB15" s="18"/>
      <c r="AC15" s="18">
        <v>100000</v>
      </c>
      <c r="AD15" s="18"/>
      <c r="AE15" s="18" t="s">
        <v>14</v>
      </c>
      <c r="AF15" s="18"/>
    </row>
    <row r="16" spans="1:32">
      <c r="A16" s="21">
        <f>SUM(C16:S16)</f>
        <v>1705000</v>
      </c>
      <c r="B16" s="22">
        <v>43783.958333333</v>
      </c>
      <c r="C16" s="11">
        <v>115000</v>
      </c>
      <c r="D16" s="10">
        <v>115000</v>
      </c>
      <c r="E16" s="11">
        <v>80000</v>
      </c>
      <c r="F16" s="11">
        <v>75000</v>
      </c>
      <c r="G16" s="10">
        <v>125000</v>
      </c>
      <c r="H16" s="10">
        <v>85000</v>
      </c>
      <c r="I16" s="10">
        <v>125000</v>
      </c>
      <c r="J16" s="11">
        <v>75000</v>
      </c>
      <c r="K16" s="10">
        <v>125000</v>
      </c>
      <c r="L16" s="13">
        <v>75000</v>
      </c>
      <c r="M16" s="10">
        <v>125000</v>
      </c>
      <c r="N16" s="10">
        <v>125000</v>
      </c>
      <c r="O16" s="10">
        <v>125000</v>
      </c>
      <c r="P16" s="10">
        <v>85000</v>
      </c>
      <c r="Q16" s="10">
        <v>125000</v>
      </c>
      <c r="R16" s="10">
        <v>125000</v>
      </c>
      <c r="S16" s="21"/>
      <c r="T16" s="3"/>
      <c r="U16" s="8"/>
      <c r="V16" s="8"/>
      <c r="W16" s="8" t="s">
        <v>15</v>
      </c>
      <c r="X16" s="8" t="s">
        <v>16</v>
      </c>
      <c r="Y16" s="8" t="s">
        <v>15</v>
      </c>
      <c r="Z16" s="8" t="s">
        <v>16</v>
      </c>
      <c r="AA16" s="8" t="s">
        <v>15</v>
      </c>
      <c r="AB16" s="8" t="s">
        <v>16</v>
      </c>
      <c r="AC16" s="8" t="s">
        <v>15</v>
      </c>
      <c r="AD16" s="8" t="s">
        <v>16</v>
      </c>
      <c r="AE16" s="8" t="s">
        <v>15</v>
      </c>
      <c r="AF16" s="8" t="s">
        <v>16</v>
      </c>
    </row>
    <row r="17" spans="1:32">
      <c r="A17" s="21">
        <f>SUM(C17:S17)</f>
        <v>1035000</v>
      </c>
      <c r="B17" s="22">
        <v>43784.958333333</v>
      </c>
      <c r="C17" s="21"/>
      <c r="D17" s="21"/>
      <c r="E17" s="11">
        <v>80000</v>
      </c>
      <c r="F17" s="10">
        <v>85000</v>
      </c>
      <c r="G17" s="21"/>
      <c r="H17" s="10">
        <v>85000</v>
      </c>
      <c r="I17" s="10">
        <v>80000</v>
      </c>
      <c r="J17" s="11">
        <v>75000</v>
      </c>
      <c r="K17" s="21"/>
      <c r="L17" s="13">
        <v>75000</v>
      </c>
      <c r="M17" s="11">
        <v>125000</v>
      </c>
      <c r="N17" s="11">
        <v>115000</v>
      </c>
      <c r="O17" s="11">
        <v>80000</v>
      </c>
      <c r="P17" s="10">
        <v>85000</v>
      </c>
      <c r="Q17" s="10">
        <v>75000</v>
      </c>
      <c r="R17" s="10">
        <v>75000</v>
      </c>
      <c r="S17" s="21"/>
      <c r="T17" s="3"/>
      <c r="U17" s="8"/>
      <c r="V17" s="8"/>
      <c r="W17" s="2">
        <f>X17/W15</f>
        <v>46</v>
      </c>
      <c r="X17" s="21">
        <f>SUMIFS(C3:S33,C3:S33,115000)</f>
        <v>5290000</v>
      </c>
      <c r="Y17" s="2">
        <f>Z17/Y15</f>
        <v>7</v>
      </c>
      <c r="Z17" s="21">
        <f>SUMIFS(C3:S33,C3:S33,110000)</f>
        <v>770000</v>
      </c>
      <c r="AA17" s="2">
        <f>AB17/AA15</f>
        <v>0</v>
      </c>
      <c r="AB17" s="21">
        <f>SUMIFS(C3:S33,C3:S33,105000)</f>
        <v>0</v>
      </c>
      <c r="AC17" s="2">
        <f>AD17/AC15</f>
        <v>0</v>
      </c>
      <c r="AD17" s="21">
        <f>SUMIFS(C3:S33,C3:S33,100000)</f>
        <v>0</v>
      </c>
      <c r="AE17" s="2">
        <f>W17+Y17+AA17+AC17</f>
        <v>53</v>
      </c>
      <c r="AF17" s="21">
        <f>X17+Z17+AB17+AD17</f>
        <v>6060000</v>
      </c>
    </row>
    <row r="18" spans="1:32">
      <c r="A18" s="21">
        <f>SUM(C18:S18)</f>
        <v>390000</v>
      </c>
      <c r="B18" s="22">
        <v>43785.958333333</v>
      </c>
      <c r="C18" s="21"/>
      <c r="D18" s="21"/>
      <c r="E18" s="21"/>
      <c r="F18" s="21"/>
      <c r="G18" s="21"/>
      <c r="H18" s="21"/>
      <c r="I18" s="21"/>
      <c r="J18" s="11">
        <v>75000</v>
      </c>
      <c r="K18" s="21"/>
      <c r="L18" s="13">
        <v>75000</v>
      </c>
      <c r="M18" s="11">
        <v>125000</v>
      </c>
      <c r="N18" s="11">
        <v>115000</v>
      </c>
      <c r="O18" s="21"/>
      <c r="P18" s="21"/>
      <c r="Q18" s="21"/>
      <c r="R18" s="21"/>
      <c r="S18" s="21"/>
      <c r="T18" s="3"/>
      <c r="U18" s="9"/>
      <c r="V18" s="9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>
      <c r="A19" s="21">
        <f>SUM(C19:S19)</f>
        <v>405000</v>
      </c>
      <c r="B19" s="22">
        <v>43786.958333333</v>
      </c>
      <c r="C19" s="21"/>
      <c r="D19" s="21"/>
      <c r="E19" s="21"/>
      <c r="F19" s="10">
        <v>85000</v>
      </c>
      <c r="G19" s="21"/>
      <c r="H19" s="21"/>
      <c r="I19" s="21"/>
      <c r="J19" s="11">
        <v>75000</v>
      </c>
      <c r="K19" s="21"/>
      <c r="L19" s="13">
        <v>75000</v>
      </c>
      <c r="M19" s="21"/>
      <c r="N19" s="12">
        <v>85000</v>
      </c>
      <c r="O19" s="21"/>
      <c r="P19" s="11">
        <v>85000</v>
      </c>
      <c r="Q19" s="21"/>
      <c r="R19" s="21"/>
      <c r="S19" s="21"/>
      <c r="T19" s="3"/>
      <c r="U19" s="8" t="s">
        <v>18</v>
      </c>
      <c r="V19" s="8"/>
      <c r="W19" s="18">
        <v>125000</v>
      </c>
      <c r="X19" s="18"/>
      <c r="Y19" s="18">
        <v>120000</v>
      </c>
      <c r="Z19" s="18"/>
      <c r="AA19" s="18" t="s">
        <v>14</v>
      </c>
      <c r="AB19" s="18"/>
      <c r="AC19" s="19"/>
      <c r="AD19" s="19"/>
      <c r="AE19" s="19"/>
      <c r="AF19" s="19"/>
    </row>
    <row r="20" spans="1:32">
      <c r="A20" s="21">
        <f>SUM(C20:S20)</f>
        <v>805000</v>
      </c>
      <c r="B20" s="22">
        <v>43787.958333333</v>
      </c>
      <c r="C20" s="21"/>
      <c r="D20" s="21"/>
      <c r="E20" s="11">
        <v>70000</v>
      </c>
      <c r="F20" s="21"/>
      <c r="G20" s="21"/>
      <c r="H20" s="11">
        <v>85000</v>
      </c>
      <c r="I20" s="10">
        <v>75000</v>
      </c>
      <c r="J20" s="11">
        <v>75000</v>
      </c>
      <c r="K20" s="21"/>
      <c r="L20" s="13">
        <v>75000</v>
      </c>
      <c r="M20" s="11">
        <v>85000</v>
      </c>
      <c r="N20" s="12">
        <v>85000</v>
      </c>
      <c r="O20" s="21"/>
      <c r="P20" s="11">
        <v>85000</v>
      </c>
      <c r="Q20" s="10">
        <v>85000</v>
      </c>
      <c r="R20" s="21"/>
      <c r="S20" s="11">
        <v>85000</v>
      </c>
      <c r="T20" s="3"/>
      <c r="U20" s="8"/>
      <c r="V20" s="8"/>
      <c r="W20" s="8" t="s">
        <v>15</v>
      </c>
      <c r="X20" s="8" t="s">
        <v>16</v>
      </c>
      <c r="Y20" s="8" t="s">
        <v>15</v>
      </c>
      <c r="Z20" s="8" t="s">
        <v>16</v>
      </c>
      <c r="AA20" s="8" t="s">
        <v>15</v>
      </c>
      <c r="AB20" s="8" t="s">
        <v>16</v>
      </c>
      <c r="AC20" s="9"/>
      <c r="AD20" s="9"/>
      <c r="AE20" s="9"/>
      <c r="AF20" s="9"/>
    </row>
    <row r="21" spans="1:32">
      <c r="A21" s="21">
        <f>SUM(C21:S21)</f>
        <v>960000</v>
      </c>
      <c r="B21" s="22">
        <v>43788.958333333</v>
      </c>
      <c r="C21" s="21"/>
      <c r="D21" s="21"/>
      <c r="E21" s="21"/>
      <c r="F21" s="11">
        <v>85000</v>
      </c>
      <c r="G21" s="21"/>
      <c r="H21" s="13">
        <v>80000</v>
      </c>
      <c r="I21" s="10">
        <v>75000</v>
      </c>
      <c r="J21" s="11">
        <v>75000</v>
      </c>
      <c r="K21" s="11">
        <v>80000</v>
      </c>
      <c r="L21" s="13">
        <v>75000</v>
      </c>
      <c r="M21" s="11">
        <v>85000</v>
      </c>
      <c r="N21" s="12">
        <v>85000</v>
      </c>
      <c r="O21" s="10">
        <v>85000</v>
      </c>
      <c r="P21" s="21"/>
      <c r="Q21" s="10">
        <v>80000</v>
      </c>
      <c r="R21" s="11">
        <v>85000</v>
      </c>
      <c r="S21" s="11">
        <v>70000</v>
      </c>
      <c r="T21" s="3"/>
      <c r="U21" s="8"/>
      <c r="V21" s="8"/>
      <c r="W21" s="2">
        <f>X21/W19</f>
        <v>28</v>
      </c>
      <c r="X21" s="21">
        <f>SUMIFS(C3:S33,C3:S33,125000)</f>
        <v>3500000</v>
      </c>
      <c r="Y21" s="2">
        <f>Z21/Y19</f>
        <v>1</v>
      </c>
      <c r="Z21" s="21">
        <f>SUMIFS(C3:S33,C3:S33,120000)</f>
        <v>120000</v>
      </c>
      <c r="AA21" s="2">
        <f>W21+Y21</f>
        <v>29</v>
      </c>
      <c r="AB21" s="21">
        <f>X21+Z21</f>
        <v>3620000</v>
      </c>
      <c r="AC21" s="3"/>
      <c r="AD21" s="3"/>
      <c r="AE21" s="3"/>
      <c r="AF21" s="3"/>
    </row>
    <row r="22" spans="1:32">
      <c r="A22" s="21">
        <f>SUM(C22:S22)</f>
        <v>845000</v>
      </c>
      <c r="B22" s="22">
        <v>43789.958333333</v>
      </c>
      <c r="C22" s="21"/>
      <c r="D22" s="21"/>
      <c r="E22" s="11">
        <v>115000</v>
      </c>
      <c r="F22" s="11">
        <v>85000</v>
      </c>
      <c r="G22" s="21"/>
      <c r="H22" s="13">
        <v>80000</v>
      </c>
      <c r="I22" s="11">
        <v>80000</v>
      </c>
      <c r="J22" s="11">
        <v>85000</v>
      </c>
      <c r="K22" s="21"/>
      <c r="L22" s="13">
        <v>75000</v>
      </c>
      <c r="M22" s="21"/>
      <c r="N22" s="10">
        <v>85000</v>
      </c>
      <c r="O22" s="21"/>
      <c r="P22" s="21"/>
      <c r="Q22" s="11">
        <v>85000</v>
      </c>
      <c r="R22" s="11">
        <v>85000</v>
      </c>
      <c r="S22" s="11">
        <v>70000</v>
      </c>
      <c r="T22" s="3"/>
      <c r="U22" s="9"/>
      <c r="V22" s="9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>
      <c r="A23" s="21">
        <f>SUM(C23:S23)</f>
        <v>645000</v>
      </c>
      <c r="B23" s="22">
        <v>43790.958333333</v>
      </c>
      <c r="C23" s="21"/>
      <c r="D23" s="21"/>
      <c r="E23" s="10">
        <v>80000</v>
      </c>
      <c r="F23" s="21"/>
      <c r="G23" s="21"/>
      <c r="H23" s="21"/>
      <c r="I23" s="21"/>
      <c r="J23" s="11">
        <v>85000</v>
      </c>
      <c r="K23" s="21"/>
      <c r="L23" s="13">
        <v>75000</v>
      </c>
      <c r="M23" s="11">
        <v>80000</v>
      </c>
      <c r="N23" s="10">
        <v>85000</v>
      </c>
      <c r="O23" s="21"/>
      <c r="P23" s="21"/>
      <c r="Q23" s="11">
        <v>85000</v>
      </c>
      <c r="R23" s="11">
        <v>85000</v>
      </c>
      <c r="S23" s="11">
        <v>70000</v>
      </c>
      <c r="T23" s="3"/>
      <c r="U23" s="8" t="s">
        <v>19</v>
      </c>
      <c r="V23" s="8"/>
      <c r="W23" s="8" t="s">
        <v>20</v>
      </c>
      <c r="X23" s="8"/>
      <c r="Y23" s="9"/>
      <c r="Z23" s="9"/>
      <c r="AA23" s="9"/>
      <c r="AB23" s="9"/>
      <c r="AC23" s="9"/>
      <c r="AD23" s="9"/>
      <c r="AE23" s="9"/>
      <c r="AF23" s="9"/>
    </row>
    <row r="24" spans="1:32">
      <c r="A24" s="21">
        <f>SUM(C24:S24)</f>
        <v>990000</v>
      </c>
      <c r="B24" s="22">
        <v>43791.958333333</v>
      </c>
      <c r="C24" s="21"/>
      <c r="D24" s="21"/>
      <c r="E24" s="21"/>
      <c r="F24" s="21"/>
      <c r="G24" s="21"/>
      <c r="H24" s="11">
        <v>85000</v>
      </c>
      <c r="I24" s="11">
        <v>85000</v>
      </c>
      <c r="J24" s="10">
        <v>85000</v>
      </c>
      <c r="K24" s="10">
        <v>85000</v>
      </c>
      <c r="L24" s="13">
        <v>75000</v>
      </c>
      <c r="M24" s="11">
        <v>165000</v>
      </c>
      <c r="N24" s="21"/>
      <c r="O24" s="10">
        <v>85000</v>
      </c>
      <c r="P24" s="11">
        <v>85000</v>
      </c>
      <c r="Q24" s="11">
        <v>85000</v>
      </c>
      <c r="R24" s="11">
        <v>85000</v>
      </c>
      <c r="S24" s="11">
        <v>70000</v>
      </c>
      <c r="T24" s="3"/>
      <c r="U24" s="8"/>
      <c r="V24" s="8"/>
      <c r="W24" s="8" t="s">
        <v>15</v>
      </c>
      <c r="X24" s="8" t="s">
        <v>16</v>
      </c>
      <c r="Y24" s="9"/>
      <c r="Z24" s="9"/>
      <c r="AA24" s="9"/>
      <c r="AB24" s="9"/>
      <c r="AC24" s="9"/>
      <c r="AD24" s="9"/>
      <c r="AE24" s="9"/>
      <c r="AF24" s="9"/>
    </row>
    <row r="25" spans="1:32">
      <c r="A25" s="21">
        <f>SUM(C25:S25)</f>
        <v>790000</v>
      </c>
      <c r="B25" s="22">
        <v>43792.958333333</v>
      </c>
      <c r="C25" s="21"/>
      <c r="D25" s="21"/>
      <c r="E25" s="21"/>
      <c r="F25" s="11">
        <v>110000</v>
      </c>
      <c r="G25" s="21"/>
      <c r="H25" s="21"/>
      <c r="I25" s="10">
        <v>115000</v>
      </c>
      <c r="J25" s="21"/>
      <c r="K25" s="21"/>
      <c r="L25" s="13">
        <v>75000</v>
      </c>
      <c r="M25" s="11">
        <v>165000</v>
      </c>
      <c r="N25" s="11">
        <v>85000</v>
      </c>
      <c r="O25" s="21"/>
      <c r="P25" s="11">
        <v>85000</v>
      </c>
      <c r="Q25" s="11">
        <v>85000</v>
      </c>
      <c r="R25" s="21"/>
      <c r="S25" s="11">
        <v>70000</v>
      </c>
      <c r="T25" s="3"/>
      <c r="U25" s="8"/>
      <c r="V25" s="8"/>
      <c r="W25" s="2">
        <f>COUNTIFS(C3:S33,"&gt;130000")</f>
        <v>8</v>
      </c>
      <c r="X25" s="21">
        <f>SUMIFS(C3:S33,C3:S33,"&gt;130000")</f>
        <v>1340000</v>
      </c>
      <c r="Y25" s="3"/>
      <c r="Z25" s="3"/>
      <c r="AA25" s="3"/>
      <c r="AB25" s="3"/>
      <c r="AC25" s="3"/>
      <c r="AD25" s="3"/>
      <c r="AE25" s="3"/>
      <c r="AF25" s="3"/>
    </row>
    <row r="26" spans="1:32">
      <c r="A26" s="21">
        <f>SUM(C26:S26)</f>
        <v>625000</v>
      </c>
      <c r="B26" s="22">
        <v>43793.958333333</v>
      </c>
      <c r="C26" s="21"/>
      <c r="D26" s="21"/>
      <c r="E26" s="11">
        <v>80000</v>
      </c>
      <c r="F26" s="10">
        <v>115000</v>
      </c>
      <c r="G26" s="21"/>
      <c r="H26" s="21"/>
      <c r="I26" s="21"/>
      <c r="J26" s="21"/>
      <c r="K26" s="21"/>
      <c r="L26" s="13">
        <v>75000</v>
      </c>
      <c r="M26" s="21"/>
      <c r="N26" s="11">
        <v>85000</v>
      </c>
      <c r="O26" s="21"/>
      <c r="P26" s="11">
        <v>85000</v>
      </c>
      <c r="Q26" s="21"/>
      <c r="R26" s="10">
        <v>115000</v>
      </c>
      <c r="S26" s="11">
        <v>70000</v>
      </c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>
      <c r="A27" s="21">
        <f>SUM(C27:S27)</f>
        <v>1005000</v>
      </c>
      <c r="B27" s="22">
        <v>43794.958333333</v>
      </c>
      <c r="C27" s="21"/>
      <c r="D27" s="21"/>
      <c r="E27" s="11">
        <v>80000</v>
      </c>
      <c r="F27" s="21"/>
      <c r="G27" s="11">
        <v>115000</v>
      </c>
      <c r="H27" s="10">
        <v>115000</v>
      </c>
      <c r="I27" s="11">
        <v>85000</v>
      </c>
      <c r="J27" s="12">
        <v>85000</v>
      </c>
      <c r="K27" s="21"/>
      <c r="L27" s="13">
        <v>75000</v>
      </c>
      <c r="M27" s="12">
        <v>85000</v>
      </c>
      <c r="N27" s="11">
        <v>125000</v>
      </c>
      <c r="O27" s="10">
        <v>115000</v>
      </c>
      <c r="P27" s="21"/>
      <c r="Q27" s="13">
        <v>125000</v>
      </c>
      <c r="R27" s="21"/>
      <c r="S27" s="21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>
      <c r="A28" s="21">
        <f>SUM(C28:S28)</f>
        <v>975000</v>
      </c>
      <c r="B28" s="22">
        <v>43795.958333333</v>
      </c>
      <c r="C28" s="21"/>
      <c r="D28" s="21"/>
      <c r="E28" s="11">
        <v>80000</v>
      </c>
      <c r="F28" s="10">
        <v>85000</v>
      </c>
      <c r="G28" s="21"/>
      <c r="H28" s="10">
        <v>115000</v>
      </c>
      <c r="I28" s="21"/>
      <c r="J28" s="12">
        <v>85000</v>
      </c>
      <c r="K28" s="21"/>
      <c r="L28" s="13">
        <v>75000</v>
      </c>
      <c r="M28" s="12">
        <v>85000</v>
      </c>
      <c r="N28" s="10">
        <v>85000</v>
      </c>
      <c r="O28" s="21"/>
      <c r="P28" s="10">
        <v>80000</v>
      </c>
      <c r="Q28" s="12">
        <v>125000</v>
      </c>
      <c r="R28" s="10">
        <v>80000</v>
      </c>
      <c r="S28" s="10">
        <v>80000</v>
      </c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>
      <c r="A29" s="21">
        <f>SUM(C29:S29)</f>
        <v>650000</v>
      </c>
      <c r="B29" s="22">
        <v>43796.958333333</v>
      </c>
      <c r="C29" s="21"/>
      <c r="D29" s="21"/>
      <c r="E29" s="11">
        <v>80000</v>
      </c>
      <c r="F29" s="21"/>
      <c r="G29" s="21"/>
      <c r="H29" s="10">
        <v>115000</v>
      </c>
      <c r="I29" s="11">
        <v>85000</v>
      </c>
      <c r="J29" s="12">
        <v>85000</v>
      </c>
      <c r="K29" s="21"/>
      <c r="L29" s="13">
        <v>75000</v>
      </c>
      <c r="M29" s="12">
        <v>85000</v>
      </c>
      <c r="N29" s="21"/>
      <c r="O29" s="21"/>
      <c r="P29" s="21"/>
      <c r="Q29" s="12">
        <v>125000</v>
      </c>
      <c r="R29" s="21"/>
      <c r="S29" s="21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>
      <c r="A30" s="21">
        <f>SUM(C30:S30)</f>
        <v>675000</v>
      </c>
      <c r="B30" s="22">
        <v>43797.958333333</v>
      </c>
      <c r="C30" s="21"/>
      <c r="D30" s="21"/>
      <c r="E30" s="21"/>
      <c r="F30" s="21"/>
      <c r="G30" s="21"/>
      <c r="H30" s="21"/>
      <c r="I30" s="11">
        <v>115000</v>
      </c>
      <c r="J30" s="12">
        <v>85000</v>
      </c>
      <c r="K30" s="21"/>
      <c r="L30" s="13">
        <v>75000</v>
      </c>
      <c r="M30" s="12">
        <v>85000</v>
      </c>
      <c r="N30" s="13">
        <v>75000</v>
      </c>
      <c r="O30" s="13">
        <v>75000</v>
      </c>
      <c r="P30" s="10">
        <v>85000</v>
      </c>
      <c r="Q30" s="21"/>
      <c r="R30" s="10">
        <v>80000</v>
      </c>
      <c r="S30" s="21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>
      <c r="A31" s="21">
        <f>SUM(C31:S31)</f>
        <v>930000</v>
      </c>
      <c r="B31" s="22">
        <v>43798.958333333</v>
      </c>
      <c r="C31" s="21"/>
      <c r="D31" s="21"/>
      <c r="E31" s="21"/>
      <c r="F31" s="10">
        <v>85000</v>
      </c>
      <c r="G31" s="21"/>
      <c r="H31" s="10">
        <v>115000</v>
      </c>
      <c r="I31" s="13">
        <v>75000</v>
      </c>
      <c r="J31" s="10">
        <v>115000</v>
      </c>
      <c r="K31" s="21"/>
      <c r="L31" s="13">
        <v>75000</v>
      </c>
      <c r="M31" s="10">
        <v>80000</v>
      </c>
      <c r="N31" s="10">
        <v>80000</v>
      </c>
      <c r="O31" s="21"/>
      <c r="P31" s="10">
        <v>115000</v>
      </c>
      <c r="Q31" s="10">
        <v>115000</v>
      </c>
      <c r="R31" s="10">
        <v>75000</v>
      </c>
      <c r="S31" s="21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>
      <c r="A32" s="21">
        <f>SUM(C32:S32)</f>
        <v>1170000</v>
      </c>
      <c r="B32" s="22">
        <v>43799.958333333</v>
      </c>
      <c r="C32" s="21"/>
      <c r="D32" s="21"/>
      <c r="E32" s="10">
        <v>115000</v>
      </c>
      <c r="F32" s="21"/>
      <c r="G32" s="21"/>
      <c r="H32" s="10">
        <v>115000</v>
      </c>
      <c r="I32" s="10">
        <v>110000</v>
      </c>
      <c r="J32" s="10">
        <v>70000</v>
      </c>
      <c r="K32" s="21"/>
      <c r="L32" s="10">
        <v>115000</v>
      </c>
      <c r="M32" s="10">
        <v>115000</v>
      </c>
      <c r="N32" s="10">
        <v>115000</v>
      </c>
      <c r="O32" s="10">
        <v>70000</v>
      </c>
      <c r="P32" s="10">
        <v>115000</v>
      </c>
      <c r="Q32" s="10">
        <v>115000</v>
      </c>
      <c r="R32" s="10">
        <v>115000</v>
      </c>
      <c r="S32" s="21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>
      <c r="A33" s="21"/>
      <c r="B33" s="8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>
      <c r="A34" s="20" t="s">
        <v>21</v>
      </c>
      <c r="B34" s="8"/>
      <c r="C34" s="18">
        <f>SUM(C3:C33)</f>
        <v>825000</v>
      </c>
      <c r="D34" s="18">
        <f>SUM(D3:D33)</f>
        <v>660000</v>
      </c>
      <c r="E34" s="18">
        <f>SUM(E3:E33)</f>
        <v>1605000</v>
      </c>
      <c r="F34" s="18">
        <f>SUM(F3:F33)</f>
        <v>1605000</v>
      </c>
      <c r="G34" s="18">
        <f>SUM(G3:G33)</f>
        <v>780000</v>
      </c>
      <c r="H34" s="18">
        <f>SUM(H3:H33)</f>
        <v>2015000</v>
      </c>
      <c r="I34" s="18">
        <f>SUM(I3:I33)</f>
        <v>2055000</v>
      </c>
      <c r="J34" s="18">
        <f>SUM(J3:J33)</f>
        <v>2175000</v>
      </c>
      <c r="K34" s="18">
        <f>SUM(K3:K33)</f>
        <v>1005000</v>
      </c>
      <c r="L34" s="18">
        <f>SUM(L3:L33)</f>
        <v>2185000</v>
      </c>
      <c r="M34" s="18">
        <f>SUM(M3:M33)</f>
        <v>2625000</v>
      </c>
      <c r="N34" s="18">
        <f>SUM(N3:N33)</f>
        <v>2465000</v>
      </c>
      <c r="O34" s="18">
        <f>SUM(O3:O33)</f>
        <v>1395000</v>
      </c>
      <c r="P34" s="18">
        <f>SUM(P3:P33)</f>
        <v>2045000</v>
      </c>
      <c r="Q34" s="18">
        <f>SUM(Q3:Q33)</f>
        <v>2125000</v>
      </c>
      <c r="R34" s="18">
        <f>SUM(R3:R33)</f>
        <v>1990000</v>
      </c>
      <c r="S34" s="18">
        <f>SUM(S3:S33)</f>
        <v>830000</v>
      </c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>
      <c r="A35" s="20" t="s">
        <v>22</v>
      </c>
      <c r="B35" s="8"/>
      <c r="C35" s="8">
        <f>COUNT(C3:C33)</f>
        <v>8</v>
      </c>
      <c r="D35" s="8">
        <f>COUNT(D3:D33)</f>
        <v>6</v>
      </c>
      <c r="E35" s="8">
        <f>COUNT(E3:E33)</f>
        <v>18</v>
      </c>
      <c r="F35" s="8">
        <f>COUNT(F3:F33)</f>
        <v>18</v>
      </c>
      <c r="G35" s="8">
        <f>COUNT(G3:G33)</f>
        <v>8</v>
      </c>
      <c r="H35" s="8">
        <f>COUNT(H3:H33)</f>
        <v>21</v>
      </c>
      <c r="I35" s="8">
        <f>COUNT(I3:I33)</f>
        <v>22</v>
      </c>
      <c r="J35" s="8">
        <f>COUNT(J3:J33)</f>
        <v>27</v>
      </c>
      <c r="K35" s="8">
        <f>COUNT(K3:K33)</f>
        <v>10</v>
      </c>
      <c r="L35" s="8">
        <f>COUNT(L3:L33)</f>
        <v>28</v>
      </c>
      <c r="M35" s="8">
        <f>COUNT(M3:M33)</f>
        <v>25</v>
      </c>
      <c r="N35" s="8">
        <f>COUNT(N3:N33)</f>
        <v>26</v>
      </c>
      <c r="O35" s="8">
        <f>COUNT(O3:O33)</f>
        <v>15</v>
      </c>
      <c r="P35" s="8">
        <f>COUNT(P3:P33)</f>
        <v>22</v>
      </c>
      <c r="Q35" s="8">
        <f>COUNT(Q3:Q33)</f>
        <v>22</v>
      </c>
      <c r="R35" s="8">
        <f>COUNT(R3:R33)</f>
        <v>20</v>
      </c>
      <c r="S35" s="8">
        <f>COUNT(S3:S33)</f>
        <v>11</v>
      </c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1:3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1:3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1:3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1:3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1:3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1:3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1:3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1:3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1:3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1:3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1:3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1:3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:3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1:3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1:3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1:3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1:3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1:3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1:3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1:3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1:3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1:3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1:3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1:3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1:3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1:3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1:3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1:3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1:3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1:3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1:3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1:3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1:3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1:3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1:3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1:3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1:3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1:3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1:3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1:3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1:3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1:3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1:3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1:3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1:3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1:3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1:3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1:3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S1"/>
    <mergeCell ref="U6:V6"/>
    <mergeCell ref="U7:V7"/>
    <mergeCell ref="U8:V8"/>
    <mergeCell ref="U9:V9"/>
    <mergeCell ref="U11:V13"/>
    <mergeCell ref="W11:X11"/>
    <mergeCell ref="Y11:Z11"/>
    <mergeCell ref="AA11:AB11"/>
    <mergeCell ref="AC11:AD11"/>
    <mergeCell ref="AE11:AF11"/>
    <mergeCell ref="U15:V17"/>
    <mergeCell ref="W15:X15"/>
    <mergeCell ref="Y15:Z15"/>
    <mergeCell ref="AA15:AB15"/>
    <mergeCell ref="AC15:AD15"/>
    <mergeCell ref="AE15:AF15"/>
    <mergeCell ref="U19:V21"/>
    <mergeCell ref="W19:X19"/>
    <mergeCell ref="Y19:Z19"/>
    <mergeCell ref="AA19:AB19"/>
    <mergeCell ref="U23:V25"/>
    <mergeCell ref="W23:X23"/>
    <mergeCell ref="A34:B34"/>
    <mergeCell ref="A35:B35"/>
  </mergeCells>
  <hyperlinks>
    <hyperlink ref="A1" r:id="rId_hyperlink_1" tooltip="Ir a página web" display="Ir a página web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2020-01-31T05:01:49+01:00</dcterms:created>
  <dcterms:modified xsi:type="dcterms:W3CDTF">2020-01-31T05:01:49+01:00</dcterms:modified>
  <dc:title>Untitled Spreadsheet</dc:title>
  <dc:description/>
  <dc:subject/>
  <cp:keywords/>
  <cp:category/>
</cp:coreProperties>
</file>