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sharedStrings.xml><?xml version="1.0" encoding="utf-8"?>
<sst xmlns="http://schemas.openxmlformats.org/spreadsheetml/2006/main" count="2010" uniqueCount="806">
  <si>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</si>
  <si>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</si>
  <si>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</si>
  <si>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</si>
  <si>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</si>
  <si>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</si>
  <si>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</si>
  <si>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</si>
  <si>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</si>
  <si>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</si>
  <si>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</si>
  <si>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</si>
  <si>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</si>
  <si>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</si>
  <si>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</si>
  <si>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</si>
  <si>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</si>
  <si>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</si>
  <si>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</si>
  <si>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</si>
  <si>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</si>
  <si>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</si>
  <si>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</si>
  <si>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</si>
  <si>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</si>
  <si>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</si>
  <si>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</si>
  <si>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</si>
  <si>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</si>
  <si>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</si>
  <si>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Reviewer</t>
  </si>
  <si>
    <t>Review</t>
  </si>
  <si>
    <t>https://twitter.com/ReightWingAngel/status/1609154689333080065?s=20</t>
  </si>
  <si>
    <t>Dycaico, Julian</t>
  </si>
  <si>
    <t>GNDR</t>
  </si>
  <si>
    <t>Sogie; same-sex marriage</t>
  </si>
  <si>
    <t>#NoToSOGIE</t>
  </si>
  <si>
    <t>@ReightWingAngel</t>
  </si>
  <si>
    <t>ReiCon</t>
  </si>
  <si>
    <t>lady / master Noah Supporter and ALLY</t>
  </si>
  <si>
    <t>Anonymous</t>
  </si>
  <si>
    <r>
      <rPr>
        <rFont val="Arial"/>
        <sz val="10.0"/>
      </rPr>
      <t xml:space="preserve">Do you remember when you joined Twitter? I do! </t>
    </r>
    <r>
      <rPr>
        <rFont val="Arial"/>
        <color rgb="FF000000"/>
        <sz val="10.0"/>
      </rPr>
      <t>#MyTwitterAnniversary</t>
    </r>
    <r>
      <rPr>
        <rFont val="Arial"/>
        <sz val="10.0"/>
      </rPr>
      <t xml:space="preserve"> </t>
    </r>
    <r>
      <rPr>
        <rFont val="Arial"/>
        <color rgb="FF000000"/>
        <sz val="10.0"/>
      </rPr>
      <t>#Notosogie</t>
    </r>
    <r>
      <rPr>
        <rFont val="Arial"/>
        <sz val="10.0"/>
      </rPr>
      <t xml:space="preserve"> </t>
    </r>
    <r>
      <rPr>
        <rFont val="Arial"/>
        <color rgb="FF000000"/>
        <sz val="10.0"/>
      </rPr>
      <t>#sogiebill</t>
    </r>
    <r>
      <rPr>
        <rFont val="Arial"/>
        <sz val="10.0"/>
      </rPr>
      <t xml:space="preserve"> </t>
    </r>
    <r>
      <rPr>
        <rFont val="Arial"/>
        <color rgb="FF000000"/>
        <sz val="10.0"/>
      </rPr>
      <t>#notolgbt</t>
    </r>
    <r>
      <rPr>
        <rFont val="Arial"/>
        <sz val="10.0"/>
      </rPr>
      <t xml:space="preserve"> </t>
    </r>
    <r>
      <rPr>
        <rFont val="Arial"/>
        <color rgb="FF000000"/>
        <sz val="10.0"/>
      </rPr>
      <t>#lgbrt</t>
    </r>
    <r>
      <rPr>
        <rFont val="Arial"/>
        <sz val="10.0"/>
      </rPr>
      <t xml:space="preserve"> RIP to Pope Benedict XVI; Image: Contains text "EVER NOTICE THAT GENDER REASSIGNMENT SURGERY ONLY OFFERS TWO GENDERS?"</t>
    </r>
  </si>
  <si>
    <t>Text, Image</t>
  </si>
  <si>
    <t>Emotional</t>
  </si>
  <si>
    <t>What is gender reassignment | Equality, Diversity &amp; Inclusion</t>
  </si>
  <si>
    <t>https://twitter.com/ReightWingAngel/status/1602026546717687808?s=20</t>
  </si>
  <si>
    <t>youtube.com/watch?v=vGNgESz7e30 #NoToSogieBill #NoToLGBT #NotoLGBTQ #NoToSOGIE #LGBTQ #LgbtqiaPowerful #LGBTQIA #LGBTQIA #LGBTQsNaCopa</t>
  </si>
  <si>
    <t>Text, URL</t>
  </si>
  <si>
    <t>undefined</t>
  </si>
  <si>
    <t>https://twitter.com/JPAbecillaPH/status/1334753166353567744</t>
  </si>
  <si>
    <t>@JPAbecillaPH</t>
  </si>
  <si>
    <t>JP Abecilla</t>
  </si>
  <si>
    <t>Blog of the Year 2020 (2nd Place) | #FilipinoInfluencer | #MillennialWriter |  @realDonaldTrump  | @IskoMoreno</t>
  </si>
  <si>
    <t xml:space="preserve">Identified </t>
  </si>
  <si>
    <t>Philippines</t>
  </si>
  <si>
    <t>Sexuality is not based on feelings. It is unlikely for God to create "a woman in a man's body." God is the God of order, not the god of confusion. #NoToSOGIE #NoToSOGIEBill</t>
  </si>
  <si>
    <t>Text</t>
  </si>
  <si>
    <t>Sexuality explained - Better Health Channel</t>
  </si>
  <si>
    <t>https://twitter.com/Conservative_PH/status/1334711666299215872?s=20</t>
  </si>
  <si>
    <t>@Conservative_PH</t>
  </si>
  <si>
    <t>Conservative Philippines</t>
  </si>
  <si>
    <t>#ConservativePH aims to preserve traditional Filipino and Christian values | #Conservatism | #MAGA | @jpabecilla</t>
  </si>
  <si>
    <t>Born "Gay"? "We are born this way" and "God created us this way" are baseless assumptions. There are no scientific or religious data to prove such statements. Read more here: http://facebook.com/104972158011394/posts/174546804387262 #NoToSOGIE #NoToSOGIEBill</t>
  </si>
  <si>
    <t>Text, Image, Link</t>
  </si>
  <si>
    <t>Rational</t>
  </si>
  <si>
    <t>MISLEADING</t>
  </si>
  <si>
    <r>
      <rPr>
        <rFont val="Arial"/>
        <sz val="10.0"/>
      </rPr>
      <t xml:space="preserve">Genes cannot predict a person's sexuality, homosexual or straight. This is not a basis to deprive the LGBTQ of their rights. </t>
    </r>
    <r>
      <rPr>
        <rFont val="Arial"/>
        <color rgb="FF1155CC"/>
        <sz val="10.0"/>
        <u/>
      </rPr>
      <t>https://www.pbs.org/newshour/science/there-is-no-gay-gene-there-is-no-straight-gene-sexuality-is-just-complex-study-confirms</t>
    </r>
    <r>
      <rPr>
        <rFont val="Arial"/>
        <sz val="10.0"/>
      </rPr>
      <t xml:space="preserve"> </t>
    </r>
  </si>
  <si>
    <t>https://twitter.com/JPAbecillaPH/status/1334497668748300290</t>
  </si>
  <si>
    <t>#noToSOGIE</t>
  </si>
  <si>
    <t>Many Christians are complacent about the #SOGIEBill. Perhaps because...  They don't understand it.  They are not directly affected.  They are apathetic. We encourage Christian leaders to lobby the Congress. Christians should speak against it. #NoToSOGIE #NoToSOGIEBill</t>
  </si>
  <si>
    <t>UNPROVEN</t>
  </si>
  <si>
    <t xml:space="preserve">Baseless claim that Christians are "complacent" about the SOGIE bill because of lack of understanding not directly affected by it. </t>
  </si>
  <si>
    <t>https://twitter.com/Conservative_PH/status/1334434773171806209</t>
  </si>
  <si>
    <t>#SOGIEBill is not equal to #SameSexMarriage, but it could be used as a stepping stone towards it. Say #NoToSOGIE #NoToSOGIEBill</t>
  </si>
  <si>
    <t>SOGIE bill has no provisions for Same Sex Marriage.</t>
  </si>
  <si>
    <t>https://twitter.com/ChrisGo94329348/status/1329208282372718592</t>
  </si>
  <si>
    <t>@ChrisGo94329348</t>
  </si>
  <si>
    <t>Walk with Faith</t>
  </si>
  <si>
    <t>I am against SOGIE bill, WALK WITH FAITH</t>
  </si>
  <si>
    <t>Sabi nga "Right motives comes from the Right decisions. May karapatan tayong magstand along with our right to express but giving power to SOGIE bill, hindi pa nga naiiakyat, nakikita na ung bunga nito sa lipunan, what more pag napasa pa? #NoToSogieBill #NoToSOGIE #Jesus</t>
  </si>
  <si>
    <t>No basis that passing of the SOGIE bill will lead to negative social impact.</t>
  </si>
  <si>
    <t>https://twitter.com/Conservative_PH/status/1329793707814449154</t>
  </si>
  <si>
    <t>Rappler is brainwashing its readers about #SOGIE again. Here are quick rebuttals from #ConservativePH. Read at: http://facebook.com/104972158011394/posts/160192429156033 #NoToSOGIE #NoToSOGIEBill</t>
  </si>
  <si>
    <t>Text, Link, Image</t>
  </si>
  <si>
    <t>Poster claims that Rappler is "brainwashing" its readers but the post of Rappler is an opinion piece.</t>
  </si>
  <si>
    <t>https://twitter.com/phudong2896/status/1327756975032078336</t>
  </si>
  <si>
    <t>#notoSOGIE</t>
  </si>
  <si>
    <t>@phundong2896</t>
  </si>
  <si>
    <t>g</t>
  </si>
  <si>
    <t>None</t>
  </si>
  <si>
    <t>Karamihan sa mga Influencers na bakla. Mga basura.
Pass it on.
Kaya #NoToSogieBill 
#NoToSOGIE 
Babastos !</t>
  </si>
  <si>
    <t>Most Influencers who are gay. Garbage.
Pass it on.
So #NoToSogieBill
#NoToSOGIE
Rude!</t>
  </si>
  <si>
    <t>Text, Reply (Quote)</t>
  </si>
  <si>
    <t>No basis for stating that majority of influencers are "bakla".</t>
  </si>
  <si>
    <t>https://twitter.com/phudong2896/status/1327748999848235009</t>
  </si>
  <si>
    <t>#NoToSOGIE  #NoToSogieBill  kasi halos lahat ng mga anti duterte at anti Gobyerno mga baklang chaka pa. Karamihan sa kanila mga influencer daw kamo. Ewness at its finest.</t>
  </si>
  <si>
    <t>#NoToSOGIE #NoToSogieBill because almost all anti Duterte and anti Government are still gay. Most of them say you are influencers. Ewness at its finest.</t>
  </si>
  <si>
    <t>No basis for stating that those who are anti-duterte and anti-government are "bakla".</t>
  </si>
  <si>
    <t>https://twitter.com/allforJesus100/status/1326487302432935937</t>
  </si>
  <si>
    <t>@allforJesus100</t>
  </si>
  <si>
    <t>I care. #NoToSogieBill</t>
  </si>
  <si>
    <t>Para sa Diyos at Bayan 
#NoToSogieBill</t>
  </si>
  <si>
    <t>May mga batas na po tayo noon pa na nagpoprotekta sa LAHAT. At may sapat na opportunidad na dumadating sa bwat isang tao para maging masaya at magtagumpay sa buhay.
Hindi na po kailangan ng 'special treatment - Sogie bill.'
#NoToSogieBill 
#NoToSOGIE</t>
  </si>
  <si>
    <t>"We already have laws that protect EVERYONE. And there are enough opportunities that come to every person to be happy and succeed in life.
There is no need for 'special treatment - Sogie bill.'
#NoToSogieBill
#NoToSOGIE"</t>
  </si>
  <si>
    <t>Text, Reply (tweet)</t>
  </si>
  <si>
    <r>
      <rPr>
        <rFont val="Arial"/>
        <sz val="10.0"/>
      </rPr>
      <t xml:space="preserve">SOGIE Bill has no "special treatment" towards the LGBT community. </t>
    </r>
    <r>
      <rPr>
        <rFont val="Arial"/>
        <color rgb="FF1155CC"/>
        <sz val="10.0"/>
        <u/>
      </rPr>
      <t>https://www.rappler.com/nation/lgbtq-not-asking-special-rights-sogie-bill-expert/</t>
    </r>
  </si>
  <si>
    <t>https://twitter.com/AsherYoseph/status/1326533829847252998</t>
  </si>
  <si>
    <t>@AsherYoseph</t>
  </si>
  <si>
    <t>Asher</t>
  </si>
  <si>
    <t>Friend of the King</t>
  </si>
  <si>
    <t>Yes i agree! Gusto ng Sogie superiority hindi equality kung aaralin mo maigi. #NoToSogieBill #NoToSOGIE</t>
  </si>
  <si>
    <t>Yes I agree! Sogie wants superiority not equality if you study carefully. #NoToSogieBill #NoToSOGIE</t>
  </si>
  <si>
    <t>Reply (comment)</t>
  </si>
  <si>
    <t xml:space="preserve">There are no provisions in the SOGIE bill that would give the LGBT community "superiority". </t>
  </si>
  <si>
    <t>https://twitter.com/allforJesus100/status/1326150325938479104</t>
  </si>
  <si>
    <t>I believe there could be a BETTER bill than this. Actually this bill divides people instead of uniting them.</t>
  </si>
  <si>
    <t xml:space="preserve"> Reply (comment)</t>
  </si>
  <si>
    <t>SOGIE bill aims to recognize rights of every person regardless of backgorund. It does not aim to be divisive. https://www.manilatimes.net/2023/02/28/opinion/editorial/sogie-bill-does-not-push-for-same-sex-marriage/1880612</t>
  </si>
  <si>
    <t>https://twitter.com/Heiress15/status/1325410950069903360?s=20</t>
  </si>
  <si>
    <t>@Heiress15</t>
  </si>
  <si>
    <t>SeLah</t>
  </si>
  <si>
    <t>SOLI DEO GLORIA ツ</t>
  </si>
  <si>
    <t>The DANGERS OF SOGIE BILL #NoToSogieBill; Image with text: "The problem with FEELINGS-BASED SEXUAL ORIENTATION is that they are CHANGEABLE, VARIABLE, MODIFIABLE, INCONSTANT. A woman who feels she is a man and lives like a man may someday revert back to being a woman or a man who is living like a man now may decide to be a woman later, etc.</t>
  </si>
  <si>
    <t>Claims that changing of sexual orientation is dangerous without any evidence or support.</t>
  </si>
  <si>
    <t>https://twitter.com/rebappage/status/1600713056258240512?s=20</t>
  </si>
  <si>
    <t>#notoSOGIEbil</t>
  </si>
  <si>
    <t>@rebappage</t>
  </si>
  <si>
    <t>HE Knows</t>
  </si>
  <si>
    <t>This page is for His glory alone!</t>
  </si>
  <si>
    <t>This isn’t about equality it’s about domination. They want homosexuality not just to be tolerated and accepted but to be praised and dominant in the culture. #notoSOGIEbill</t>
  </si>
  <si>
    <t>The SOGIE bill has no provisions for the LGBTQ to be the dominant community.</t>
  </si>
  <si>
    <t>https://twitter.com/baklasiCha/status/1600518245894983685?s=20</t>
  </si>
  <si>
    <t>@baklasiCha</t>
  </si>
  <si>
    <t>cha d. r.</t>
  </si>
  <si>
    <t>I'm your Robin, denial queen.</t>
  </si>
  <si>
    <t>I dont want a MAN pretending to be LGBTQ++ to be in the same comfort room as mine. 
Yes, you're asking too much of us. Paano naman ang rights at protection naming mga babae?
#notosogiebill</t>
  </si>
  <si>
    <t>Don't let restroom debate hinder SOGIE Equality Bill passage – LGBTQIA+ group</t>
  </si>
  <si>
    <t>https://twitter.com/RocafortElmer52/status/1600170504941207559?s=20</t>
  </si>
  <si>
    <t>@RocafortElmer52</t>
  </si>
  <si>
    <t>TropangPinoy(c)</t>
  </si>
  <si>
    <t>John 3:16</t>
  </si>
  <si>
    <t>don't be surprised if, in the future, the PH will be inhabited by sick people. SMH. No, I won't let it happen!! #notoSogieBill</t>
  </si>
  <si>
    <t>Baselss claim that passing of the SOGIE bill will bring upon "sickness".</t>
  </si>
  <si>
    <t>https://twitter.com/observer_hidden/status/1594021772994965504?s=20</t>
  </si>
  <si>
    <t>@observer_hidden</t>
  </si>
  <si>
    <t>TheeObserver</t>
  </si>
  <si>
    <t>#StopAsianHate
#AntiStupidity
#FeminismIsAntiWoman
#AntiHyprocrite
#AntiFixArt
#BlackwashingCharacterIsRACIST
#ProudDDS
#AntiFakeNews
#AntiWokes</t>
  </si>
  <si>
    <t>Mga kababayans Reject #genderfluid #GenderIdealogy it will harm kids and future generation #notosogiebill #filipino</t>
  </si>
  <si>
    <t xml:space="preserve">Text, Video; </t>
  </si>
  <si>
    <t xml:space="preserve">Gender dysphoria is also harmful if children are not able to express their sexuality. </t>
  </si>
  <si>
    <t>https://twitter.com/powgs/status/1332638420900868097?s=20</t>
  </si>
  <si>
    <t>@powgs</t>
  </si>
  <si>
    <t>#NoToSogieBill Gian</t>
  </si>
  <si>
    <t>We don't need special privilege. 
#NoToSogieBill</t>
  </si>
  <si>
    <t>No, AFP, the SOGIE bill does not grant 'special privileges' - Preen.ph</t>
  </si>
  <si>
    <t>https://twitter.com/LGTBnotLGBT/status/1332626351635894273?s=20</t>
  </si>
  <si>
    <t>@LGTBnotLGBT</t>
  </si>
  <si>
    <t>LGTB not LGBT</t>
  </si>
  <si>
    <t>Lugaw Goto Tokwa Baboy Lang Masarap. Not a Homophobe.</t>
  </si>
  <si>
    <t>Special privilege ang hinihingi ninyo, hindi equality. #NoToSogieBill #YesToFamily</t>
  </si>
  <si>
    <t>https://twitter.com/LitoDavid/status/1183196438982823936?s=20</t>
  </si>
  <si>
    <t>#notosogie, #notosogiebill</t>
  </si>
  <si>
    <t>@LitoDavid</t>
  </si>
  <si>
    <t>Rizalito David</t>
  </si>
  <si>
    <t>Only those who love the obscene pleasures of the flesh and cannot carry in their conscience the burden of sin resulting from such irresponsible practice negate the existence of the objective truth. #notosogie</t>
  </si>
  <si>
    <t>The SOGIE bill has no provisions and is not limited to those who "love the pleasures of the flesh".</t>
  </si>
  <si>
    <t>https://twitter.com/MfrTiangco/status/1180383376240345088?s=20</t>
  </si>
  <si>
    <t>@MfrTiangco</t>
  </si>
  <si>
    <t>MAY</t>
  </si>
  <si>
    <t>The joy of the Lord is my strength</t>
  </si>
  <si>
    <t>Filipinos are very tolerant people. We accept &amp; embrace your existence. 
Respect begets respect! 
How ironical that you are the ones resisting to accept &amp; embrace the #NaturalLaw 
#NOtoSOGIE</t>
  </si>
  <si>
    <t>The Natural Law is not definite on homosexuality.</t>
  </si>
  <si>
    <t>https://twitter.com/LitoDavid/status/1186786116621332481?s=20</t>
  </si>
  <si>
    <t>#notosogiebill
Homosexuals are men and women who chose to assume a particular "state of mind" opposed to their natural constitution.They are entitled to be respected as persons with dignity but should not be... https://facebook.com/10000142689306</t>
  </si>
  <si>
    <t>Homosexuality is not a mere "state of mind".</t>
  </si>
  <si>
    <t>https://twitter.com/aads_life/status/1186050959228555264?s=20</t>
  </si>
  <si>
    <t>@aads_life</t>
  </si>
  <si>
    <t>Alex delos Santos</t>
  </si>
  <si>
    <t xml:space="preserve">Father.Worshiper.Families4Jesus Advocate. There's always A Way 2restore,revive &amp;rekindle broken family relationships. Seek, be Saved, Start&amp;End w/God. </t>
  </si>
  <si>
    <t>@RRD_Davao @senatePH
Heb.13.4 - Marriage is honorable among all, and the bed undefiled; but fornicators and adulterers God will judge.
#NoToSogieBill #notodivorce 
#JesusIsLord 
Surrender your life to Him now
Shalom</t>
  </si>
  <si>
    <t>Use of Bible verse to justify call for #NoToSogieBill</t>
  </si>
  <si>
    <t>https://twitter.com/cuyunon/status/832909762643841025</t>
  </si>
  <si>
    <t>Pilapil, Marcus Corso</t>
  </si>
  <si>
    <t>SOGIE Bill, #NoToSOGIEBill, Same Sex Marriage</t>
  </si>
  <si>
    <t>@cuyunon</t>
  </si>
  <si>
    <t>dennis socrates</t>
  </si>
  <si>
    <t>Identified</t>
  </si>
  <si>
    <t>Thanks, Youth for Life - Y4L!
 'IMPORTANT: The SOGIE Bill will literally force you to reject basic biology in... https://t.co/Ht4a94AL2m</t>
  </si>
  <si>
    <t>18/02/17 11:08</t>
  </si>
  <si>
    <t>Rational, Emotional</t>
  </si>
  <si>
    <r>
      <rPr>
        <rFont val="Arial"/>
        <sz val="10.0"/>
      </rPr>
      <t xml:space="preserve">The SOGIE Bill does not force you to reject biology, it aims to protect everyone from discrimination based on their SOGIE.
</t>
    </r>
    <r>
      <rPr>
        <rFont val="Arial"/>
        <color rgb="FF1155CC"/>
        <sz val="10.0"/>
        <u/>
      </rPr>
      <t>https://legacy.senate.gov.ph/lisdata/3106627964!.pdf</t>
    </r>
  </si>
  <si>
    <t>https://twitter.com/cuyunon/status/832822495040376832</t>
  </si>
  <si>
    <t>Thx, Y4L!
 'IMPORTANT: The SOGIE Bill will literally force you to reject basic biology in order to protect the... https://t.co/7NKhTlHrcX</t>
  </si>
  <si>
    <t>18/02/17 05:22</t>
  </si>
  <si>
    <r>
      <rPr>
        <rFont val="Arial"/>
        <sz val="10.0"/>
      </rPr>
      <t xml:space="preserve">The SOGIE Bill does not force you to reject biology, it aims to protect everyone from discrimination based on their SOGIE.
</t>
    </r>
    <r>
      <rPr>
        <rFont val="Arial"/>
        <color rgb="FF1155CC"/>
        <sz val="10.0"/>
        <u/>
      </rPr>
      <t>https://legacy.senate.gov.ph/lisdata/3106627964!.pdf</t>
    </r>
  </si>
  <si>
    <t>https://twitter.com/SkyKnight7000/status/930301471954034688</t>
  </si>
  <si>
    <t>@SkyKnight7000</t>
  </si>
  <si>
    <t>Bartholomew Tan</t>
  </si>
  <si>
    <t>Conservative</t>
  </si>
  <si>
    <t>#junksogiebill #JunkMHbill #SOGIE #SOGI #StopTheInsanity #junkmentalhealthbill #MHActNow
 Sogie &amp;amp; mental health bills are trojan horses for the homo/tranny agendas
 https://t.co/nz6czbBpcq?amp=1</t>
  </si>
  <si>
    <t>14/11/17 05:08</t>
  </si>
  <si>
    <t>UNPROVEN, INNACURATE</t>
  </si>
  <si>
    <r>
      <rPr>
        <rFont val="Arial"/>
        <sz val="10.0"/>
      </rPr>
      <t xml:space="preserve">The SOGIE Bill only aims to protect anyone from being descriminated based on their SOGIE. No such proof that it is a Trojan horse to spread tyranny.
</t>
    </r>
    <r>
      <rPr>
        <rFont val="Arial"/>
        <color rgb="FF1155CC"/>
        <sz val="10.0"/>
        <u/>
      </rPr>
      <t>https://legacy.senate.gov.ph/lisdata/3106627964!.pdf</t>
    </r>
  </si>
  <si>
    <t>https://twitter.com/SkyKnight7000/status/930290948029939712</t>
  </si>
  <si>
    <t>Sex changes will become taxpayer funded under the satanic #SOGIE &amp;amp; #MHActNow bills #junksogiebill #JunkMHbill stop promoting insanity &amp;amp; mental illness! #SOGI https://t.co/8CbbYzM7zt</t>
  </si>
  <si>
    <t>Text, Quote tweet</t>
  </si>
  <si>
    <t>14/11/17 04:27</t>
  </si>
  <si>
    <r>
      <rPr>
        <rFont val="Arial"/>
        <sz val="10.0"/>
      </rPr>
      <t xml:space="preserve">The bill does not specify any funds allocated to Individual Sex changes.
</t>
    </r>
    <r>
      <rPr>
        <rFont val="Arial"/>
        <color rgb="FF1155CC"/>
        <sz val="10.0"/>
        <u/>
      </rPr>
      <t>https://legacy.senate.gov.ph/lisdata/3106627964!.pdf</t>
    </r>
  </si>
  <si>
    <t>https://twitter.com/SkyKnight7000/status/929934760125792257</t>
  </si>
  <si>
    <t>Kill the satanic #SOGIE &amp;amp;#MHActNow bills. These are just trojan horses for the homo &amp;amp; tranny agendas. #SOGI #junksogiebill #JunkMHbill #junkmentalhealthbill https://t.co/5YM9H1BDFC</t>
  </si>
  <si>
    <t>13/11/17 04:51</t>
  </si>
  <si>
    <r>
      <rPr>
        <rFont val="Arial"/>
        <sz val="10.0"/>
      </rPr>
      <t xml:space="preserve">The SOGIE Bill only aims to protect anyone from being descriminated based on their SOGIE. No such proof that it is a Trojan horse to spread tyranny.
</t>
    </r>
    <r>
      <rPr>
        <rFont val="Arial"/>
        <color rgb="FF1155CC"/>
        <sz val="10.0"/>
        <u/>
      </rPr>
      <t>https://legacy.senate.gov.ph/lisdata/3106627964!.pdf</t>
    </r>
  </si>
  <si>
    <t>https://twitter.com/SkyKnight7000/status/929199677446279173</t>
  </si>
  <si>
    <t>Freaks like Takei will be common in #Pinas under the satanic #SOGIE &amp;amp; #MHActNow mental health bills. #junksogiebill #SOGI #JunkMHbill #StopTheInsanity #JunkADB #Philippines https://t.co/7if2fF50jA</t>
  </si>
  <si>
    <t>UNPROVEN, INNACURATE, MISLEADING</t>
  </si>
  <si>
    <r>
      <rPr>
        <rFont val="Arial"/>
        <sz val="10.0"/>
      </rPr>
      <t xml:space="preserve">No evidence exists that SOGIE encourages sexual assult. In fact, SOGIE bill further protects victims with their integration to the women and children desk at police stations.
</t>
    </r>
    <r>
      <rPr>
        <rFont val="Arial"/>
        <color rgb="FF1155CC"/>
        <sz val="10.0"/>
        <u/>
      </rPr>
      <t>https://legacy.senate.gov.ph/lisdata/3106627964!.pdf</t>
    </r>
  </si>
  <si>
    <t>https://twitter.com/SkyKnight7000/status/929198822143746048</t>
  </si>
  <si>
    <t>These freaks will become common in #Pinas under satanic #SOGIE &amp;amp; #MHActNow mental health bills. #junksogiebill #JunkMHbill #SOGI #junkmentalhealthbill https://t.co/Ux7PluRCwb</t>
  </si>
  <si>
    <r>
      <rPr>
        <rFont val="Arial"/>
        <sz val="10.0"/>
      </rPr>
      <t xml:space="preserve">No evidence exists that SOGIE encourages sexual assult. In fact, SOGIE bill further protects victims with their integration to the women and children desk at police stations.
</t>
    </r>
    <r>
      <rPr>
        <rFont val="Arial"/>
        <color rgb="FF1155CC"/>
        <sz val="10.0"/>
        <u/>
      </rPr>
      <t>https://legacy.senate.gov.ph/lisdata/3106627964!.pdf</t>
    </r>
  </si>
  <si>
    <t>https://twitter.com/SkyKnight7000/status/929194351242117120</t>
  </si>
  <si>
    <t>@PROLIFEPHIL More govt tyranny, which is also a trojan horse for pro homo legislation like #SOGIE &amp;amp; #mentalhealth bills. 
 https://t.co/kFgCdkKr9u</t>
  </si>
  <si>
    <t>Text, URL, Reply</t>
  </si>
  <si>
    <r>
      <rPr>
        <rFont val="Arial"/>
        <sz val="10.0"/>
      </rPr>
      <t xml:space="preserve">No such proof that this is a Trojan horse for SOGIE Bill.
</t>
    </r>
    <r>
      <rPr>
        <rFont val="Arial"/>
        <color rgb="FF1155CC"/>
        <sz val="10.0"/>
        <u/>
      </rPr>
      <t>https://www.gmanetwork.com/news/topstories/nation/632115/house-appropriation-panel-oks-bill-penalizing-discrimination-vs-race-religion-ethnicity/story/</t>
    </r>
  </si>
  <si>
    <t>https://twitter.com/SkyKnight7000/status/929192958573924354</t>
  </si>
  <si>
    <t>#rhlaw &amp;amp; #SOGIE &amp;amp; #mentalhealth bills are trojan horses for abortion. #killrhlaw #junksogiebill #JunkMHbill https://t.co/SgQocBGmly</t>
  </si>
  <si>
    <r>
      <rPr>
        <rFont val="Arial"/>
        <sz val="10.0"/>
      </rPr>
      <t xml:space="preserve">The SOGIE Bill only aims to protect anyone from being descriminated based on their SOGIE. No such proof that it is a stepping stone for pro-abortion laws.
</t>
    </r>
    <r>
      <rPr>
        <rFont val="Arial"/>
        <color rgb="FF1155CC"/>
        <sz val="10.0"/>
        <u/>
      </rPr>
      <t>https://legacy.senate.gov.ph/lisdata/3106627964!.pdf</t>
    </r>
  </si>
  <si>
    <t>https://twitter.com/SkyKnight7000/status/928134107460227072</t>
  </si>
  <si>
    <t>@CBCP4LIFE This is satanic. And it will be the future of #Pinas under #SOGIE &amp;amp; #MHActNow bills. 
 #JunkMHbill #junksogiebill</t>
  </si>
  <si>
    <t>Text, Reply</t>
  </si>
  <si>
    <t>UNPROVEN, MISLEADING</t>
  </si>
  <si>
    <r>
      <rPr>
        <rFont val="Arial"/>
        <sz val="10.0"/>
      </rPr>
      <t xml:space="preserve">The tweet suggests that progressive laws such as SOGIE Bill and Mental Health Act is Satanic.
</t>
    </r>
    <r>
      <rPr>
        <rFont val="Arial"/>
        <color rgb="FF1155CC"/>
        <sz val="10.0"/>
        <u/>
      </rPr>
      <t>https://legacy.senate.gov.ph/lisdata/3106627964!.pdf</t>
    </r>
  </si>
  <si>
    <t>https://twitter.com/SkyKnight7000/status/928133402087260161</t>
  </si>
  <si>
    <t>@ANCALERTS These satanic freaks will take over #Pinas under the #SOGIE &amp;amp; #MHActNow bills. 
 #junksogiebill #JunkMHbill #SOGI #junkmentalhealthbill</t>
  </si>
  <si>
    <r>
      <rPr>
        <rFont val="Arial"/>
        <sz val="10.0"/>
      </rPr>
      <t xml:space="preserve">The tweet states that members of the LGBTQIA+ Community will take over once SOGIE bill is approved. This is unproven and is misleading.
</t>
    </r>
    <r>
      <rPr>
        <rFont val="Arial"/>
        <color rgb="FF1155CC"/>
        <sz val="10.0"/>
        <u/>
      </rPr>
      <t>https://legacy.senate.gov.ph/lisdata/3106627964!.pdf</t>
    </r>
  </si>
  <si>
    <t>https://twitter.com/SkyKnight7000/status/928129955560656896</t>
  </si>
  <si>
    <t>@ABSCBNNews This will happen in the #Philippines under the satanic #SOGIE &amp;amp; #MHActNow bills. More rapes &amp;amp;child molestations by the homos. #junksogiebill</t>
  </si>
  <si>
    <r>
      <rPr>
        <rFont val="Arial"/>
        <sz val="10.0"/>
      </rPr>
      <t xml:space="preserve">No evidence exists that SOGIE encourages sexual assult. In fact, SOGIE bill further protects victims with their integration to the women and children desk at police stations.
</t>
    </r>
    <r>
      <rPr>
        <rFont val="Arial"/>
        <color rgb="FF1155CC"/>
        <sz val="10.0"/>
        <u/>
      </rPr>
      <t>https://legacy.senate.gov.ph/lisdata/3106627964!.pdf</t>
    </r>
  </si>
  <si>
    <t>https://twitter.com/SkyKnight7000/status/927750432780374017</t>
  </si>
  <si>
    <t>This is future of Pinas under the satanic #SOGIE &amp;amp; #MHActNow bills.
 #JunkMHbill #junksogiebill #SOGI #junkmentalhealthbill https://t.co/U3mRE6EBbe</t>
  </si>
  <si>
    <t>FALSE, UNPROVEN, MISLEADING</t>
  </si>
  <si>
    <r>
      <rPr>
        <rFont val="Arial"/>
        <sz val="10.0"/>
      </rPr>
      <t xml:space="preserve">The authors of the Anti-Descrimination Bill has no known ties with any Satanic organization. No direct effect, aside from better protection against discrimination, is tied with the SOGIE Bill.
</t>
    </r>
    <r>
      <rPr>
        <rFont val="Arial"/>
        <color rgb="FF1155CC"/>
        <sz val="10.0"/>
        <u/>
      </rPr>
      <t>https://legacy.senate.gov.ph/lisdata/3106627964!.pdf</t>
    </r>
  </si>
  <si>
    <t>https://twitter.com/SkyKnight7000/status/927404953307570176</t>
  </si>
  <si>
    <t>Junk the satanic #SOGIE &amp;amp; #mentalhealth bills! #SOGI #JunkMHbill #junksogiebill
 Future of Pinas under Sogie &amp;amp; MH.
 https://t.co/5uvQ751cZI</t>
  </si>
  <si>
    <r>
      <rPr>
        <rFont val="Arial"/>
        <sz val="10.0"/>
      </rPr>
      <t xml:space="preserve">The authors of the Anti-Descrimination Bill has no known ties with any Satanic organization. No direct effect, aside from better protection against discrimination, is tied with the SOGIE Bill.
</t>
    </r>
    <r>
      <rPr>
        <rFont val="Arial"/>
        <color rgb="FF1155CC"/>
        <sz val="10.0"/>
        <u/>
      </rPr>
      <t>https://legacy.senate.gov.ph/lisdata/3106627964!.pdf</t>
    </r>
  </si>
  <si>
    <t>https://twitter.com/SkyKnight7000/status/927403961006546945</t>
  </si>
  <si>
    <t>Junk the satanic #SOGIE &amp;amp; #mentalhealth bills! 
 #SOGI #JunkMHbill #junksogiebill
 This is the future of Pinas under Sogie &amp;amp; #MHActNow https://t.co/OL48I6LUrz</t>
  </si>
  <si>
    <r>
      <rPr>
        <rFont val="Arial"/>
        <sz val="10.0"/>
      </rPr>
      <t xml:space="preserve">The authors of the Anti-Descrimination Bill has no known ties with any Satanic organization. No direct effect, aside from better protection against discrimination, is tied with the SOGIE Bill.
</t>
    </r>
    <r>
      <rPr>
        <rFont val="Arial"/>
        <color rgb="FF1155CC"/>
        <sz val="10.0"/>
        <u/>
      </rPr>
      <t>https://legacy.senate.gov.ph/lisdata/3106627964!.pdf</t>
    </r>
  </si>
  <si>
    <t>https://twitter.com/SkyKnight7000/status/927400831380611078</t>
  </si>
  <si>
    <t>@PathRoxasINQ @inquirerdotnet Senators should junk the satanic #SOGIE bill. #junksogiebill #SOGI 
 Stop silencing dissent!!!
 Yes 2 free speech!!!
 Sogie is tyranny!!! https://t.co/Z9zf50Hw2U</t>
  </si>
  <si>
    <t>Text, Image, Reply</t>
  </si>
  <si>
    <r>
      <rPr>
        <rFont val="Arial"/>
        <sz val="10.0"/>
      </rPr>
      <t xml:space="preserve">The Tweet suggests that the SOGIE Bill will inhibit free speech. This was proven false.
</t>
    </r>
    <r>
      <rPr>
        <rFont val="Arial"/>
        <color rgb="FF1155CC"/>
        <sz val="10.0"/>
        <u/>
      </rPr>
      <t>https://www.rappler.com/newsbreak/in-depth/disinformation-sogie-bill-spreads-online-filipino-lgbtq-face-discrimination/</t>
    </r>
  </si>
  <si>
    <t>https://twitter.com/JohnJoh33213243/status/946014844737769473</t>
  </si>
  <si>
    <t>@JohnJoh33213243</t>
  </si>
  <si>
    <t>John John John</t>
  </si>
  <si>
    <t>@bryonsubijano Simple! 
 If the Sogie bill will be approved and become a law, this will lead to make another bill for SSM. 
 So people think ahead of it because, they already foresee what would happen in the future. That this bill would just ruin the Humanity! Just saying. No to Sogie bill!</t>
  </si>
  <si>
    <t>27/12/17 13:48</t>
  </si>
  <si>
    <t>FALSE, MISLEADING</t>
  </si>
  <si>
    <r>
      <rPr>
        <rFont val="Arial"/>
        <sz val="10.0"/>
      </rPr>
      <t xml:space="preserve">The SOGIE Bill has no provisions for Same Sex Marriage. The process of creation and approval of a potential Same Sex Marriage Bill is unrelated to the SOGIE Bill.
</t>
    </r>
    <r>
      <rPr>
        <rFont val="Arial"/>
        <color rgb="FF1155CC"/>
        <sz val="10.0"/>
        <u/>
      </rPr>
      <t>https://legacy.senate.gov.ph/lisdata/3106627964!.pdf</t>
    </r>
  </si>
  <si>
    <t>https://twitter.com/JohnJoh33213243/status/946012869073649665</t>
  </si>
  <si>
    <t>@ginsywilde It may not contain article about SSM right now but, this bill will lead to SSM. and it is according to the statement of the author of this bill. 
 Try to watch it at CNN bro. Just saying! 
 No to SOGIE BILL!</t>
  </si>
  <si>
    <t>27/12/17 13:40</t>
  </si>
  <si>
    <r>
      <rPr>
        <rFont val="Arial"/>
        <sz val="10.0"/>
      </rPr>
      <t xml:space="preserve">The SOGIE Bill has no provisions for Same Sex Marriage. The process of creation and approval of a potential Same Sex Marriage Bill is unrelated to the SOGIE Bill.
</t>
    </r>
    <r>
      <rPr>
        <rFont val="Arial"/>
        <color rgb="FF1155CC"/>
        <sz val="10.0"/>
        <u/>
      </rPr>
      <t>https://legacy.senate.gov.ph/lisdata/3106627964!.pdf</t>
    </r>
  </si>
  <si>
    <t>https://twitter.com/Guard_LILY/status/1167476409519853568</t>
  </si>
  <si>
    <t>@Guard_LILY</t>
  </si>
  <si>
    <t>Everwing Lily</t>
  </si>
  <si>
    <t>It's my life
 It's my choice</t>
  </si>
  <si>
    <t>Lgbtqrstuvwxyz can have their restrooms but still their Sogie bill is against majority's rights... #NotoSOGIEBill</t>
  </si>
  <si>
    <t>30/08/19 16:37</t>
  </si>
  <si>
    <r>
      <rPr>
        <rFont val="Arial"/>
        <sz val="10.0"/>
      </rPr>
      <t xml:space="preserve">SOGIE Bill is not against the rights of the majority. In fact, the SOGIE Bill includes every citizen in its aim to protect against discrimination due to an individual's SOGIE, not just members of the LGBTQIA+ community.
</t>
    </r>
    <r>
      <rPr>
        <rFont val="Arial"/>
        <color rgb="FF1155CC"/>
        <sz val="10.0"/>
        <u/>
      </rPr>
      <t>https://legacy.senate.gov.ph/lisdata/3106627964!.pd</t>
    </r>
    <r>
      <rPr>
        <rFont val="Arial"/>
        <sz val="10.0"/>
      </rPr>
      <t>f"</t>
    </r>
  </si>
  <si>
    <t>https://twitter.com/Megatoinks1/status/1167308794889555968</t>
  </si>
  <si>
    <t>@Megatoinks1</t>
  </si>
  <si>
    <t>Megatoinks</t>
  </si>
  <si>
    <t>simple-mindedness leads to shallow life or hollow life?! Never mind!</t>
  </si>
  <si>
    <t>Naku po! Tapos iaapproved pa ang LGBTQ+ Bill na pwede na mag CR mga bekemon sa CR ng babae. Magpanggap lang Bekemon mga ito e di solved na mga yan. Buti kung ang abutin sa CR e ung Senator na pabor sa SOGIE Bill. #NoToSogieBill</t>
  </si>
  <si>
    <t>Text, Quote Tweet</t>
  </si>
  <si>
    <t>30/08/19 05:31</t>
  </si>
  <si>
    <r>
      <rPr>
        <rFont val="Arial"/>
        <sz val="10.0"/>
      </rPr>
      <t xml:space="preserve">The SOGIE Bill does not state that anyone would be able to use Womens's public comfort room.
</t>
    </r>
    <r>
      <rPr>
        <rFont val="Arial"/>
        <color rgb="FF1155CC"/>
        <sz val="10.0"/>
        <u/>
      </rPr>
      <t>https://legacy.senate.gov.ph/lisdata/3106627964!.pdf</t>
    </r>
  </si>
  <si>
    <t>https://twitter.com/ransvergara/status/1167289517050458112</t>
  </si>
  <si>
    <t>@ransvergara</t>
  </si>
  <si>
    <t>Anne | In DAY6 I trust</t>
  </si>
  <si>
    <t>His will be done.</t>
  </si>
  <si>
    <t>The truths and facts of SOGIE Bill and why it must not be passed.
 #NoToSogieBill</t>
  </si>
  <si>
    <t>Text, Thread</t>
  </si>
  <si>
    <t>30/08/19 04:14</t>
  </si>
  <si>
    <r>
      <rPr>
        <rFont val="Arial"/>
        <sz val="10.0"/>
      </rPr>
      <t xml:space="preserve">The assumptions quoted in this thread were already proven to be false.
</t>
    </r>
    <r>
      <rPr>
        <rFont val="Arial"/>
        <color rgb="FF1155CC"/>
        <sz val="10.0"/>
        <u/>
      </rPr>
      <t>https://www.rappler.com/newsbreak/in-depth/disinformation-sogie-bill-spreads-online-filipino-lgbtq-face-discrimination/</t>
    </r>
  </si>
  <si>
    <t>https://twitter.com/MJ_alviz/status/1178324294780125186</t>
  </si>
  <si>
    <t>@MJ_alviz</t>
  </si>
  <si>
    <t>eMJhay</t>
  </si>
  <si>
    <t>Obey and Believe in a Faithful God !</t>
  </si>
  <si>
    <t>Sinasabing SOGIE "EQUALITY" BILL but the Fines and penalities are far more than the other human rights. Masaktan lang feelings nila pwede ka na nilang kasuhan at makulong ng 6 to 12 years. Really , equality?
 #NoToSogieBill</t>
  </si>
  <si>
    <t>29/09/19 15:02</t>
  </si>
  <si>
    <r>
      <rPr>
        <rFont val="Arial"/>
        <sz val="10.0"/>
      </rPr>
      <t xml:space="preserve">The basis for breaking this law is not solely based on the emotional response of the other party.
</t>
    </r>
    <r>
      <rPr>
        <rFont val="Arial"/>
        <color rgb="FF1155CC"/>
        <sz val="10.0"/>
        <u/>
      </rPr>
      <t>https://legacy.senate.gov.ph/lisdata/3106627964!.pdf</t>
    </r>
  </si>
  <si>
    <t>https://twitter.com/LebAckerman08/status/1299347043274518528</t>
  </si>
  <si>
    <t>@LebAckerman08</t>
  </si>
  <si>
    <t>Kayle</t>
  </si>
  <si>
    <t>Lunari
  Aries</t>
  </si>
  <si>
    <t>SOGIE BILL is suck! Many 
 LGBTQIA+ members didn't demand equality they demand special treatment and superiority. #NOTOSOGIEBILL</t>
  </si>
  <si>
    <t>28/08/20 14:04</t>
  </si>
  <si>
    <t>FALSE, UNPROVEN</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</si>
  <si>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</si>
  <si>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https://twitter.com/PortingIII/status/1329820359571369984</t>
  </si>
  <si>
    <t>@PortingIII</t>
  </si>
  <si>
    <t>Porting III</t>
  </si>
  <si>
    <t>the truth prevails</t>
  </si>
  <si>
    <t>True Christians don't discriminate, we honestly love and respect LGBTQ but we dont agree to SOGIE. This bill would also discriminate more communities. Everyone can enjoy their rights without overstepping the rights of others. Still #NoToSogieBill. God bless.</t>
  </si>
  <si>
    <t>20/11/20 16:14</t>
  </si>
  <si>
    <r>
      <rPr>
        <rFont val="Arial"/>
        <sz val="10.0"/>
      </rPr>
      <t xml:space="preserve">SOGIE Bill does not go against the rights of anyone. In fact, the SOGIE Bill includes every citizen in its aim to protect against discrimination due to an individual's SOGIE, not just members of the LGBTQIA+ community.
</t>
    </r>
    <r>
      <rPr>
        <rFont val="Arial"/>
        <color rgb="FF1155CC"/>
        <sz val="10.0"/>
        <u/>
      </rPr>
      <t>https://legacy.senate.gov.ph/lisdata/3106627964!.pdf</t>
    </r>
  </si>
  <si>
    <t>https://twitter.com/YunjiruP/status/1346357755637018624</t>
  </si>
  <si>
    <t>@YunjiruP</t>
  </si>
  <si>
    <t>Yunjiru Puma</t>
  </si>
  <si>
    <t>I am Hard.. But I am Fair.</t>
  </si>
  <si>
    <t>Sa Nangyari sa Flight Attendant na Na Rape at Pinatay.. Mga Suspect na Iba ay BAKLA... pag Naipasa pa ang SOGIE BILL.. lalong Lalabas Kademonyohan ng mga Iyan. Salot na Bakla.
 #NoToSogieBill @ANCALERTS @ABSCBNNews @ABSCBN @itsShowtimeNa @gmanewsbreaking @gmanews</t>
  </si>
  <si>
    <r>
      <rPr>
        <rFont val="Arial"/>
        <sz val="10.0"/>
      </rPr>
      <t xml:space="preserve">The case referenced in the tweet is not related to and is not a vaiable evidence to the claims of the tweet. The SOGIE Bill also does not provide an avenue for any gender group to act in any malicious way.
</t>
    </r>
    <r>
      <rPr>
        <rFont val="Arial"/>
        <color rgb="FF1155CC"/>
        <sz val="10.0"/>
        <u/>
      </rPr>
      <t>https://legacy.senate.gov.ph/lisdata/3106627964!.pdf</t>
    </r>
  </si>
  <si>
    <t>https://twitter.com/waffyyy_/status/1225786834719924224</t>
  </si>
  <si>
    <t>@waffyyy_</t>
  </si>
  <si>
    <t>rafael</t>
  </si>
  <si>
    <t>Una Sogie Bill, next is Divorce bill, ano na next? Same sex marriage?</t>
  </si>
  <si>
    <r>
      <rPr>
        <rFont val="Arial"/>
        <sz val="10.0"/>
      </rPr>
      <t xml:space="preserve">The SOGIE Bill has no provisions for Same Sex Marriage. The process of creation and approval of a potential Same Sex Marriage Bill is unrelated to the SOGIE Bill.
</t>
    </r>
    <r>
      <rPr>
        <rFont val="Arial"/>
        <color rgb="FF1155CC"/>
        <sz val="10.0"/>
        <u/>
      </rPr>
      <t>https://legacy.senate.gov.ph/lisdata/3106627964!.pdf</t>
    </r>
  </si>
  <si>
    <t>https://twitter.com/frenchfernande2/status/1346740199129169921</t>
  </si>
  <si>
    <t>@frenchfernande2</t>
  </si>
  <si>
    <t>Morning Girl</t>
  </si>
  <si>
    <t>I love my country second to our Lord God</t>
  </si>
  <si>
    <t>@Hustlingmind KAYA AKO SASABIHIN KO HINDI KO GUSTO ANG SOGIE BILL NI HONTIVEROS, BIBIGYAN NYA LANG NG PAGKAKATAONG KUMALAT ANG HIV OR AIDS SA BANSA DAHIL SA JAN SA MGA BAKLANG YAN LALO NA SA SAME SEX MARRIAGE NA PANLALAKE, AT GAGAWING EXCUSE NA BAKLA KAPAG NANG RAPE</t>
  </si>
  <si>
    <t xml:space="preserve">The SOGIE Bill does not provide an avenue for an gender group to do malicious things such as Rape. Moreover, any gender can spread STDs.
https://medlineplus.gov/sexuallytransmitteddiseases.html#:~:text=What%20are%20sexually%20transmitted%20diseases,%2C%20oral%2C%20or%20anal%20sex%20.
</t>
  </si>
  <si>
    <t>https://twitter.com/FadedAway84/status/1594642433060765707</t>
  </si>
  <si>
    <t>@FadedAway84</t>
  </si>
  <si>
    <t>FadedAway84</t>
  </si>
  <si>
    <t>just me</t>
  </si>
  <si>
    <t>@theadtan It is not just morality based but truth based. Sogie Bill, Same Sex Marriage, Divorce bill, are lies. They are anti people, anti family, anti morality, anti-God. These are destructive mechanisms peddled by the left to destroy society and belief in God.</t>
  </si>
  <si>
    <t>21/11/22 10:42</t>
  </si>
  <si>
    <r>
      <rPr>
        <rFont val="Arial"/>
        <sz val="10.0"/>
      </rPr>
      <t xml:space="preserve">The claims were already proven to be false.
</t>
    </r>
    <r>
      <rPr>
        <rFont val="Arial"/>
        <color rgb="FF1155CC"/>
        <sz val="10.0"/>
        <u/>
      </rPr>
      <t>https://www.rappler.com/newsbreak/in-depth/disinformation-sogie-bill-spreads-online-filipino-lgbtq-face-discrimination/</t>
    </r>
  </si>
  <si>
    <t>https://twitter.com/LitoDavid/status/1147986223312461826</t>
  </si>
  <si>
    <t>NO TO SOGIE BILL! NO TO SSM!
 The debate is over before it even started. What we have in Congress now is an attempt to impose an alien practice into our own culture mostly through bribery and intimidation just... https://t.co/OB0uH6aT6X</t>
  </si>
  <si>
    <r>
      <rPr>
        <rFont val="Arial"/>
        <sz val="10.0"/>
      </rPr>
      <t xml:space="preserve">There is no such proof that bribery and intimidation were involved in the passing of this Bill.
</t>
    </r>
    <r>
      <rPr>
        <rFont val="Arial"/>
        <color rgb="FF1155CC"/>
        <sz val="10.0"/>
        <u/>
      </rPr>
      <t>https://legacy.senate.gov.ph/lisdata/3106627964!.pdf</t>
    </r>
  </si>
  <si>
    <t>https://twitter.com/blueillusion003/status/1167536720214032384</t>
  </si>
  <si>
    <t>@blueillusion003</t>
  </si>
  <si>
    <t>Rose mJA</t>
  </si>
  <si>
    <t>lost in my own matrix</t>
  </si>
  <si>
    <t>No to SOGIE bill. Heterosexuals should be homophobes. A man sleeping with a homo becomes a homo. Hawa hawa lng.</t>
  </si>
  <si>
    <t>30/08/19 20:37</t>
  </si>
  <si>
    <t>FALSE, INNACURATE</t>
  </si>
  <si>
    <r>
      <rPr>
        <rFont val="Arial"/>
        <sz val="10.0"/>
      </rPr>
      <t xml:space="preserve">Homosexuality is not transmissible as mentioned in this tweet.
</t>
    </r>
    <r>
      <rPr>
        <rFont val="Arial"/>
        <color rgb="FF1155CC"/>
        <sz val="10.0"/>
        <u/>
      </rPr>
      <t>https://familydoctor.org/homosexuality-facts-for-teens/</t>
    </r>
  </si>
  <si>
    <t>https://twitter.com/tagayongmd/status/1167405396224610305</t>
  </si>
  <si>
    <t>@tagayongmd</t>
  </si>
  <si>
    <t>Perxiajay Amistoso</t>
  </si>
  <si>
    <t>Smile makes my day happy everyday!</t>
  </si>
  <si>
    <t>Vote NO to SOGIE BILL! Wag naman po naten tanggalan ng karapatan ang tunay na mga babae. Bakit hindi nalang tayong mga member ng LGBTQ+ ee makuntento na tayo ay tanggap na as part ng lipunan and be happy with... https://t.co/c9nOrUy9d9</t>
  </si>
  <si>
    <t>30/08/19 11:55</t>
  </si>
  <si>
    <t>INNACURATE, MISLEADING</t>
  </si>
  <si>
    <r>
      <rPr>
        <rFont val="Arial"/>
        <sz val="10.0"/>
      </rPr>
      <t xml:space="preserve">The SOGIE Bill does not lremove rights from women
https://www.rappler.com/newsbreak/in-depth/disinformation-sogie-bill-spreads-online-filipino-lgbtq-face-discrimination/
</t>
    </r>
    <r>
      <rPr>
        <rFont val="Arial"/>
        <color rgb="FF1155CC"/>
        <sz val="10.0"/>
        <u/>
      </rPr>
      <t>https://legacy.senate.gov.ph/lisdata/3106627964!.pdf</t>
    </r>
  </si>
  <si>
    <t>https://twitter.com/RealTalkPM/status/944529535076147200</t>
  </si>
  <si>
    <t>Rule, Camille</t>
  </si>
  <si>
    <t>#notosogie</t>
  </si>
  <si>
    <t>RealTalkPM</t>
  </si>
  <si>
    <t>Paul Mark Lacerna</t>
  </si>
  <si>
    <t>Strictly Biblical Evangelical.
 Strictly Charismatic yet Calvinistic.</t>
  </si>
  <si>
    <t>2011-07-20 12:11:13+00:00</t>
  </si>
  <si>
    <t>Imus,Cavite,Philippines</t>
  </si>
  <si>
    <t>REAL TWEET: "A Totally Depraved Sinner will make and adopt Sin as their Law. Licentiousness is their Law. Truth is a Hate Speech to a Totally Depraved Sinner that is why they Hate Christianity because of the Absolute Gospel Truth that states their Depravity."
 #NotoSOGIE</t>
  </si>
  <si>
    <t>2017-12-23 11:26:04+00:00</t>
  </si>
  <si>
    <t>Use of religious beliefs to justify calls for #NoToSogieBill.</t>
  </si>
  <si>
    <t>https://twitter.com/RealTalkPM/status/944528495547260930</t>
  </si>
  <si>
    <t>REAL TWEET: "A Totally Depraved Sinner cannot understand anything 'Christian" and anything 'Morale' and what the Totally Depraved Sinner understands is the False Self."
 #NotoSOGIE</t>
  </si>
  <si>
    <t>2017-12-23 11:21:56+00:00</t>
  </si>
  <si>
    <t>https://twitter.com/RealTalkPM/status/944527969279545344</t>
  </si>
  <si>
    <t>REAL TWEET: "The Totally Depraved Sinner will always lift themselves up to achieve what their Selfish,Depraved Desires Wanted. They do not realize that Worldly Satisfaction has limits and it will be more Emptier."
 #NotoSOGIE</t>
  </si>
  <si>
    <t>2017-12-23 11:19:51+00:00</t>
  </si>
  <si>
    <t>https://twitter.com/RealTalkPM/status/944527364972617728</t>
  </si>
  <si>
    <t>REAL TWEET: "The Totally Depraved Sinner will always had the Moral Illusion that they are always Right but they did not Realize that it will lead them to Death."
 #NotoSOGIE</t>
  </si>
  <si>
    <t>2017-12-23 11:17:26+00:00</t>
  </si>
  <si>
    <t>https://twitter.com/ChinitoEffect/status/1048575088797175809</t>
  </si>
  <si>
    <t>#notosogie notosogiebill junksogie</t>
  </si>
  <si>
    <t>ChinitoEffect</t>
  </si>
  <si>
    <t>ChinitoSanti</t>
  </si>
  <si>
    <t>Never let the fear of striking out keeps you from playing the game</t>
  </si>
  <si>
    <t>2012-12-27 04:43:50+00:00</t>
  </si>
  <si>
    <t>Quezon City</t>
  </si>
  <si>
    <t>@rapplerdotcom @mariaressa so kung mayaman at maimpluwensya ang member ng LGBT community kelangan magkaisa at dapat mas paniwalaan? pero kung mahirap at ordinaryong tao walang pakialam? #NotoSogie kung ganito ang magiging paggamit ng law na ito.</t>
  </si>
  <si>
    <t>Text, Reply(Comment)</t>
  </si>
  <si>
    <t>2018-10-06 14:05:57+00:00</t>
  </si>
  <si>
    <r>
      <rPr>
        <rFont val="Arial"/>
        <sz val="10.0"/>
      </rPr>
      <t xml:space="preserve">The SOGIE Bill does not provide special treatment to any particular gender or social class.
</t>
    </r>
    <r>
      <rPr>
        <rFont val="Arial"/>
        <color rgb="FF1155CC"/>
        <sz val="10.0"/>
        <u/>
      </rPr>
      <t>https://legacy.senate.gov.ph/lisdata/3106627964!.p</t>
    </r>
    <r>
      <rPr>
        <rFont val="Arial"/>
        <sz val="10.0"/>
      </rPr>
      <t>df</t>
    </r>
  </si>
  <si>
    <t>https://twitter.com/KarlVincere/status/1006345329283723264</t>
  </si>
  <si>
    <t>KarlVincere</t>
  </si>
  <si>
    <t>Karl</t>
  </si>
  <si>
    <t>Just a city boy ðŸŽ¶ðŸ¥‚</t>
  </si>
  <si>
    <t>2012-08-08 07:24:20+00:00</t>
  </si>
  <si>
    <t>Texas, USA</t>
  </si>
  <si>
    <t>Wanting everyone to be a "little bit nicer" by calling for the government to regulate other's actions according to your preferences is not love. It's pure narcissism. Rule your own life and let other's rule theirs.
 #NoToSOGIE
 #PrideIsSin</t>
  </si>
  <si>
    <t>2018-06-12 01:19:58+00:00</t>
  </si>
  <si>
    <r>
      <rPr>
        <rFont val="Arial"/>
        <sz val="10.0"/>
      </rPr>
      <t xml:space="preserve">The SOGIE Bill does not provide special treatment to any particular gender..
</t>
    </r>
    <r>
      <rPr>
        <rFont val="Arial"/>
        <color rgb="FF1155CC"/>
        <sz val="10.0"/>
        <u/>
      </rPr>
      <t>https://legacy.senate.gov.ph/lisdata/3106627964!.p</t>
    </r>
    <r>
      <rPr>
        <rFont val="Arial"/>
        <sz val="10.0"/>
      </rPr>
      <t>df</t>
    </r>
  </si>
  <si>
    <t>https://twitter.com/Lyndon_KLAUS/status/956882411085742085</t>
  </si>
  <si>
    <t>Lyndon_KLAUS</t>
  </si>
  <si>
    <t>Lyndon Klaus</t>
  </si>
  <si>
    <t>After 10 years (March 21, 2022) I will lead millions of people for the Glory of GOD and that time I will be speaking in a big conferences :) BIG DREAM!</t>
  </si>
  <si>
    <t>2010-10-09 03:25:21+00:00</t>
  </si>
  <si>
    <t>#NoToSOGIE
 Our constitution is already enough. fb.me/9DOXktQPO</t>
  </si>
  <si>
    <t>2018-01-26 13:31:59+00:00</t>
  </si>
  <si>
    <t>The constitution protects the citizens but does not guarantee that the LGBTQ is fully protected from abuse and discrimination. https://legacy.senate.gov.ph/lisdata/3106627964!.pdf"</t>
  </si>
  <si>
    <t>https://twitter.com/justsayingthe/status/1034661201228193794</t>
  </si>
  <si>
    <t>justsayingthe</t>
  </si>
  <si>
    <t>justsayingtheTRUTH</t>
  </si>
  <si>
    <t>2018-08-29 04:18:46+00:00</t>
  </si>
  <si>
    <t>no need to pass the SOGIE BILL in PH since ALL Filipinos are already protected by the existing bills. #LoveWins #TrueLoveTellsTheTruth #NoToSogieBill #ALDUBThereIsHope</t>
  </si>
  <si>
    <t>2018-08-29 04:37:08+00:00</t>
  </si>
  <si>
    <r>
      <rPr>
        <rFont val="Arial"/>
        <sz val="10.0"/>
      </rPr>
      <t xml:space="preserve">The constitution protects the citizens but does not guarantee that the LGBTQ is fully protected from abuse and discrimination. </t>
    </r>
    <r>
      <rPr>
        <rFont val="Arial"/>
        <color rgb="FF1155CC"/>
        <sz val="10.0"/>
        <u/>
      </rPr>
      <t>https://legacy.senate.gov.ph/lisdata/3106627964!.pdf</t>
    </r>
  </si>
  <si>
    <t>https://twitter.com/jaymer777/status/1028543602312409089</t>
  </si>
  <si>
    <t>jaymer777</t>
  </si>
  <si>
    <t>j</t>
  </si>
  <si>
    <t>2011-06-03 16:33:14+00:00</t>
  </si>
  <si>
    <t>@loren_legarda eh ano naman po gagawin ninyo kapag kami naman ang inabuso at ayaw namin pumayag sa ipagagawa ng mga miyembro ng lgbt? My gad hindi po tyo US, kya wag tyong gaya2x at sunod sunuran sa mga pansariling kagustuhan ng iilan. #NOTOSOGIEBILL</t>
  </si>
  <si>
    <t>2018-08-12 07:27:58+00:00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</si>
  <si>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t>
    </r>
    <r>
      <rPr>
        <rFont val="Arial"/>
        <sz val="10.0"/>
      </rPr>
      <t>.pdf</t>
    </r>
  </si>
  <si>
    <t>https://twitter.com/RoseNofuente/status/985188270576361472</t>
  </si>
  <si>
    <t>RoseNofuente</t>
  </si>
  <si>
    <t>Rose Nofuente</t>
  </si>
  <si>
    <t>Certified Worshipper, Cell Leader, Doulos</t>
  </si>
  <si>
    <t>2010-10-16 07:55:41+00:00</t>
  </si>
  <si>
    <t>God created us. So we don't decide for our gender. God already assigned it for you even before you were born!
 #NOTOSOGIEBILL</t>
  </si>
  <si>
    <t>2018-04-14 16:09:22+00:00</t>
  </si>
  <si>
    <t>Use of religious beliefsto justify calls for #NoToSogieBill.</t>
  </si>
  <si>
    <t>https://twitter.com/mrsquebrar_maye/status/975014408010088448</t>
  </si>
  <si>
    <t>mrsquebrar_maye</t>
  </si>
  <si>
    <t>Imari Jose</t>
  </si>
  <si>
    <t>Daughter to Ricky and Imelda. Sister to Rickaela, Jennysis and Dexter. Wife to David. Loved by Jesus.</t>
  </si>
  <si>
    <t>2015-01-08 12:05:35+00:00</t>
  </si>
  <si>
    <t>Valenzuela City, National Capital Region</t>
  </si>
  <si>
    <t>@Clydenator Prejudice? Discrimination? Yan na basehan ng discrimination? Napakadelikado naman pala ng SOGIE bill na yan #NOTOSOGIEBILL</t>
  </si>
  <si>
    <t>Text, Reply(comment)</t>
  </si>
  <si>
    <t>2018-03-17 14:22:04+00:00</t>
  </si>
  <si>
    <r>
      <rPr>
        <rFont val="Arial"/>
        <sz val="10.0"/>
      </rPr>
      <t xml:space="preserve">The SOGIE Bill aims to prevent discrimination on the basis of sexual orientation and gender expression. There is nothing inherently threatening about its provisions. </t>
    </r>
    <r>
      <rPr>
        <rFont val="Arial"/>
        <color rgb="FF1155CC"/>
        <sz val="10.0"/>
        <u/>
      </rPr>
      <t>https://legacy.senate.gov.ph/lisdata/3106627964!.pdf</t>
    </r>
  </si>
  <si>
    <t>https://twitter.com/just_justtruth/status/972890256566493184</t>
  </si>
  <si>
    <t>just_justtruth</t>
  </si>
  <si>
    <t>Just truth</t>
  </si>
  <si>
    <t>2018-03-09 15:38:50+00:00</t>
  </si>
  <si>
    <t>@Mogwai60790839 We don't mean homo destroys the family! We mean the SOGIE bill itself leads to disorientation of the family. People who love and protect their families do not deserved to be called morons! #NoToSogieBill</t>
  </si>
  <si>
    <t>2018-03-11 17:41:27+00:00</t>
  </si>
  <si>
    <t>The SOGIE Bill has no provisions that would lead to the disorientation of families. https://legacy.senate.gov.ph/lisdata/3106627964!.pdf</t>
  </si>
  <si>
    <t>https://twitter.com/just_justtruth/status/972861158976757765</t>
  </si>
  <si>
    <t>We respect the LGBT group...
 We stand with the LGBTs in their fight for freedom and equality...
 But we never stand for any act that would infringe the HIGHEST LAW OF ALL: THE LAW OF GOD..
 #NoToSogieBill
 #NoToSameSexMarriage
 #NoToInfringementOfTheLawofGod</t>
  </si>
  <si>
    <t>2018-03-11 15:45:49+00:00</t>
  </si>
  <si>
    <t>https://twitter.com/just_justtruth/status/972860025390604293</t>
  </si>
  <si>
    <t>@Peippermint Yes, there is separation of church and state but never in the constitution mentioned about separation of God and state. Sa preamble nga e, We the sovereign Filipino people, IMPLORING THE AID OF ALMIGHTY GOD.. #NoToSogieBill</t>
  </si>
  <si>
    <t>2018-03-11 15:41:19+00:00</t>
  </si>
  <si>
    <t>Article II Section 6 of the Philippine Constitution states that the Separatoin of Church and State is Invioable. https://www.officialgazette.gov.ph/constitutions/the-1987-constitution-of-the-republic-of-the-philippines/the-1987-constitution-of-the-republic-of-the-philippines-article-ii/</t>
  </si>
  <si>
    <t>https://twitter.com/just_justtruth/status/972858430271643648</t>
  </si>
  <si>
    <t>@lnnkcdmfzmqz It will affect our freedom of expression and of beliefs kaya kami nangingialam. #NoToSogieBill</t>
  </si>
  <si>
    <t>2018-03-11 15:34:59+00:00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</si>
  <si>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</si>
  <si>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https://twitter.com/just_justtruth/status/972857771170213888</t>
  </si>
  <si>
    <t>@truthcrusader26 @wrdngneknek The Philippines is ranked as one of the most gay-friendly nations in Asia. The LAW already provides all the needed rights to protect them and all other individuals outside the LGBTQ community.
 #NoToSOGIEBill</t>
  </si>
  <si>
    <t>2018-03-11 15:32:22+00:00</t>
  </si>
  <si>
    <r>
      <rPr>
        <rFont val="Arial"/>
        <sz val="10.0"/>
      </rPr>
      <t xml:space="preserve">The constitution protects the citizens but does not guarantee that the LGBTQ is fully protected from abuse and discrimination. </t>
    </r>
    <r>
      <rPr>
        <rFont val="Arial"/>
        <color rgb="FF1155CC"/>
        <sz val="10.0"/>
        <u/>
      </rPr>
      <t>https://legacy.senate.gov.ph/lisdata/3106627964!.pdf</t>
    </r>
  </si>
  <si>
    <t>https://twitter.com/chelslayed_/status/1175035141871165440</t>
  </si>
  <si>
    <t>chelslayed_</t>
  </si>
  <si>
    <t>cinnamon girlie</t>
  </si>
  <si>
    <t>gaslight, gatekeep, girlboss</t>
  </si>
  <si>
    <t>2018-11-12 08:09:09+00:00</t>
  </si>
  <si>
    <r>
      <rPr>
        <rFont val="Arial"/>
        <color rgb="FF000000"/>
        <sz val="10.0"/>
      </rPr>
      <t xml:space="preserve">#NOtoSOGIE </t>
    </r>
    <r>
      <rPr>
        <rFont val="Arial"/>
        <color rgb="FF1155CC"/>
        <sz val="10.0"/>
        <u/>
      </rPr>
      <t>https://t.co/jFIv8Mywi5</t>
    </r>
  </si>
  <si>
    <t xml:space="preserve">Text, Image </t>
  </si>
  <si>
    <t>2019-09-20 21:13:03+08:00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</si>
  <si>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</si>
  <si>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https://twitter.com/dette_bernie/status/1173251512299966464</t>
  </si>
  <si>
    <t>dette_bernie</t>
  </si>
  <si>
    <t>bernie dette</t>
  </si>
  <si>
    <t>"An eye for an eye will only make the whole world blind." - Mahatma Gandhi</t>
  </si>
  <si>
    <t>2017-03-27 23:21:09+00:00</t>
  </si>
  <si>
    <t>Camaligan, Bicol Region</t>
  </si>
  <si>
    <t>What about us (the people who follow/respect the law)? 
 WE HAVE FEELINGS TOO. 💔
 #NoToSogieBill #NOtoSOGIE #HumanRights #WomensRights https://t.co/1hbbrbyF33</t>
  </si>
  <si>
    <t>2019-09-15 23:05:33+08:00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</si>
  <si>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</si>
  <si>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https://twitter.com/eliahquim/status/1173096611230044160</t>
  </si>
  <si>
    <t>eliahquim</t>
  </si>
  <si>
    <t>Eliahquim</t>
  </si>
  <si>
    <t>2018-03-10 10:18:30+00:00</t>
  </si>
  <si>
    <t>This bill violates many constitutional rights. EVERYONE should/must be treated equality under the law. LAW is for everyone, not for SELECTIVE SECTORS ONLY.
 If it were for the protection of just one sector only. Asa ang fairness? Don't abuse the word "DISCRIMINATION"
 #NoToSogie</t>
  </si>
  <si>
    <t>2019-09-15 12:50:01+08:00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</si>
  <si>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</si>
  <si>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https://twitter.com/jameslee26/status/1172727448594612224</t>
  </si>
  <si>
    <t>jameslee26</t>
  </si>
  <si>
    <t>james lee tica</t>
  </si>
  <si>
    <t>I am a Christian, a husband to an awesome wife, a father to seven crazy kids and I love serving the people of the International Bible Church.</t>
  </si>
  <si>
    <t>2009-06-13 03:24:38+00:00</t>
  </si>
  <si>
    <t>Mandaluyong City, Philippines</t>
  </si>
  <si>
    <r>
      <rPr>
        <rFont val="Arial"/>
        <color rgb="FF000000"/>
        <sz val="10.0"/>
      </rPr>
      <t xml:space="preserve">#CCM #CCMovement #ChristianCoalitionMovement #killthebill #notoSOGIEbill #NoToSOGIE </t>
    </r>
    <r>
      <rPr>
        <rFont val="Arial"/>
        <color rgb="FF1155CC"/>
        <sz val="10.0"/>
        <u/>
      </rPr>
      <t>https://t.co/vJ9IHxBP5R</t>
    </r>
  </si>
  <si>
    <t>2019-09-14 12:23:06+08:00</t>
  </si>
  <si>
    <t>https://drive.google.com/file/d/1VfN04fvSOhzrIBfdE3U2BrMmqEq7ZHat/view?usp=share_link</t>
  </si>
  <si>
    <t>MISLEADING, UNPROVEN</t>
  </si>
  <si>
    <r>
      <rPr>
        <rFont val="Arial"/>
        <sz val="10.0"/>
      </rPr>
      <t xml:space="preserve">The constitution protects the citizens but does not guarantee that the LGBTQ is fully protected from abuse and discrimination.
Laws listed in the photo cater to different sectors and does not guarantee protection of members of the LGBTQ+ community specifically  </t>
    </r>
    <r>
      <rPr>
        <rFont val="Arial"/>
        <color rgb="FF1155CC"/>
        <sz val="10.0"/>
        <u/>
      </rPr>
      <t>https://legacy.senate.gov.ph/lisdata/3106627964!.pdf</t>
    </r>
  </si>
  <si>
    <t>https://twitter.com/immobboss/status/1172022180441276416</t>
  </si>
  <si>
    <t>immobboss</t>
  </si>
  <si>
    <t>Avicii-fan</t>
  </si>
  <si>
    <t>Always a tiny bit late. Estoy presente.</t>
  </si>
  <si>
    <t>2009-10-17 18:33:48+00:00</t>
  </si>
  <si>
    <t>Made in the Philippines</t>
  </si>
  <si>
    <t>Exactly. Special treatment for a few. #NoToSogieBill
 #NOtoSOGIE
 pinoytrend.net/2019/09/09/netâ€¦</t>
  </si>
  <si>
    <t>2019-09-12 13:40:37+08:00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</si>
  <si>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</si>
  <si>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https://twitter.com/unjoannable/status/1171608011997089793</t>
  </si>
  <si>
    <t>unjoannable</t>
  </si>
  <si>
    <t>Unjoannable</t>
  </si>
  <si>
    <t>Loves Jesus / Independent woman/ lifestyle Blogger / Vlogger / Visual Artists / Author's Assistant /Breadwinner / A Dreamer</t>
  </si>
  <si>
    <t>2019-08-29 22:16:45+00:00</t>
  </si>
  <si>
    <t>Republika ng Pilipinas</t>
  </si>
  <si>
    <t>Not only against women's rights. It's against to our Lord God who created us as man and woman. #NOtoSOGIE</t>
  </si>
  <si>
    <t>2019-09-11 10:14:52+08:00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</si>
  <si>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</si>
  <si>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https://twitter.com/RamonaSiclat/status/1171603830150066176</t>
  </si>
  <si>
    <t>RamonaSiclat</t>
  </si>
  <si>
    <t>RAMONA SICLAT</t>
  </si>
  <si>
    <t>my...
 Testimony
 Action
 Life
 Knowledge
 ...are all for Christ</t>
  </si>
  <si>
    <t>2019-09-03 23:48:50+00:00</t>
  </si>
  <si>
    <t>Bago magkaron ng usapang SOGIE lahat ng matitibay pwedeng ma OKRAY at mang OKRAY. With the passage of the SOGIE bill, LGBTQ+ nalang ang pwedeng mang OKRAY pag sila ang inOKRAY mo, kulong ka. EQUALITY? #notoSOGIEbill #NOTOSOGIEBILL #NotoSOGIE</t>
  </si>
  <si>
    <t>Before the discussion on SOGIE, anyone can diss or mock anyone. WIth the passage of the SOGIE Bill, onyl the members of the LGTBQ+ community can diss or mock others, but when they get dissed or mocked you get jailed. Equality?</t>
  </si>
  <si>
    <t>2019-09-11 09:58:15+08:00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</si>
  <si>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</si>
  <si>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https://twitter.com/romyalvin12/status/1171550578159153152</t>
  </si>
  <si>
    <t>romyalvin12</t>
  </si>
  <si>
    <t>Manay Fresh (Romy)</t>
  </si>
  <si>
    <t>Maldita sa TV ug picture pero but-an sa personal. lab lab lab lang tayo 💖💖💖</t>
  </si>
  <si>
    <t>2014-09-28 22:00:21+00:00</t>
  </si>
  <si>
    <t>Davao City</t>
  </si>
  <si>
    <r>
      <rPr>
        <rFont val="Arial"/>
        <color rgb="FF000000"/>
        <sz val="10.0"/>
      </rPr>
      <t>#NOtoSOGIE</t>
    </r>
    <r>
      <rPr>
        <rFont val="Arial"/>
        <color rgb="FF1155CC"/>
        <sz val="10.0"/>
        <u/>
      </rPr>
      <t xml:space="preserve"> https://t.co/5Ctrrq5e3s</t>
    </r>
  </si>
  <si>
    <t>2019-09-11 06:26:38+08:00</t>
  </si>
  <si>
    <t>https://drive.google.com/file/d/1XAt4_4ZrGF3DiSL-0fkOMmTET8cs_Q4U/view?usp=share_link</t>
  </si>
  <si>
    <r>
      <rPr>
        <rFont val="Arial"/>
        <sz val="10.0"/>
      </rPr>
      <t xml:space="preserve">"hurting their feelings" is used in general and does not go into the specific discriminatory practices that may lead to the penalty stated
</t>
    </r>
    <r>
      <rPr>
        <rFont val="Arial"/>
        <color rgb="FF1155CC"/>
        <sz val="10.0"/>
        <u/>
      </rPr>
      <t>https://legacy.senate.gov.ph/lisdata/3106627964!.pdf</t>
    </r>
  </si>
  <si>
    <t>https://twitter.com/observer_hidden/status/1171478988071399426</t>
  </si>
  <si>
    <t>observer_hidden</t>
  </si>
  <si>
    <t>#StopAsianHate
 #AntiStupidity
 #FeminismIsAntiWoman
 #AntiHyprocrite
 #AntiFixArt
 #BlackwashingCharacterIsRACIST
 #ProudDDS
 #AntiFakeNews
 #AntiWokes</t>
  </si>
  <si>
    <t>2019-03-03 14:18:02+00:00</t>
  </si>
  <si>
    <t>Facts is Facts</t>
  </si>
  <si>
    <t>@gucci_B33 5 they are planning to give pedos rights and so on. Bcoz of
 Under sexual orientation
 6 Sogie bill itself came from the western Country. Its a copy ang paste. 
 7 all this FACTS u still going to deny?That sogie is FAR more just anti-discrimination? and to prevent this #Notosogie</t>
  </si>
  <si>
    <t>2019-09-11 01:42:10+08:00</t>
  </si>
  <si>
    <r>
      <rPr>
        <rFont val="Arial"/>
        <sz val="10.0"/>
      </rPr>
      <t xml:space="preserve">The SOGIE Bill does not provide an avenue for a gender group to do malicious things such as Rape.  </t>
    </r>
    <r>
      <rPr>
        <rFont val="Arial"/>
        <color rgb="FF1155CC"/>
        <sz val="10.0"/>
        <u/>
      </rPr>
      <t>https://legacy.senate.gov.ph/lisdata/3106627964!.pdf</t>
    </r>
    <r>
      <rPr>
        <rFont val="Arial"/>
        <sz val="10.0"/>
      </rPr>
      <t xml:space="preserve">
</t>
    </r>
  </si>
  <si>
    <t>https://twitter.com/observer_hidden/status/1171442352289746945?s=20</t>
  </si>
  <si>
    <t>oppose sogie bill</t>
  </si>
  <si>
    <t>10 Reasons why we Oppose  Sogie Bill. MUST READ</t>
  </si>
  <si>
    <t>https://drive.google.com/file/d/1Qx3ocEqLbBbdGYUTJNBXaqZlNGB1Uvr-/view?usp=share_link</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</si>
  <si>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</si>
  <si>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https://twitter.com/mensvballfanph/status/1181912661660798977</t>
  </si>
  <si>
    <t>mensvballfanph</t>
  </si>
  <si>
    <t>A fan of Men's Volleyball</t>
  </si>
  <si>
    <t>Mens and Boys Volleyball Tournament</t>
  </si>
  <si>
    <t>2019-02-25 03:19:45+00:00</t>
  </si>
  <si>
    <t>@MiNico_270 @FridayZhen @collegeboyside @jmglrst @SPARKphils Then why are we having this conversation. The intent of the sogie bill is ok. But there are provisions that inhibits the rights of other people. Edit that bill and let's talk. Right now, #NoToSogieBill</t>
  </si>
  <si>
    <t>2019-10-09 20:41:52+08:00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</si>
  <si>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</si>
  <si>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https://twitter.com/mensvballfanph/status/1181909415630274560</t>
  </si>
  <si>
    <t>@collegeboyside @MiNico_270 @jmglrst @FridayZhen @SPARKphils Yan yung nasa header but the proposed bill doesn't seem like that. Sogie bill is special treatment. Though there are provisions na maganda, but there are also those na problematic. Edit that bill then let's talk. Right now, I'm #NoToSogieBill</t>
  </si>
  <si>
    <t>2019-10-09 20:28:58+08:00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</si>
  <si>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</si>
  <si>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https://twitter.com/W_rath/status/1179040631248707584</t>
  </si>
  <si>
    <t>W_rath</t>
  </si>
  <si>
    <t>Nnuj</t>
  </si>
  <si>
    <t>2010-12-04 01:45:45+00:00</t>
  </si>
  <si>
    <t>Our society has become complacent. It prioritizes "entitlement" masquerading as "rights" over the basic requirement of decent living.
 #NoToSogieBill
 #savethefarmers</t>
  </si>
  <si>
    <t>2019-10-01 22:29:26+08:00</t>
  </si>
  <si>
    <r>
      <rPr>
        <rFont val="Arial"/>
        <sz val="10.0"/>
      </rPr>
      <t xml:space="preserve">The SOGIE Bill does not provide special treatment to any gender groups and other sectors 
</t>
    </r>
    <r>
      <rPr>
        <rFont val="Arial"/>
        <color rgb="FF1155CC"/>
        <sz val="10.0"/>
        <u/>
      </rPr>
      <t>https://legacy.senate.gov.ph/lisdata/3106627964!.pdf</t>
    </r>
  </si>
  <si>
    <t>https://twitter.com/trixietagulob1/status/1179001199422365696</t>
  </si>
  <si>
    <t>trixietagulob1</t>
  </si>
  <si>
    <t>trixietagulob</t>
  </si>
  <si>
    <t>2019-10-01 11:37:37+00:00</t>
  </si>
  <si>
    <t>OMG guys I dont want to support the SOGIE bill because POPE FRANCIS SAID IT WAS BAD. WAKE UP PEOPLE!!! #NoToSogieBill 😡😡😡😡</t>
  </si>
  <si>
    <t>2019-10-01 19:52:45+08:00</t>
  </si>
  <si>
    <t>UNPROVEN, FALSE</t>
  </si>
  <si>
    <r>
      <rPr>
        <rFont val="Arial"/>
        <sz val="10.0"/>
      </rPr>
      <t xml:space="preserve">There is no proof that Pope Francis expressed his non support of the bill at the time of the tweet. 
In an interview on January 2023, the Pope states that "being homosexual is not a crime" and recommended that the Catholic Church put an end to "unjust" laws that target members of the LGBTQ+ community 
</t>
    </r>
    <r>
      <rPr>
        <rFont val="Arial"/>
        <color rgb="FF1155CC"/>
        <sz val="10.0"/>
        <u/>
      </rPr>
      <t>https://apnews.com/article/pope-francis-gay-rights-ap-interview-1359756ae22f27f87c1d4d6b9c8ce212</t>
    </r>
  </si>
  <si>
    <t>https://twitter.com/phudong96/status/1327748999848235009</t>
  </si>
  <si>
    <t>phudong96</t>
  </si>
  <si>
    <t>à¹‚à¸›à¹‚à¸¥à¸”à¸‡</t>
  </si>
  <si>
    <t>Republic of the Philippines</t>
  </si>
  <si>
    <t>#NoToSOGIE #NoToSogieBill kasi halos lahat ng mga anti duterte at anti Gobyerno mga baklang chaka pa. Karamihan sa kanila mga influencer daw kamo. Ewness at its finest.</t>
  </si>
  <si>
    <t>Almost all of the anti-Duterte and anti-government are gays. Most of them are even "influencers".</t>
  </si>
  <si>
    <t>15/11/20 07:03</t>
  </si>
  <si>
    <t>No evidence to support claim that members of the LGBT are anti-government, anti-Duterte.</t>
  </si>
  <si>
    <t>AsherYoseph</t>
  </si>
  <si>
    <t>@thefoundlamb Yes i agree! Gusto ng Sogie superiority hindi equality kung aaralin mo maigi. #NoToSogieBill #NoToSOGIE</t>
  </si>
  <si>
    <t>Yes, I agree! If you study it thoroughly, the aim of SOGIE is superiority, not equality.</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</si>
  <si>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</si>
  <si>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allforJesus100</t>
  </si>
  <si>
    <t>Para sa Diyos at Bayan ðŸ™_x008f_ðŸ_x008f_»ðŸ‡µðŸ‡­â_x009d_¤ï¸_x008f_
 #NoToSogieBill</t>
  </si>
  <si>
    <t>@arisjhon5 @EVNG_RYAN24 @Bro_Eddie May mga batas na po tayo noon pa na nagpoprotekta sa LAHAT. At may sapat na opportunidad na dumadating sa bwat isang tao para maging masaya at magtagumpay sa buhay.
 Hindi na po kailangan ng 'special treatment - Sogie bill.'
 #NoToSogieBill 
 #NoToSOGIE</t>
  </si>
  <si>
    <t>We already have laws in place that protect EVERYONE. And there are enough opportunities that come to every individual to be happy and successful in life. The 'special treatment - SOGIE bill' is no longer necessary.</t>
  </si>
  <si>
    <r>
      <rPr>
        <rFont val="Arial"/>
        <sz val="10.0"/>
      </rPr>
      <t xml:space="preserve">The constitution protects the citizens but does not guarantee that the LGBTQ is fully protected from abuse and discrimination.
 </t>
    </r>
    <r>
      <rPr>
        <rFont val="Arial"/>
        <color rgb="FF1155CC"/>
        <sz val="10.0"/>
        <u/>
      </rPr>
      <t>https://legacy.senate.gov.ph/lisdata/3106627964!.pdf</t>
    </r>
  </si>
  <si>
    <t>https://twitter.com/hope182020/status/1326197323299397632</t>
  </si>
  <si>
    <t>hope182020</t>
  </si>
  <si>
    <t>Precious Hannah Ocampo</t>
  </si>
  <si>
    <t>Perfectly Imperfect,
 Wonderfully BlessedðŸ’–</t>
  </si>
  <si>
    <t>We shouldn't tolerate people or laws that are going beyond the line and abusing God's grace and love.
 #NoToSOGIE</t>
  </si>
  <si>
    <t>No evidence to support claim that the SOGIE Bill abuses any Catholic teaching.</t>
  </si>
  <si>
    <t>https://twitter.com/dzeiar/status/1199503075922178048</t>
  </si>
  <si>
    <t xml:space="preserve">GNDR </t>
  </si>
  <si>
    <t>dzeiar</t>
  </si>
  <si>
    <t>jonathan rosario</t>
  </si>
  <si>
    <t>Tall, Dark&amp; Wholesome!..simple but loves to laugh ;) i love God, Bible &amp; people..willing to help to d best I can...i disciple people to become followers of God.</t>
  </si>
  <si>
    <t>2009-12-04 04:52:04+00:00</t>
  </si>
  <si>
    <t>Amidst the Seven Angels</t>
  </si>
  <si>
    <t>Dear Christians. This movement may not have made it on the national level but they sure are dying to build their fortresses in every town and city in the country. #NoToSOGIE lifesitenews.com/news/canadas-lâ€¦</t>
  </si>
  <si>
    <t>2019-11-27 01:39:53+00:00</t>
  </si>
  <si>
    <t xml:space="preserve">MISLEADING </t>
  </si>
  <si>
    <r>
      <rPr>
        <rFont val="Arial"/>
        <sz val="10.0"/>
      </rPr>
      <t xml:space="preserve">The SOGIE Bill has no provisions that would coerce schools to back LGBT rights with the threat of losing public funding.
 </t>
    </r>
    <r>
      <rPr>
        <rFont val="Arial"/>
        <color rgb="FF1155CC"/>
        <sz val="10.0"/>
        <u/>
      </rPr>
      <t>https://legacy.senate.gov.ph/lisdata/3106627964!.pdf</t>
    </r>
  </si>
  <si>
    <t>https://twitter.com/LitoDavid/status/1183196438982823936</t>
  </si>
  <si>
    <t>LitoDavid</t>
  </si>
  <si>
    <t>2010-08-05 00:02:15+00:00</t>
  </si>
  <si>
    <t>2019-10-13 01:43:08+00:00</t>
  </si>
  <si>
    <r>
      <rPr>
        <rFont val="Arial"/>
        <sz val="10.0"/>
      </rPr>
      <t xml:space="preserve">The SOGIE Bill has no provisions that would promote "irresponsible practice" 
 </t>
    </r>
    <r>
      <rPr>
        <rFont val="Arial"/>
        <color rgb="FF1155CC"/>
        <sz val="10.0"/>
        <u/>
      </rPr>
      <t>https://legacy.senate.gov.ph/lisdata/3106627964!.pdf</t>
    </r>
  </si>
  <si>
    <t>https://twitter.com/MfrTiangco/status/1180384084226297856</t>
  </si>
  <si>
    <t>MfrTiangco</t>
  </si>
  <si>
    <t>âœ¨MAYðŸ’«</t>
  </si>
  <si>
    <t>2015-10-15 13:44:11+00:00</t>
  </si>
  <si>
    <t>Will the oblation be soon multi-colored? 
 &amp;amp; the @upmbt be UP Fighting Rainbow &amp;amp; ditch Maroons? 
 #NoToSOGIE https://t.co/5nPmEpyJRI</t>
  </si>
  <si>
    <t>2019-10-05 07:27:50+00:00</t>
  </si>
  <si>
    <t>Speculation</t>
  </si>
  <si>
    <t>https://twitter.com/tweety0411/status/1178900917967450112</t>
  </si>
  <si>
    <t>tweety0411</t>
  </si>
  <si>
    <t>Nana</t>
  </si>
  <si>
    <t>A Catholic devotee, Christ's faithful, dedicated wife &amp; mom, simple Filipina, CSR advocate &amp; environmentalist and a showbizen.</t>
  </si>
  <si>
    <t>2010-03-17 15:53:31+00:00</t>
  </si>
  <si>
    <t>National Capital Region, Repub</t>
  </si>
  <si>
    <t>@ABSCBNNews Patay tayo dyan Tito Sen @sotto_tito. Meron don't rely on the outdated hard copies...use google mas updated. Still #NOtoSOGIE because of, as mentioned during the hearing, "hidden horrible provisions".ðŸ¤·â€_x008d_â™€ï¸_x008f_</t>
  </si>
  <si>
    <t>2019-10-01 05:14:16+00:00</t>
  </si>
  <si>
    <r>
      <rPr>
        <rFont val="Arial"/>
        <sz val="10.0"/>
      </rPr>
      <t xml:space="preserve">The SOGIE Bill has stated its provisions clearly and the claim of "hidden horrible provisions" is not proven.
 </t>
    </r>
    <r>
      <rPr>
        <rFont val="Arial"/>
        <color rgb="FF1155CC"/>
        <sz val="10.0"/>
        <u/>
      </rPr>
      <t>https://legacy.senate.gov.ph/lisdata/3106627964!.pdf</t>
    </r>
  </si>
  <si>
    <t>https://twitter.com/beancnxx/status/1178694112758812672</t>
  </si>
  <si>
    <t>beancnxx</t>
  </si>
  <si>
    <t>raj</t>
  </si>
  <si>
    <t>âš–ï¸_x008f_</t>
  </si>
  <si>
    <t>2012-09-21 01:22:27+00:00</t>
  </si>
  <si>
    <t>Caloocan</t>
  </si>
  <si>
    <t>love the sinners but hate the siN #NoToSogieBill #NOtoSOGIE ðŸ™_x008f_ðŸ_x008f_» https://t.co/o0bFeponps</t>
  </si>
  <si>
    <t>2019-09-30 15:32:30+00:00</t>
  </si>
  <si>
    <r>
      <rPr>
        <rFont val="Arial"/>
        <sz val="10.0"/>
      </rPr>
      <t xml:space="preserve">The SOGIE Bill has no provisions for encouraging "sin".
 </t>
    </r>
    <r>
      <rPr>
        <rFont val="Arial"/>
        <color rgb="FF1155CC"/>
        <sz val="10.0"/>
        <u/>
      </rPr>
      <t>https://legacy.senate.gov.ph/lisdata/3106627964!.pdf</t>
    </r>
  </si>
  <si>
    <t>https://twitter.com/ptralexgarcia/status/1178676279987625985</t>
  </si>
  <si>
    <t>ptralexgarcia</t>
  </si>
  <si>
    <t>Alex Garcia</t>
  </si>
  <si>
    <t>A Christ-follower, a husband, a father &amp; a pastor who loves God &amp; who lives for His purposes; loves God's people &amp; all who needs Christ; loves life!</t>
  </si>
  <si>
    <t>2009-10-05 07:04:42+00:00</t>
  </si>
  <si>
    <t>#NOTOSOGIE YES TO THE PRESERVATION OF THE FILIPINO FAMILY! facebook.com/10000028902408â€¦</t>
  </si>
  <si>
    <t>2019-09-30 14:21:38+00:00</t>
  </si>
  <si>
    <r>
      <rPr>
        <rFont val="Arial"/>
        <sz val="10.0"/>
      </rPr>
      <t xml:space="preserve">The SOGIE Bill does not violate the Filipino Family.
 </t>
    </r>
    <r>
      <rPr>
        <rFont val="Arial"/>
        <color rgb="FF1155CC"/>
        <sz val="10.0"/>
        <u/>
      </rPr>
      <t>https://legacy.senate.gov.ph/lisdata/3106627964!.pdf</t>
    </r>
  </si>
  <si>
    <t>https://twitter.com/SzaCh28/status/1178675159709839362</t>
  </si>
  <si>
    <t>SzaCh28</t>
  </si>
  <si>
    <t>szach</t>
  </si>
  <si>
    <t>2014-08-19 22:37:38+00:00</t>
  </si>
  <si>
    <t>@ABSCBNNews In his own dictionary, there is no word for transgender, and it is same goes under his leadership #NOtoSOGIE bill</t>
  </si>
  <si>
    <t>2019-09-30 14:17:11+00:00</t>
  </si>
  <si>
    <t>The word transgender is defined in the Merriam Webster Dictionary.  https://www.merriam-webster.com/dictionary/transgender</t>
  </si>
  <si>
    <t>https://twitter.com/RamonaSiclat/status/1178640896721485824</t>
  </si>
  <si>
    <t>THIS IS ONLY ONE OF WHAT THE PHILIPPINES WILL FACE IF THEY PASS THE SOGIEâ€œEQUALITYâ€_x009d_ BILL #NOtoSOGIE #NoToSogieBill caldronpool.com/female-athleteâ€¦</t>
  </si>
  <si>
    <t>Text, Link</t>
  </si>
  <si>
    <t>2019-09-30 12:01:02+00:00</t>
  </si>
  <si>
    <r>
      <rPr>
        <rFont val="Arial"/>
        <sz val="10.0"/>
      </rPr>
      <t xml:space="preserve">The SOGIE Bill has yet to provide provisions in regards to trans athletes.
 </t>
    </r>
    <r>
      <rPr>
        <rFont val="Arial"/>
        <color rgb="FF1155CC"/>
        <sz val="10.0"/>
        <u/>
      </rPr>
      <t>https://legacy.senate.gov.ph/lisdata/3106627964!.pdf</t>
    </r>
  </si>
  <si>
    <t>https://twitter.com/annbacani1/status/1178558237563478016</t>
  </si>
  <si>
    <t>annbacani1</t>
  </si>
  <si>
    <t>ann bacani</t>
  </si>
  <si>
    <t>I choose to love ðŸ˜Š</t>
  </si>
  <si>
    <t>2019-09-04 04:18:45+00:00</t>
  </si>
  <si>
    <t>Atm: YES to family!
 Love lgbtq BUT #notoSOGIE facebook.com/1358241275/posâ€¦</t>
  </si>
  <si>
    <t>2019-09-30 06:32:35+00:00</t>
  </si>
  <si>
    <r>
      <rPr>
        <rFont val="Arial"/>
        <sz val="10.0"/>
      </rPr>
      <t xml:space="preserve">The SOGIE Bill does not violate the Filipino Family.
 </t>
    </r>
    <r>
      <rPr>
        <rFont val="Arial"/>
        <color rgb="FF1155CC"/>
        <sz val="10.0"/>
        <u/>
      </rPr>
      <t>https://legacy.senate.gov.ph/lisdata/3106627964!.pdf</t>
    </r>
  </si>
  <si>
    <t>https://twitter.com/Tarsiote/status/1176185326584455169</t>
  </si>
  <si>
    <t>Tarsiote</t>
  </si>
  <si>
    <t>Mon Bandril âœ¿</t>
  </si>
  <si>
    <t>Stubborn child of the great apostle of all nations...</t>
  </si>
  <si>
    <t>2011-10-24 06:11:33+00:00</t>
  </si>
  <si>
    <t>Pathetic reasoning for SOGIE. #NOtoSOGIE bit.ly/2kFkLpc</t>
  </si>
  <si>
    <t>2019-09-23 17:23:28+00:00</t>
  </si>
  <si>
    <r>
      <rPr>
        <rFont val="Arial"/>
        <sz val="10.0"/>
      </rPr>
      <t xml:space="preserve">The constitution protects the citizens but does not guarantee that the LGBTQ is fully protected from abuse and discrimination.
 </t>
    </r>
    <r>
      <rPr>
        <rFont val="Arial"/>
        <color rgb="FF1155CC"/>
        <sz val="10.0"/>
        <u/>
      </rPr>
      <t>https://legacy.senate.gov.ph/lisdata/3106627964!.pdf</t>
    </r>
  </si>
  <si>
    <t>https://twitter.com/Tarsiote/status/1174909224574275584</t>
  </si>
  <si>
    <t>The Federation of Associations of Private Schools &amp;amp; Administrators (FAPSA) says #NOtoSOGIE #RawR bit.ly/2V6zTK7 https://t.co/4hgqtnCTOX</t>
  </si>
  <si>
    <t>2019-09-20 04:52:42+00:00</t>
  </si>
  <si>
    <t>The FAPSA has no records of supporting the NoToSogie.</t>
  </si>
  <si>
    <t>https://twitter.com/payatascitizen/status/1173953865869217792</t>
  </si>
  <si>
    <t>payatascitizen</t>
  </si>
  <si>
    <t>PayatasCitizen</t>
  </si>
  <si>
    <t>concern citizen of Barangay Payatas</t>
  </si>
  <si>
    <t>2016-05-20 03:18:18+00:00</t>
  </si>
  <si>
    <t>Payatas, Quezon City</t>
  </si>
  <si>
    <t>Kilala tayong family oriented country...kahit di tayo sinasakop ng dayuhan para na rin tayong sinasakop dahil sa.mga bagay na gusto natin gayahin sa kanila #notodivorce #notosogie</t>
  </si>
  <si>
    <t>2019-09-17 13:36:27+00:00</t>
  </si>
  <si>
    <r>
      <rPr>
        <rFont val="Arial"/>
        <sz val="10.0"/>
      </rPr>
      <t xml:space="preserve">The SOGIE Bill does not violate the Filipino Family.
 </t>
    </r>
    <r>
      <rPr>
        <rFont val="Arial"/>
        <color rgb="FF1155CC"/>
        <sz val="10.0"/>
        <u/>
      </rPr>
      <t>https://legacy.senate.gov.ph/lisdata/3106627964!.pdf</t>
    </r>
  </si>
  <si>
    <t>https://twitter.com/yashimabelles/status/1173337429270380545</t>
  </si>
  <si>
    <t>yashimabelles</t>
  </si>
  <si>
    <t>â˜_x0081_ï¸_x008f_</t>
  </si>
  <si>
    <t>Livin' a little. âœ¨
 â„œð_x009d_”¢ð_x009d_”¤ð_x009d_”¦ð_x009d_”°ð_x009d_”±ð_x009d_”¢ð_x009d_”¯ð_x009d_”¢ð_x009d_”¡ ð_x009d_”“ð_x009d_”¥ð_x009d_”žð_x009d_”¯ð_x009d_”ªð_x009d_”žð_x009d_” ð_x009d_”¦ð_x009d_”°ð_x009d_”± â™¡</t>
  </si>
  <si>
    <t>2014-05-27 18:02:58+00:00</t>
  </si>
  <si>
    <t>Bayambang, Pangasinan</t>
  </si>
  <si>
    <t>and yung kami na pinili manatili sa kung ano nilikha samin.
 I am not judging anyone. Nor someone's preferences or choices. Pero pls, all of us have limits po. And pls be on your right zone nalang po. Thank you. And Godbless.
 I still love you meme.
 #NOtoSOGIE ðŸ˜ž</t>
  </si>
  <si>
    <t>2019-09-15 20:46:57+00:00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</si>
  <si>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</si>
  <si>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https://twitter.com/RamonaSiclat/status/1173009728365969408</t>
  </si>
  <si>
    <t>ANG SAGOT:
 Lumipat ka ng school kung bawalâ€”- at yung school MAGPALIT NG RULES PARA MA-ACCOMMODATE ang gustong isuot na uniform. 
 EQUALITY BA â€˜to???
 #notoSOGIEbill #NOTOSOGIEBILL #NotoSOGIE</t>
  </si>
  <si>
    <t>2019-09-14 23:04:47+00:00</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</si>
  <si>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</si>
  <si>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https://twitter.com/annbacani1/status/1172294357182902272</t>
  </si>
  <si>
    <t>Sir Anselle, a member of LGBT community -said that He once live in darkness...but when he chose to â€œMADE GOD FOR REAL - he found himself in the light!
 There is hope when you chose GOD FOR REAL! 
 Ilove LGBT BUT #NoToSogieBill #NoToSOGIE facebook.com/1358241275/posâ€¦</t>
  </si>
  <si>
    <t>2019-09-12 23:42:09+00:00</t>
  </si>
  <si>
    <t>Use of a testimonial to justify calls to NOTOSOGIE</t>
  </si>
  <si>
    <t>https://twitter.com/bastebelat25/status/1172079547145052160</t>
  </si>
  <si>
    <t>bastebelat25</t>
  </si>
  <si>
    <t>seb</t>
  </si>
  <si>
    <t>Pa okray lang</t>
  </si>
  <si>
    <t>2016-06-08 17:13:31+00:00</t>
  </si>
  <si>
    <t>@xendarating_ @gmanews @virgillopez Ang Diyos ay may batas,. Hd pede baguhin ng kahit sino man sa inyo ang kanyang batas. Babae at lalaki lang nilikha nya. Kung gusto nyo irespeto matuto muna kayo rumespeto sa kung ano ang binigay sa inyo. Kung my takot ka sa Diyos hd ganyan ang pananaw mo kapatid #NoToSogie</t>
  </si>
  <si>
    <t>2019-09-12 09:28:34+00:00</t>
  </si>
  <si>
    <t>Use of Biblical teachings to justify calls to NOTOSOGIE</t>
  </si>
  <si>
    <t>https://twitter.com/BearersLegacy/status/1326038449384689664</t>
  </si>
  <si>
    <t>BearersLegacy</t>
  </si>
  <si>
    <t>LegacyBearers</t>
  </si>
  <si>
    <t>Ps37:4</t>
  </si>
  <si>
    <t>Dito palang makikita mo nang MAY MALI sa pinaglalaban nila. Superiority ang gusto hindi equality. #NoToSOGIE #NoToSogieBill Shoutout mga hashtag users #PassADBNow #YESToSOGIEBill #SOGIEEqualityNow look how discriminatory sogie itself. (c) Stanley Clyde Flores</t>
  </si>
  <si>
    <r>
      <rPr>
        <rFont val="Arial"/>
        <sz val="10.0"/>
      </rPr>
      <t xml:space="preserve">Quote Tweet to:
</t>
    </r>
    <r>
      <rPr>
        <rFont val="Arial"/>
        <color rgb="FF1155CC"/>
        <sz val="10.0"/>
        <u/>
      </rPr>
      <t>https://t.co/pcbkqXVWzS</t>
    </r>
  </si>
  <si>
    <t>https://twitter.com/LylyGaya/status/1325518906635636737</t>
  </si>
  <si>
    <t>LylyGaya</t>
  </si>
  <si>
    <t>Lygaya</t>
  </si>
  <si>
    <t>I simply live for Jesus!
 FB: facebook.com/joy.padilla.904
 IG: intagram.com/lygayapadilla</t>
  </si>
  <si>
    <r>
      <rPr>
        <rFont val="Arial"/>
        <color rgb="FF000000"/>
        <sz val="10.0"/>
      </rPr>
      <t xml:space="preserve">Uy! Ganda sa ears, Anti-Discrimination Bill!
 SOGIE Bill, anti-discrimination bill.
 I am one who agree to it, DATI!
 But after knowing all its dangers and deceptions, mapapa #NoToSogieBill ka na lang talaga.
 #NoToADB
 #NoToSogie
 #YesToFamily
 #NoToSogieBill </t>
    </r>
    <r>
      <rPr>
        <rFont val="Arial"/>
        <color rgb="FF1155CC"/>
        <sz val="10.0"/>
        <u/>
      </rPr>
      <t>https://t.co/McNj0wYJx3</t>
    </r>
  </si>
  <si>
    <t>https://twitter.com/AsherYoseph/status/1325435601080913920</t>
  </si>
  <si>
    <t>Existing anti-discrimination laws are enough. any excess is drama and superiority-demanding that can actually discriminate other expressions. #NoToSogieBill #NoToSOGIE</t>
  </si>
  <si>
    <t>https://twitter.com/AsherYoseph/status/1325424895837155329</t>
  </si>
  <si>
    <r>
      <rPr>
        <rFont val="Arial"/>
        <color rgb="FF000000"/>
        <sz val="10.0"/>
      </rPr>
      <t xml:space="preserve">Study the flaws of SOGIE. Sa mga naghahashtag #PassADBNow #SOGIEEqualityNow pakibasa po for your info: #NoToSogieBill #NoToSOGIE </t>
    </r>
    <r>
      <rPr>
        <rFont val="Arial"/>
        <color rgb="FF1155CC"/>
        <sz val="10.0"/>
        <u/>
      </rPr>
      <t>https://t.co/n0aosL8cd0</t>
    </r>
  </si>
  <si>
    <t>Pilapil, Marcus</t>
  </si>
  <si>
    <t>16/10</t>
  </si>
  <si>
    <t>14/04/18 16:09</t>
  </si>
  <si>
    <r>
      <rPr>
        <rFont val="Arial"/>
        <sz val="10.0"/>
      </rPr>
      <t xml:space="preserve">The SOGIE Bill does not violate the Filipino Family.
 </t>
    </r>
    <r>
      <rPr>
        <rFont val="Arial"/>
        <color rgb="FF1155CC"/>
        <sz val="10.0"/>
        <u/>
      </rPr>
      <t>https://legacy.senate.gov.ph/lisdata/3106627964!.pdf</t>
    </r>
  </si>
  <si>
    <t xml:space="preserve">The separation between God and State is already under the Section 6 of the 1987 Constitution.
</t>
  </si>
  <si>
    <r>
      <rPr>
        <rFont val="Arial"/>
        <sz val="10.0"/>
      </rPr>
      <t xml:space="preserve">No such proof that SOGIE Bill will infirnge on the rights of non-LGBTQ+. 
</t>
    </r>
    <r>
      <rPr>
        <rFont val="Arial"/>
        <color rgb="FF1155CC"/>
        <sz val="10.0"/>
        <u/>
      </rPr>
      <t>https://legacy.senate.gov.ph/lisdata/3106627964!.pdf</t>
    </r>
  </si>
  <si>
    <t>27/12</t>
  </si>
  <si>
    <r>
      <rPr>
        <rFont val="Arial"/>
        <sz val="10.0"/>
      </rPr>
      <t xml:space="preserve">The SOGIE Bill promotes equality among genders. The issue regarding the imbalance of power of the rich and the poor is unrelated to the Bill.
</t>
    </r>
    <r>
      <rPr>
        <rFont val="Arial"/>
        <color rgb="FF1155CC"/>
        <sz val="10.0"/>
        <u/>
      </rPr>
      <t>https://legacy.senate.gov.ph/lisdata/3106627964!.pdf</t>
    </r>
  </si>
  <si>
    <t>https://twitter.com/pmustuoglu/status/973634257842327558</t>
  </si>
  <si>
    <t>pmustuoglu</t>
  </si>
  <si>
    <t>prescy casusi</t>
  </si>
  <si>
    <t>wealthyaffiliatetoday.com</t>
  </si>
  <si>
    <t>18/12</t>
  </si>
  <si>
    <t>#NoToSOGIEbill
 #NoTSameSexMarriage fb.me/8e7uql0R3</t>
  </si>
  <si>
    <t>13/03/18 18:57</t>
  </si>
  <si>
    <t>Tweet linked FB post containing false information.</t>
  </si>
  <si>
    <t>https://twitter.com/rebappage/status/1600713056258240512</t>
  </si>
  <si>
    <t>rebappage</t>
  </si>
  <si>
    <t>This isnâ€™t about equality itâ€™s about domination. They want homosexuality not just to be tolerated and accepted but to be praised and dominant in the culture. #notoSOGIEbill</t>
  </si>
  <si>
    <t>https://twitter.com/ReightWingAngel/status/1594697290916450306</t>
  </si>
  <si>
    <t>ReightWingAngel</t>
  </si>
  <si>
    <t>ðŸ_x008d_€ReiConðŸ_x008d_€</t>
  </si>
  <si>
    <t>lady / master
 ðŸ_x008f_³ï¸_x008f_â€_x008d_ðŸŒˆNoah Supporter and ALLY</t>
  </si>
  <si>
    <t>Nauru</t>
  </si>
  <si>
    <r>
      <rPr>
        <rFont val="Calibri, sans-serif"/>
        <color rgb="FF000000"/>
        <sz val="11.0"/>
      </rPr>
      <t xml:space="preserve">@jayeel_cornelio Statistically LGBTQ+ are more Intellectually lazy, dishonest, and irresponsible. Not to mention more dysfunctional, abusive, violent #NotoLGBT #Notosogiebill </t>
    </r>
    <r>
      <rPr>
        <rFont val="Calibri, sans-serif"/>
        <color rgb="FF1155CC"/>
        <sz val="11.0"/>
        <u/>
      </rPr>
      <t>https://t.co/T1CAk33ksd</t>
    </r>
  </si>
  <si>
    <t>21/11/22 22:20</t>
  </si>
  <si>
    <t>https://twitter.com/observer_hidden/status/1594021772994965504</t>
  </si>
  <si>
    <r>
      <rPr>
        <rFont val="Calibri, sans-serif"/>
        <color rgb="FF000000"/>
        <sz val="11.0"/>
      </rPr>
      <t xml:space="preserve">Mga kababayans Reject #genderfluid #GenderIdealogy it will harm kids and future generation #notosogiebill #filipino </t>
    </r>
    <r>
      <rPr>
        <rFont val="Calibri, sans-serif"/>
        <color rgb="FF1155CC"/>
        <sz val="11.0"/>
        <u/>
      </rPr>
      <t>https://t.co/H1Bz0nhQ2s</t>
    </r>
  </si>
  <si>
    <t>20/11/22 01:36</t>
  </si>
  <si>
    <t>https://twitter.com/novicenovelist6/status/1299354515334815744</t>
  </si>
  <si>
    <t>novicenovelist6</t>
  </si>
  <si>
    <t>Fer Carlo Cartagena</t>
  </si>
  <si>
    <t>Nothing special</t>
  </si>
  <si>
    <t>Lungsod ng ParaÃ±aque, Pambansa</t>
  </si>
  <si>
    <t>@realginoongjuan @inquirerdotnet @NAMercadoINQ Yes you are right, it will afford special rights, snowflake SJWs can sue you for sharing the Gospel because it "offends" them. #notosogie</t>
  </si>
  <si>
    <t>28/08/20 22:33</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</si>
  <si>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</si>
  <si>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https://twitter.com/MalaChinaPalace/status/1299233403879866371</t>
  </si>
  <si>
    <t>MalaChinaPalace</t>
  </si>
  <si>
    <t>Mala Chinang Palace</t>
  </si>
  <si>
    <t>@Bahaghari_Natl Gender is subjective and should not have given any weight in law. #NoToSOGIE!</t>
  </si>
  <si>
    <t>28/08/20 14:32</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</si>
  <si>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</si>
  <si>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https://twitter.com/IrishCoffee/status/1292404773891608576</t>
  </si>
  <si>
    <t>IrishCoffee</t>
  </si>
  <si>
    <t>Catholic | Conservative | Cycling &amp; Wall climbing Enthusiast | Managing Partner | Trainer | Weakness: Good Food | Makati Resident</t>
  </si>
  <si>
    <t>@upbabaylan The SOGIE bill bruhaha resulted in a complete and utter failure and brought shame and disgrace to the LGBT movement. #NoToSOGIEBill. bit.ly/3eTO2Cu</t>
  </si>
  <si>
    <r>
      <rPr>
        <rFont val="Arial"/>
        <sz val="10.0"/>
      </rPr>
      <t xml:space="preserve">The SOGIE Bill does not provide special treatment to any gender groups and certainly does not consider any gender groups to be superior than others.
</t>
    </r>
    <r>
      <rPr>
        <rFont val="Arial"/>
        <color rgb="FF1155CC"/>
        <sz val="10.0"/>
        <u/>
      </rPr>
      <t>https://legacy.senate.gov.ph/lisdata/3106627964!.pdf</t>
    </r>
  </si>
  <si>
    <t>https://twitter.com/anyaremare/status/1169207504510697472</t>
  </si>
  <si>
    <t>anyaremare</t>
  </si>
  <si>
    <t>🍀</t>
  </si>
  <si>
    <t>I came. I saw. I made it awkward.</t>
  </si>
  <si>
    <t>Middle-earth</t>
  </si>
  <si>
    <t>She is too drawn in creating illusion of an LGBTQIA+ oppression in the Philippines to gain sympathy for her agenda. It is too painful for her to admit that SOGIE is not for equality but special treatment &amp; superiority. And she had the audacity to call herself feminist. #NOtoSOGIE</t>
  </si>
  <si>
    <t>The SOGIE Bill is still ongoing and there is no evidence to claim that it has brought shame on the LGBT community</t>
  </si>
  <si>
    <t>https://twitter.com/isip_na/status/1165453800083095552</t>
  </si>
  <si>
    <t>isip_na</t>
  </si>
  <si>
    <t>Malikot Na Isip</t>
  </si>
  <si>
    <t>Malalaman ninyo ang katotohanan at ang katotohanan ang magpapalaya sa inyo. - Juan 8:32</t>
  </si>
  <si>
    <t>The Philippine Constitution guarantees equal rights to all Filipinos.
WE DO NOT NEED SOGIE BILL!
#NOtoSOGIE</t>
  </si>
  <si>
    <t>25/08/19 10:40</t>
  </si>
  <si>
    <t>https://twitter.com/jc_dikaiosune/status/1169580083381772288</t>
  </si>
  <si>
    <t>jc_dikaiosune</t>
  </si>
  <si>
    <t>jc sardina</t>
  </si>
  <si>
    <t>#NoToSOGIE
#KillTheBill
Because:
1.THE SOGIE EQUALITY ACT’S PURPOSE IS ALREADY SUFFICIENTLY COVERED BY EXISTING LAWS IN THE PHILIPPINES FOR ALL PERSONS. (The Universal Declaration of Human Rights, 1987 Phil. Constitution, Labor Code, Revised Penal Code, The Anti-Bullying Act 2013</t>
  </si>
  <si>
    <t>https://twitter.com/jc_dikaiosune/status/1169580174838382594</t>
  </si>
  <si>
    <t>sogie bill</t>
  </si>
  <si>
    <t>2. THE SOGIE EQUALITY ACT IS NOT NEEDED BECAUSE IT MAY LEAD TO THE INFRINGEMENT OF THE FREEDOM OF ANY INSTITUTION WITH RELIGIOUS INCLINATIONS.</t>
  </si>
  <si>
    <t>https://twitter.com/jc_dikaiosune/status/1169580299371479041</t>
  </si>
  <si>
    <t>3. THE SOGIE EQUALITY ACT ESTABLISHES A LEGAL, THOUGH NOT SCIENTIFIC, REDEFINITION OF GENDER AND SEXUALITY AS BASED ON PERCEPTION WHICH IS MORE LIKELY TO CAUSE CONFUSION RATHER THAN UNDERSTANDING AND ORDER.</t>
  </si>
  <si>
    <t>https://twitter.com/jc_dikaiosune/status/1169580337468280832</t>
  </si>
  <si>
    <t>4. THE SOGIE EQUALITY ACT IS SHAPED BY PRESSURES FROM THE INTERNATIONAL COMMUNITY WHICH MAY BE IN CONFLICT WITH PHILIPPINE LAWS, VALUES, AND CULTURE. WHATEVER LAW THAT HAS BEEN APPROVED BY THE WEST IS NOT NECESSARILY BENEFICIAL TO OUR ASIAN CONTEXT.</t>
  </si>
  <si>
    <t>https://twitter.com/niallftzaddy/status/1387384407556694018</t>
  </si>
  <si>
    <t>niallftzaddy</t>
  </si>
  <si>
    <t>vinceleste î¨€</t>
  </si>
  <si>
    <t>zayn follows 051514 // zayn RTed 041716 // krist followed 110217 // krist unfollowed 050220 HAHAHA // FAN ACCOUNT // Miss Universe // Pageants // ZIALL // 1D</t>
  </si>
  <si>
    <t>ph</t>
  </si>
  <si>
    <t>@brightwin_4ev3r Yes, SeLaH, we already have Bill of Rights Article 3 which states the protection of everyone regardless of gender plus we have the Anti-Discrimination Bill. Why the need for additional bill? #NoToSogieBill ðŸ˜­â_x009d_¤ï¸_x008f_ðŸŒˆ</t>
  </si>
  <si>
    <t>28/04/21 20:33</t>
  </si>
  <si>
    <t>"The constitution protects the citizens but does not guarantee that the LGBTQ is fully protected from abuse and discrimination.
 https://legacy.senate.gov.ph/lisdata/3106627964!.pdf"</t>
  </si>
  <si>
    <t>https://twitter.com/jc_dikaiosune/status/1169580392707321856</t>
  </si>
  <si>
    <t>5. THE SOGIE EQUALITY ACT CANNOT ADDRESS THE CORE ISSUES OF LGBT GROUPS: ABUSE, BULLYING, DISCRIMINATION.</t>
  </si>
  <si>
    <t>https://twitter.com/jc_dikaiosune/status/1169580412986806274</t>
  </si>
  <si>
    <t>6. THE SOGIE EQUALITY ACT IS NOT NEEDED BECAUSE THE PHILIPPINES IS A “GAY-FRIENDLY” NATION. THERE IS NO CRITICAL MASS OF DOCUMENTED DISCRIMINATION AGAINST LGBT PERSONS IN THE PHILIPPINES THAT WOULD REQUIRE THE PASSING OF ANOTHER LAW AGAINST DISCRIMINATION (from: CCJRT)</t>
  </si>
  <si>
    <t>https://twitter.com/ReightWingAngel/status/1602021128280879105</t>
  </si>
  <si>
    <t>#notosogie #notosogiebill #junksogie</t>
  </si>
  <si>
    <t>sf.gov/news/san-francâ€¦
 #SOGIEEqualityNow first and then they will ask for more like subsidies. These #LGBTQ people are nuts
 #NoToSogieBill #NoToLGBT #NotoLGBTQ #NoToSOGIE</t>
  </si>
  <si>
    <t>########</t>
  </si>
</sst>
</file>

<file path=xl/styles.xml><?xml version="1.0" encoding="utf-8"?>
<styleSheet xmlns="http://schemas.openxmlformats.org/spreadsheetml/2006/main" xmlns:x14ac="http://schemas.microsoft.com/office/spreadsheetml/2009/9/ac" xmlns:mc="http://schemas.openxmlformats.org/markup-compatibility/2006">
  <numFmts count="18">
    <numFmt numFmtId="164" formatCode="dd&quot;/&quot;mm&quot;/&quot;yy&quot; &quot;hh&quot;:&quot;mm&quot;:&quot;ss"/>
    <numFmt numFmtId="165" formatCode="00"/>
    <numFmt numFmtId="166" formatCode="mm&quot;/&quot;yy"/>
    <numFmt numFmtId="167" formatCode="dd&quot;/&quot;mm&quot;/&quot;yy&quot; &quot;hh&quot;:&quot;mm"/>
    <numFmt numFmtId="168" formatCode="m&quot;/&quot;yy"/>
    <numFmt numFmtId="169" formatCode="yyyy&quot;-&quot;mm&quot;-&quot;dd&quot; &quot;h&quot;:&quot;m&quot;:&quot;s"/>
    <numFmt numFmtId="170" formatCode="m/d/yyyy\ h:mm:ss"/>
    <numFmt numFmtId="171" formatCode="yyyy\-mm\-dd\ h:mm:ss"/>
    <numFmt numFmtId="172" formatCode="m/d/yyyy\ h:mm\ AM/PM"/>
    <numFmt numFmtId="173" formatCode="m/d"/>
    <numFmt numFmtId="174" formatCode="mm/dd"/>
    <numFmt numFmtId="175" formatCode="m/d/yy\ h:mm"/>
    <numFmt numFmtId="176" formatCode="mm/dd/yy\ h:mm"/>
    <numFmt numFmtId="177" formatCode="yyyy\-mm\-dd"/>
    <numFmt numFmtId="178" formatCode="d&quot;/&quot;m&quot;/&quot;yy&quot; &quot;h&quot;:&quot;m"/>
    <numFmt numFmtId="179" formatCode="m&quot;/&quot;d&quot;/&quot;yy&quot; &quot;hh&quot;:&quot;mm"/>
    <numFmt numFmtId="180" formatCode="mm&quot;/&quot;yy&quot; &quot;"/>
    <numFmt numFmtId="181" formatCode="mm&quot;/&quot;dd&quot;/&quot;yy&quot; &quot;hh&quot;:&quot;mm"/>
  </numFmts>
  <fonts count="21">
    <font>
      <sz val="10.0"/>
      <color rgb="FF000000"/>
      <name val="Arial"/>
      <scheme val="minor"/>
    </font>
    <font>
      <b/>
      <sz val="10.0"/>
      <color theme="1"/>
      <name val="Arial"/>
    </font>
    <font>
      <sz val="10.0"/>
      <color theme="1"/>
      <name val="Arial"/>
    </font>
    <font>
      <u/>
      <sz val="10.0"/>
      <color rgb="FF1155CC"/>
      <name val="Arial"/>
    </font>
    <font>
      <u/>
      <sz val="10.0"/>
      <color rgb="FF1D9BF0"/>
      <name val="Arial"/>
    </font>
    <font>
      <u/>
      <sz val="10.0"/>
      <color rgb="FF0000FF"/>
      <name val="Arial"/>
    </font>
    <font>
      <sz val="10.0"/>
      <color rgb="FF1D9BF0"/>
      <name val="Arial"/>
    </font>
    <font>
      <sz val="10.0"/>
      <color rgb="FF71767B"/>
      <name val="Arial"/>
    </font>
    <font>
      <u/>
      <sz val="10.0"/>
      <color rgb="FF71767B"/>
      <name val="Arial"/>
    </font>
    <font>
      <u/>
      <sz val="10.0"/>
      <color rgb="FF0563C1"/>
      <name val="Arial"/>
    </font>
    <font>
      <u/>
      <sz val="10.0"/>
      <color rgb="FF000000"/>
      <name val="Arial"/>
    </font>
    <font>
      <sz val="10.0"/>
      <color rgb="FF000000"/>
      <name val="Arial"/>
    </font>
    <font>
      <u/>
      <sz val="10.0"/>
      <color rgb="FF000000"/>
      <name val="Arial"/>
    </font>
    <font>
      <u/>
      <sz val="10.0"/>
      <color rgb="FF000000"/>
      <name val="Arial"/>
    </font>
    <font>
      <u/>
      <sz val="10.0"/>
      <color rgb="FF0000FF"/>
      <name val="Arial"/>
    </font>
    <font>
      <u/>
      <sz val="10.0"/>
      <color rgb="FF000000"/>
      <name val="Arial"/>
    </font>
    <font>
      <u/>
      <sz val="10.0"/>
      <color rgb="FF0000FF"/>
      <name val="Arial"/>
    </font>
    <font>
      <u/>
      <sz val="10.0"/>
      <color rgb="FF0000FF"/>
      <name val="Arial"/>
    </font>
    <font>
      <sz val="11.0"/>
      <color rgb="FF000000"/>
      <name val="Calibri"/>
    </font>
    <font>
      <u/>
      <sz val="11.0"/>
      <color rgb="FF000000"/>
      <name val="Calibri"/>
    </font>
    <font>
      <u/>
      <sz val="11.0"/>
      <color rgb="FF000000"/>
      <name val="Calibri"/>
    </font>
  </fonts>
  <fills count="4">
    <fill>
      <patternFill patternType="none"/>
    </fill>
    <fill>
      <patternFill patternType="lightGray"/>
    </fill>
    <fill>
      <patternFill patternType="solid">
        <fgColor rgb="FFB7B7B7"/>
        <bgColor rgb="FFB7B7B7"/>
      </patternFill>
    </fill>
    <fill>
      <patternFill patternType="solid">
        <fgColor rgb="FFD9D9D9"/>
        <bgColor rgb="FFD9D9D9"/>
      </patternFill>
    </fill>
  </fills>
  <borders count="8">
    <border/>
    <border>
      <left style="thin">
        <color rgb="FFD9D9D9"/>
      </left>
      <right style="thin">
        <color rgb="FFD9D9D9"/>
      </right>
      <top style="thin">
        <color rgb="FFD9D9D9"/>
      </top>
      <bottom style="thin">
        <color rgb="FFD9D9D9"/>
      </bottom>
    </border>
    <border>
      <left style="thin">
        <color rgb="FFD9D9D9"/>
      </left>
      <top style="thin">
        <color rgb="FFD9D9D9"/>
      </top>
      <bottom style="thin">
        <color rgb="FFD9D9D9"/>
      </bottom>
    </border>
    <border>
      <right style="thin">
        <color rgb="FFD9D9D9"/>
      </right>
      <top style="thin">
        <color rgb="FFD9D9D9"/>
      </top>
      <bottom style="thin">
        <color rgb="FFD9D9D9"/>
      </bottom>
    </border>
    <border>
      <left/>
      <right/>
      <top/>
      <bottom/>
    </border>
    <border>
      <right style="thin">
        <color rgb="FFD9D9D9"/>
      </right>
    </border>
    <border>
      <right style="thin">
        <color rgb="FFD9D9D9"/>
      </right>
      <bottom style="thin">
        <color rgb="FFD9D9D9"/>
      </bottom>
    </border>
    <border>
      <bottom style="thin">
        <color rgb="FFD9D9D9"/>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0" fontId="1" numFmtId="164" xfId="0" applyAlignment="1" applyBorder="1" applyFont="1" applyNumberFormat="1">
      <alignment horizontal="left" shrinkToFit="0" vertical="top" wrapText="1"/>
    </xf>
    <xf borderId="1" fillId="0" fontId="1" numFmtId="0" xfId="0" applyAlignment="1" applyBorder="1" applyFont="1">
      <alignment horizontal="left" shrinkToFit="0" vertical="top" wrapText="1"/>
    </xf>
    <xf borderId="1" fillId="0" fontId="1" numFmtId="165" xfId="0" applyAlignment="1" applyBorder="1" applyFont="1" applyNumberFormat="1">
      <alignment horizontal="left" shrinkToFit="0" vertical="top" wrapText="1"/>
    </xf>
    <xf borderId="1" fillId="0" fontId="1" numFmtId="166" xfId="0" applyAlignment="1" applyBorder="1" applyFont="1" applyNumberFormat="1">
      <alignment horizontal="left" shrinkToFit="0" vertical="top" wrapText="1"/>
    </xf>
    <xf borderId="1" fillId="0" fontId="1" numFmtId="167" xfId="0" applyAlignment="1" applyBorder="1" applyFont="1" applyNumberFormat="1">
      <alignment horizontal="left" shrinkToFit="0" vertical="top" wrapText="1"/>
    </xf>
    <xf borderId="1" fillId="3" fontId="1" numFmtId="0" xfId="0" applyAlignment="1" applyBorder="1" applyFill="1" applyFont="1">
      <alignment horizontal="left" shrinkToFit="0" vertical="top" wrapText="1"/>
    </xf>
    <xf borderId="1" fillId="2" fontId="2" numFmtId="0" xfId="0" applyAlignment="1" applyBorder="1" applyFont="1">
      <alignment horizontal="left" shrinkToFit="0" vertical="top" wrapText="1"/>
    </xf>
    <xf borderId="1" fillId="0" fontId="2" numFmtId="164" xfId="0" applyAlignment="1" applyBorder="1" applyFont="1" applyNumberFormat="1">
      <alignment horizontal="left" shrinkToFit="0" vertical="top" wrapText="1"/>
    </xf>
    <xf borderId="1" fillId="0" fontId="3" numFmtId="0" xfId="0" applyAlignment="1" applyBorder="1" applyFont="1">
      <alignment horizontal="left" shrinkToFit="0" vertical="top" wrapText="1"/>
    </xf>
    <xf borderId="1" fillId="0" fontId="2" numFmtId="165" xfId="0" applyAlignment="1" applyBorder="1" applyFont="1" applyNumberFormat="1">
      <alignment horizontal="left" shrinkToFit="0" vertical="top" wrapText="1"/>
    </xf>
    <xf borderId="1" fillId="0" fontId="2" numFmtId="0" xfId="0" applyAlignment="1" applyBorder="1" applyFont="1">
      <alignment horizontal="left" shrinkToFit="0" vertical="top" wrapText="1"/>
    </xf>
    <xf borderId="1" fillId="0" fontId="4" numFmtId="0" xfId="0" applyAlignment="1" applyBorder="1" applyFont="1">
      <alignment horizontal="left" shrinkToFit="0" vertical="top" wrapText="1"/>
    </xf>
    <xf borderId="1" fillId="0" fontId="2" numFmtId="168" xfId="0" applyAlignment="1" applyBorder="1" applyFont="1" applyNumberFormat="1">
      <alignment horizontal="left" shrinkToFit="0" vertical="top" wrapText="1"/>
    </xf>
    <xf borderId="1" fillId="0" fontId="5" numFmtId="0" xfId="0" applyAlignment="1" applyBorder="1" applyFont="1">
      <alignment horizontal="left" shrinkToFit="0" vertical="top" wrapText="1"/>
    </xf>
    <xf borderId="1" fillId="0" fontId="2" numFmtId="169" xfId="0" applyAlignment="1" applyBorder="1" applyFont="1" applyNumberFormat="1">
      <alignment horizontal="left" shrinkToFit="0" vertical="top" wrapText="1"/>
    </xf>
    <xf borderId="1" fillId="3" fontId="2" numFmtId="0" xfId="0" applyAlignment="1" applyBorder="1" applyFont="1">
      <alignment horizontal="left" shrinkToFit="0" vertical="top" wrapText="1"/>
    </xf>
    <xf borderId="1" fillId="0" fontId="6" numFmtId="0" xfId="0" applyAlignment="1" applyBorder="1" applyFont="1">
      <alignment horizontal="left" shrinkToFit="0" vertical="top" wrapText="1"/>
    </xf>
    <xf borderId="1" fillId="0" fontId="2" numFmtId="170" xfId="0" applyAlignment="1" applyBorder="1" applyFont="1" applyNumberFormat="1">
      <alignment horizontal="left" shrinkToFit="0" vertical="top" wrapText="1"/>
    </xf>
    <xf borderId="1" fillId="0" fontId="2" numFmtId="171" xfId="0" applyAlignment="1" applyBorder="1" applyFont="1" applyNumberFormat="1">
      <alignment horizontal="left" shrinkToFit="0" vertical="top" wrapText="1"/>
    </xf>
    <xf borderId="1" fillId="0" fontId="7" numFmtId="0" xfId="0" applyAlignment="1" applyBorder="1" applyFont="1">
      <alignment horizontal="left" shrinkToFit="0" vertical="top" wrapText="1"/>
    </xf>
    <xf borderId="1" fillId="0" fontId="8" numFmtId="172" xfId="0" applyAlignment="1" applyBorder="1" applyFont="1" applyNumberFormat="1">
      <alignment horizontal="left" shrinkToFit="0" vertical="top" wrapText="1"/>
    </xf>
    <xf borderId="1" fillId="0" fontId="2" numFmtId="166" xfId="0" applyAlignment="1" applyBorder="1" applyFont="1" applyNumberFormat="1">
      <alignment horizontal="left" shrinkToFit="0" vertical="top" wrapText="1"/>
    </xf>
    <xf borderId="1" fillId="0" fontId="2" numFmtId="167" xfId="0" applyAlignment="1" applyBorder="1" applyFont="1" applyNumberFormat="1">
      <alignment horizontal="left" shrinkToFit="0" vertical="top" wrapText="1"/>
    </xf>
    <xf borderId="1" fillId="0" fontId="2" numFmtId="173" xfId="0" applyAlignment="1" applyBorder="1" applyFont="1" applyNumberFormat="1">
      <alignment horizontal="left" shrinkToFit="0" vertical="top" wrapText="1"/>
    </xf>
    <xf borderId="1" fillId="0" fontId="9" numFmtId="0" xfId="0" applyAlignment="1" applyBorder="1" applyFont="1">
      <alignment horizontal="left" shrinkToFit="0" vertical="top" wrapText="1"/>
    </xf>
    <xf borderId="1" fillId="0" fontId="2" numFmtId="174" xfId="0" applyAlignment="1" applyBorder="1" applyFont="1" applyNumberFormat="1">
      <alignment horizontal="left" shrinkToFit="0" vertical="top" wrapText="1"/>
    </xf>
    <xf borderId="1" fillId="0" fontId="2" numFmtId="175" xfId="0" applyAlignment="1" applyBorder="1" applyFont="1" applyNumberFormat="1">
      <alignment horizontal="left" shrinkToFit="0" vertical="top" wrapText="1"/>
    </xf>
    <xf borderId="1" fillId="0" fontId="2" numFmtId="176" xfId="0" applyAlignment="1" applyBorder="1" applyFont="1" applyNumberFormat="1">
      <alignment horizontal="left" shrinkToFit="0" vertical="top" wrapText="1"/>
    </xf>
    <xf borderId="1" fillId="0" fontId="10" numFmtId="0" xfId="0" applyAlignment="1" applyBorder="1" applyFont="1">
      <alignment horizontal="left" shrinkToFit="0" vertical="top" wrapText="1"/>
    </xf>
    <xf borderId="1" fillId="0" fontId="11" numFmtId="165" xfId="0" applyAlignment="1" applyBorder="1" applyFont="1" applyNumberFormat="1">
      <alignment horizontal="left" shrinkToFit="0" vertical="top" wrapText="1"/>
    </xf>
    <xf borderId="1" fillId="0" fontId="11" numFmtId="0" xfId="0" applyAlignment="1" applyBorder="1" applyFont="1">
      <alignment horizontal="left" shrinkToFit="0" vertical="top" wrapText="1"/>
    </xf>
    <xf borderId="1" fillId="0" fontId="11" numFmtId="170" xfId="0" applyAlignment="1" applyBorder="1" applyFont="1" applyNumberFormat="1">
      <alignment horizontal="left" shrinkToFit="0" vertical="top" wrapText="1"/>
    </xf>
    <xf borderId="2" fillId="0" fontId="11" numFmtId="0" xfId="0" applyAlignment="1" applyBorder="1" applyFont="1">
      <alignment horizontal="left" shrinkToFit="0" vertical="top" wrapText="1"/>
    </xf>
    <xf borderId="3" fillId="0" fontId="11" numFmtId="0" xfId="0" applyAlignment="1" applyBorder="1" applyFont="1">
      <alignment horizontal="left" shrinkToFit="0" vertical="top" wrapText="1"/>
    </xf>
    <xf borderId="1" fillId="0" fontId="12" numFmtId="0" xfId="0" applyAlignment="1" applyBorder="1" applyFont="1">
      <alignment shrinkToFit="0" vertical="top" wrapText="1"/>
    </xf>
    <xf borderId="1" fillId="0" fontId="11" numFmtId="0" xfId="0" applyAlignment="1" applyBorder="1" applyFont="1">
      <alignment shrinkToFit="0" vertical="top" wrapText="1"/>
    </xf>
    <xf borderId="1" fillId="0" fontId="11" numFmtId="170" xfId="0" applyAlignment="1" applyBorder="1" applyFont="1" applyNumberFormat="1">
      <alignment shrinkToFit="0" vertical="top" wrapText="1"/>
    </xf>
    <xf borderId="1" fillId="0" fontId="11" numFmtId="0" xfId="0" applyAlignment="1" applyBorder="1" applyFont="1">
      <alignment horizontal="right" shrinkToFit="0" vertical="top" wrapText="1"/>
    </xf>
    <xf borderId="0" fillId="0" fontId="11" numFmtId="170" xfId="0" applyAlignment="1" applyFont="1" applyNumberFormat="1">
      <alignment shrinkToFit="0" vertical="top" wrapText="1"/>
    </xf>
    <xf borderId="0" fillId="0" fontId="11" numFmtId="0" xfId="0" applyAlignment="1" applyFont="1">
      <alignment horizontal="right" shrinkToFit="0" vertical="top" wrapText="1"/>
    </xf>
    <xf borderId="0" fillId="0" fontId="11" numFmtId="0" xfId="0" applyAlignment="1" applyFont="1">
      <alignment shrinkToFit="0" vertical="top" wrapText="1"/>
    </xf>
    <xf borderId="2" fillId="0" fontId="11" numFmtId="0" xfId="0" applyAlignment="1" applyBorder="1" applyFont="1">
      <alignment shrinkToFit="0" vertical="top" wrapText="1"/>
    </xf>
    <xf borderId="3" fillId="0" fontId="11" numFmtId="0" xfId="0" applyAlignment="1" applyBorder="1" applyFont="1">
      <alignment shrinkToFit="0" vertical="top" wrapText="1"/>
    </xf>
    <xf borderId="0" fillId="0" fontId="13" numFmtId="0" xfId="0" applyAlignment="1" applyFont="1">
      <alignment shrinkToFit="0" vertical="top" wrapText="1"/>
    </xf>
    <xf borderId="0" fillId="0" fontId="2" numFmtId="0" xfId="0" applyAlignment="1" applyFont="1">
      <alignment horizontal="left" shrinkToFit="0" vertical="top" wrapText="1"/>
    </xf>
    <xf borderId="0" fillId="0" fontId="2" numFmtId="177" xfId="0" applyAlignment="1" applyFont="1" applyNumberFormat="1">
      <alignment horizontal="left" shrinkToFit="0" vertical="top" wrapText="1"/>
    </xf>
    <xf borderId="0" fillId="0" fontId="11" numFmtId="178" xfId="0" applyAlignment="1" applyFont="1" applyNumberFormat="1">
      <alignment shrinkToFit="0" vertical="top" wrapText="1"/>
    </xf>
    <xf borderId="0" fillId="0" fontId="14" numFmtId="0" xfId="0" applyAlignment="1" applyFont="1">
      <alignment horizontal="left" shrinkToFit="0" vertical="top" wrapText="1"/>
    </xf>
    <xf borderId="0" fillId="0" fontId="11" numFmtId="0" xfId="0" applyAlignment="1" applyFont="1">
      <alignment horizontal="left" shrinkToFit="0" vertical="top" wrapText="1"/>
    </xf>
    <xf borderId="0" fillId="0" fontId="11" numFmtId="174" xfId="0" applyAlignment="1" applyFont="1" applyNumberFormat="1">
      <alignment horizontal="left" shrinkToFit="0" vertical="top" wrapText="1"/>
    </xf>
    <xf borderId="0" fillId="0" fontId="11" numFmtId="173" xfId="0" applyAlignment="1" applyFont="1" applyNumberFormat="1">
      <alignment horizontal="left" shrinkToFit="0" vertical="top" wrapText="1"/>
    </xf>
    <xf borderId="0" fillId="0" fontId="11" numFmtId="175" xfId="0" applyAlignment="1" applyFont="1" applyNumberFormat="1">
      <alignment horizontal="left" shrinkToFit="0" vertical="top" wrapText="1"/>
    </xf>
    <xf borderId="0" fillId="0" fontId="2" numFmtId="164" xfId="0" applyAlignment="1" applyFont="1" applyNumberFormat="1">
      <alignment horizontal="left" shrinkToFit="0" vertical="top" wrapText="1"/>
    </xf>
    <xf borderId="4" fillId="3" fontId="2" numFmtId="0" xfId="0" applyAlignment="1" applyBorder="1" applyFont="1">
      <alignment horizontal="left" shrinkToFit="0" vertical="top" wrapText="1"/>
    </xf>
    <xf borderId="0" fillId="0" fontId="11" numFmtId="179" xfId="0" applyAlignment="1" applyFont="1" applyNumberFormat="1">
      <alignment horizontal="left" shrinkToFit="0" vertical="top" wrapText="1"/>
    </xf>
    <xf borderId="0" fillId="0" fontId="15" numFmtId="0" xfId="0" applyAlignment="1" applyFont="1">
      <alignment horizontal="left" shrinkToFit="0" vertical="top" wrapText="1"/>
    </xf>
    <xf borderId="0" fillId="0" fontId="11" numFmtId="165" xfId="0" applyAlignment="1" applyFont="1" applyNumberFormat="1">
      <alignment horizontal="left" shrinkToFit="0" vertical="top" wrapText="1"/>
    </xf>
    <xf borderId="5" fillId="0" fontId="2" numFmtId="0" xfId="0" applyAlignment="1" applyBorder="1" applyFont="1">
      <alignment horizontal="left" shrinkToFit="0" vertical="top" wrapText="1"/>
    </xf>
    <xf borderId="3" fillId="0" fontId="16" numFmtId="0" xfId="0" applyAlignment="1" applyBorder="1" applyFont="1">
      <alignment horizontal="left" shrinkToFit="0" vertical="top" wrapText="1"/>
    </xf>
    <xf borderId="6" fillId="0" fontId="17" numFmtId="0" xfId="0" applyAlignment="1" applyBorder="1" applyFont="1">
      <alignment horizontal="left" shrinkToFit="0" vertical="top" wrapText="1"/>
    </xf>
    <xf borderId="7" fillId="0" fontId="2" numFmtId="0" xfId="0" applyAlignment="1" applyBorder="1" applyFont="1">
      <alignment horizontal="left" shrinkToFit="0" vertical="top" wrapText="1"/>
    </xf>
    <xf borderId="0" fillId="0" fontId="11" numFmtId="180" xfId="0" applyAlignment="1" applyFont="1" applyNumberFormat="1">
      <alignment horizontal="left" shrinkToFit="0" vertical="top" wrapText="1"/>
    </xf>
    <xf borderId="0" fillId="0" fontId="11" numFmtId="181" xfId="0" applyAlignment="1" applyFont="1" applyNumberFormat="1">
      <alignment horizontal="left" shrinkToFit="0" vertical="top" wrapText="1"/>
    </xf>
    <xf borderId="0" fillId="0" fontId="11" numFmtId="176" xfId="0" applyAlignment="1" applyFont="1" applyNumberFormat="1">
      <alignment horizontal="left" shrinkToFit="0" vertical="top" wrapText="1"/>
    </xf>
    <xf borderId="0" fillId="0" fontId="18" numFmtId="0" xfId="0" applyAlignment="1" applyFont="1">
      <alignment horizontal="left" shrinkToFit="0" vertical="top" wrapText="1"/>
    </xf>
    <xf borderId="0" fillId="0" fontId="19" numFmtId="0" xfId="0" applyAlignment="1" applyFont="1">
      <alignment horizontal="left" shrinkToFit="0" vertical="top" wrapText="1"/>
    </xf>
    <xf borderId="0" fillId="0" fontId="18" numFmtId="180" xfId="0" applyAlignment="1" applyFont="1" applyNumberFormat="1">
      <alignment horizontal="left" shrinkToFit="0" vertical="top" wrapText="1"/>
    </xf>
    <xf borderId="0" fillId="0" fontId="18" numFmtId="176" xfId="0" applyAlignment="1" applyFont="1" applyNumberFormat="1">
      <alignment horizontal="left" shrinkToFit="0" vertical="top" wrapText="1"/>
    </xf>
    <xf borderId="0" fillId="0" fontId="18" numFmtId="16" xfId="0" applyAlignment="1" applyFont="1" applyNumberFormat="1">
      <alignment horizontal="left" shrinkToFit="0" vertical="top" wrapText="1"/>
    </xf>
    <xf borderId="0" fillId="0" fontId="18" numFmtId="165" xfId="0" applyAlignment="1" applyFont="1" applyNumberFormat="1">
      <alignment horizontal="left" shrinkToFit="0" vertical="top" wrapText="1"/>
    </xf>
    <xf borderId="0" fillId="0" fontId="20" numFmtId="0" xfId="0" applyAlignment="1" applyFont="1">
      <alignment shrinkToFit="0" wrapText="1"/>
    </xf>
    <xf borderId="0" fillId="0" fontId="18" numFmtId="0" xfId="0" applyAlignment="1" applyFont="1">
      <alignment shrinkToFit="0" wrapText="1"/>
    </xf>
    <xf borderId="0" fillId="0" fontId="18" numFmtId="16" xfId="0" applyAlignment="1" applyFont="1" applyNumberFormat="1">
      <alignment horizontal="right" shrinkToFit="0" wrapText="1"/>
    </xf>
    <xf borderId="0" fillId="0" fontId="18" numFmtId="0" xfId="0" applyAlignment="1" applyFont="1">
      <alignment horizontal="right" shrinkToFit="0" wrapText="1"/>
    </xf>
    <xf borderId="0" fillId="0" fontId="18" numFmtId="0" xfId="0" applyAlignment="1" applyFont="1">
      <alignment horizontal="center"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witter.com/baklasiCha/status/1600518245894983685?s=20" TargetMode="External"/><Relationship Id="rId190" Type="http://schemas.openxmlformats.org/officeDocument/2006/relationships/hyperlink" Target="https://legacy.senate.gov.ph/lisdata/3106627964!.pdf" TargetMode="External"/><Relationship Id="rId42" Type="http://schemas.openxmlformats.org/officeDocument/2006/relationships/hyperlink" Target="https://twitter.com/RocafortElmer52/status/1600170504941207559?s=20" TargetMode="External"/><Relationship Id="rId41" Type="http://schemas.openxmlformats.org/officeDocument/2006/relationships/hyperlink" Target="https://www.cnnphilippines.com/news/2019/8/20/SOGIE-Equality-Bill-restroom-discrimination.html" TargetMode="External"/><Relationship Id="rId44" Type="http://schemas.openxmlformats.org/officeDocument/2006/relationships/hyperlink" Target="https://twitter.com/powgs/status/1332638420900868097?s=20" TargetMode="External"/><Relationship Id="rId194" Type="http://schemas.openxmlformats.org/officeDocument/2006/relationships/hyperlink" Target="https://legacy.senate.gov.ph/lisdata/3106627964!.pdf" TargetMode="External"/><Relationship Id="rId43" Type="http://schemas.openxmlformats.org/officeDocument/2006/relationships/hyperlink" Target="https://twitter.com/observer_hidden/status/1594021772994965504?s=20" TargetMode="External"/><Relationship Id="rId193" Type="http://schemas.openxmlformats.org/officeDocument/2006/relationships/hyperlink" Target="https://twitter.com/Tarsiote/status/1176185326584455169" TargetMode="External"/><Relationship Id="rId46" Type="http://schemas.openxmlformats.org/officeDocument/2006/relationships/hyperlink" Target="https://twitter.com/LGTBnotLGBT/status/1332626351635894273?s=20" TargetMode="External"/><Relationship Id="rId192" Type="http://schemas.openxmlformats.org/officeDocument/2006/relationships/hyperlink" Target="https://legacy.senate.gov.ph/lisdata/3106627964!.pdf" TargetMode="External"/><Relationship Id="rId45" Type="http://schemas.openxmlformats.org/officeDocument/2006/relationships/hyperlink" Target="https://preen.ph/115215/sogie-bill-afp-bn" TargetMode="External"/><Relationship Id="rId191" Type="http://schemas.openxmlformats.org/officeDocument/2006/relationships/hyperlink" Target="https://twitter.com/annbacani1/status/1178558237563478016" TargetMode="External"/><Relationship Id="rId48" Type="http://schemas.openxmlformats.org/officeDocument/2006/relationships/hyperlink" Target="https://twitter.com/LitoDavid/status/1183196438982823936?s=20" TargetMode="External"/><Relationship Id="rId187" Type="http://schemas.openxmlformats.org/officeDocument/2006/relationships/hyperlink" Target="https://legacy.senate.gov.ph/lisdata/3106627964!.pdf" TargetMode="External"/><Relationship Id="rId47" Type="http://schemas.openxmlformats.org/officeDocument/2006/relationships/hyperlink" Target="https://preen.ph/115215/sogie-bill-afp-bn" TargetMode="External"/><Relationship Id="rId186" Type="http://schemas.openxmlformats.org/officeDocument/2006/relationships/hyperlink" Target="https://twitter.com/ptralexgarcia/status/1178676279987625985" TargetMode="External"/><Relationship Id="rId185" Type="http://schemas.openxmlformats.org/officeDocument/2006/relationships/hyperlink" Target="https://legacy.senate.gov.ph/lisdata/3106627964!.pdf" TargetMode="External"/><Relationship Id="rId49" Type="http://schemas.openxmlformats.org/officeDocument/2006/relationships/hyperlink" Target="https://twitter.com/LitoDavid" TargetMode="External"/><Relationship Id="rId184" Type="http://schemas.openxmlformats.org/officeDocument/2006/relationships/hyperlink" Target="https://twitter.com/beancnxx/status/1178694112758812672" TargetMode="External"/><Relationship Id="rId189" Type="http://schemas.openxmlformats.org/officeDocument/2006/relationships/hyperlink" Target="https://twitter.com/RamonaSiclat/status/1178640896721485824" TargetMode="External"/><Relationship Id="rId188" Type="http://schemas.openxmlformats.org/officeDocument/2006/relationships/hyperlink" Target="https://twitter.com/SzaCh28/status/1178675159709839362" TargetMode="External"/><Relationship Id="rId31" Type="http://schemas.openxmlformats.org/officeDocument/2006/relationships/hyperlink" Target="https://twitter.com/hashtag/SOGIE?src=hashtag_click" TargetMode="External"/><Relationship Id="rId30" Type="http://schemas.openxmlformats.org/officeDocument/2006/relationships/hyperlink" Target="https://twitter.com/Conservative_PH" TargetMode="External"/><Relationship Id="rId33" Type="http://schemas.openxmlformats.org/officeDocument/2006/relationships/hyperlink" Target="https://twitter.com/phudong2896/status/1327748999848235009" TargetMode="External"/><Relationship Id="rId183" Type="http://schemas.openxmlformats.org/officeDocument/2006/relationships/hyperlink" Target="https://legacy.senate.gov.ph/lisdata/3106627964!.pdf" TargetMode="External"/><Relationship Id="rId32" Type="http://schemas.openxmlformats.org/officeDocument/2006/relationships/hyperlink" Target="https://twitter.com/phudong2896/status/1327756975032078336" TargetMode="External"/><Relationship Id="rId182" Type="http://schemas.openxmlformats.org/officeDocument/2006/relationships/hyperlink" Target="https://twitter.com/tweety0411/status/1178900917967450112" TargetMode="External"/><Relationship Id="rId35" Type="http://schemas.openxmlformats.org/officeDocument/2006/relationships/hyperlink" Target="https://www.rappler.com/nation/lgbtq-not-asking-special-rights-sogie-bill-expert/" TargetMode="External"/><Relationship Id="rId181" Type="http://schemas.openxmlformats.org/officeDocument/2006/relationships/hyperlink" Target="https://twitter.com/MfrTiangco/status/1180384084226297856" TargetMode="External"/><Relationship Id="rId34" Type="http://schemas.openxmlformats.org/officeDocument/2006/relationships/hyperlink" Target="https://twitter.com/allforJesus100/status/1326487302432935937" TargetMode="External"/><Relationship Id="rId180" Type="http://schemas.openxmlformats.org/officeDocument/2006/relationships/hyperlink" Target="https://legacy.senate.gov.ph/lisdata/3106627964!.pdf" TargetMode="External"/><Relationship Id="rId37" Type="http://schemas.openxmlformats.org/officeDocument/2006/relationships/hyperlink" Target="https://twitter.com/allforJesus100/status/1326150325938479104" TargetMode="External"/><Relationship Id="rId176" Type="http://schemas.openxmlformats.org/officeDocument/2006/relationships/hyperlink" Target="https://twitter.com/hope182020/status/1326197323299397632" TargetMode="External"/><Relationship Id="rId36" Type="http://schemas.openxmlformats.org/officeDocument/2006/relationships/hyperlink" Target="https://twitter.com/AsherYoseph/status/1326533829847252998" TargetMode="External"/><Relationship Id="rId175" Type="http://schemas.openxmlformats.org/officeDocument/2006/relationships/hyperlink" Target="https://legacy.senate.gov.ph/lisdata/3106627964!.pdf" TargetMode="External"/><Relationship Id="rId39" Type="http://schemas.openxmlformats.org/officeDocument/2006/relationships/hyperlink" Target="https://twitter.com/rebappage/status/1600713056258240512?s=20" TargetMode="External"/><Relationship Id="rId174" Type="http://schemas.openxmlformats.org/officeDocument/2006/relationships/hyperlink" Target="https://twitter.com/allforJesus100/status/1326487302432935937" TargetMode="External"/><Relationship Id="rId38" Type="http://schemas.openxmlformats.org/officeDocument/2006/relationships/hyperlink" Target="https://twitter.com/Heiress15/status/1325410950069903360?s=20" TargetMode="External"/><Relationship Id="rId173" Type="http://schemas.openxmlformats.org/officeDocument/2006/relationships/hyperlink" Target="https://legacy.senate.gov.ph/lisdata/3106627964!.pdf" TargetMode="External"/><Relationship Id="rId179" Type="http://schemas.openxmlformats.org/officeDocument/2006/relationships/hyperlink" Target="https://twitter.com/LitoDavid/status/1183196438982823936" TargetMode="External"/><Relationship Id="rId178" Type="http://schemas.openxmlformats.org/officeDocument/2006/relationships/hyperlink" Target="https://legacy.senate.gov.ph/lisdata/3106627964!.pdf" TargetMode="External"/><Relationship Id="rId177" Type="http://schemas.openxmlformats.org/officeDocument/2006/relationships/hyperlink" Target="https://twitter.com/dzeiar/status/1199503075922178048" TargetMode="External"/><Relationship Id="rId20" Type="http://schemas.openxmlformats.org/officeDocument/2006/relationships/hyperlink" Target="https://twitter.com/JPAbecillaPH" TargetMode="External"/><Relationship Id="rId22" Type="http://schemas.openxmlformats.org/officeDocument/2006/relationships/hyperlink" Target="https://twitter.com/Conservative_PH/status/1334434773171806209" TargetMode="External"/><Relationship Id="rId21" Type="http://schemas.openxmlformats.org/officeDocument/2006/relationships/hyperlink" Target="https://twitter.com/hashtag/SOGIEBill?src=hashtag_click" TargetMode="External"/><Relationship Id="rId24" Type="http://schemas.openxmlformats.org/officeDocument/2006/relationships/hyperlink" Target="https://twitter.com/Conservative_PH" TargetMode="External"/><Relationship Id="rId23" Type="http://schemas.openxmlformats.org/officeDocument/2006/relationships/hyperlink" Target="https://twitter.com/Conservative_PH" TargetMode="External"/><Relationship Id="rId26" Type="http://schemas.openxmlformats.org/officeDocument/2006/relationships/hyperlink" Target="https://twitter.com/ChrisGo94329348/status/1329208282372718592" TargetMode="External"/><Relationship Id="rId25" Type="http://schemas.openxmlformats.org/officeDocument/2006/relationships/hyperlink" Target="https://twitter.com/hashtag/SOGIEBill?src=hashtag_click" TargetMode="External"/><Relationship Id="rId28" Type="http://schemas.openxmlformats.org/officeDocument/2006/relationships/hyperlink" Target="https://twitter.com/Conservative_PH/status/1329793707814449154" TargetMode="External"/><Relationship Id="rId27" Type="http://schemas.openxmlformats.org/officeDocument/2006/relationships/hyperlink" Target="https://twitter.com/hashtag/NoToSogieBill?src=hashtag_click" TargetMode="External"/><Relationship Id="rId29" Type="http://schemas.openxmlformats.org/officeDocument/2006/relationships/hyperlink" Target="https://twitter.com/Conservative_PH" TargetMode="External"/><Relationship Id="rId11" Type="http://schemas.openxmlformats.org/officeDocument/2006/relationships/hyperlink" Target="https://www.betterhealth.vic.gov.au/health/healthyliving/Sexuality-explained" TargetMode="External"/><Relationship Id="rId10" Type="http://schemas.openxmlformats.org/officeDocument/2006/relationships/hyperlink" Target="https://twitter.com/JPAbecillaPH" TargetMode="External"/><Relationship Id="rId13" Type="http://schemas.openxmlformats.org/officeDocument/2006/relationships/hyperlink" Target="https://twitter.com/hashtag/NoToSOGIE?src=hashtag_click" TargetMode="External"/><Relationship Id="rId12" Type="http://schemas.openxmlformats.org/officeDocument/2006/relationships/hyperlink" Target="https://twitter.com/Conservative_PH/status/1334711666299215872?s=20" TargetMode="External"/><Relationship Id="rId15" Type="http://schemas.openxmlformats.org/officeDocument/2006/relationships/hyperlink" Target="https://twitter.com/Conservative_PH" TargetMode="External"/><Relationship Id="rId198" Type="http://schemas.openxmlformats.org/officeDocument/2006/relationships/hyperlink" Target="https://twitter.com/yashimabelles/status/1173337429270380545" TargetMode="External"/><Relationship Id="rId14" Type="http://schemas.openxmlformats.org/officeDocument/2006/relationships/hyperlink" Target="https://twitter.com/Conservative_PH" TargetMode="External"/><Relationship Id="rId197" Type="http://schemas.openxmlformats.org/officeDocument/2006/relationships/hyperlink" Target="https://legacy.senate.gov.ph/lisdata/3106627964!.pdf" TargetMode="External"/><Relationship Id="rId17" Type="http://schemas.openxmlformats.org/officeDocument/2006/relationships/hyperlink" Target="https://www.pbs.org/newshour/science/there-is-no-gay-gene-there-is-no-straight-gene-sexuality-is-just-complex-study-confirms" TargetMode="External"/><Relationship Id="rId196" Type="http://schemas.openxmlformats.org/officeDocument/2006/relationships/hyperlink" Target="https://twitter.com/payatascitizen/status/1173953865869217792" TargetMode="External"/><Relationship Id="rId16" Type="http://schemas.openxmlformats.org/officeDocument/2006/relationships/hyperlink" Target="https://t.co/j6utmI3zDO" TargetMode="External"/><Relationship Id="rId195" Type="http://schemas.openxmlformats.org/officeDocument/2006/relationships/hyperlink" Target="https://twitter.com/Tarsiote/status/1174909224574275584" TargetMode="External"/><Relationship Id="rId19" Type="http://schemas.openxmlformats.org/officeDocument/2006/relationships/hyperlink" Target="https://twitter.com/JPAbecillaPH" TargetMode="External"/><Relationship Id="rId18" Type="http://schemas.openxmlformats.org/officeDocument/2006/relationships/hyperlink" Target="https://twitter.com/JPAbecillaPH/status/1334497668748300290" TargetMode="External"/><Relationship Id="rId199" Type="http://schemas.openxmlformats.org/officeDocument/2006/relationships/hyperlink" Target="https://legacy.senate.gov.ph/lisdata/3106627964!.pdf" TargetMode="External"/><Relationship Id="rId84" Type="http://schemas.openxmlformats.org/officeDocument/2006/relationships/hyperlink" Target="https://www.rappler.com/newsbreak/in-depth/disinformation-sogie-bill-spreads-online-filipino-lgbtq-face-discrimination/" TargetMode="External"/><Relationship Id="rId83" Type="http://schemas.openxmlformats.org/officeDocument/2006/relationships/hyperlink" Target="https://twitter.com/SkyKnight7000/status/927400831380611078" TargetMode="External"/><Relationship Id="rId86" Type="http://schemas.openxmlformats.org/officeDocument/2006/relationships/hyperlink" Target="https://legacy.senate.gov.ph/lisdata/3106627964!.pdf" TargetMode="External"/><Relationship Id="rId85" Type="http://schemas.openxmlformats.org/officeDocument/2006/relationships/hyperlink" Target="https://twitter.com/JohnJoh33213243/status/946014844737769473" TargetMode="External"/><Relationship Id="rId88" Type="http://schemas.openxmlformats.org/officeDocument/2006/relationships/hyperlink" Target="https://legacy.senate.gov.ph/lisdata/3106627964!.pdf" TargetMode="External"/><Relationship Id="rId150" Type="http://schemas.openxmlformats.org/officeDocument/2006/relationships/hyperlink" Target="https://twitter.com/unjoannable/status/1171608011997089793" TargetMode="External"/><Relationship Id="rId87" Type="http://schemas.openxmlformats.org/officeDocument/2006/relationships/hyperlink" Target="https://twitter.com/JohnJoh33213243/status/946012869073649665" TargetMode="External"/><Relationship Id="rId89" Type="http://schemas.openxmlformats.org/officeDocument/2006/relationships/hyperlink" Target="https://twitter.com/Guard_LILY/status/1167476409519853568" TargetMode="External"/><Relationship Id="rId80" Type="http://schemas.openxmlformats.org/officeDocument/2006/relationships/hyperlink" Target="https://legacy.senate.gov.ph/lisdata/3106627964!.pdf" TargetMode="External"/><Relationship Id="rId82" Type="http://schemas.openxmlformats.org/officeDocument/2006/relationships/hyperlink" Target="https://legacy.senate.gov.ph/lisdata/3106627964!.pdf" TargetMode="External"/><Relationship Id="rId81" Type="http://schemas.openxmlformats.org/officeDocument/2006/relationships/hyperlink" Target="https://twitter.com/SkyKnight7000/status/927403961006546945" TargetMode="External"/><Relationship Id="rId1" Type="http://schemas.openxmlformats.org/officeDocument/2006/relationships/hyperlink" Target="https://twitter.com/ReightWingAngel/status/1609154689333080065?s=20" TargetMode="External"/><Relationship Id="rId2" Type="http://schemas.openxmlformats.org/officeDocument/2006/relationships/hyperlink" Target="https://twitter.com/hashtag/NoToSOGIE?src=hashtag_click" TargetMode="External"/><Relationship Id="rId3" Type="http://schemas.openxmlformats.org/officeDocument/2006/relationships/hyperlink" Target="https://twitter.com/hashtag/MyTwitterAnniversary?src=hashtag_click" TargetMode="External"/><Relationship Id="rId149" Type="http://schemas.openxmlformats.org/officeDocument/2006/relationships/hyperlink" Target="https://legacy.senate.gov.ph/lisdata/3106627964!.pdf" TargetMode="External"/><Relationship Id="rId4" Type="http://schemas.openxmlformats.org/officeDocument/2006/relationships/hyperlink" Target="https://www.equality.admin.cam.ac.uk/training/equalities-law/protected-characteristics/gender-reassignment/guidance-gender-reassignment-0" TargetMode="External"/><Relationship Id="rId148" Type="http://schemas.openxmlformats.org/officeDocument/2006/relationships/hyperlink" Target="https://twitter.com/immobboss/status/1172022180441276416" TargetMode="External"/><Relationship Id="rId9" Type="http://schemas.openxmlformats.org/officeDocument/2006/relationships/hyperlink" Target="https://twitter.com/JPAbecillaPH" TargetMode="External"/><Relationship Id="rId143" Type="http://schemas.openxmlformats.org/officeDocument/2006/relationships/hyperlink" Target="https://legacy.senate.gov.ph/lisdata/3106627964!.pdf" TargetMode="External"/><Relationship Id="rId142" Type="http://schemas.openxmlformats.org/officeDocument/2006/relationships/hyperlink" Target="https://twitter.com/eliahquim/status/1173096611230044160" TargetMode="External"/><Relationship Id="rId141" Type="http://schemas.openxmlformats.org/officeDocument/2006/relationships/hyperlink" Target="https://legacy.senate.gov.ph/lisdata/3106627964!.pdf" TargetMode="External"/><Relationship Id="rId140" Type="http://schemas.openxmlformats.org/officeDocument/2006/relationships/hyperlink" Target="https://twitter.com/dette_bernie/status/1173251512299966464" TargetMode="External"/><Relationship Id="rId5" Type="http://schemas.openxmlformats.org/officeDocument/2006/relationships/hyperlink" Target="https://twitter.com/ReightWingAngel/status/1602026546717687808?s=20" TargetMode="External"/><Relationship Id="rId147" Type="http://schemas.openxmlformats.org/officeDocument/2006/relationships/hyperlink" Target="https://legacy.senate.gov.ph/lisdata/3106627964!.pdf" TargetMode="External"/><Relationship Id="rId6" Type="http://schemas.openxmlformats.org/officeDocument/2006/relationships/hyperlink" Target="https://twitter.com/hashtag/NoToSOGIE?src=hashtag_click" TargetMode="External"/><Relationship Id="rId146" Type="http://schemas.openxmlformats.org/officeDocument/2006/relationships/hyperlink" Target="https://drive.google.com/file/d/1VfN04fvSOhzrIBfdE3U2BrMmqEq7ZHat/view?usp=share_link" TargetMode="External"/><Relationship Id="rId7" Type="http://schemas.openxmlformats.org/officeDocument/2006/relationships/hyperlink" Target="https://twitter.com/JPAbecillaPH/status/1334753166353567744" TargetMode="External"/><Relationship Id="rId145" Type="http://schemas.openxmlformats.org/officeDocument/2006/relationships/hyperlink" Target="https://t.co/vJ9IHxBP5R" TargetMode="External"/><Relationship Id="rId8" Type="http://schemas.openxmlformats.org/officeDocument/2006/relationships/hyperlink" Target="https://twitter.com/hashtag/NoToSOGIE?src=hashtag_click" TargetMode="External"/><Relationship Id="rId144" Type="http://schemas.openxmlformats.org/officeDocument/2006/relationships/hyperlink" Target="https://twitter.com/jameslee26/status/1172727448594612224" TargetMode="External"/><Relationship Id="rId73" Type="http://schemas.openxmlformats.org/officeDocument/2006/relationships/hyperlink" Target="https://twitter.com/SkyKnight7000/status/928133402087260161" TargetMode="External"/><Relationship Id="rId72" Type="http://schemas.openxmlformats.org/officeDocument/2006/relationships/hyperlink" Target="https://legacy.senate.gov.ph/lisdata/3106627964!.pdf" TargetMode="External"/><Relationship Id="rId75" Type="http://schemas.openxmlformats.org/officeDocument/2006/relationships/hyperlink" Target="https://twitter.com/SkyKnight7000/status/928129955560656896" TargetMode="External"/><Relationship Id="rId74" Type="http://schemas.openxmlformats.org/officeDocument/2006/relationships/hyperlink" Target="https://legacy.senate.gov.ph/lisdata/3106627964!.pdf" TargetMode="External"/><Relationship Id="rId77" Type="http://schemas.openxmlformats.org/officeDocument/2006/relationships/hyperlink" Target="https://twitter.com/SkyKnight7000/status/927750432780374017" TargetMode="External"/><Relationship Id="rId76" Type="http://schemas.openxmlformats.org/officeDocument/2006/relationships/hyperlink" Target="https://legacy.senate.gov.ph/lisdata/3106627964!.pdf" TargetMode="External"/><Relationship Id="rId79" Type="http://schemas.openxmlformats.org/officeDocument/2006/relationships/hyperlink" Target="https://twitter.com/SkyKnight7000/status/927404953307570176" TargetMode="External"/><Relationship Id="rId78" Type="http://schemas.openxmlformats.org/officeDocument/2006/relationships/hyperlink" Target="https://legacy.senate.gov.ph/lisdata/3106627964!.pdf" TargetMode="External"/><Relationship Id="rId71" Type="http://schemas.openxmlformats.org/officeDocument/2006/relationships/hyperlink" Target="https://twitter.com/SkyKnight7000/status/928134107460227072" TargetMode="External"/><Relationship Id="rId70" Type="http://schemas.openxmlformats.org/officeDocument/2006/relationships/hyperlink" Target="https://legacy.senate.gov.ph/lisdata/3106627964!.pdf" TargetMode="External"/><Relationship Id="rId139" Type="http://schemas.openxmlformats.org/officeDocument/2006/relationships/hyperlink" Target="https://legacy.senate.gov.ph/lisdata/3106627964!.pdf" TargetMode="External"/><Relationship Id="rId138" Type="http://schemas.openxmlformats.org/officeDocument/2006/relationships/hyperlink" Target="https://t.co/jFIv8Mywi5" TargetMode="External"/><Relationship Id="rId137" Type="http://schemas.openxmlformats.org/officeDocument/2006/relationships/hyperlink" Target="https://twitter.com/chelslayed_/status/1175035141871165440" TargetMode="External"/><Relationship Id="rId132" Type="http://schemas.openxmlformats.org/officeDocument/2006/relationships/hyperlink" Target="https://twitter.com/just_justtruth/status/972860025390604293" TargetMode="External"/><Relationship Id="rId131" Type="http://schemas.openxmlformats.org/officeDocument/2006/relationships/hyperlink" Target="https://twitter.com/just_justtruth/status/972861158976757765" TargetMode="External"/><Relationship Id="rId130" Type="http://schemas.openxmlformats.org/officeDocument/2006/relationships/hyperlink" Target="https://twitter.com/just_justtruth/status/972890256566493184" TargetMode="External"/><Relationship Id="rId136" Type="http://schemas.openxmlformats.org/officeDocument/2006/relationships/hyperlink" Target="https://legacy.senate.gov.ph/lisdata/3106627964!.pdf" TargetMode="External"/><Relationship Id="rId135" Type="http://schemas.openxmlformats.org/officeDocument/2006/relationships/hyperlink" Target="https://twitter.com/just_justtruth/status/972857771170213888" TargetMode="External"/><Relationship Id="rId134" Type="http://schemas.openxmlformats.org/officeDocument/2006/relationships/hyperlink" Target="https://legacy.senate.gov.ph/lisdata/3106627964!.pdf" TargetMode="External"/><Relationship Id="rId133" Type="http://schemas.openxmlformats.org/officeDocument/2006/relationships/hyperlink" Target="https://twitter.com/just_justtruth/status/972858430271643648" TargetMode="External"/><Relationship Id="rId62" Type="http://schemas.openxmlformats.org/officeDocument/2006/relationships/hyperlink" Target="https://legacy.senate.gov.ph/lisdata/3106627964!.pdf" TargetMode="External"/><Relationship Id="rId61" Type="http://schemas.openxmlformats.org/officeDocument/2006/relationships/hyperlink" Target="https://twitter.com/SkyKnight7000/status/929934760125792257" TargetMode="External"/><Relationship Id="rId64" Type="http://schemas.openxmlformats.org/officeDocument/2006/relationships/hyperlink" Target="https://legacy.senate.gov.ph/lisdata/3106627964!.pdf" TargetMode="External"/><Relationship Id="rId63" Type="http://schemas.openxmlformats.org/officeDocument/2006/relationships/hyperlink" Target="https://twitter.com/SkyKnight7000/status/929199677446279173" TargetMode="External"/><Relationship Id="rId66" Type="http://schemas.openxmlformats.org/officeDocument/2006/relationships/hyperlink" Target="https://legacy.senate.gov.ph/lisdata/3106627964!.pdf" TargetMode="External"/><Relationship Id="rId172" Type="http://schemas.openxmlformats.org/officeDocument/2006/relationships/hyperlink" Target="https://twitter.com/AsherYoseph/status/1326533829847252998" TargetMode="External"/><Relationship Id="rId65" Type="http://schemas.openxmlformats.org/officeDocument/2006/relationships/hyperlink" Target="https://twitter.com/SkyKnight7000/status/929198822143746048" TargetMode="External"/><Relationship Id="rId171" Type="http://schemas.openxmlformats.org/officeDocument/2006/relationships/hyperlink" Target="https://twitter.com/phudong96/status/1327748999848235009" TargetMode="External"/><Relationship Id="rId68" Type="http://schemas.openxmlformats.org/officeDocument/2006/relationships/hyperlink" Target="https://www.gmanetwork.com/news/topstories/nation/632115/house-appropriation-panel-oks-bill-penalizing-discrimination-vs-race-religion-ethnicity/story/" TargetMode="External"/><Relationship Id="rId170" Type="http://schemas.openxmlformats.org/officeDocument/2006/relationships/hyperlink" Target="https://apnews.com/article/pope-francis-gay-rights-ap-interview-1359756ae22f27f87c1d4d6b9c8ce212" TargetMode="External"/><Relationship Id="rId67" Type="http://schemas.openxmlformats.org/officeDocument/2006/relationships/hyperlink" Target="https://twitter.com/SkyKnight7000/status/929194351242117120" TargetMode="External"/><Relationship Id="rId60" Type="http://schemas.openxmlformats.org/officeDocument/2006/relationships/hyperlink" Target="https://legacy.senate.gov.ph/lisdata/3106627964!.pdf" TargetMode="External"/><Relationship Id="rId165" Type="http://schemas.openxmlformats.org/officeDocument/2006/relationships/hyperlink" Target="https://twitter.com/mensvballfanph/status/1181909415630274560" TargetMode="External"/><Relationship Id="rId69" Type="http://schemas.openxmlformats.org/officeDocument/2006/relationships/hyperlink" Target="https://twitter.com/SkyKnight7000/status/929192958573924354" TargetMode="External"/><Relationship Id="rId164" Type="http://schemas.openxmlformats.org/officeDocument/2006/relationships/hyperlink" Target="https://legacy.senate.gov.ph/lisdata/3106627964!.pdf" TargetMode="External"/><Relationship Id="rId163" Type="http://schemas.openxmlformats.org/officeDocument/2006/relationships/hyperlink" Target="https://twitter.com/mensvballfanph/status/1181912661660798977" TargetMode="External"/><Relationship Id="rId162" Type="http://schemas.openxmlformats.org/officeDocument/2006/relationships/hyperlink" Target="https://legacy.senate.gov.ph/lisdata/3106627964!.pdf" TargetMode="External"/><Relationship Id="rId169" Type="http://schemas.openxmlformats.org/officeDocument/2006/relationships/hyperlink" Target="https://twitter.com/trixietagulob1/status/1179001199422365696" TargetMode="External"/><Relationship Id="rId168" Type="http://schemas.openxmlformats.org/officeDocument/2006/relationships/hyperlink" Target="https://legacy.senate.gov.ph/lisdata/3106627964!.pdfThe" TargetMode="External"/><Relationship Id="rId167" Type="http://schemas.openxmlformats.org/officeDocument/2006/relationships/hyperlink" Target="https://twitter.com/W_rath/status/1179040631248707584" TargetMode="External"/><Relationship Id="rId166" Type="http://schemas.openxmlformats.org/officeDocument/2006/relationships/hyperlink" Target="https://legacy.senate.gov.ph/lisdata/3106627964!.pdf" TargetMode="External"/><Relationship Id="rId51" Type="http://schemas.openxmlformats.org/officeDocument/2006/relationships/hyperlink" Target="https://twitter.com/LitoDavid/status/1186786116621332481?s=20" TargetMode="External"/><Relationship Id="rId50" Type="http://schemas.openxmlformats.org/officeDocument/2006/relationships/hyperlink" Target="https://twitter.com/MfrTiangco/status/1180383376240345088?s=20" TargetMode="External"/><Relationship Id="rId53" Type="http://schemas.openxmlformats.org/officeDocument/2006/relationships/hyperlink" Target="https://twitter.com/cuyunon/status/832909762643841025" TargetMode="External"/><Relationship Id="rId52" Type="http://schemas.openxmlformats.org/officeDocument/2006/relationships/hyperlink" Target="https://twitter.com/aads_life/status/1186050959228555264?s=20" TargetMode="External"/><Relationship Id="rId55" Type="http://schemas.openxmlformats.org/officeDocument/2006/relationships/hyperlink" Target="https://twitter.com/cuyunon/status/832822495040376832" TargetMode="External"/><Relationship Id="rId161" Type="http://schemas.openxmlformats.org/officeDocument/2006/relationships/hyperlink" Target="https://drive.google.com/file/d/1Qx3ocEqLbBbdGYUTJNBXaqZlNGB1Uvr-/view?usp=share_link" TargetMode="External"/><Relationship Id="rId54" Type="http://schemas.openxmlformats.org/officeDocument/2006/relationships/hyperlink" Target="https://legacy.senate.gov.ph/lisdata/3106627964!.pdf" TargetMode="External"/><Relationship Id="rId160" Type="http://schemas.openxmlformats.org/officeDocument/2006/relationships/hyperlink" Target="https://twitter.com/observer_hidden/status/1171442352289746945?s=20" TargetMode="External"/><Relationship Id="rId57" Type="http://schemas.openxmlformats.org/officeDocument/2006/relationships/hyperlink" Target="https://twitter.com/SkyKnight7000/status/930301471954034688" TargetMode="External"/><Relationship Id="rId56" Type="http://schemas.openxmlformats.org/officeDocument/2006/relationships/hyperlink" Target="https://legacy.senate.gov.ph/lisdata/3106627964!.pdf" TargetMode="External"/><Relationship Id="rId159" Type="http://schemas.openxmlformats.org/officeDocument/2006/relationships/hyperlink" Target="https://legacy.senate.gov.ph/lisdata/3106627964!.pdf" TargetMode="External"/><Relationship Id="rId59" Type="http://schemas.openxmlformats.org/officeDocument/2006/relationships/hyperlink" Target="https://twitter.com/SkyKnight7000/status/930290948029939712" TargetMode="External"/><Relationship Id="rId154" Type="http://schemas.openxmlformats.org/officeDocument/2006/relationships/hyperlink" Target="https://twitter.com/romyalvin12/status/1171550578159153152" TargetMode="External"/><Relationship Id="rId58" Type="http://schemas.openxmlformats.org/officeDocument/2006/relationships/hyperlink" Target="https://legacy.senate.gov.ph/lisdata/3106627964!.pdf" TargetMode="External"/><Relationship Id="rId153" Type="http://schemas.openxmlformats.org/officeDocument/2006/relationships/hyperlink" Target="https://legacy.senate.gov.ph/lisdata/3106627964!.pdf" TargetMode="External"/><Relationship Id="rId152" Type="http://schemas.openxmlformats.org/officeDocument/2006/relationships/hyperlink" Target="https://twitter.com/RamonaSiclat/status/1171603830150066176" TargetMode="External"/><Relationship Id="rId151" Type="http://schemas.openxmlformats.org/officeDocument/2006/relationships/hyperlink" Target="https://legacy.senate.gov.ph/lisdata/3106627964!.pdf" TargetMode="External"/><Relationship Id="rId158" Type="http://schemas.openxmlformats.org/officeDocument/2006/relationships/hyperlink" Target="https://twitter.com/observer_hidden/status/1171478988071399426" TargetMode="External"/><Relationship Id="rId157" Type="http://schemas.openxmlformats.org/officeDocument/2006/relationships/hyperlink" Target="https://legacy.senate.gov.ph/lisdata/3106627964!.pdf" TargetMode="External"/><Relationship Id="rId156" Type="http://schemas.openxmlformats.org/officeDocument/2006/relationships/hyperlink" Target="https://drive.google.com/file/d/1XAt4_4ZrGF3DiSL-0fkOMmTET8cs_Q4U/view?usp=share_link" TargetMode="External"/><Relationship Id="rId155" Type="http://schemas.openxmlformats.org/officeDocument/2006/relationships/hyperlink" Target="https://t.co/5Ctrrq5e3s" TargetMode="External"/><Relationship Id="rId107" Type="http://schemas.openxmlformats.org/officeDocument/2006/relationships/hyperlink" Target="https://www.rappler.com/newsbreak/in-depth/disinformation-sogie-bill-spreads-online-filipino-lgbtq-face-discrimination/" TargetMode="External"/><Relationship Id="rId228" Type="http://schemas.openxmlformats.org/officeDocument/2006/relationships/hyperlink" Target="https://legacy.senate.gov.ph/lisdata/3106627964!.pdf" TargetMode="External"/><Relationship Id="rId106" Type="http://schemas.openxmlformats.org/officeDocument/2006/relationships/hyperlink" Target="https://twitter.com/FadedAway84/status/1594642433060765707" TargetMode="External"/><Relationship Id="rId227" Type="http://schemas.openxmlformats.org/officeDocument/2006/relationships/hyperlink" Target="https://twitter.com/novicenovelist6/status/1299354515334815744" TargetMode="External"/><Relationship Id="rId105" Type="http://schemas.openxmlformats.org/officeDocument/2006/relationships/hyperlink" Target="https://twitter.com/frenchfernande2/status/1346740199129169921" TargetMode="External"/><Relationship Id="rId226" Type="http://schemas.openxmlformats.org/officeDocument/2006/relationships/hyperlink" Target="https://t.co/H1Bz0nhQ2s" TargetMode="External"/><Relationship Id="rId104" Type="http://schemas.openxmlformats.org/officeDocument/2006/relationships/hyperlink" Target="https://legacy.senate.gov.ph/lisdata/3106627964!.pdf" TargetMode="External"/><Relationship Id="rId225" Type="http://schemas.openxmlformats.org/officeDocument/2006/relationships/hyperlink" Target="https://twitter.com/observer_hidden/status/1594021772994965504" TargetMode="External"/><Relationship Id="rId109" Type="http://schemas.openxmlformats.org/officeDocument/2006/relationships/hyperlink" Target="https://legacy.senate.gov.ph/lisdata/3106627964!.pdf" TargetMode="External"/><Relationship Id="rId108" Type="http://schemas.openxmlformats.org/officeDocument/2006/relationships/hyperlink" Target="https://twitter.com/LitoDavid/status/1147986223312461826" TargetMode="External"/><Relationship Id="rId229" Type="http://schemas.openxmlformats.org/officeDocument/2006/relationships/hyperlink" Target="https://twitter.com/MalaChinaPalace/status/1299233403879866371" TargetMode="External"/><Relationship Id="rId220" Type="http://schemas.openxmlformats.org/officeDocument/2006/relationships/hyperlink" Target="https://twitter.com/pmustuoglu/status/973634257842327558" TargetMode="External"/><Relationship Id="rId103" Type="http://schemas.openxmlformats.org/officeDocument/2006/relationships/hyperlink" Target="https://twitter.com/waffyyy_/status/1225786834719924224" TargetMode="External"/><Relationship Id="rId224" Type="http://schemas.openxmlformats.org/officeDocument/2006/relationships/hyperlink" Target="https://t.co/T1CAk33ksd" TargetMode="External"/><Relationship Id="rId102" Type="http://schemas.openxmlformats.org/officeDocument/2006/relationships/hyperlink" Target="https://legacy.senate.gov.ph/lisdata/3106627964!.pdf" TargetMode="External"/><Relationship Id="rId223" Type="http://schemas.openxmlformats.org/officeDocument/2006/relationships/hyperlink" Target="https://twitter.com/ReightWingAngel/status/1594697290916450306" TargetMode="External"/><Relationship Id="rId101" Type="http://schemas.openxmlformats.org/officeDocument/2006/relationships/hyperlink" Target="https://twitter.com/YunjiruP/status/1346357755637018624" TargetMode="External"/><Relationship Id="rId222" Type="http://schemas.openxmlformats.org/officeDocument/2006/relationships/hyperlink" Target="https://twitter.com/rebappage/status/1600713056258240512" TargetMode="External"/><Relationship Id="rId100" Type="http://schemas.openxmlformats.org/officeDocument/2006/relationships/hyperlink" Target="https://legacy.senate.gov.ph/lisdata/3106627964!.pdf" TargetMode="External"/><Relationship Id="rId221" Type="http://schemas.openxmlformats.org/officeDocument/2006/relationships/hyperlink" Target="http://wealthyaffiliatetoday.com/" TargetMode="External"/><Relationship Id="rId217" Type="http://schemas.openxmlformats.org/officeDocument/2006/relationships/hyperlink" Target="https://legacy.senate.gov.ph/lisdata/3106627964!.pdf" TargetMode="External"/><Relationship Id="rId216" Type="http://schemas.openxmlformats.org/officeDocument/2006/relationships/hyperlink" Target="https://twitter.com/just_justtruth/status/972858430271643648" TargetMode="External"/><Relationship Id="rId215" Type="http://schemas.openxmlformats.org/officeDocument/2006/relationships/hyperlink" Target="https://www.officialgazette.gov.ph/constitutions/the-1987-constitution-of-the-republic-of-the-philippines/the-1987-constitution-of-the-republic-of-the-philippines-article-ii/" TargetMode="External"/><Relationship Id="rId214" Type="http://schemas.openxmlformats.org/officeDocument/2006/relationships/hyperlink" Target="https://twitter.com/just_justtruth/status/972860025390604293" TargetMode="External"/><Relationship Id="rId219" Type="http://schemas.openxmlformats.org/officeDocument/2006/relationships/hyperlink" Target="https://legacy.senate.gov.ph/lisdata/3106627964!.pdf" TargetMode="External"/><Relationship Id="rId218" Type="http://schemas.openxmlformats.org/officeDocument/2006/relationships/hyperlink" Target="https://twitter.com/ChinitoEffect/status/1048575088797175809" TargetMode="External"/><Relationship Id="rId213" Type="http://schemas.openxmlformats.org/officeDocument/2006/relationships/hyperlink" Target="https://legacy.senate.gov.ph/lisdata/3106627964!.pdf" TargetMode="External"/><Relationship Id="rId212" Type="http://schemas.openxmlformats.org/officeDocument/2006/relationships/hyperlink" Target="https://twitter.com/just_justtruth/status/972890256566493184" TargetMode="External"/><Relationship Id="rId211" Type="http://schemas.openxmlformats.org/officeDocument/2006/relationships/hyperlink" Target="https://twitter.com/RoseNofuente/status/985188270576361472" TargetMode="External"/><Relationship Id="rId210" Type="http://schemas.openxmlformats.org/officeDocument/2006/relationships/hyperlink" Target="https://t.co/n0aosL8cd0" TargetMode="External"/><Relationship Id="rId129" Type="http://schemas.openxmlformats.org/officeDocument/2006/relationships/hyperlink" Target="https://legacy.senate.gov.ph/lisdata/3106627964!.pdf" TargetMode="External"/><Relationship Id="rId128" Type="http://schemas.openxmlformats.org/officeDocument/2006/relationships/hyperlink" Target="https://twitter.com/mrsquebrar_maye/status/975014408010088448" TargetMode="External"/><Relationship Id="rId127" Type="http://schemas.openxmlformats.org/officeDocument/2006/relationships/hyperlink" Target="https://twitter.com/RoseNofuente/status/985188270576361472" TargetMode="External"/><Relationship Id="rId126" Type="http://schemas.openxmlformats.org/officeDocument/2006/relationships/hyperlink" Target="https://legacy.senate.gov.ph/lisdata/3106627964!.pdf" TargetMode="External"/><Relationship Id="rId121" Type="http://schemas.openxmlformats.org/officeDocument/2006/relationships/hyperlink" Target="https://legacy.senate.gov.ph/lisdata/3106627964!.pdf" TargetMode="External"/><Relationship Id="rId242" Type="http://schemas.openxmlformats.org/officeDocument/2006/relationships/hyperlink" Target="https://twitter.com/ReightWingAngel/status/1602021128280879105" TargetMode="External"/><Relationship Id="rId120" Type="http://schemas.openxmlformats.org/officeDocument/2006/relationships/hyperlink" Target="https://twitter.com/KarlVincere/status/1006345329283723264" TargetMode="External"/><Relationship Id="rId241" Type="http://schemas.openxmlformats.org/officeDocument/2006/relationships/hyperlink" Target="https://twitter.com/jc_dikaiosune/status/1169580412986806274" TargetMode="External"/><Relationship Id="rId240" Type="http://schemas.openxmlformats.org/officeDocument/2006/relationships/hyperlink" Target="https://twitter.com/jc_dikaiosune/status/1169580392707321856" TargetMode="External"/><Relationship Id="rId125" Type="http://schemas.openxmlformats.org/officeDocument/2006/relationships/hyperlink" Target="https://twitter.com/jaymer777/status/1028543602312409089" TargetMode="External"/><Relationship Id="rId124" Type="http://schemas.openxmlformats.org/officeDocument/2006/relationships/hyperlink" Target="https://legacy.senate.gov.ph/lisdata/3106627964!.pdf" TargetMode="External"/><Relationship Id="rId123" Type="http://schemas.openxmlformats.org/officeDocument/2006/relationships/hyperlink" Target="https://twitter.com/justsayingthe/status/1034661201228193794" TargetMode="External"/><Relationship Id="rId122" Type="http://schemas.openxmlformats.org/officeDocument/2006/relationships/hyperlink" Target="https://twitter.com/Lyndon_KLAUS/status/956882411085742085" TargetMode="External"/><Relationship Id="rId243" Type="http://schemas.openxmlformats.org/officeDocument/2006/relationships/drawing" Target="../drawings/drawing1.xml"/><Relationship Id="rId95" Type="http://schemas.openxmlformats.org/officeDocument/2006/relationships/hyperlink" Target="https://twitter.com/MJ_alviz/status/1178324294780125186" TargetMode="External"/><Relationship Id="rId94" Type="http://schemas.openxmlformats.org/officeDocument/2006/relationships/hyperlink" Target="https://www.rappler.com/newsbreak/in-depth/disinformation-sogie-bill-spreads-online-filipino-lgbtq-face-discrimination/" TargetMode="External"/><Relationship Id="rId97" Type="http://schemas.openxmlformats.org/officeDocument/2006/relationships/hyperlink" Target="https://twitter.com/LebAckerman08/status/1299347043274518528" TargetMode="External"/><Relationship Id="rId96" Type="http://schemas.openxmlformats.org/officeDocument/2006/relationships/hyperlink" Target="https://legacy.senate.gov.ph/lisdata/3106627964!.pdf" TargetMode="External"/><Relationship Id="rId99" Type="http://schemas.openxmlformats.org/officeDocument/2006/relationships/hyperlink" Target="https://twitter.com/PortingIII/status/1329820359571369984" TargetMode="External"/><Relationship Id="rId98" Type="http://schemas.openxmlformats.org/officeDocument/2006/relationships/hyperlink" Target="https://legacy.senate.gov.ph/lisdata/3106627964!.pdf" TargetMode="External"/><Relationship Id="rId91" Type="http://schemas.openxmlformats.org/officeDocument/2006/relationships/hyperlink" Target="https://twitter.com/Megatoinks1/status/1167308794889555968" TargetMode="External"/><Relationship Id="rId90" Type="http://schemas.openxmlformats.org/officeDocument/2006/relationships/hyperlink" Target="https://legacy.senate.gov.ph/lisdata/3106627964!.pdf" TargetMode="External"/><Relationship Id="rId93" Type="http://schemas.openxmlformats.org/officeDocument/2006/relationships/hyperlink" Target="https://twitter.com/ransvergara/status/1167289517050458112" TargetMode="External"/><Relationship Id="rId92" Type="http://schemas.openxmlformats.org/officeDocument/2006/relationships/hyperlink" Target="https://legacy.senate.gov.ph/lisdata/3106627964!.pdf" TargetMode="External"/><Relationship Id="rId118" Type="http://schemas.openxmlformats.org/officeDocument/2006/relationships/hyperlink" Target="https://twitter.com/ChinitoEffect/status/1048575088797175809" TargetMode="External"/><Relationship Id="rId239" Type="http://schemas.openxmlformats.org/officeDocument/2006/relationships/hyperlink" Target="https://twitter.com/niallftzaddy/status/1387384407556694018" TargetMode="External"/><Relationship Id="rId117" Type="http://schemas.openxmlformats.org/officeDocument/2006/relationships/hyperlink" Target="https://twitter.com/RealTalkPM/status/944527364972617728" TargetMode="External"/><Relationship Id="rId238" Type="http://schemas.openxmlformats.org/officeDocument/2006/relationships/hyperlink" Target="https://twitter.com/jc_dikaiosune/status/1169580337468280832" TargetMode="External"/><Relationship Id="rId116" Type="http://schemas.openxmlformats.org/officeDocument/2006/relationships/hyperlink" Target="https://twitter.com/RealTalkPM/status/944527969279545344" TargetMode="External"/><Relationship Id="rId237" Type="http://schemas.openxmlformats.org/officeDocument/2006/relationships/hyperlink" Target="https://twitter.com/jc_dikaiosune/status/1169580299371479041" TargetMode="External"/><Relationship Id="rId115" Type="http://schemas.openxmlformats.org/officeDocument/2006/relationships/hyperlink" Target="https://twitter.com/RealTalkPM/status/944528495547260930" TargetMode="External"/><Relationship Id="rId236" Type="http://schemas.openxmlformats.org/officeDocument/2006/relationships/hyperlink" Target="https://twitter.com/jc_dikaiosune/status/1169580174838382594" TargetMode="External"/><Relationship Id="rId119" Type="http://schemas.openxmlformats.org/officeDocument/2006/relationships/hyperlink" Target="https://legacy.senate.gov.ph/lisdata/3106627964!.pdf" TargetMode="External"/><Relationship Id="rId110" Type="http://schemas.openxmlformats.org/officeDocument/2006/relationships/hyperlink" Target="https://twitter.com/blueillusion003/status/1167536720214032384" TargetMode="External"/><Relationship Id="rId231" Type="http://schemas.openxmlformats.org/officeDocument/2006/relationships/hyperlink" Target="https://twitter.com/IrishCoffee/status/1292404773891608576" TargetMode="External"/><Relationship Id="rId230" Type="http://schemas.openxmlformats.org/officeDocument/2006/relationships/hyperlink" Target="https://legacy.senate.gov.ph/lisdata/3106627964!.pdf" TargetMode="External"/><Relationship Id="rId114" Type="http://schemas.openxmlformats.org/officeDocument/2006/relationships/hyperlink" Target="https://twitter.com/RealTalkPM/status/944529535076147200" TargetMode="External"/><Relationship Id="rId235" Type="http://schemas.openxmlformats.org/officeDocument/2006/relationships/hyperlink" Target="https://twitter.com/jc_dikaiosune/status/1169580083381772288" TargetMode="External"/><Relationship Id="rId113" Type="http://schemas.openxmlformats.org/officeDocument/2006/relationships/hyperlink" Target="https://legacy.senate.gov.ph/lisdata/3106627964!.pdf" TargetMode="External"/><Relationship Id="rId234" Type="http://schemas.openxmlformats.org/officeDocument/2006/relationships/hyperlink" Target="https://twitter.com/isip_na/status/1165453800083095552" TargetMode="External"/><Relationship Id="rId112" Type="http://schemas.openxmlformats.org/officeDocument/2006/relationships/hyperlink" Target="https://twitter.com/tagayongmd/status/1167405396224610305" TargetMode="External"/><Relationship Id="rId233" Type="http://schemas.openxmlformats.org/officeDocument/2006/relationships/hyperlink" Target="https://twitter.com/anyaremare/status/1169207504510697472" TargetMode="External"/><Relationship Id="rId111" Type="http://schemas.openxmlformats.org/officeDocument/2006/relationships/hyperlink" Target="https://familydoctor.org/homosexuality-facts-for-teens/" TargetMode="External"/><Relationship Id="rId232" Type="http://schemas.openxmlformats.org/officeDocument/2006/relationships/hyperlink" Target="https://legacy.senate.gov.ph/lisdata/3106627964!.pdf" TargetMode="External"/><Relationship Id="rId206" Type="http://schemas.openxmlformats.org/officeDocument/2006/relationships/hyperlink" Target="https://twitter.com/LylyGaya/status/1325518906635636737" TargetMode="External"/><Relationship Id="rId205" Type="http://schemas.openxmlformats.org/officeDocument/2006/relationships/hyperlink" Target="https://t.co/pcbkqXVWzS" TargetMode="External"/><Relationship Id="rId204" Type="http://schemas.openxmlformats.org/officeDocument/2006/relationships/hyperlink" Target="https://twitter.com/BearersLegacy/status/1326038449384689664" TargetMode="External"/><Relationship Id="rId203" Type="http://schemas.openxmlformats.org/officeDocument/2006/relationships/hyperlink" Target="https://twitter.com/bastebelat25/status/1172079547145052160" TargetMode="External"/><Relationship Id="rId209" Type="http://schemas.openxmlformats.org/officeDocument/2006/relationships/hyperlink" Target="https://twitter.com/AsherYoseph/status/1325424895837155329" TargetMode="External"/><Relationship Id="rId208" Type="http://schemas.openxmlformats.org/officeDocument/2006/relationships/hyperlink" Target="https://twitter.com/AsherYoseph/status/1325435601080913920" TargetMode="External"/><Relationship Id="rId207" Type="http://schemas.openxmlformats.org/officeDocument/2006/relationships/hyperlink" Target="https://t.co/McNj0wYJx3" TargetMode="External"/><Relationship Id="rId202" Type="http://schemas.openxmlformats.org/officeDocument/2006/relationships/hyperlink" Target="https://twitter.com/annbacani1/status/1172294357182902272" TargetMode="External"/><Relationship Id="rId201" Type="http://schemas.openxmlformats.org/officeDocument/2006/relationships/hyperlink" Target="https://legacy.senate.gov.ph/lisdata/3106627964!.pdf" TargetMode="External"/><Relationship Id="rId200" Type="http://schemas.openxmlformats.org/officeDocument/2006/relationships/hyperlink" Target="https://twitter.com/RamonaSiclat/status/117300972836596940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5.63"/>
    <col customWidth="1" min="2" max="2" width="17.63"/>
    <col customWidth="1" min="3" max="3" width="12.63"/>
    <col customWidth="1" min="4" max="4" width="6.88"/>
    <col customWidth="1" min="5" max="5" width="16.25"/>
    <col customWidth="1" min="6" max="6" width="12.5"/>
    <col customWidth="1" min="7" max="9" width="16.0"/>
    <col customWidth="1" min="10" max="10" width="14.75"/>
    <col customWidth="1" min="11" max="11" width="21.5"/>
    <col customWidth="1" min="12" max="12" width="22.75"/>
    <col customWidth="1" min="17" max="17" width="27.38"/>
    <col customWidth="1" min="18" max="19" width="24.0"/>
    <col customWidth="1" min="20" max="20" width="16.13"/>
    <col customWidth="1" min="21" max="21" width="15.5"/>
    <col customWidth="1" min="22" max="22" width="20.75"/>
    <col customWidth="1" min="28" max="28" width="28.5"/>
    <col customWidth="1" min="29" max="29" width="31.38"/>
    <col customWidth="1" min="31" max="32" width="15.88"/>
  </cols>
  <sheetData>
    <row r="1" ht="24.75" customHeight="1">
      <c r="A1" s="1" t="s">
        <v>0</v>
      </c>
      <c r="B1" s="2" t="s">
        <v>1</v>
      </c>
      <c r="C1" s="3" t="s">
        <v>2</v>
      </c>
      <c r="D1" s="4" t="s">
        <v>3</v>
      </c>
      <c r="E1" s="3" t="s">
        <v>4</v>
      </c>
      <c r="F1" s="3" t="s">
        <v>5</v>
      </c>
      <c r="G1" s="3" t="s">
        <v>6</v>
      </c>
      <c r="H1" s="3" t="s">
        <v>7</v>
      </c>
      <c r="I1" s="3" t="s">
        <v>8</v>
      </c>
      <c r="J1" s="3" t="s">
        <v>9</v>
      </c>
      <c r="K1" s="3" t="s">
        <v>10</v>
      </c>
      <c r="L1" s="3" t="s">
        <v>11</v>
      </c>
      <c r="M1" s="5" t="s">
        <v>12</v>
      </c>
      <c r="N1" s="3" t="s">
        <v>13</v>
      </c>
      <c r="O1" s="3" t="s">
        <v>14</v>
      </c>
      <c r="P1" s="3" t="s">
        <v>15</v>
      </c>
      <c r="Q1" s="3" t="s">
        <v>16</v>
      </c>
      <c r="R1" s="3" t="s">
        <v>17</v>
      </c>
      <c r="S1" s="3" t="s">
        <v>18</v>
      </c>
      <c r="T1" s="6" t="s">
        <v>19</v>
      </c>
      <c r="U1" s="3" t="s">
        <v>20</v>
      </c>
      <c r="V1" s="3" t="s">
        <v>21</v>
      </c>
      <c r="W1" s="3" t="s">
        <v>22</v>
      </c>
      <c r="X1" s="3" t="s">
        <v>23</v>
      </c>
      <c r="Y1" s="3" t="s">
        <v>24</v>
      </c>
      <c r="Z1" s="3" t="s">
        <v>25</v>
      </c>
      <c r="AA1" s="3" t="s">
        <v>26</v>
      </c>
      <c r="AB1" s="3" t="s">
        <v>27</v>
      </c>
      <c r="AC1" s="3" t="s">
        <v>28</v>
      </c>
      <c r="AD1" s="3" t="s">
        <v>29</v>
      </c>
      <c r="AE1" s="7" t="s">
        <v>30</v>
      </c>
      <c r="AF1" s="7" t="s">
        <v>31</v>
      </c>
    </row>
    <row r="2" ht="15.75" customHeight="1">
      <c r="A2" s="8" t="str">
        <f t="shared" ref="A2:A132" si="1">TEXT(D2,"00")&amp;"-"&amp;ROW(D2)-1</f>
        <v>54-1</v>
      </c>
      <c r="B2" s="9">
        <v>45012.470138888886</v>
      </c>
      <c r="C2" s="10" t="s">
        <v>32</v>
      </c>
      <c r="D2" s="11">
        <v>54.0</v>
      </c>
      <c r="E2" s="12" t="s">
        <v>33</v>
      </c>
      <c r="F2" s="12" t="s">
        <v>34</v>
      </c>
      <c r="G2" s="12" t="s">
        <v>35</v>
      </c>
      <c r="H2" s="13" t="s">
        <v>36</v>
      </c>
      <c r="I2" s="12" t="s">
        <v>37</v>
      </c>
      <c r="J2" s="12" t="s">
        <v>38</v>
      </c>
      <c r="K2" s="12" t="s">
        <v>39</v>
      </c>
      <c r="L2" s="12" t="s">
        <v>40</v>
      </c>
      <c r="M2" s="14">
        <v>44531.0</v>
      </c>
      <c r="N2" s="12">
        <v>3.0</v>
      </c>
      <c r="O2" s="12">
        <v>1.0</v>
      </c>
      <c r="P2" s="12"/>
      <c r="Q2" s="15" t="s">
        <v>41</v>
      </c>
      <c r="R2" s="12" t="str">
        <f>IFERROR(__xludf.DUMMYFUNCTION("GOOGLETRANSLATE(Q2,""fil"",""en"")"),"Do you remember when you joined Twitter? I do! #Mytwitteranniversary #notosogie #sogiebill #notolgbt #lgbrt rip to Pope Benedict XVI; Image: Contains text ""Ever notice that gender reassignment surgery only offers two genders?""")</f>
        <v>Do you remember when you joined Twitter? I do! #Mytwitteranniversary #notosogie #sogiebill #notolgbt #lgbrt rip to Pope Benedict XVI; Image: Contains text "Ever notice that gender reassignment surgery only offers two genders?"</v>
      </c>
      <c r="S2" s="12" t="s">
        <v>42</v>
      </c>
      <c r="T2" s="16">
        <v>44926.80138888889</v>
      </c>
      <c r="U2" s="12"/>
      <c r="V2" s="12" t="s">
        <v>43</v>
      </c>
      <c r="W2" s="12">
        <v>0.0</v>
      </c>
      <c r="X2" s="12">
        <v>0.0</v>
      </c>
      <c r="Y2" s="12">
        <v>0.0</v>
      </c>
      <c r="Z2" s="12">
        <v>0.0</v>
      </c>
      <c r="AA2" s="12">
        <v>163.0</v>
      </c>
      <c r="AB2" s="12" t="b">
        <v>0</v>
      </c>
      <c r="AC2" s="15" t="s">
        <v>44</v>
      </c>
      <c r="AD2" s="12"/>
      <c r="AE2" s="17"/>
      <c r="AF2" s="17"/>
    </row>
    <row r="3" ht="15.75" customHeight="1">
      <c r="A3" s="8" t="str">
        <f t="shared" si="1"/>
        <v>54-2</v>
      </c>
      <c r="B3" s="9">
        <v>45012.49166666667</v>
      </c>
      <c r="C3" s="10" t="s">
        <v>45</v>
      </c>
      <c r="D3" s="11">
        <v>54.0</v>
      </c>
      <c r="E3" s="12" t="s">
        <v>33</v>
      </c>
      <c r="F3" s="12" t="s">
        <v>34</v>
      </c>
      <c r="G3" s="12" t="s">
        <v>35</v>
      </c>
      <c r="H3" s="13" t="s">
        <v>36</v>
      </c>
      <c r="I3" s="12" t="s">
        <v>37</v>
      </c>
      <c r="J3" s="12" t="s">
        <v>38</v>
      </c>
      <c r="K3" s="12" t="s">
        <v>39</v>
      </c>
      <c r="L3" s="12" t="s">
        <v>40</v>
      </c>
      <c r="M3" s="14">
        <v>44531.0</v>
      </c>
      <c r="N3" s="12">
        <v>3.0</v>
      </c>
      <c r="O3" s="12">
        <v>1.0</v>
      </c>
      <c r="P3" s="12"/>
      <c r="Q3" s="18" t="s">
        <v>46</v>
      </c>
      <c r="R3" s="12" t="str">
        <f>IFERROR(__xludf.DUMMYFUNCTION("GOOGLETRANSLATE(Q3,""fil"",""en"")"),"youtube.com/watch?v=vgngesz7E30 #notosogiebill #NotolGBT #NotolGBTQ #Notosogie #LGBTQ #LGBTQIAPOWERFUL #LGBTQIA #LGBTQIA #LGBTQSNACOPA")</f>
        <v>youtube.com/watch?v=vgngesz7E30 #notosogiebill #NotolGBT #NotolGBTQ #Notosogie #LGBTQ #LGBTQIAPOWERFUL #LGBTQIA #LGBTQIA #LGBTQSNACOPA</v>
      </c>
      <c r="S3" s="12" t="s">
        <v>47</v>
      </c>
      <c r="T3" s="16">
        <v>44907.15555555555</v>
      </c>
      <c r="U3" s="12"/>
      <c r="V3" s="12" t="s">
        <v>43</v>
      </c>
      <c r="W3" s="12">
        <v>0.0</v>
      </c>
      <c r="X3" s="12">
        <v>0.0</v>
      </c>
      <c r="Y3" s="12">
        <v>0.0</v>
      </c>
      <c r="Z3" s="12">
        <v>0.0</v>
      </c>
      <c r="AA3" s="12" t="s">
        <v>48</v>
      </c>
      <c r="AB3" s="12"/>
      <c r="AC3" s="12"/>
      <c r="AD3" s="12"/>
      <c r="AE3" s="17"/>
      <c r="AF3" s="17"/>
    </row>
    <row r="4" ht="15.75" customHeight="1">
      <c r="A4" s="8" t="str">
        <f t="shared" si="1"/>
        <v>54-3</v>
      </c>
      <c r="B4" s="9">
        <v>45012.50555555556</v>
      </c>
      <c r="C4" s="10" t="s">
        <v>49</v>
      </c>
      <c r="D4" s="11">
        <v>54.0</v>
      </c>
      <c r="E4" s="12" t="s">
        <v>33</v>
      </c>
      <c r="F4" s="12" t="s">
        <v>34</v>
      </c>
      <c r="G4" s="12" t="s">
        <v>35</v>
      </c>
      <c r="H4" s="13" t="s">
        <v>36</v>
      </c>
      <c r="I4" s="10" t="s">
        <v>50</v>
      </c>
      <c r="J4" s="10" t="s">
        <v>51</v>
      </c>
      <c r="K4" s="18" t="s">
        <v>52</v>
      </c>
      <c r="L4" s="12" t="s">
        <v>53</v>
      </c>
      <c r="M4" s="14">
        <v>43191.0</v>
      </c>
      <c r="N4" s="12">
        <v>378.0</v>
      </c>
      <c r="O4" s="12">
        <v>458.0</v>
      </c>
      <c r="P4" s="12" t="s">
        <v>54</v>
      </c>
      <c r="Q4" s="12" t="s">
        <v>55</v>
      </c>
      <c r="R4" s="12" t="str">
        <f>IFERROR(__xludf.DUMMYFUNCTION("GOOGLETRANSLATE(Q4,""fil"",""en"")"),"Sexuality is not based on feelings. It is unlikely for God to create ""a woman in a man's body."" God is the God of order, not the God of confusion. #NotoSogie #Notosogiebill")</f>
        <v>Sexuality is not based on feelings. It is unlikely for God to create "a woman in a man's body." God is the God of order, not the God of confusion. #NotoSogie #Notosogiebill</v>
      </c>
      <c r="S4" s="12" t="s">
        <v>56</v>
      </c>
      <c r="T4" s="16">
        <v>44169.62185185185</v>
      </c>
      <c r="U4" s="12"/>
      <c r="V4" s="12" t="s">
        <v>43</v>
      </c>
      <c r="W4" s="12">
        <v>4.0</v>
      </c>
      <c r="X4" s="12">
        <v>0.0</v>
      </c>
      <c r="Y4" s="12">
        <v>2.0</v>
      </c>
      <c r="Z4" s="12">
        <v>2.0</v>
      </c>
      <c r="AA4" s="12" t="s">
        <v>48</v>
      </c>
      <c r="AB4" s="12" t="b">
        <v>0</v>
      </c>
      <c r="AC4" s="15" t="s">
        <v>57</v>
      </c>
      <c r="AD4" s="12"/>
      <c r="AE4" s="17"/>
      <c r="AF4" s="17"/>
    </row>
    <row r="5" ht="15.75" customHeight="1">
      <c r="A5" s="8" t="str">
        <f t="shared" si="1"/>
        <v>54-4</v>
      </c>
      <c r="B5" s="9">
        <v>45012.51180555556</v>
      </c>
      <c r="C5" s="10" t="s">
        <v>58</v>
      </c>
      <c r="D5" s="11">
        <v>54.0</v>
      </c>
      <c r="E5" s="12" t="s">
        <v>33</v>
      </c>
      <c r="F5" s="12" t="s">
        <v>34</v>
      </c>
      <c r="G5" s="12" t="s">
        <v>35</v>
      </c>
      <c r="H5" s="13" t="s">
        <v>36</v>
      </c>
      <c r="I5" s="10" t="s">
        <v>59</v>
      </c>
      <c r="J5" s="10" t="s">
        <v>60</v>
      </c>
      <c r="K5" s="18" t="s">
        <v>61</v>
      </c>
      <c r="L5" s="12" t="s">
        <v>40</v>
      </c>
      <c r="M5" s="14">
        <v>44075.0</v>
      </c>
      <c r="N5" s="12">
        <v>135.0</v>
      </c>
      <c r="O5" s="12">
        <v>111.0</v>
      </c>
      <c r="P5" s="12"/>
      <c r="Q5" s="15" t="s">
        <v>62</v>
      </c>
      <c r="R5" s="12" t="str">
        <f>IFERROR(__xludf.DUMMYFUNCTION("GOOGLETRANSLATE(Q5,""fil"",""en"")"),"Born ""gay""? ""We are born this way"" and ""God created us this way"" are baseless assumptions. There are no scientific or religious data to prove such statements. Read more here: http://facebook.com/104972158011394/posts/174546804387262 #NotoSogie #Noto"&amp;"Sogiebill")</f>
        <v>Born "gay"? "We are born this way" and "God created us this way" are baseless assumptions. There are no scientific or religious data to prove such statements. Read more here: http://facebook.com/104972158011394/posts/174546804387262 #NotoSogie #NotoSogiebill</v>
      </c>
      <c r="S5" s="12" t="s">
        <v>63</v>
      </c>
      <c r="T5" s="19">
        <v>44169.50732638889</v>
      </c>
      <c r="U5" s="12"/>
      <c r="V5" s="12" t="s">
        <v>64</v>
      </c>
      <c r="W5" s="12">
        <v>10.0</v>
      </c>
      <c r="X5" s="12">
        <v>3.0</v>
      </c>
      <c r="Y5" s="12">
        <v>5.0</v>
      </c>
      <c r="Z5" s="12">
        <v>5.0</v>
      </c>
      <c r="AA5" s="12" t="s">
        <v>48</v>
      </c>
      <c r="AB5" s="12" t="s">
        <v>65</v>
      </c>
      <c r="AC5" s="15" t="s">
        <v>66</v>
      </c>
      <c r="AD5" s="12"/>
      <c r="AE5" s="17"/>
      <c r="AF5" s="17"/>
    </row>
    <row r="6" ht="15.75" customHeight="1">
      <c r="A6" s="8" t="str">
        <f t="shared" si="1"/>
        <v>54-5</v>
      </c>
      <c r="B6" s="9">
        <v>45012.89027777778</v>
      </c>
      <c r="C6" s="10" t="s">
        <v>67</v>
      </c>
      <c r="D6" s="11">
        <v>54.0</v>
      </c>
      <c r="E6" s="12" t="s">
        <v>33</v>
      </c>
      <c r="F6" s="12" t="s">
        <v>34</v>
      </c>
      <c r="G6" s="12" t="s">
        <v>35</v>
      </c>
      <c r="H6" s="12" t="s">
        <v>68</v>
      </c>
      <c r="I6" s="10" t="s">
        <v>50</v>
      </c>
      <c r="J6" s="10" t="s">
        <v>51</v>
      </c>
      <c r="K6" s="18" t="s">
        <v>52</v>
      </c>
      <c r="L6" s="12" t="s">
        <v>53</v>
      </c>
      <c r="M6" s="14">
        <v>43191.0</v>
      </c>
      <c r="N6" s="12">
        <v>378.0</v>
      </c>
      <c r="O6" s="12">
        <v>458.0</v>
      </c>
      <c r="P6" s="12" t="s">
        <v>54</v>
      </c>
      <c r="Q6" s="13" t="s">
        <v>69</v>
      </c>
      <c r="R6" s="12" t="str">
        <f>IFERROR(__xludf.DUMMYFUNCTION("GOOGLETRANSLATE(Q6,""fil"",""en"")"),"Many Christians are complacent about the #Sogiebill. Perhaps because ... they don't understand it. They are not directly affected. They are aghetic. We encourage Christian leaders to lobby the Congress. Christians should speak against it. #NotoSogie #Noto"&amp;"sogiebill")</f>
        <v>Many Christians are complacent about the #Sogiebill. Perhaps because ... they don't understand it. They are not directly affected. They are aghetic. We encourage Christian leaders to lobby the Congress. Christians should speak against it. #NotoSogie #Notosogiebill</v>
      </c>
      <c r="S6" s="12" t="s">
        <v>56</v>
      </c>
      <c r="T6" s="19">
        <v>44168.91680555556</v>
      </c>
      <c r="U6" s="12"/>
      <c r="V6" s="12" t="s">
        <v>43</v>
      </c>
      <c r="W6" s="12">
        <v>2.0</v>
      </c>
      <c r="X6" s="12">
        <v>1.0</v>
      </c>
      <c r="Y6" s="12">
        <v>6.0</v>
      </c>
      <c r="Z6" s="12">
        <v>0.0</v>
      </c>
      <c r="AA6" s="12" t="s">
        <v>48</v>
      </c>
      <c r="AB6" s="12" t="s">
        <v>70</v>
      </c>
      <c r="AC6" s="12" t="s">
        <v>71</v>
      </c>
      <c r="AD6" s="12"/>
      <c r="AE6" s="17"/>
      <c r="AF6" s="17"/>
    </row>
    <row r="7" ht="15.75" customHeight="1">
      <c r="A7" s="8" t="str">
        <f t="shared" si="1"/>
        <v>54-6</v>
      </c>
      <c r="B7" s="9">
        <v>45012.893055555556</v>
      </c>
      <c r="C7" s="10" t="s">
        <v>72</v>
      </c>
      <c r="D7" s="11">
        <v>54.0</v>
      </c>
      <c r="E7" s="12" t="s">
        <v>33</v>
      </c>
      <c r="F7" s="12" t="s">
        <v>34</v>
      </c>
      <c r="G7" s="12" t="s">
        <v>35</v>
      </c>
      <c r="H7" s="12" t="s">
        <v>68</v>
      </c>
      <c r="I7" s="10" t="s">
        <v>59</v>
      </c>
      <c r="J7" s="10" t="s">
        <v>60</v>
      </c>
      <c r="K7" s="18" t="s">
        <v>61</v>
      </c>
      <c r="L7" s="12" t="s">
        <v>40</v>
      </c>
      <c r="M7" s="14">
        <v>44075.0</v>
      </c>
      <c r="N7" s="12">
        <v>135.0</v>
      </c>
      <c r="O7" s="12">
        <v>110.0</v>
      </c>
      <c r="P7" s="12"/>
      <c r="Q7" s="15" t="s">
        <v>73</v>
      </c>
      <c r="R7" s="12" t="str">
        <f>IFERROR(__xludf.DUMMYFUNCTION("GOOGLETRANSLATE(Q7,""fil"",""en"")"),"#SOGIEBILL is not equal to #samesexMarriage, but it could be used as a stepping stone towards it. Say #NotoSogie #NotoSogiebill")</f>
        <v>#SOGIEBILL is not equal to #samesexMarriage, but it could be used as a stepping stone towards it. Say #NotoSogie #NotoSogiebill</v>
      </c>
      <c r="S7" s="12" t="s">
        <v>56</v>
      </c>
      <c r="T7" s="20">
        <v>44168.743252314816</v>
      </c>
      <c r="U7" s="12"/>
      <c r="V7" s="12" t="s">
        <v>43</v>
      </c>
      <c r="W7" s="12">
        <v>1.0</v>
      </c>
      <c r="X7" s="12">
        <v>2.0</v>
      </c>
      <c r="Y7" s="12">
        <v>4.0</v>
      </c>
      <c r="Z7" s="12">
        <v>1.0</v>
      </c>
      <c r="AA7" s="12" t="s">
        <v>48</v>
      </c>
      <c r="AB7" s="12" t="s">
        <v>70</v>
      </c>
      <c r="AC7" s="12" t="s">
        <v>74</v>
      </c>
      <c r="AD7" s="12"/>
      <c r="AE7" s="17"/>
      <c r="AF7" s="17"/>
    </row>
    <row r="8" ht="15.75" customHeight="1">
      <c r="A8" s="8" t="str">
        <f t="shared" si="1"/>
        <v>54-7</v>
      </c>
      <c r="B8" s="9">
        <v>45012.450694444444</v>
      </c>
      <c r="C8" s="10" t="s">
        <v>75</v>
      </c>
      <c r="D8" s="11">
        <v>54.0</v>
      </c>
      <c r="E8" s="12" t="s">
        <v>33</v>
      </c>
      <c r="F8" s="12" t="s">
        <v>34</v>
      </c>
      <c r="G8" s="12" t="s">
        <v>35</v>
      </c>
      <c r="H8" s="12" t="s">
        <v>68</v>
      </c>
      <c r="I8" s="21" t="s">
        <v>76</v>
      </c>
      <c r="J8" s="12" t="s">
        <v>77</v>
      </c>
      <c r="K8" s="12" t="s">
        <v>78</v>
      </c>
      <c r="L8" s="12" t="s">
        <v>40</v>
      </c>
      <c r="M8" s="14">
        <v>44075.0</v>
      </c>
      <c r="N8" s="12">
        <v>16.0</v>
      </c>
      <c r="O8" s="12">
        <v>7.0</v>
      </c>
      <c r="P8" s="12"/>
      <c r="Q8" s="15" t="s">
        <v>79</v>
      </c>
      <c r="R8" s="12" t="str">
        <f>IFERROR(__xludf.DUMMYFUNCTION("GOOGLETRANSLATE(Q8,""fil"",""en"")"),"It says ""Right motives come from the right decisions. We have the right to stand along with our right to express but giving power to Sogie Bill, not yet climbing, seeing its consequences in society, what more is it passionate? #NotoSogieBill # NotoSogie "&amp;"#Jesus")</f>
        <v>It says "Right motives come from the right decisions. We have the right to stand along with our right to express but giving power to Sogie Bill, not yet climbing, seeing its consequences in society, what more is it passionate? #NotoSogieBill # NotoSogie #Jesus</v>
      </c>
      <c r="S8" s="12" t="s">
        <v>56</v>
      </c>
      <c r="T8" s="19">
        <v>44154.32087962963</v>
      </c>
      <c r="U8" s="12"/>
      <c r="V8" s="12" t="s">
        <v>43</v>
      </c>
      <c r="W8" s="12">
        <v>2.0</v>
      </c>
      <c r="X8" s="12">
        <v>0.0</v>
      </c>
      <c r="Y8" s="12">
        <v>0.0</v>
      </c>
      <c r="Z8" s="12">
        <v>0.0</v>
      </c>
      <c r="AA8" s="12" t="s">
        <v>48</v>
      </c>
      <c r="AB8" s="12" t="s">
        <v>70</v>
      </c>
      <c r="AC8" s="12" t="s">
        <v>80</v>
      </c>
      <c r="AD8" s="12"/>
      <c r="AE8" s="17"/>
      <c r="AF8" s="17"/>
    </row>
    <row r="9" ht="15.75" customHeight="1">
      <c r="A9" s="8" t="str">
        <f t="shared" si="1"/>
        <v>54-8</v>
      </c>
      <c r="B9" s="9">
        <v>45012.95416666667</v>
      </c>
      <c r="C9" s="10" t="s">
        <v>81</v>
      </c>
      <c r="D9" s="11">
        <v>54.0</v>
      </c>
      <c r="E9" s="12" t="s">
        <v>33</v>
      </c>
      <c r="F9" s="12" t="s">
        <v>34</v>
      </c>
      <c r="G9" s="12" t="s">
        <v>35</v>
      </c>
      <c r="H9" s="12" t="s">
        <v>68</v>
      </c>
      <c r="I9" s="10" t="s">
        <v>59</v>
      </c>
      <c r="J9" s="10" t="s">
        <v>60</v>
      </c>
      <c r="K9" s="18" t="s">
        <v>61</v>
      </c>
      <c r="L9" s="12" t="s">
        <v>40</v>
      </c>
      <c r="M9" s="14">
        <v>44075.0</v>
      </c>
      <c r="N9" s="12">
        <v>135.0</v>
      </c>
      <c r="O9" s="12">
        <v>110.0</v>
      </c>
      <c r="P9" s="12"/>
      <c r="Q9" s="13" t="s">
        <v>82</v>
      </c>
      <c r="R9" s="12" t="str">
        <f>IFERROR(__xludf.DUMMYFUNCTION("GOOGLETRANSLATE(Q9,""fil"",""en"")"),"Rappler is brainwashing its readers about #sogie again. Here are Quick Rebuttals from #ConSerVativePH. Read at: http://facebook.com/104972158011394/posts/160192429156033 #notosogie #notosogiebill")</f>
        <v>Rappler is brainwashing its readers about #sogie again. Here are Quick Rebuttals from #ConSerVativePH. Read at: http://facebook.com/104972158011394/posts/160192429156033 #notosogie #notosogiebill</v>
      </c>
      <c r="S9" s="12" t="s">
        <v>83</v>
      </c>
      <c r="T9" s="20">
        <v>44155.93634259259</v>
      </c>
      <c r="U9" s="12"/>
      <c r="V9" s="12" t="s">
        <v>64</v>
      </c>
      <c r="W9" s="12">
        <v>3.0</v>
      </c>
      <c r="X9" s="12">
        <v>0.0</v>
      </c>
      <c r="Y9" s="12">
        <v>3.0</v>
      </c>
      <c r="Z9" s="12">
        <v>0.0</v>
      </c>
      <c r="AA9" s="12" t="s">
        <v>48</v>
      </c>
      <c r="AB9" s="12" t="s">
        <v>65</v>
      </c>
      <c r="AC9" s="12" t="s">
        <v>84</v>
      </c>
      <c r="AD9" s="12"/>
      <c r="AE9" s="17"/>
      <c r="AF9" s="17"/>
    </row>
    <row r="10" ht="15.75" customHeight="1">
      <c r="A10" s="8" t="str">
        <f t="shared" si="1"/>
        <v>54-9</v>
      </c>
      <c r="B10" s="9">
        <v>45012.964583333334</v>
      </c>
      <c r="C10" s="10" t="s">
        <v>85</v>
      </c>
      <c r="D10" s="11">
        <v>54.0</v>
      </c>
      <c r="E10" s="12" t="s">
        <v>33</v>
      </c>
      <c r="F10" s="12" t="s">
        <v>34</v>
      </c>
      <c r="G10" s="12" t="s">
        <v>35</v>
      </c>
      <c r="H10" s="12" t="s">
        <v>86</v>
      </c>
      <c r="I10" s="12" t="s">
        <v>87</v>
      </c>
      <c r="J10" s="12" t="s">
        <v>88</v>
      </c>
      <c r="K10" s="12" t="s">
        <v>89</v>
      </c>
      <c r="L10" s="12" t="s">
        <v>40</v>
      </c>
      <c r="M10" s="14">
        <v>42248.0</v>
      </c>
      <c r="N10" s="12">
        <v>3.0</v>
      </c>
      <c r="O10" s="12">
        <v>1284.0</v>
      </c>
      <c r="P10" s="12"/>
      <c r="Q10" s="12" t="s">
        <v>90</v>
      </c>
      <c r="R10" s="12" t="s">
        <v>91</v>
      </c>
      <c r="S10" s="12" t="s">
        <v>92</v>
      </c>
      <c r="T10" s="19">
        <v>44150.316041666665</v>
      </c>
      <c r="U10" s="12"/>
      <c r="V10" s="12" t="s">
        <v>43</v>
      </c>
      <c r="W10" s="12">
        <v>0.0</v>
      </c>
      <c r="X10" s="12">
        <v>0.0</v>
      </c>
      <c r="Y10" s="12">
        <v>0.0</v>
      </c>
      <c r="Z10" s="12">
        <v>0.0</v>
      </c>
      <c r="AA10" s="12" t="s">
        <v>48</v>
      </c>
      <c r="AB10" s="12" t="s">
        <v>70</v>
      </c>
      <c r="AC10" s="12" t="s">
        <v>93</v>
      </c>
      <c r="AD10" s="12"/>
      <c r="AE10" s="17"/>
      <c r="AF10" s="17"/>
    </row>
    <row r="11" ht="15.75" customHeight="1">
      <c r="A11" s="8" t="str">
        <f t="shared" si="1"/>
        <v>54-10</v>
      </c>
      <c r="B11" s="9">
        <v>45012.967361111114</v>
      </c>
      <c r="C11" s="10" t="s">
        <v>94</v>
      </c>
      <c r="D11" s="11">
        <v>54.0</v>
      </c>
      <c r="E11" s="12" t="s">
        <v>33</v>
      </c>
      <c r="F11" s="12" t="s">
        <v>34</v>
      </c>
      <c r="G11" s="12" t="s">
        <v>35</v>
      </c>
      <c r="H11" s="12" t="s">
        <v>86</v>
      </c>
      <c r="I11" s="12" t="s">
        <v>87</v>
      </c>
      <c r="J11" s="12" t="s">
        <v>88</v>
      </c>
      <c r="K11" s="12" t="s">
        <v>89</v>
      </c>
      <c r="L11" s="12" t="s">
        <v>40</v>
      </c>
      <c r="M11" s="14">
        <v>42248.0</v>
      </c>
      <c r="N11" s="12">
        <v>3.0</v>
      </c>
      <c r="O11" s="12">
        <v>1284.0</v>
      </c>
      <c r="P11" s="12"/>
      <c r="Q11" s="12" t="s">
        <v>95</v>
      </c>
      <c r="R11" s="12" t="s">
        <v>96</v>
      </c>
      <c r="S11" s="12" t="s">
        <v>92</v>
      </c>
      <c r="T11" s="19">
        <v>44150.294027777774</v>
      </c>
      <c r="U11" s="12"/>
      <c r="V11" s="12" t="s">
        <v>43</v>
      </c>
      <c r="W11" s="12">
        <v>0.0</v>
      </c>
      <c r="X11" s="12">
        <v>1.0</v>
      </c>
      <c r="Y11" s="12">
        <v>2.0</v>
      </c>
      <c r="Z11" s="12">
        <v>0.0</v>
      </c>
      <c r="AA11" s="12" t="s">
        <v>48</v>
      </c>
      <c r="AB11" s="12" t="s">
        <v>70</v>
      </c>
      <c r="AC11" s="12" t="s">
        <v>97</v>
      </c>
      <c r="AD11" s="12"/>
      <c r="AE11" s="17"/>
      <c r="AF11" s="17"/>
    </row>
    <row r="12" ht="15.75" customHeight="1">
      <c r="A12" s="8" t="str">
        <f t="shared" si="1"/>
        <v>54-11</v>
      </c>
      <c r="B12" s="9">
        <v>45012.97152777778</v>
      </c>
      <c r="C12" s="10" t="s">
        <v>98</v>
      </c>
      <c r="D12" s="11">
        <v>54.0</v>
      </c>
      <c r="E12" s="12" t="s">
        <v>33</v>
      </c>
      <c r="F12" s="12" t="s">
        <v>34</v>
      </c>
      <c r="G12" s="12" t="s">
        <v>35</v>
      </c>
      <c r="H12" s="12" t="s">
        <v>86</v>
      </c>
      <c r="I12" s="12" t="s">
        <v>99</v>
      </c>
      <c r="J12" s="12" t="s">
        <v>100</v>
      </c>
      <c r="K12" s="12" t="s">
        <v>101</v>
      </c>
      <c r="L12" s="12" t="s">
        <v>40</v>
      </c>
      <c r="M12" s="14">
        <v>44136.0</v>
      </c>
      <c r="N12" s="12">
        <v>61.0</v>
      </c>
      <c r="O12" s="12">
        <v>20.0</v>
      </c>
      <c r="P12" s="12"/>
      <c r="Q12" s="12" t="s">
        <v>102</v>
      </c>
      <c r="R12" s="12" t="s">
        <v>103</v>
      </c>
      <c r="S12" s="12" t="s">
        <v>104</v>
      </c>
      <c r="T12" s="20">
        <v>44146.81240740741</v>
      </c>
      <c r="U12" s="12"/>
      <c r="V12" s="12" t="s">
        <v>64</v>
      </c>
      <c r="W12" s="12">
        <v>0.0</v>
      </c>
      <c r="X12" s="12">
        <v>1.0</v>
      </c>
      <c r="Y12" s="12">
        <v>0.0</v>
      </c>
      <c r="Z12" s="12">
        <v>0.0</v>
      </c>
      <c r="AA12" s="12" t="s">
        <v>48</v>
      </c>
      <c r="AB12" s="12" t="b">
        <v>0</v>
      </c>
      <c r="AC12" s="15" t="s">
        <v>105</v>
      </c>
      <c r="AD12" s="12"/>
      <c r="AE12" s="17"/>
      <c r="AF12" s="17"/>
    </row>
    <row r="13" ht="15.75" customHeight="1">
      <c r="A13" s="8" t="str">
        <f t="shared" si="1"/>
        <v>54-12</v>
      </c>
      <c r="B13" s="9">
        <v>45012.978472222225</v>
      </c>
      <c r="C13" s="10" t="s">
        <v>106</v>
      </c>
      <c r="D13" s="11">
        <v>54.0</v>
      </c>
      <c r="E13" s="12" t="s">
        <v>33</v>
      </c>
      <c r="F13" s="12" t="s">
        <v>34</v>
      </c>
      <c r="G13" s="12" t="s">
        <v>35</v>
      </c>
      <c r="H13" s="12" t="s">
        <v>86</v>
      </c>
      <c r="I13" s="12" t="s">
        <v>107</v>
      </c>
      <c r="J13" s="12" t="s">
        <v>108</v>
      </c>
      <c r="K13" s="12" t="s">
        <v>109</v>
      </c>
      <c r="L13" s="12" t="s">
        <v>53</v>
      </c>
      <c r="M13" s="14">
        <v>44105.0</v>
      </c>
      <c r="N13" s="12">
        <v>99.0</v>
      </c>
      <c r="O13" s="12">
        <v>80.0</v>
      </c>
      <c r="P13" s="12"/>
      <c r="Q13" s="12" t="s">
        <v>110</v>
      </c>
      <c r="R13" s="12" t="s">
        <v>111</v>
      </c>
      <c r="S13" s="12" t="s">
        <v>112</v>
      </c>
      <c r="T13" s="20">
        <v>44146.94079861111</v>
      </c>
      <c r="U13" s="12"/>
      <c r="V13" s="12" t="s">
        <v>64</v>
      </c>
      <c r="W13" s="12">
        <v>0.0</v>
      </c>
      <c r="X13" s="12">
        <v>0.0</v>
      </c>
      <c r="Y13" s="12">
        <v>0.0</v>
      </c>
      <c r="Z13" s="12">
        <v>0.0</v>
      </c>
      <c r="AA13" s="12" t="s">
        <v>48</v>
      </c>
      <c r="AB13" s="12" t="b">
        <v>0</v>
      </c>
      <c r="AC13" s="12" t="s">
        <v>113</v>
      </c>
      <c r="AD13" s="12"/>
      <c r="AE13" s="17"/>
      <c r="AF13" s="17"/>
    </row>
    <row r="14" ht="15.75" customHeight="1">
      <c r="A14" s="8" t="str">
        <f t="shared" si="1"/>
        <v>54-13</v>
      </c>
      <c r="B14" s="9">
        <v>45012.978472222225</v>
      </c>
      <c r="C14" s="10" t="s">
        <v>114</v>
      </c>
      <c r="D14" s="11">
        <v>54.0</v>
      </c>
      <c r="E14" s="12" t="s">
        <v>33</v>
      </c>
      <c r="F14" s="12" t="s">
        <v>34</v>
      </c>
      <c r="G14" s="12" t="s">
        <v>35</v>
      </c>
      <c r="H14" s="12" t="s">
        <v>86</v>
      </c>
      <c r="I14" s="12" t="s">
        <v>99</v>
      </c>
      <c r="J14" s="12" t="s">
        <v>100</v>
      </c>
      <c r="K14" s="12" t="s">
        <v>101</v>
      </c>
      <c r="L14" s="12" t="s">
        <v>40</v>
      </c>
      <c r="M14" s="14">
        <v>44136.0</v>
      </c>
      <c r="N14" s="12">
        <v>61.0</v>
      </c>
      <c r="O14" s="12">
        <v>20.0</v>
      </c>
      <c r="P14" s="12"/>
      <c r="Q14" s="12" t="s">
        <v>115</v>
      </c>
      <c r="R14" s="12" t="str">
        <f>IFERROR(__xludf.DUMMYFUNCTION("GOOGLETRANSLATE(Q14,""fil"",""en"")"),"I believe there could be a better bill than this. Actually this bill divides people instead of uniting them.")</f>
        <v>I believe there could be a better bill than this. Actually this bill divides people instead of uniting them.</v>
      </c>
      <c r="S14" s="12" t="s">
        <v>116</v>
      </c>
      <c r="T14" s="19">
        <v>44145.88253472222</v>
      </c>
      <c r="U14" s="12"/>
      <c r="V14" s="12" t="s">
        <v>43</v>
      </c>
      <c r="W14" s="12">
        <v>0.0</v>
      </c>
      <c r="X14" s="12">
        <v>1.0</v>
      </c>
      <c r="Y14" s="12">
        <v>0.0</v>
      </c>
      <c r="Z14" s="12">
        <v>0.0</v>
      </c>
      <c r="AA14" s="12" t="s">
        <v>48</v>
      </c>
      <c r="AB14" s="12" t="b">
        <v>0</v>
      </c>
      <c r="AC14" s="12" t="s">
        <v>117</v>
      </c>
      <c r="AD14" s="12"/>
      <c r="AE14" s="17"/>
      <c r="AF14" s="17"/>
    </row>
    <row r="15" ht="15.75" customHeight="1">
      <c r="A15" s="8" t="str">
        <f t="shared" si="1"/>
        <v>54-14</v>
      </c>
      <c r="B15" s="9">
        <v>45012.98402777778</v>
      </c>
      <c r="C15" s="10" t="s">
        <v>118</v>
      </c>
      <c r="D15" s="11">
        <v>54.0</v>
      </c>
      <c r="E15" s="12" t="s">
        <v>33</v>
      </c>
      <c r="F15" s="12" t="s">
        <v>34</v>
      </c>
      <c r="G15" s="12" t="s">
        <v>35</v>
      </c>
      <c r="H15" s="12" t="s">
        <v>86</v>
      </c>
      <c r="I15" s="12" t="s">
        <v>119</v>
      </c>
      <c r="J15" s="12" t="s">
        <v>120</v>
      </c>
      <c r="K15" s="12" t="s">
        <v>121</v>
      </c>
      <c r="L15" s="12" t="s">
        <v>40</v>
      </c>
      <c r="M15" s="14">
        <v>40878.0</v>
      </c>
      <c r="N15" s="12">
        <v>125.0</v>
      </c>
      <c r="O15" s="12">
        <v>482.0</v>
      </c>
      <c r="P15" s="12"/>
      <c r="Q15" s="12" t="s">
        <v>122</v>
      </c>
      <c r="R15" s="12" t="str">
        <f>IFERROR(__xludf.DUMMYFUNCTION("GOOGLETRANSLATE(Q15,""fil"",""en"")"),"The Dangers of Sogie Bill #NotoSogiebill; Image with text: ""The problem with feelings-based sexual orientation is that they are changeable, variable, modifiable, inconstant. A woman who feels she is a man and lives like a man may someday revert back to b"&amp;"eing a woman or a man who is living like a man now may decide to be a woman later, etc.")</f>
        <v>The Dangers of Sogie Bill #NotoSogiebill; Image with text: "The problem with feelings-based sexual orientation is that they are changeable, variable, modifiable, inconstant. A woman who feels she is a man and lives like a man may someday revert back to being a woman or a man who is living like a man now may decide to be a woman later, etc.</v>
      </c>
      <c r="S15" s="12" t="s">
        <v>42</v>
      </c>
      <c r="T15" s="22">
        <v>44143.84166666667</v>
      </c>
      <c r="U15" s="12"/>
      <c r="V15" s="12" t="s">
        <v>43</v>
      </c>
      <c r="W15" s="12">
        <v>35.0</v>
      </c>
      <c r="X15" s="12">
        <v>93.0</v>
      </c>
      <c r="Y15" s="12">
        <v>8.0</v>
      </c>
      <c r="Z15" s="12">
        <v>233.0</v>
      </c>
      <c r="AA15" s="12" t="s">
        <v>48</v>
      </c>
      <c r="AB15" s="12" t="b">
        <v>0</v>
      </c>
      <c r="AC15" s="12" t="s">
        <v>123</v>
      </c>
      <c r="AD15" s="12"/>
      <c r="AE15" s="17"/>
      <c r="AF15" s="17"/>
    </row>
    <row r="16" ht="15.75" customHeight="1">
      <c r="A16" s="8" t="str">
        <f t="shared" si="1"/>
        <v>54-15</v>
      </c>
      <c r="B16" s="9">
        <v>45015.667181365745</v>
      </c>
      <c r="C16" s="15" t="s">
        <v>124</v>
      </c>
      <c r="D16" s="11">
        <v>54.0</v>
      </c>
      <c r="E16" s="12" t="s">
        <v>33</v>
      </c>
      <c r="F16" s="12" t="s">
        <v>34</v>
      </c>
      <c r="G16" s="12" t="s">
        <v>35</v>
      </c>
      <c r="H16" s="12" t="s">
        <v>125</v>
      </c>
      <c r="I16" s="12" t="s">
        <v>126</v>
      </c>
      <c r="J16" s="12" t="s">
        <v>127</v>
      </c>
      <c r="K16" s="12" t="s">
        <v>128</v>
      </c>
      <c r="L16" s="12" t="s">
        <v>40</v>
      </c>
      <c r="M16" s="23">
        <v>44470.0</v>
      </c>
      <c r="N16" s="12">
        <v>33.0</v>
      </c>
      <c r="O16" s="12">
        <v>6.0</v>
      </c>
      <c r="P16" s="12"/>
      <c r="Q16" s="12" t="s">
        <v>129</v>
      </c>
      <c r="R16" s="12" t="str">
        <f>IFERROR(__xludf.DUMMYFUNCTION("GOOGLETRANSLATE(Q16,""fil"",""en"")"),"This is not about equality it's about domination. They want homosexuality not just to be tolerated and accepted but to be praised and dominant in the culture. #notosogiebill")</f>
        <v>This is not about equality it's about domination. They want homosexuality not just to be tolerated and accepted but to be praised and dominant in the culture. #notosogiebill</v>
      </c>
      <c r="S16" s="12" t="s">
        <v>56</v>
      </c>
      <c r="T16" s="20">
        <v>44903.531331018516</v>
      </c>
      <c r="U16" s="12"/>
      <c r="V16" s="12" t="s">
        <v>64</v>
      </c>
      <c r="W16" s="12">
        <v>3.0</v>
      </c>
      <c r="X16" s="12">
        <v>0.0</v>
      </c>
      <c r="Y16" s="12">
        <v>0.0</v>
      </c>
      <c r="Z16" s="12">
        <v>0.0</v>
      </c>
      <c r="AA16" s="12" t="s">
        <v>48</v>
      </c>
      <c r="AB16" s="12" t="s">
        <v>70</v>
      </c>
      <c r="AC16" s="12" t="s">
        <v>130</v>
      </c>
      <c r="AD16" s="12"/>
      <c r="AE16" s="17"/>
      <c r="AF16" s="17"/>
    </row>
    <row r="17" ht="15.75" customHeight="1">
      <c r="A17" s="8" t="str">
        <f t="shared" si="1"/>
        <v>54-16</v>
      </c>
      <c r="B17" s="9">
        <v>45015.673927337964</v>
      </c>
      <c r="C17" s="15" t="s">
        <v>131</v>
      </c>
      <c r="D17" s="11">
        <v>54.0</v>
      </c>
      <c r="E17" s="12" t="s">
        <v>33</v>
      </c>
      <c r="F17" s="12" t="s">
        <v>34</v>
      </c>
      <c r="G17" s="12" t="s">
        <v>35</v>
      </c>
      <c r="H17" s="12" t="s">
        <v>125</v>
      </c>
      <c r="I17" s="12" t="s">
        <v>132</v>
      </c>
      <c r="J17" s="12" t="s">
        <v>133</v>
      </c>
      <c r="K17" s="12" t="s">
        <v>134</v>
      </c>
      <c r="L17" s="12" t="s">
        <v>40</v>
      </c>
      <c r="M17" s="14">
        <v>41487.0</v>
      </c>
      <c r="N17" s="12">
        <v>216.0</v>
      </c>
      <c r="O17" s="12">
        <v>127.0</v>
      </c>
      <c r="P17" s="12"/>
      <c r="Q17" s="12" t="s">
        <v>135</v>
      </c>
      <c r="R17" s="12" t="str">
        <f>IFERROR(__xludf.DUMMYFUNCTION("GOOGLETRANSLATE(Q17,""fil"",""en"")"),"I dont want a man pretending to be LGBTQ ++ to be in the same comfort room as mine.
Yes, you're asking too much of us. What about the rights and protection of our women?
#notosogiebill")</f>
        <v>I dont want a man pretending to be LGBTQ ++ to be in the same comfort room as mine.
Yes, you're asking too much of us. What about the rights and protection of our women?
#notosogiebill</v>
      </c>
      <c r="S17" s="12" t="s">
        <v>56</v>
      </c>
      <c r="T17" s="24">
        <v>44902.99375</v>
      </c>
      <c r="U17" s="12"/>
      <c r="V17" s="12" t="s">
        <v>43</v>
      </c>
      <c r="W17" s="12">
        <v>2.0</v>
      </c>
      <c r="X17" s="12">
        <v>2.0</v>
      </c>
      <c r="Y17" s="12">
        <v>0.0</v>
      </c>
      <c r="Z17" s="12">
        <v>0.0</v>
      </c>
      <c r="AA17" s="12" t="s">
        <v>48</v>
      </c>
      <c r="AB17" s="12" t="s">
        <v>65</v>
      </c>
      <c r="AC17" s="15" t="s">
        <v>136</v>
      </c>
      <c r="AD17" s="12"/>
      <c r="AE17" s="17"/>
      <c r="AF17" s="17"/>
    </row>
    <row r="18" ht="15.75" customHeight="1">
      <c r="A18" s="8" t="str">
        <f t="shared" si="1"/>
        <v>54-17</v>
      </c>
      <c r="B18" s="9">
        <v>45015.68571398148</v>
      </c>
      <c r="C18" s="15" t="s">
        <v>137</v>
      </c>
      <c r="D18" s="11">
        <v>54.0</v>
      </c>
      <c r="E18" s="12" t="s">
        <v>33</v>
      </c>
      <c r="F18" s="12" t="s">
        <v>34</v>
      </c>
      <c r="G18" s="12" t="s">
        <v>35</v>
      </c>
      <c r="H18" s="12" t="s">
        <v>125</v>
      </c>
      <c r="I18" s="12" t="s">
        <v>138</v>
      </c>
      <c r="J18" s="12" t="s">
        <v>139</v>
      </c>
      <c r="K18" s="12" t="s">
        <v>140</v>
      </c>
      <c r="L18" s="12" t="s">
        <v>40</v>
      </c>
      <c r="M18" s="14">
        <v>44652.0</v>
      </c>
      <c r="N18" s="12">
        <v>1206.0</v>
      </c>
      <c r="O18" s="12">
        <v>1026.0</v>
      </c>
      <c r="P18" s="12"/>
      <c r="Q18" s="12" t="s">
        <v>141</v>
      </c>
      <c r="R18" s="12" t="str">
        <f>IFERROR(__xludf.DUMMYFUNCTION("GOOGLETRANSLATE(Q18,""fil"",""en"")"),"Don't be surprised if, in the future, the PH will be inhabited by sick people. SMH. No, I won't let it happen !! #notosogiebill")</f>
        <v>Don't be surprised if, in the future, the PH will be inhabited by sick people. SMH. No, I won't let it happen !! #notosogiebill</v>
      </c>
      <c r="S18" s="12" t="s">
        <v>112</v>
      </c>
      <c r="T18" s="24">
        <v>44902.034166666665</v>
      </c>
      <c r="U18" s="12"/>
      <c r="V18" s="12" t="s">
        <v>43</v>
      </c>
      <c r="W18" s="12">
        <v>0.0</v>
      </c>
      <c r="X18" s="12">
        <v>0.0</v>
      </c>
      <c r="Y18" s="12">
        <v>0.0</v>
      </c>
      <c r="Z18" s="12">
        <v>0.0</v>
      </c>
      <c r="AA18" s="12" t="s">
        <v>48</v>
      </c>
      <c r="AB18" s="12" t="s">
        <v>70</v>
      </c>
      <c r="AC18" s="12" t="s">
        <v>142</v>
      </c>
      <c r="AD18" s="12"/>
      <c r="AE18" s="17"/>
      <c r="AF18" s="17"/>
    </row>
    <row r="19" ht="15.75" customHeight="1">
      <c r="A19" s="8" t="str">
        <f t="shared" si="1"/>
        <v>54-18</v>
      </c>
      <c r="B19" s="9">
        <v>45015.699017997686</v>
      </c>
      <c r="C19" s="15" t="s">
        <v>143</v>
      </c>
      <c r="D19" s="11">
        <v>54.0</v>
      </c>
      <c r="E19" s="12" t="s">
        <v>33</v>
      </c>
      <c r="F19" s="12" t="s">
        <v>34</v>
      </c>
      <c r="G19" s="12" t="s">
        <v>35</v>
      </c>
      <c r="H19" s="12" t="s">
        <v>125</v>
      </c>
      <c r="I19" s="12" t="s">
        <v>144</v>
      </c>
      <c r="J19" s="12" t="s">
        <v>145</v>
      </c>
      <c r="K19" s="12" t="s">
        <v>146</v>
      </c>
      <c r="L19" s="12" t="s">
        <v>40</v>
      </c>
      <c r="M19" s="14">
        <v>43525.0</v>
      </c>
      <c r="N19" s="12">
        <v>389.0</v>
      </c>
      <c r="O19" s="12">
        <v>96.0</v>
      </c>
      <c r="P19" s="12"/>
      <c r="Q19" s="12" t="s">
        <v>147</v>
      </c>
      <c r="R19" s="12" t="str">
        <f>IFERROR(__xludf.DUMMYFUNCTION("GOOGLETRANSLATE(Q19,""fil"",""en"")"),"Citizens reject #genderfluid #genderidealogy it will harm kids and future generation #notosogiebill #Filipino")</f>
        <v>Citizens reject #genderfluid #genderidealogy it will harm kids and future generation #notosogiebill #Filipino</v>
      </c>
      <c r="S19" s="12" t="s">
        <v>148</v>
      </c>
      <c r="T19" s="24">
        <v>44885.06689814815</v>
      </c>
      <c r="U19" s="12"/>
      <c r="V19" s="12" t="s">
        <v>43</v>
      </c>
      <c r="W19" s="12">
        <v>1.0</v>
      </c>
      <c r="X19" s="12">
        <v>0.0</v>
      </c>
      <c r="Y19" s="12">
        <v>1.0</v>
      </c>
      <c r="Z19" s="12">
        <v>2.0</v>
      </c>
      <c r="AA19" s="12" t="s">
        <v>48</v>
      </c>
      <c r="AB19" s="12" t="s">
        <v>70</v>
      </c>
      <c r="AC19" s="12" t="s">
        <v>149</v>
      </c>
      <c r="AD19" s="12"/>
      <c r="AE19" s="17"/>
      <c r="AF19" s="17"/>
    </row>
    <row r="20" ht="15.75" customHeight="1">
      <c r="A20" s="8" t="str">
        <f t="shared" si="1"/>
        <v>54-19</v>
      </c>
      <c r="B20" s="9">
        <v>45015.70441164351</v>
      </c>
      <c r="C20" s="15" t="s">
        <v>150</v>
      </c>
      <c r="D20" s="11">
        <v>54.0</v>
      </c>
      <c r="E20" s="12" t="s">
        <v>33</v>
      </c>
      <c r="F20" s="12" t="s">
        <v>34</v>
      </c>
      <c r="G20" s="12" t="s">
        <v>35</v>
      </c>
      <c r="H20" s="12" t="s">
        <v>125</v>
      </c>
      <c r="I20" s="12" t="s">
        <v>151</v>
      </c>
      <c r="J20" s="12" t="s">
        <v>152</v>
      </c>
      <c r="K20" s="12" t="s">
        <v>89</v>
      </c>
      <c r="L20" s="12" t="s">
        <v>40</v>
      </c>
      <c r="M20" s="25">
        <v>45029.0</v>
      </c>
      <c r="N20" s="12">
        <v>669.0</v>
      </c>
      <c r="O20" s="12">
        <v>499.0</v>
      </c>
      <c r="P20" s="12"/>
      <c r="Q20" s="12" t="s">
        <v>153</v>
      </c>
      <c r="R20" s="12" t="str">
        <f>IFERROR(__xludf.DUMMYFUNCTION("GOOGLETRANSLATE(Q20,""fil"",""en"")"),"We don't need special privilege.
#Notosogiebill")</f>
        <v>We don't need special privilege.
#Notosogiebill</v>
      </c>
      <c r="S20" s="12" t="s">
        <v>56</v>
      </c>
      <c r="T20" s="24">
        <v>44163.786261574074</v>
      </c>
      <c r="U20" s="12"/>
      <c r="V20" s="12" t="s">
        <v>43</v>
      </c>
      <c r="W20" s="12">
        <v>6.0</v>
      </c>
      <c r="X20" s="12">
        <v>2.0</v>
      </c>
      <c r="Y20" s="12">
        <v>1.0</v>
      </c>
      <c r="Z20" s="12">
        <v>0.0</v>
      </c>
      <c r="AA20" s="12" t="s">
        <v>48</v>
      </c>
      <c r="AB20" s="12" t="b">
        <v>0</v>
      </c>
      <c r="AC20" s="15" t="s">
        <v>154</v>
      </c>
      <c r="AD20" s="12"/>
      <c r="AE20" s="17"/>
      <c r="AF20" s="17"/>
    </row>
    <row r="21" ht="15.75" customHeight="1">
      <c r="A21" s="8" t="str">
        <f t="shared" si="1"/>
        <v>54-20</v>
      </c>
      <c r="B21" s="9">
        <v>45015.712007256945</v>
      </c>
      <c r="C21" s="15" t="s">
        <v>155</v>
      </c>
      <c r="D21" s="11">
        <v>54.0</v>
      </c>
      <c r="E21" s="12" t="s">
        <v>33</v>
      </c>
      <c r="F21" s="12" t="s">
        <v>34</v>
      </c>
      <c r="G21" s="12" t="s">
        <v>35</v>
      </c>
      <c r="H21" s="12" t="s">
        <v>125</v>
      </c>
      <c r="I21" s="12" t="s">
        <v>156</v>
      </c>
      <c r="J21" s="12" t="s">
        <v>157</v>
      </c>
      <c r="K21" s="12" t="s">
        <v>158</v>
      </c>
      <c r="L21" s="12" t="s">
        <v>40</v>
      </c>
      <c r="M21" s="14">
        <v>44075.0</v>
      </c>
      <c r="N21" s="12">
        <v>20.0</v>
      </c>
      <c r="O21" s="12">
        <v>29.0</v>
      </c>
      <c r="P21" s="12"/>
      <c r="Q21" s="12" t="s">
        <v>159</v>
      </c>
      <c r="R21" s="12" t="str">
        <f>IFERROR(__xludf.DUMMYFUNCTION("GOOGLETRANSLATE(Q21,""fil"",""en"")"),"You ask for special privilege, not equality. #NotosOGIEBILL #YESTOFAMILY")</f>
        <v>You ask for special privilege, not equality. #NotosOGIEBILL #YESTOFAMILY</v>
      </c>
      <c r="S21" s="12" t="s">
        <v>56</v>
      </c>
      <c r="T21" s="20">
        <v>44163.75295138889</v>
      </c>
      <c r="U21" s="12"/>
      <c r="V21" s="12" t="s">
        <v>43</v>
      </c>
      <c r="W21" s="12">
        <v>2.0</v>
      </c>
      <c r="X21" s="12">
        <v>0.0</v>
      </c>
      <c r="Y21" s="12">
        <v>0.0</v>
      </c>
      <c r="Z21" s="12">
        <v>0.0</v>
      </c>
      <c r="AA21" s="12" t="s">
        <v>48</v>
      </c>
      <c r="AB21" s="12" t="b">
        <v>0</v>
      </c>
      <c r="AC21" s="15" t="s">
        <v>154</v>
      </c>
      <c r="AD21" s="12"/>
      <c r="AE21" s="17"/>
      <c r="AF21" s="17"/>
    </row>
    <row r="22" ht="15.75" customHeight="1">
      <c r="A22" s="8" t="str">
        <f t="shared" si="1"/>
        <v>54-21</v>
      </c>
      <c r="B22" s="9">
        <v>45015.7397853588</v>
      </c>
      <c r="C22" s="15" t="s">
        <v>160</v>
      </c>
      <c r="D22" s="11">
        <v>54.0</v>
      </c>
      <c r="E22" s="12" t="s">
        <v>33</v>
      </c>
      <c r="F22" s="12" t="s">
        <v>34</v>
      </c>
      <c r="G22" s="12" t="s">
        <v>35</v>
      </c>
      <c r="H22" s="12" t="s">
        <v>161</v>
      </c>
      <c r="I22" s="15" t="s">
        <v>162</v>
      </c>
      <c r="J22" s="12" t="s">
        <v>163</v>
      </c>
      <c r="K22" s="12" t="s">
        <v>89</v>
      </c>
      <c r="L22" s="12" t="s">
        <v>53</v>
      </c>
      <c r="M22" s="14">
        <v>40391.0</v>
      </c>
      <c r="N22" s="12">
        <v>119.0</v>
      </c>
      <c r="O22" s="12">
        <v>31.0</v>
      </c>
      <c r="P22" s="12"/>
      <c r="Q22" s="12" t="s">
        <v>164</v>
      </c>
      <c r="R22" s="12" t="str">
        <f>IFERROR(__xludf.DUMMYFUNCTION("GOOGLETRANSLATE(Q22,""fil"",""en"")"),"Only those who love the obscene pleasures of the flesh and cannot carry in their conscience the burden of sin resulting from such irresponsible practice negate the existence of the objective truth. #notosogie")</f>
        <v>Only those who love the obscene pleasures of the flesh and cannot carry in their conscience the burden of sin resulting from such irresponsible practice negate the existence of the objective truth. #notosogie</v>
      </c>
      <c r="S22" s="12" t="s">
        <v>56</v>
      </c>
      <c r="T22" s="24">
        <v>43751.404953703706</v>
      </c>
      <c r="U22" s="12"/>
      <c r="V22" s="12" t="s">
        <v>43</v>
      </c>
      <c r="W22" s="12">
        <v>0.0</v>
      </c>
      <c r="X22" s="12">
        <v>0.0</v>
      </c>
      <c r="Y22" s="12">
        <v>0.0</v>
      </c>
      <c r="Z22" s="12">
        <v>0.0</v>
      </c>
      <c r="AA22" s="12" t="s">
        <v>48</v>
      </c>
      <c r="AB22" s="12" t="s">
        <v>70</v>
      </c>
      <c r="AC22" s="12" t="s">
        <v>165</v>
      </c>
      <c r="AD22" s="12"/>
      <c r="AE22" s="17"/>
      <c r="AF22" s="17"/>
    </row>
    <row r="23" ht="15.75" customHeight="1">
      <c r="A23" s="8" t="str">
        <f t="shared" si="1"/>
        <v>54-22</v>
      </c>
      <c r="B23" s="9">
        <v>45015.74358167824</v>
      </c>
      <c r="C23" s="15" t="s">
        <v>166</v>
      </c>
      <c r="D23" s="11">
        <v>54.0</v>
      </c>
      <c r="E23" s="12" t="s">
        <v>33</v>
      </c>
      <c r="F23" s="12" t="s">
        <v>34</v>
      </c>
      <c r="G23" s="12" t="s">
        <v>35</v>
      </c>
      <c r="H23" s="12" t="s">
        <v>161</v>
      </c>
      <c r="I23" s="12" t="s">
        <v>167</v>
      </c>
      <c r="J23" s="12" t="s">
        <v>168</v>
      </c>
      <c r="K23" s="12" t="s">
        <v>169</v>
      </c>
      <c r="L23" s="12" t="s">
        <v>40</v>
      </c>
      <c r="M23" s="14">
        <v>42278.0</v>
      </c>
      <c r="N23" s="12">
        <v>477.0</v>
      </c>
      <c r="O23" s="12">
        <v>121.0</v>
      </c>
      <c r="P23" s="12"/>
      <c r="Q23" s="12" t="s">
        <v>170</v>
      </c>
      <c r="R23" s="12" t="str">
        <f>IFERROR(__xludf.DUMMYFUNCTION("GOOGLETRANSLATE(Q23,""fil"",""en"")"),"Filipinos are very tolerant people. We accept &amp; embrace your existence.
Respect begets respect!
How Ironical that you are the ones resisting to accept &amp; embrace the #naturallaw
#Notosogie")</f>
        <v>Filipinos are very tolerant people. We accept &amp; embrace your existence.
Respect begets respect!
How Ironical that you are the ones resisting to accept &amp; embrace the #naturallaw
#Notosogie</v>
      </c>
      <c r="S23" s="12" t="s">
        <v>42</v>
      </c>
      <c r="T23" s="24">
        <v>43743.642384259256</v>
      </c>
      <c r="U23" s="12"/>
      <c r="V23" s="12" t="s">
        <v>43</v>
      </c>
      <c r="W23" s="12">
        <v>0.0</v>
      </c>
      <c r="X23" s="12">
        <v>0.0</v>
      </c>
      <c r="Y23" s="12">
        <v>0.0</v>
      </c>
      <c r="Z23" s="12">
        <v>0.0</v>
      </c>
      <c r="AA23" s="12" t="s">
        <v>48</v>
      </c>
      <c r="AB23" s="12" t="s">
        <v>70</v>
      </c>
      <c r="AC23" s="12" t="s">
        <v>171</v>
      </c>
      <c r="AD23" s="12"/>
      <c r="AE23" s="17"/>
      <c r="AF23" s="17"/>
    </row>
    <row r="24" ht="15.75" customHeight="1">
      <c r="A24" s="8" t="str">
        <f t="shared" si="1"/>
        <v>54-23</v>
      </c>
      <c r="B24" s="9">
        <v>45015.751110972225</v>
      </c>
      <c r="C24" s="15" t="s">
        <v>172</v>
      </c>
      <c r="D24" s="11">
        <v>54.0</v>
      </c>
      <c r="E24" s="12" t="s">
        <v>33</v>
      </c>
      <c r="F24" s="12" t="s">
        <v>34</v>
      </c>
      <c r="G24" s="12" t="s">
        <v>35</v>
      </c>
      <c r="H24" s="12" t="s">
        <v>161</v>
      </c>
      <c r="I24" s="12" t="s">
        <v>162</v>
      </c>
      <c r="J24" s="12" t="s">
        <v>163</v>
      </c>
      <c r="K24" s="12" t="s">
        <v>89</v>
      </c>
      <c r="L24" s="12" t="s">
        <v>53</v>
      </c>
      <c r="M24" s="23">
        <v>40391.0</v>
      </c>
      <c r="N24" s="12">
        <v>119.0</v>
      </c>
      <c r="O24" s="12">
        <v>31.0</v>
      </c>
      <c r="P24" s="12"/>
      <c r="Q24" s="12" t="s">
        <v>173</v>
      </c>
      <c r="R24" s="12" t="str">
        <f>IFERROR(__xludf.DUMMYFUNCTION("GOOGLETRANSLATE(Q24,""fil"",""en"")"),"#notosogiebill
Homosexuals are men and women who chose to assume a particular ""state of mind"" opposed to their natural constitution.They are entitled to be respected as persons with dignity but should not be ... https://facebook.com/10000142689306")</f>
        <v>#notosogiebill
Homosexuals are men and women who chose to assume a particular "state of mind" opposed to their natural constitution.They are entitled to be respected as persons with dignity but should not be ... https://facebook.com/10000142689306</v>
      </c>
      <c r="S24" s="12" t="s">
        <v>56</v>
      </c>
      <c r="T24" s="24">
        <v>43761.310578703706</v>
      </c>
      <c r="U24" s="12"/>
      <c r="V24" s="12" t="s">
        <v>43</v>
      </c>
      <c r="W24" s="12">
        <v>0.0</v>
      </c>
      <c r="X24" s="12">
        <v>0.0</v>
      </c>
      <c r="Y24" s="12">
        <v>0.0</v>
      </c>
      <c r="Z24" s="12">
        <v>0.0</v>
      </c>
      <c r="AA24" s="12" t="s">
        <v>48</v>
      </c>
      <c r="AB24" s="12" t="s">
        <v>70</v>
      </c>
      <c r="AC24" s="12" t="s">
        <v>174</v>
      </c>
      <c r="AD24" s="12"/>
      <c r="AE24" s="17"/>
      <c r="AF24" s="17"/>
    </row>
    <row r="25" ht="15.75" customHeight="1">
      <c r="A25" s="8" t="str">
        <f t="shared" si="1"/>
        <v>54-24</v>
      </c>
      <c r="B25" s="9">
        <v>45015.75303756945</v>
      </c>
      <c r="C25" s="15" t="s">
        <v>175</v>
      </c>
      <c r="D25" s="11">
        <v>54.0</v>
      </c>
      <c r="E25" s="12" t="s">
        <v>33</v>
      </c>
      <c r="F25" s="12" t="s">
        <v>34</v>
      </c>
      <c r="G25" s="12" t="s">
        <v>35</v>
      </c>
      <c r="H25" s="12" t="s">
        <v>161</v>
      </c>
      <c r="I25" s="12" t="s">
        <v>176</v>
      </c>
      <c r="J25" s="12" t="s">
        <v>177</v>
      </c>
      <c r="K25" s="12" t="s">
        <v>178</v>
      </c>
      <c r="L25" s="12" t="s">
        <v>53</v>
      </c>
      <c r="M25" s="23">
        <v>40179.0</v>
      </c>
      <c r="N25" s="12">
        <v>174.0</v>
      </c>
      <c r="O25" s="12">
        <v>110.0</v>
      </c>
      <c r="P25" s="12"/>
      <c r="Q25" s="12" t="s">
        <v>179</v>
      </c>
      <c r="R25" s="12" t="str">
        <f>IFERROR(__xludf.DUMMYFUNCTION("GOOGLETRANSLATE(Q25,""fil"",""en"")"),"@Rrd_davao @senateph
Heb.13.4 - Marriage is honorable among all, and the bed undefiled; But fornicators and adulterers God will judge.
#NotoSogieBill #Notodivorce
#JESAsIsLord
SURRENDER YOUR LIFE TO HIM NOW
Shalom")</f>
        <v>@Rrd_davao @senateph
Heb.13.4 - Marriage is honorable among all, and the bed undefiled; But fornicators and adulterers God will judge.
#NotoSogieBill #Notodivorce
#JESAsIsLord
SURRENDER YOUR LIFE TO HIM NOW
Shalom</v>
      </c>
      <c r="S25" s="12" t="s">
        <v>56</v>
      </c>
      <c r="T25" s="24">
        <v>43759.28193287037</v>
      </c>
      <c r="U25" s="12"/>
      <c r="V25" s="12" t="s">
        <v>43</v>
      </c>
      <c r="W25" s="12">
        <v>0.0</v>
      </c>
      <c r="X25" s="12">
        <v>0.0</v>
      </c>
      <c r="Y25" s="12">
        <v>0.0</v>
      </c>
      <c r="Z25" s="12">
        <v>0.0</v>
      </c>
      <c r="AA25" s="12" t="s">
        <v>48</v>
      </c>
      <c r="AB25" s="12" t="s">
        <v>70</v>
      </c>
      <c r="AC25" s="12" t="s">
        <v>180</v>
      </c>
      <c r="AD25" s="12"/>
      <c r="AE25" s="17"/>
      <c r="AF25" s="17"/>
    </row>
    <row r="26" ht="15.75" customHeight="1">
      <c r="A26" s="8" t="str">
        <f t="shared" si="1"/>
        <v>54-25</v>
      </c>
      <c r="B26" s="19">
        <v>45016.627455625</v>
      </c>
      <c r="C26" s="26" t="s">
        <v>181</v>
      </c>
      <c r="D26" s="11">
        <v>54.0</v>
      </c>
      <c r="E26" s="12" t="s">
        <v>182</v>
      </c>
      <c r="F26" s="12" t="s">
        <v>34</v>
      </c>
      <c r="G26" s="12" t="s">
        <v>35</v>
      </c>
      <c r="H26" s="12" t="s">
        <v>183</v>
      </c>
      <c r="I26" s="12" t="s">
        <v>184</v>
      </c>
      <c r="J26" s="12" t="s">
        <v>185</v>
      </c>
      <c r="K26" s="12"/>
      <c r="L26" s="12" t="s">
        <v>186</v>
      </c>
      <c r="M26" s="27">
        <v>45116.0</v>
      </c>
      <c r="N26" s="12">
        <v>281.0</v>
      </c>
      <c r="O26" s="12">
        <v>179.0</v>
      </c>
      <c r="P26" s="12" t="s">
        <v>54</v>
      </c>
      <c r="Q26" s="12" t="s">
        <v>187</v>
      </c>
      <c r="R26" s="12" t="str">
        <f>IFERROR(__xludf.DUMMYFUNCTION("GOOGLETRANSLATE(Q26,""fil"",""en"")"),"Thanks, youth for life - Y4L!
 'IMPORTANT: The Sogie Bill will literally force you to reject basic biology in ... https://t.co/ht4a94al2m")</f>
        <v>Thanks, youth for life - Y4L!
 'IMPORTANT: The Sogie Bill will literally force you to reject basic biology in ... https://t.co/ht4a94al2m</v>
      </c>
      <c r="S26" s="12" t="s">
        <v>47</v>
      </c>
      <c r="T26" s="24" t="s">
        <v>188</v>
      </c>
      <c r="U26" s="12"/>
      <c r="V26" s="12" t="s">
        <v>189</v>
      </c>
      <c r="W26" s="12">
        <v>0.0</v>
      </c>
      <c r="X26" s="12">
        <v>0.0</v>
      </c>
      <c r="Y26" s="12">
        <v>1.0</v>
      </c>
      <c r="Z26" s="12">
        <v>0.0</v>
      </c>
      <c r="AA26" s="12"/>
      <c r="AB26" s="12" t="b">
        <v>0</v>
      </c>
      <c r="AC26" s="15" t="s">
        <v>190</v>
      </c>
      <c r="AD26" s="12"/>
      <c r="AE26" s="17"/>
      <c r="AF26" s="17"/>
    </row>
    <row r="27" ht="15.75" customHeight="1">
      <c r="A27" s="8" t="str">
        <f t="shared" si="1"/>
        <v>54-26</v>
      </c>
      <c r="B27" s="19">
        <v>45016.66362861111</v>
      </c>
      <c r="C27" s="26" t="s">
        <v>191</v>
      </c>
      <c r="D27" s="11">
        <v>54.0</v>
      </c>
      <c r="E27" s="12" t="s">
        <v>182</v>
      </c>
      <c r="F27" s="12" t="s">
        <v>34</v>
      </c>
      <c r="G27" s="12" t="s">
        <v>35</v>
      </c>
      <c r="H27" s="12" t="s">
        <v>183</v>
      </c>
      <c r="I27" s="12" t="s">
        <v>184</v>
      </c>
      <c r="J27" s="12" t="s">
        <v>185</v>
      </c>
      <c r="K27" s="12"/>
      <c r="L27" s="12" t="s">
        <v>186</v>
      </c>
      <c r="M27" s="27">
        <v>45116.0</v>
      </c>
      <c r="N27" s="12">
        <v>281.0</v>
      </c>
      <c r="O27" s="12">
        <v>179.0</v>
      </c>
      <c r="P27" s="12" t="s">
        <v>54</v>
      </c>
      <c r="Q27" s="12" t="s">
        <v>192</v>
      </c>
      <c r="R27" s="12" t="str">
        <f>IFERROR(__xludf.DUMMYFUNCTION("GOOGLETRANSLATE(Q27,""fil"",""en"")"),"Thx, Y4L!
 'IMPORTANT: The Sogie Bill will literally force you to reject Basic Biology in order to protect the ... https://t.co/7NKHTLHRCX")</f>
        <v>Thx, Y4L!
 'IMPORTANT: The Sogie Bill will literally force you to reject Basic Biology in order to protect the ... https://t.co/7NKHTLHRCX</v>
      </c>
      <c r="S27" s="12" t="s">
        <v>47</v>
      </c>
      <c r="T27" s="24" t="s">
        <v>193</v>
      </c>
      <c r="U27" s="12"/>
      <c r="V27" s="12" t="s">
        <v>189</v>
      </c>
      <c r="W27" s="12">
        <v>0.0</v>
      </c>
      <c r="X27" s="12">
        <v>1.0</v>
      </c>
      <c r="Y27" s="12">
        <v>0.0</v>
      </c>
      <c r="Z27" s="12">
        <v>0.0</v>
      </c>
      <c r="AA27" s="12"/>
      <c r="AB27" s="12" t="b">
        <v>0</v>
      </c>
      <c r="AC27" s="15" t="s">
        <v>194</v>
      </c>
      <c r="AD27" s="12"/>
      <c r="AE27" s="17"/>
      <c r="AF27" s="17"/>
    </row>
    <row r="28" ht="15.75" customHeight="1">
      <c r="A28" s="8" t="str">
        <f t="shared" si="1"/>
        <v>54-27</v>
      </c>
      <c r="B28" s="19">
        <v>45016.663662384264</v>
      </c>
      <c r="C28" s="15" t="s">
        <v>195</v>
      </c>
      <c r="D28" s="11">
        <v>54.0</v>
      </c>
      <c r="E28" s="12" t="s">
        <v>182</v>
      </c>
      <c r="F28" s="12" t="s">
        <v>34</v>
      </c>
      <c r="G28" s="12" t="s">
        <v>35</v>
      </c>
      <c r="H28" s="12" t="s">
        <v>183</v>
      </c>
      <c r="I28" s="12" t="s">
        <v>196</v>
      </c>
      <c r="J28" s="12" t="s">
        <v>197</v>
      </c>
      <c r="K28" s="12" t="s">
        <v>198</v>
      </c>
      <c r="L28" s="12" t="s">
        <v>40</v>
      </c>
      <c r="M28" s="25">
        <v>45216.0</v>
      </c>
      <c r="N28" s="12">
        <v>42.0</v>
      </c>
      <c r="O28" s="12">
        <v>10.0</v>
      </c>
      <c r="P28" s="12" t="s">
        <v>54</v>
      </c>
      <c r="Q28" s="12" t="s">
        <v>199</v>
      </c>
      <c r="R28" s="12" t="str">
        <f>IFERROR(__xludf.DUMMYFUNCTION("GOOGLETRANSLATE(Q28,""fil"",""en"")"),"#junksogiebill #JunkMhbill #Sogie #Sogi #Stoptheinsalsity #JunkmentalHealthBill #MhactNow
 Sogie &amp; amp; mental health bills are trojan horses for the homo/tranny agendas
 https://t.co/NZ6CZBBPCQ?amp=1")</f>
        <v>#junksogiebill #JunkMhbill #Sogie #Sogi #Stoptheinsalsity #JunkmentalHealthBill #MhactNow
 Sogie &amp; amp; mental health bills are trojan horses for the homo/tranny agendas
 https://t.co/NZ6CZBBPCQ?amp=1</v>
      </c>
      <c r="S28" s="12" t="s">
        <v>47</v>
      </c>
      <c r="T28" s="24" t="s">
        <v>200</v>
      </c>
      <c r="U28" s="12"/>
      <c r="V28" s="12" t="s">
        <v>189</v>
      </c>
      <c r="W28" s="12">
        <v>0.0</v>
      </c>
      <c r="X28" s="12">
        <v>0.0</v>
      </c>
      <c r="Y28" s="12">
        <v>0.0</v>
      </c>
      <c r="Z28" s="12">
        <v>0.0</v>
      </c>
      <c r="AA28" s="12"/>
      <c r="AB28" s="12" t="s">
        <v>201</v>
      </c>
      <c r="AC28" s="15" t="s">
        <v>202</v>
      </c>
      <c r="AD28" s="12"/>
      <c r="AE28" s="17"/>
      <c r="AF28" s="17"/>
    </row>
    <row r="29" ht="15.75" customHeight="1">
      <c r="A29" s="8" t="str">
        <f t="shared" si="1"/>
        <v>54-28</v>
      </c>
      <c r="B29" s="19">
        <v>45016.66367677083</v>
      </c>
      <c r="C29" s="15" t="s">
        <v>203</v>
      </c>
      <c r="D29" s="11">
        <v>54.0</v>
      </c>
      <c r="E29" s="12" t="s">
        <v>182</v>
      </c>
      <c r="F29" s="12" t="s">
        <v>34</v>
      </c>
      <c r="G29" s="12" t="s">
        <v>35</v>
      </c>
      <c r="H29" s="12" t="s">
        <v>183</v>
      </c>
      <c r="I29" s="12" t="s">
        <v>196</v>
      </c>
      <c r="J29" s="12" t="s">
        <v>197</v>
      </c>
      <c r="K29" s="12" t="s">
        <v>198</v>
      </c>
      <c r="L29" s="12" t="s">
        <v>40</v>
      </c>
      <c r="M29" s="25">
        <v>45216.0</v>
      </c>
      <c r="N29" s="12">
        <v>42.0</v>
      </c>
      <c r="O29" s="12">
        <v>10.0</v>
      </c>
      <c r="P29" s="12" t="s">
        <v>54</v>
      </c>
      <c r="Q29" s="12" t="s">
        <v>204</v>
      </c>
      <c r="R29" s="12" t="str">
        <f>IFERROR(__xludf.DUMMYFUNCTION("GOOGLETRANSLATE(Q29,""fil"",""en"")"),"Sex changes will become taxpayer funded under the Satanic #Sogie &amp; amp; #Mhactnow bills #junksogiebill #junkmhbill stop promoting insanity &amp; amp; Mental illness! #Sogi https://t.co/8cbbyzm7Zt")</f>
        <v>Sex changes will become taxpayer funded under the Satanic #Sogie &amp; amp; #Mhactnow bills #junksogiebill #junkmhbill stop promoting insanity &amp; amp; Mental illness! #Sogi https://t.co/8cbbyzm7Zt</v>
      </c>
      <c r="S29" s="12" t="s">
        <v>205</v>
      </c>
      <c r="T29" s="24" t="s">
        <v>206</v>
      </c>
      <c r="U29" s="12"/>
      <c r="V29" s="12" t="s">
        <v>189</v>
      </c>
      <c r="W29" s="12">
        <v>0.0</v>
      </c>
      <c r="X29" s="12">
        <v>0.0</v>
      </c>
      <c r="Y29" s="12">
        <v>0.0</v>
      </c>
      <c r="Z29" s="12">
        <v>0.0</v>
      </c>
      <c r="AA29" s="12"/>
      <c r="AB29" s="12" t="b">
        <v>0</v>
      </c>
      <c r="AC29" s="15" t="s">
        <v>207</v>
      </c>
      <c r="AD29" s="12"/>
      <c r="AE29" s="17"/>
      <c r="AF29" s="17"/>
    </row>
    <row r="30" ht="15.75" customHeight="1">
      <c r="A30" s="8" t="str">
        <f t="shared" si="1"/>
        <v>54-29</v>
      </c>
      <c r="B30" s="19">
        <v>45016.6638790625</v>
      </c>
      <c r="C30" s="15" t="s">
        <v>208</v>
      </c>
      <c r="D30" s="11">
        <v>54.0</v>
      </c>
      <c r="E30" s="12" t="s">
        <v>182</v>
      </c>
      <c r="F30" s="12" t="s">
        <v>34</v>
      </c>
      <c r="G30" s="12" t="s">
        <v>35</v>
      </c>
      <c r="H30" s="12" t="s">
        <v>183</v>
      </c>
      <c r="I30" s="12" t="s">
        <v>196</v>
      </c>
      <c r="J30" s="12" t="s">
        <v>197</v>
      </c>
      <c r="K30" s="12" t="s">
        <v>198</v>
      </c>
      <c r="L30" s="12" t="s">
        <v>40</v>
      </c>
      <c r="M30" s="25">
        <v>45216.0</v>
      </c>
      <c r="N30" s="12">
        <v>42.0</v>
      </c>
      <c r="O30" s="12">
        <v>10.0</v>
      </c>
      <c r="P30" s="12" t="s">
        <v>54</v>
      </c>
      <c r="Q30" s="12" t="s">
        <v>209</v>
      </c>
      <c r="R30" s="12" t="str">
        <f>IFERROR(__xludf.DUMMYFUNCTION("GOOGLETRANSLATE(Q30,""fil"",""en"")"),"Kill the satanic #sogie &amp; amp; #mhactnow bills. These are just Trojan horses for the homo &amp; amp; Tranny agendas. #Sogi #junksogiebill #junkmhbill #junkmentalhealthbill https://t.co/5ym9h1bdfc")</f>
        <v>Kill the satanic #sogie &amp; amp; #mhactnow bills. These are just Trojan horses for the homo &amp; amp; Tranny agendas. #Sogi #junksogiebill #junkmhbill #junkmentalhealthbill https://t.co/5ym9h1bdfc</v>
      </c>
      <c r="S30" s="12" t="s">
        <v>42</v>
      </c>
      <c r="T30" s="24" t="s">
        <v>210</v>
      </c>
      <c r="U30" s="12"/>
      <c r="V30" s="12" t="s">
        <v>43</v>
      </c>
      <c r="W30" s="12">
        <v>0.0</v>
      </c>
      <c r="X30" s="12">
        <v>0.0</v>
      </c>
      <c r="Y30" s="12">
        <v>0.0</v>
      </c>
      <c r="Z30" s="12">
        <v>0.0</v>
      </c>
      <c r="AA30" s="12"/>
      <c r="AB30" s="12" t="s">
        <v>201</v>
      </c>
      <c r="AC30" s="15" t="s">
        <v>211</v>
      </c>
      <c r="AD30" s="12"/>
      <c r="AE30" s="17"/>
      <c r="AF30" s="17"/>
    </row>
    <row r="31" ht="15.75" customHeight="1">
      <c r="A31" s="8" t="str">
        <f t="shared" si="1"/>
        <v>54-30</v>
      </c>
      <c r="B31" s="19">
        <v>45016.6638790625</v>
      </c>
      <c r="C31" s="15" t="s">
        <v>212</v>
      </c>
      <c r="D31" s="11">
        <v>54.0</v>
      </c>
      <c r="E31" s="12" t="s">
        <v>182</v>
      </c>
      <c r="F31" s="12" t="s">
        <v>34</v>
      </c>
      <c r="G31" s="12" t="s">
        <v>35</v>
      </c>
      <c r="H31" s="12" t="s">
        <v>183</v>
      </c>
      <c r="I31" s="12" t="s">
        <v>196</v>
      </c>
      <c r="J31" s="12" t="s">
        <v>197</v>
      </c>
      <c r="K31" s="12" t="s">
        <v>198</v>
      </c>
      <c r="L31" s="12" t="s">
        <v>40</v>
      </c>
      <c r="M31" s="25">
        <v>45216.0</v>
      </c>
      <c r="N31" s="12">
        <v>42.0</v>
      </c>
      <c r="O31" s="12">
        <v>10.0</v>
      </c>
      <c r="P31" s="12" t="s">
        <v>54</v>
      </c>
      <c r="Q31" s="12" t="s">
        <v>213</v>
      </c>
      <c r="R31" s="12" t="str">
        <f>IFERROR(__xludf.DUMMYFUNCTION("GOOGLETRANSLATE(Q31,""fil"",""en"")"),"Freaks like takei will be common in #pinas under the satanic #sogie &amp; amp; #Mhactnow mental health bills. #junksogiebill #sogi #junkmhbill #stoptheinsalsity #junkadb #philippines https://t.co/7if2ff50ja")</f>
        <v>Freaks like takei will be common in #pinas under the satanic #sogie &amp; amp; #Mhactnow mental health bills. #junksogiebill #sogi #junkmhbill #stoptheinsalsity #junkadb #philippines https://t.co/7if2ff50ja</v>
      </c>
      <c r="S31" s="12" t="s">
        <v>205</v>
      </c>
      <c r="T31" s="28">
        <v>43050.17361111111</v>
      </c>
      <c r="U31" s="12"/>
      <c r="V31" s="12" t="s">
        <v>43</v>
      </c>
      <c r="W31" s="12">
        <v>0.0</v>
      </c>
      <c r="X31" s="12">
        <v>0.0</v>
      </c>
      <c r="Y31" s="12">
        <v>0.0</v>
      </c>
      <c r="Z31" s="12">
        <v>0.0</v>
      </c>
      <c r="AA31" s="12"/>
      <c r="AB31" s="12" t="s">
        <v>214</v>
      </c>
      <c r="AC31" s="15" t="s">
        <v>215</v>
      </c>
      <c r="AD31" s="12"/>
      <c r="AE31" s="17"/>
      <c r="AF31" s="17"/>
    </row>
    <row r="32" ht="15.75" customHeight="1">
      <c r="A32" s="8" t="str">
        <f t="shared" si="1"/>
        <v>54-31</v>
      </c>
      <c r="B32" s="19">
        <v>45016.6638790625</v>
      </c>
      <c r="C32" s="15" t="s">
        <v>216</v>
      </c>
      <c r="D32" s="11">
        <v>54.0</v>
      </c>
      <c r="E32" s="12" t="s">
        <v>182</v>
      </c>
      <c r="F32" s="12" t="s">
        <v>34</v>
      </c>
      <c r="G32" s="12" t="s">
        <v>35</v>
      </c>
      <c r="H32" s="12" t="s">
        <v>183</v>
      </c>
      <c r="I32" s="12" t="s">
        <v>196</v>
      </c>
      <c r="J32" s="12" t="s">
        <v>197</v>
      </c>
      <c r="K32" s="12" t="s">
        <v>198</v>
      </c>
      <c r="L32" s="12" t="s">
        <v>40</v>
      </c>
      <c r="M32" s="25">
        <v>45216.0</v>
      </c>
      <c r="N32" s="12">
        <v>42.0</v>
      </c>
      <c r="O32" s="12">
        <v>10.0</v>
      </c>
      <c r="P32" s="12" t="s">
        <v>54</v>
      </c>
      <c r="Q32" s="12" t="s">
        <v>217</v>
      </c>
      <c r="R32" s="12" t="str">
        <f>IFERROR(__xludf.DUMMYFUNCTION("GOOGLETRANSLATE(Q32,""fil"",""en"")"),"These freaks will become common in #Pinas under Satanic #Sogie &amp; amp; #Mhactnow mental health bills. #junksogiebill #junkmhbill #sogi #junkmentalhealthbill https://t.co/UX7PlurCWB")</f>
        <v>These freaks will become common in #Pinas under Satanic #Sogie &amp; amp; #Mhactnow mental health bills. #junksogiebill #junkmhbill #sogi #junkmentalhealthbill https://t.co/UX7PlurCWB</v>
      </c>
      <c r="S32" s="12" t="s">
        <v>205</v>
      </c>
      <c r="T32" s="28">
        <v>43050.17152777778</v>
      </c>
      <c r="U32" s="12"/>
      <c r="V32" s="12" t="s">
        <v>43</v>
      </c>
      <c r="W32" s="12">
        <v>0.0</v>
      </c>
      <c r="X32" s="12">
        <v>0.0</v>
      </c>
      <c r="Y32" s="12">
        <v>0.0</v>
      </c>
      <c r="Z32" s="12">
        <v>0.0</v>
      </c>
      <c r="AA32" s="12"/>
      <c r="AB32" s="12" t="s">
        <v>214</v>
      </c>
      <c r="AC32" s="15" t="s">
        <v>218</v>
      </c>
      <c r="AD32" s="12"/>
      <c r="AE32" s="17"/>
      <c r="AF32" s="17"/>
    </row>
    <row r="33" ht="15.75" customHeight="1">
      <c r="A33" s="8" t="str">
        <f t="shared" si="1"/>
        <v>54-32</v>
      </c>
      <c r="B33" s="19">
        <v>45016.6638790625</v>
      </c>
      <c r="C33" s="15" t="s">
        <v>219</v>
      </c>
      <c r="D33" s="11">
        <v>54.0</v>
      </c>
      <c r="E33" s="12" t="s">
        <v>182</v>
      </c>
      <c r="F33" s="12" t="s">
        <v>34</v>
      </c>
      <c r="G33" s="12" t="s">
        <v>35</v>
      </c>
      <c r="H33" s="12" t="s">
        <v>183</v>
      </c>
      <c r="I33" s="12" t="s">
        <v>196</v>
      </c>
      <c r="J33" s="12" t="s">
        <v>197</v>
      </c>
      <c r="K33" s="12" t="s">
        <v>198</v>
      </c>
      <c r="L33" s="12" t="s">
        <v>40</v>
      </c>
      <c r="M33" s="25">
        <v>45216.0</v>
      </c>
      <c r="N33" s="12">
        <v>42.0</v>
      </c>
      <c r="O33" s="12">
        <v>10.0</v>
      </c>
      <c r="P33" s="12" t="s">
        <v>54</v>
      </c>
      <c r="Q33" s="12" t="s">
        <v>220</v>
      </c>
      <c r="R33" s="12" t="str">
        <f>IFERROR(__xludf.DUMMYFUNCTION("GOOGLETRANSLATE(Q33,""fil"",""en"")"),"@Prolifephil more govt tyranny, which is also a trojan horse for pro homo legislation like #sogie &amp; amp; #mentalhealth bills.
 https://t.co/KFGCDKKR9U")</f>
        <v>@Prolifephil more govt tyranny, which is also a trojan horse for pro homo legislation like #sogie &amp; amp; #mentalhealth bills.
 https://t.co/KFGCDKKR9U</v>
      </c>
      <c r="S33" s="12" t="s">
        <v>221</v>
      </c>
      <c r="T33" s="28">
        <v>43050.15902777778</v>
      </c>
      <c r="U33" s="12"/>
      <c r="V33" s="12" t="s">
        <v>43</v>
      </c>
      <c r="W33" s="12">
        <v>0.0</v>
      </c>
      <c r="X33" s="12">
        <v>0.0</v>
      </c>
      <c r="Y33" s="12">
        <v>0.0</v>
      </c>
      <c r="Z33" s="12">
        <v>0.0</v>
      </c>
      <c r="AA33" s="12"/>
      <c r="AB33" s="12" t="s">
        <v>201</v>
      </c>
      <c r="AC33" s="15" t="s">
        <v>222</v>
      </c>
      <c r="AD33" s="12"/>
      <c r="AE33" s="17"/>
      <c r="AF33" s="17"/>
    </row>
    <row r="34" ht="15.75" customHeight="1">
      <c r="A34" s="8" t="str">
        <f t="shared" si="1"/>
        <v>54-33</v>
      </c>
      <c r="B34" s="19">
        <v>45016.6638790625</v>
      </c>
      <c r="C34" s="15" t="s">
        <v>223</v>
      </c>
      <c r="D34" s="11">
        <v>54.0</v>
      </c>
      <c r="E34" s="12" t="s">
        <v>182</v>
      </c>
      <c r="F34" s="12" t="s">
        <v>34</v>
      </c>
      <c r="G34" s="12" t="s">
        <v>35</v>
      </c>
      <c r="H34" s="12" t="s">
        <v>183</v>
      </c>
      <c r="I34" s="12" t="s">
        <v>196</v>
      </c>
      <c r="J34" s="12" t="s">
        <v>197</v>
      </c>
      <c r="K34" s="12" t="s">
        <v>198</v>
      </c>
      <c r="L34" s="12" t="s">
        <v>40</v>
      </c>
      <c r="M34" s="25">
        <v>45216.0</v>
      </c>
      <c r="N34" s="12">
        <v>42.0</v>
      </c>
      <c r="O34" s="12">
        <v>10.0</v>
      </c>
      <c r="P34" s="12" t="s">
        <v>54</v>
      </c>
      <c r="Q34" s="12" t="s">
        <v>224</v>
      </c>
      <c r="R34" s="12" t="str">
        <f>IFERROR(__xludf.DUMMYFUNCTION("GOOGLETRANSLATE(Q34,""fil"",""en"")"),"#rhlaw &amp; amp; #Sogie &amp; amp; #mentalhealth bills are trojan horses for abortion. #killrhlaw #junksogiebill #junkmhbill https://t.co/sgqocbgmly")</f>
        <v>#rhlaw &amp; amp; #Sogie &amp; amp; #mentalhealth bills are trojan horses for abortion. #killrhlaw #junksogiebill #junkmhbill https://t.co/sgqocbgmly</v>
      </c>
      <c r="S34" s="12" t="s">
        <v>47</v>
      </c>
      <c r="T34" s="28">
        <v>43050.154861111114</v>
      </c>
      <c r="U34" s="12"/>
      <c r="V34" s="12" t="s">
        <v>43</v>
      </c>
      <c r="W34" s="12">
        <v>0.0</v>
      </c>
      <c r="X34" s="12">
        <v>0.0</v>
      </c>
      <c r="Y34" s="12">
        <v>0.0</v>
      </c>
      <c r="Z34" s="12">
        <v>0.0</v>
      </c>
      <c r="AA34" s="12"/>
      <c r="AB34" s="12" t="s">
        <v>201</v>
      </c>
      <c r="AC34" s="15" t="s">
        <v>225</v>
      </c>
      <c r="AD34" s="12"/>
      <c r="AE34" s="17"/>
      <c r="AF34" s="17"/>
    </row>
    <row r="35" ht="15.75" customHeight="1">
      <c r="A35" s="8" t="str">
        <f t="shared" si="1"/>
        <v>54-34</v>
      </c>
      <c r="B35" s="19">
        <v>45016.6638790625</v>
      </c>
      <c r="C35" s="15" t="s">
        <v>226</v>
      </c>
      <c r="D35" s="11">
        <v>54.0</v>
      </c>
      <c r="E35" s="12" t="s">
        <v>182</v>
      </c>
      <c r="F35" s="12" t="s">
        <v>34</v>
      </c>
      <c r="G35" s="12" t="s">
        <v>35</v>
      </c>
      <c r="H35" s="12" t="s">
        <v>183</v>
      </c>
      <c r="I35" s="12" t="s">
        <v>196</v>
      </c>
      <c r="J35" s="12" t="s">
        <v>197</v>
      </c>
      <c r="K35" s="12" t="s">
        <v>198</v>
      </c>
      <c r="L35" s="12" t="s">
        <v>40</v>
      </c>
      <c r="M35" s="25">
        <v>45216.0</v>
      </c>
      <c r="N35" s="12">
        <v>42.0</v>
      </c>
      <c r="O35" s="12">
        <v>10.0</v>
      </c>
      <c r="P35" s="12" t="s">
        <v>54</v>
      </c>
      <c r="Q35" s="12" t="s">
        <v>227</v>
      </c>
      <c r="R35" s="12" t="str">
        <f>IFERROR(__xludf.DUMMYFUNCTION("GOOGLETRANSLATE(Q35,""fil"",""en"")"),"@Cbcp4life this is satanic. And it will be the future of #Pinas under #sogie &amp; amp; #Mhactnow bills.
 #JUNKMHbill #JUNKSOGIEBILL")</f>
        <v>@Cbcp4life this is satanic. And it will be the future of #Pinas under #sogie &amp; amp; #Mhactnow bills.
 #JUNKMHbill #JUNKSOGIEBILL</v>
      </c>
      <c r="S35" s="12" t="s">
        <v>228</v>
      </c>
      <c r="T35" s="29">
        <v>42958.23333333333</v>
      </c>
      <c r="U35" s="12"/>
      <c r="V35" s="12" t="s">
        <v>43</v>
      </c>
      <c r="W35" s="12">
        <v>0.0</v>
      </c>
      <c r="X35" s="12">
        <v>0.0</v>
      </c>
      <c r="Y35" s="12">
        <v>0.0</v>
      </c>
      <c r="Z35" s="12">
        <v>0.0</v>
      </c>
      <c r="AA35" s="12"/>
      <c r="AB35" s="12" t="s">
        <v>229</v>
      </c>
      <c r="AC35" s="15" t="s">
        <v>230</v>
      </c>
      <c r="AD35" s="12"/>
      <c r="AE35" s="17"/>
      <c r="AF35" s="17"/>
    </row>
    <row r="36" ht="15.75" customHeight="1">
      <c r="A36" s="8" t="str">
        <f t="shared" si="1"/>
        <v>54-35</v>
      </c>
      <c r="B36" s="19">
        <v>45016.6638790625</v>
      </c>
      <c r="C36" s="15" t="s">
        <v>231</v>
      </c>
      <c r="D36" s="11">
        <v>54.0</v>
      </c>
      <c r="E36" s="12" t="s">
        <v>182</v>
      </c>
      <c r="F36" s="12" t="s">
        <v>34</v>
      </c>
      <c r="G36" s="12" t="s">
        <v>35</v>
      </c>
      <c r="H36" s="12" t="s">
        <v>183</v>
      </c>
      <c r="I36" s="12" t="s">
        <v>196</v>
      </c>
      <c r="J36" s="12" t="s">
        <v>197</v>
      </c>
      <c r="K36" s="12" t="s">
        <v>198</v>
      </c>
      <c r="L36" s="12" t="s">
        <v>40</v>
      </c>
      <c r="M36" s="25">
        <v>45216.0</v>
      </c>
      <c r="N36" s="12">
        <v>42.0</v>
      </c>
      <c r="O36" s="12">
        <v>10.0</v>
      </c>
      <c r="P36" s="12" t="s">
        <v>54</v>
      </c>
      <c r="Q36" s="12" t="s">
        <v>232</v>
      </c>
      <c r="R36" s="12" t="str">
        <f>IFERROR(__xludf.DUMMYFUNCTION("GOOGLETRANSLATE(Q36,""fil"",""en"")"),"@Ancalerts these satanic freaks will take over #pinas under the #sogie &amp; amp; #Mhactnow bills.
 #junksogiebill #junkmhbill #sogi #junkmentalhealthbill")</f>
        <v>@Ancalerts these satanic freaks will take over #pinas under the #sogie &amp; amp; #Mhactnow bills.
 #junksogiebill #junkmhbill #sogi #junkmentalhealthbill</v>
      </c>
      <c r="S36" s="12" t="s">
        <v>228</v>
      </c>
      <c r="T36" s="29">
        <v>42958.23125</v>
      </c>
      <c r="U36" s="12"/>
      <c r="V36" s="12" t="s">
        <v>43</v>
      </c>
      <c r="W36" s="12">
        <v>0.0</v>
      </c>
      <c r="X36" s="12">
        <v>0.0</v>
      </c>
      <c r="Y36" s="12">
        <v>0.0</v>
      </c>
      <c r="Z36" s="12">
        <v>0.0</v>
      </c>
      <c r="AA36" s="12"/>
      <c r="AB36" s="12" t="s">
        <v>229</v>
      </c>
      <c r="AC36" s="15" t="s">
        <v>233</v>
      </c>
      <c r="AD36" s="12"/>
      <c r="AE36" s="17"/>
      <c r="AF36" s="17"/>
    </row>
    <row r="37" ht="15.75" customHeight="1">
      <c r="A37" s="8" t="str">
        <f t="shared" si="1"/>
        <v>54-36</v>
      </c>
      <c r="B37" s="19">
        <v>45016.6638790625</v>
      </c>
      <c r="C37" s="15" t="s">
        <v>234</v>
      </c>
      <c r="D37" s="11">
        <v>54.0</v>
      </c>
      <c r="E37" s="12" t="s">
        <v>182</v>
      </c>
      <c r="F37" s="12" t="s">
        <v>34</v>
      </c>
      <c r="G37" s="12" t="s">
        <v>35</v>
      </c>
      <c r="H37" s="12" t="s">
        <v>183</v>
      </c>
      <c r="I37" s="12" t="s">
        <v>196</v>
      </c>
      <c r="J37" s="12" t="s">
        <v>197</v>
      </c>
      <c r="K37" s="12" t="s">
        <v>198</v>
      </c>
      <c r="L37" s="12" t="s">
        <v>40</v>
      </c>
      <c r="M37" s="25">
        <v>45216.0</v>
      </c>
      <c r="N37" s="12">
        <v>42.0</v>
      </c>
      <c r="O37" s="12">
        <v>10.0</v>
      </c>
      <c r="P37" s="12" t="s">
        <v>54</v>
      </c>
      <c r="Q37" s="12" t="s">
        <v>235</v>
      </c>
      <c r="R37" s="12" t="str">
        <f>IFERROR(__xludf.DUMMYFUNCTION("GOOGLETRANSLATE(Q37,""fil"",""en"")"),"@Abscbnnews this will happen in the #philippines under the satanic #sogie &amp; amp; #Mhactnow bills. More rapes &amp; child molestations by the homos. #junksogiebill")</f>
        <v>@Abscbnnews this will happen in the #philippines under the satanic #sogie &amp; amp; #Mhactnow bills. More rapes &amp; child molestations by the homos. #junksogiebill</v>
      </c>
      <c r="S37" s="12" t="s">
        <v>228</v>
      </c>
      <c r="T37" s="29">
        <v>42958.22152777778</v>
      </c>
      <c r="U37" s="12"/>
      <c r="V37" s="12" t="s">
        <v>43</v>
      </c>
      <c r="W37" s="12">
        <v>0.0</v>
      </c>
      <c r="X37" s="12">
        <v>0.0</v>
      </c>
      <c r="Y37" s="12">
        <v>0.0</v>
      </c>
      <c r="Z37" s="12">
        <v>0.0</v>
      </c>
      <c r="AA37" s="12"/>
      <c r="AB37" s="12" t="s">
        <v>214</v>
      </c>
      <c r="AC37" s="15" t="s">
        <v>236</v>
      </c>
      <c r="AD37" s="12"/>
      <c r="AE37" s="17"/>
      <c r="AF37" s="17"/>
    </row>
    <row r="38" ht="15.75" customHeight="1">
      <c r="A38" s="8" t="str">
        <f t="shared" si="1"/>
        <v>54-37</v>
      </c>
      <c r="B38" s="19">
        <v>45016.6638790625</v>
      </c>
      <c r="C38" s="15" t="s">
        <v>237</v>
      </c>
      <c r="D38" s="11">
        <v>54.0</v>
      </c>
      <c r="E38" s="12" t="s">
        <v>182</v>
      </c>
      <c r="F38" s="12" t="s">
        <v>34</v>
      </c>
      <c r="G38" s="12" t="s">
        <v>35</v>
      </c>
      <c r="H38" s="12" t="s">
        <v>183</v>
      </c>
      <c r="I38" s="12" t="s">
        <v>196</v>
      </c>
      <c r="J38" s="12" t="s">
        <v>197</v>
      </c>
      <c r="K38" s="12" t="s">
        <v>198</v>
      </c>
      <c r="L38" s="12" t="s">
        <v>40</v>
      </c>
      <c r="M38" s="25">
        <v>45216.0</v>
      </c>
      <c r="N38" s="12">
        <v>42.0</v>
      </c>
      <c r="O38" s="12">
        <v>10.0</v>
      </c>
      <c r="P38" s="12" t="s">
        <v>54</v>
      </c>
      <c r="Q38" s="12" t="s">
        <v>238</v>
      </c>
      <c r="R38" s="12" t="str">
        <f>IFERROR(__xludf.DUMMYFUNCTION("GOOGLETRANSLATE(Q38,""fil"",""en"")"),"This is the future of Pinas under the Satanic #Sogie &amp; amp; #Mhactnow bills.
 #JUNKMHbill #JUNKSOGIEBILL #SOGI #JUNKMENTALHEALTHBILL https://t.co/U3MRE6EBBE")</f>
        <v>This is the future of Pinas under the Satanic #Sogie &amp; amp; #Mhactnow bills.
 #JUNKMHbill #JUNKSOGIEBILL #SOGI #JUNKMENTALHEALTHBILL https://t.co/U3MRE6EBBE</v>
      </c>
      <c r="S38" s="12" t="s">
        <v>47</v>
      </c>
      <c r="T38" s="29">
        <v>42927.174305555556</v>
      </c>
      <c r="U38" s="12"/>
      <c r="V38" s="12" t="s">
        <v>43</v>
      </c>
      <c r="W38" s="12">
        <v>0.0</v>
      </c>
      <c r="X38" s="12">
        <v>0.0</v>
      </c>
      <c r="Y38" s="12">
        <v>0.0</v>
      </c>
      <c r="Z38" s="12">
        <v>0.0</v>
      </c>
      <c r="AA38" s="12"/>
      <c r="AB38" s="12" t="s">
        <v>239</v>
      </c>
      <c r="AC38" s="15" t="s">
        <v>240</v>
      </c>
      <c r="AD38" s="12"/>
      <c r="AE38" s="17"/>
      <c r="AF38" s="17"/>
    </row>
    <row r="39" ht="15.75" customHeight="1">
      <c r="A39" s="8" t="str">
        <f t="shared" si="1"/>
        <v>54-38</v>
      </c>
      <c r="B39" s="19">
        <v>45016.6638790625</v>
      </c>
      <c r="C39" s="15" t="s">
        <v>241</v>
      </c>
      <c r="D39" s="11">
        <v>54.0</v>
      </c>
      <c r="E39" s="12" t="s">
        <v>182</v>
      </c>
      <c r="F39" s="12" t="s">
        <v>34</v>
      </c>
      <c r="G39" s="12" t="s">
        <v>35</v>
      </c>
      <c r="H39" s="12" t="s">
        <v>183</v>
      </c>
      <c r="I39" s="12" t="s">
        <v>196</v>
      </c>
      <c r="J39" s="12" t="s">
        <v>197</v>
      </c>
      <c r="K39" s="12" t="s">
        <v>198</v>
      </c>
      <c r="L39" s="12" t="s">
        <v>40</v>
      </c>
      <c r="M39" s="25">
        <v>45216.0</v>
      </c>
      <c r="N39" s="12">
        <v>42.0</v>
      </c>
      <c r="O39" s="12">
        <v>10.0</v>
      </c>
      <c r="P39" s="12" t="s">
        <v>54</v>
      </c>
      <c r="Q39" s="12" t="s">
        <v>242</v>
      </c>
      <c r="R39" s="12" t="str">
        <f>IFERROR(__xludf.DUMMYFUNCTION("GOOGLETRANSLATE(Q39,""fil"",""en"")"),"Junk the Satanic #Sogie &amp; amp; #mentalhealth bills! #Sogi #junkmhbill #junksogiebill
 Future of Pinas under Sogie &amp; amp; Mh.
 https://t.co/5UVQ751CZI")</f>
        <v>Junk the Satanic #Sogie &amp; amp; #mentalhealth bills! #Sogi #junkmhbill #junksogiebill
 Future of Pinas under Sogie &amp; amp; Mh.
 https://t.co/5UVQ751CZI</v>
      </c>
      <c r="S39" s="12" t="s">
        <v>47</v>
      </c>
      <c r="T39" s="29">
        <v>42897.22152777778</v>
      </c>
      <c r="U39" s="12"/>
      <c r="V39" s="12" t="s">
        <v>43</v>
      </c>
      <c r="W39" s="12">
        <v>0.0</v>
      </c>
      <c r="X39" s="12">
        <v>0.0</v>
      </c>
      <c r="Y39" s="12">
        <v>0.0</v>
      </c>
      <c r="Z39" s="12">
        <v>0.0</v>
      </c>
      <c r="AA39" s="12"/>
      <c r="AB39" s="12" t="s">
        <v>239</v>
      </c>
      <c r="AC39" s="15" t="s">
        <v>243</v>
      </c>
      <c r="AD39" s="12"/>
      <c r="AE39" s="17"/>
      <c r="AF39" s="17"/>
    </row>
    <row r="40" ht="15.75" customHeight="1">
      <c r="A40" s="8" t="str">
        <f t="shared" si="1"/>
        <v>54-39</v>
      </c>
      <c r="B40" s="19">
        <v>45016.6638790625</v>
      </c>
      <c r="C40" s="15" t="s">
        <v>244</v>
      </c>
      <c r="D40" s="11">
        <v>54.0</v>
      </c>
      <c r="E40" s="12" t="s">
        <v>182</v>
      </c>
      <c r="F40" s="12" t="s">
        <v>34</v>
      </c>
      <c r="G40" s="12" t="s">
        <v>35</v>
      </c>
      <c r="H40" s="12" t="s">
        <v>183</v>
      </c>
      <c r="I40" s="12" t="s">
        <v>196</v>
      </c>
      <c r="J40" s="12" t="s">
        <v>197</v>
      </c>
      <c r="K40" s="12" t="s">
        <v>198</v>
      </c>
      <c r="L40" s="12" t="s">
        <v>40</v>
      </c>
      <c r="M40" s="25">
        <v>45216.0</v>
      </c>
      <c r="N40" s="12">
        <v>42.0</v>
      </c>
      <c r="O40" s="12">
        <v>10.0</v>
      </c>
      <c r="P40" s="12" t="s">
        <v>54</v>
      </c>
      <c r="Q40" s="12" t="s">
        <v>245</v>
      </c>
      <c r="R40" s="12" t="str">
        <f>IFERROR(__xludf.DUMMYFUNCTION("GOOGLETRANSLATE(Q40,""fil"",""en"")"),"Junk the Satanic #Sogie &amp; amp; #mentalhealth bills!
 #Sogi #junkmhbill #junksogiebill
 This is the future of Pinas under Sogie &amp; amp; #Mhactnow https://t.co/ol48I6Lurz")</f>
        <v>Junk the Satanic #Sogie &amp; amp; #mentalhealth bills!
 #Sogi #junkmhbill #junksogiebill
 This is the future of Pinas under Sogie &amp; amp; #Mhactnow https://t.co/ol48I6Lurz</v>
      </c>
      <c r="S40" s="12" t="s">
        <v>205</v>
      </c>
      <c r="T40" s="29">
        <v>42897.21875</v>
      </c>
      <c r="U40" s="12"/>
      <c r="V40" s="12" t="s">
        <v>43</v>
      </c>
      <c r="W40" s="12">
        <v>0.0</v>
      </c>
      <c r="X40" s="12">
        <v>0.0</v>
      </c>
      <c r="Y40" s="12">
        <v>0.0</v>
      </c>
      <c r="Z40" s="12">
        <v>0.0</v>
      </c>
      <c r="AA40" s="12"/>
      <c r="AB40" s="12" t="s">
        <v>239</v>
      </c>
      <c r="AC40" s="15" t="s">
        <v>246</v>
      </c>
      <c r="AD40" s="12"/>
      <c r="AE40" s="17"/>
      <c r="AF40" s="17"/>
    </row>
    <row r="41" ht="15.75" customHeight="1">
      <c r="A41" s="8" t="str">
        <f t="shared" si="1"/>
        <v>54-40</v>
      </c>
      <c r="B41" s="19">
        <v>45016.6638790625</v>
      </c>
      <c r="C41" s="15" t="s">
        <v>247</v>
      </c>
      <c r="D41" s="11">
        <v>54.0</v>
      </c>
      <c r="E41" s="12" t="s">
        <v>182</v>
      </c>
      <c r="F41" s="12" t="s">
        <v>34</v>
      </c>
      <c r="G41" s="12" t="s">
        <v>35</v>
      </c>
      <c r="H41" s="12" t="s">
        <v>183</v>
      </c>
      <c r="I41" s="12" t="s">
        <v>196</v>
      </c>
      <c r="J41" s="12" t="s">
        <v>197</v>
      </c>
      <c r="K41" s="12" t="s">
        <v>198</v>
      </c>
      <c r="L41" s="12" t="s">
        <v>40</v>
      </c>
      <c r="M41" s="25">
        <v>45216.0</v>
      </c>
      <c r="N41" s="12">
        <v>42.0</v>
      </c>
      <c r="O41" s="12">
        <v>10.0</v>
      </c>
      <c r="P41" s="12" t="s">
        <v>54</v>
      </c>
      <c r="Q41" s="12" t="s">
        <v>248</v>
      </c>
      <c r="R41" s="12" t="str">
        <f>IFERROR(__xludf.DUMMYFUNCTION("GOOGLETRANSLATE(Q41,""fil"",""en"")"),"@Pathroxasinq @inquiredotnet senators should junk the satanic #sogie bill. #junksogiebill #sogi
 STOP SILENCING DISSENT !!!
 YES 2 FREE SPEECH !!!
 SOGIE IS TYRANNY !!! https://t.co/Z9ZF50hw2u")</f>
        <v>@Pathroxasinq @inquiredotnet senators should junk the satanic #sogie bill. #junksogiebill #sogi
 STOP SILENCING DISSENT !!!
 YES 2 FREE SPEECH !!!
 SOGIE IS TYRANNY !!! https://t.co/Z9ZF50hw2u</v>
      </c>
      <c r="S41" s="12" t="s">
        <v>249</v>
      </c>
      <c r="T41" s="29">
        <v>42897.20972222222</v>
      </c>
      <c r="U41" s="12"/>
      <c r="V41" s="12" t="s">
        <v>43</v>
      </c>
      <c r="W41" s="12">
        <v>0.0</v>
      </c>
      <c r="X41" s="12">
        <v>0.0</v>
      </c>
      <c r="Y41" s="12">
        <v>0.0</v>
      </c>
      <c r="Z41" s="12">
        <v>0.0</v>
      </c>
      <c r="AA41" s="12"/>
      <c r="AB41" s="12" t="s">
        <v>65</v>
      </c>
      <c r="AC41" s="15" t="s">
        <v>250</v>
      </c>
      <c r="AD41" s="12"/>
      <c r="AE41" s="17"/>
      <c r="AF41" s="17"/>
    </row>
    <row r="42" ht="15.75" customHeight="1">
      <c r="A42" s="8" t="str">
        <f t="shared" si="1"/>
        <v>54-41</v>
      </c>
      <c r="B42" s="19">
        <v>45016.6638790625</v>
      </c>
      <c r="C42" s="15" t="s">
        <v>251</v>
      </c>
      <c r="D42" s="11">
        <v>54.0</v>
      </c>
      <c r="E42" s="12" t="s">
        <v>182</v>
      </c>
      <c r="F42" s="12" t="s">
        <v>34</v>
      </c>
      <c r="G42" s="12" t="s">
        <v>35</v>
      </c>
      <c r="H42" s="12" t="s">
        <v>183</v>
      </c>
      <c r="I42" s="12" t="s">
        <v>252</v>
      </c>
      <c r="J42" s="12" t="s">
        <v>253</v>
      </c>
      <c r="K42" s="12"/>
      <c r="L42" s="12" t="s">
        <v>40</v>
      </c>
      <c r="M42" s="25">
        <v>45216.0</v>
      </c>
      <c r="N42" s="12">
        <v>93.0</v>
      </c>
      <c r="O42" s="12">
        <v>1.0</v>
      </c>
      <c r="P42" s="12" t="s">
        <v>54</v>
      </c>
      <c r="Q42" s="12" t="s">
        <v>254</v>
      </c>
      <c r="R42" s="12" t="str">
        <f>IFERROR(__xludf.DUMMYFUNCTION("GOOGLETRANSLATE(Q42,""fil"",""en"")"),"@BryonSubijano Simple!
 If the Sogie Bill will be approved and become a law, this will lead to make another bill for SSM.
 So people think ahead of it because, they already foresee what would happen in the future. That this bill would just ruin the humani"&amp;"ty! Just saying. No to Sogie Bill!")</f>
        <v>@BryonSubijano Simple!
 If the Sogie Bill will be approved and become a law, this will lead to make another bill for SSM.
 So people think ahead of it because, they already foresee what would happen in the future. That this bill would just ruin the humanity! Just saying. No to Sogie Bill!</v>
      </c>
      <c r="S42" s="12" t="s">
        <v>228</v>
      </c>
      <c r="T42" s="24" t="s">
        <v>255</v>
      </c>
      <c r="U42" s="12"/>
      <c r="V42" s="12" t="s">
        <v>64</v>
      </c>
      <c r="W42" s="12">
        <v>0.0</v>
      </c>
      <c r="X42" s="12">
        <v>0.0</v>
      </c>
      <c r="Y42" s="12">
        <v>0.0</v>
      </c>
      <c r="Z42" s="12">
        <v>0.0</v>
      </c>
      <c r="AA42" s="12"/>
      <c r="AB42" s="12" t="s">
        <v>256</v>
      </c>
      <c r="AC42" s="15" t="s">
        <v>257</v>
      </c>
      <c r="AD42" s="12"/>
      <c r="AE42" s="17"/>
      <c r="AF42" s="17"/>
    </row>
    <row r="43" ht="15.75" customHeight="1">
      <c r="A43" s="8" t="str">
        <f t="shared" si="1"/>
        <v>54-42</v>
      </c>
      <c r="B43" s="19">
        <v>45016.6638790625</v>
      </c>
      <c r="C43" s="15" t="s">
        <v>258</v>
      </c>
      <c r="D43" s="11">
        <v>54.0</v>
      </c>
      <c r="E43" s="12" t="s">
        <v>182</v>
      </c>
      <c r="F43" s="12" t="s">
        <v>34</v>
      </c>
      <c r="G43" s="12" t="s">
        <v>35</v>
      </c>
      <c r="H43" s="12" t="s">
        <v>183</v>
      </c>
      <c r="I43" s="12" t="s">
        <v>252</v>
      </c>
      <c r="J43" s="12" t="s">
        <v>253</v>
      </c>
      <c r="K43" s="12"/>
      <c r="L43" s="12" t="s">
        <v>40</v>
      </c>
      <c r="M43" s="25">
        <v>45216.0</v>
      </c>
      <c r="N43" s="12">
        <v>93.0</v>
      </c>
      <c r="O43" s="12">
        <v>1.0</v>
      </c>
      <c r="P43" s="12" t="s">
        <v>54</v>
      </c>
      <c r="Q43" s="12" t="s">
        <v>259</v>
      </c>
      <c r="R43" s="12" t="str">
        <f>IFERROR(__xludf.DUMMYFUNCTION("GOOGLETRANSLATE(Q43,""fil"",""en"")"),"@ginsywilde it may not contain article about SSM right now but, this bill will lead to SSM. And it is according to the statement of the author of this bill.
 Try to watch it at CNN Bro. Just saying!
 No to Sogie Bill!")</f>
        <v>@ginsywilde it may not contain article about SSM right now but, this bill will lead to SSM. And it is according to the statement of the author of this bill.
 Try to watch it at CNN Bro. Just saying!
 No to Sogie Bill!</v>
      </c>
      <c r="S43" s="12" t="s">
        <v>228</v>
      </c>
      <c r="T43" s="24" t="s">
        <v>260</v>
      </c>
      <c r="U43" s="12"/>
      <c r="V43" s="12" t="s">
        <v>64</v>
      </c>
      <c r="W43" s="12">
        <v>0.0</v>
      </c>
      <c r="X43" s="12">
        <v>1.0</v>
      </c>
      <c r="Y43" s="12">
        <v>0.0</v>
      </c>
      <c r="Z43" s="12">
        <v>0.0</v>
      </c>
      <c r="AA43" s="12"/>
      <c r="AB43" s="12" t="s">
        <v>256</v>
      </c>
      <c r="AC43" s="15" t="s">
        <v>261</v>
      </c>
      <c r="AD43" s="12"/>
      <c r="AE43" s="17"/>
      <c r="AF43" s="17"/>
    </row>
    <row r="44" ht="15.75" customHeight="1">
      <c r="A44" s="8" t="str">
        <f t="shared" si="1"/>
        <v>54-43</v>
      </c>
      <c r="B44" s="19">
        <v>45016.6638790625</v>
      </c>
      <c r="C44" s="15" t="s">
        <v>262</v>
      </c>
      <c r="D44" s="11">
        <v>54.0</v>
      </c>
      <c r="E44" s="12" t="s">
        <v>182</v>
      </c>
      <c r="F44" s="12" t="s">
        <v>34</v>
      </c>
      <c r="G44" s="12" t="s">
        <v>35</v>
      </c>
      <c r="H44" s="12" t="s">
        <v>183</v>
      </c>
      <c r="I44" s="12" t="s">
        <v>263</v>
      </c>
      <c r="J44" s="12" t="s">
        <v>264</v>
      </c>
      <c r="K44" s="12" t="s">
        <v>265</v>
      </c>
      <c r="L44" s="12" t="s">
        <v>40</v>
      </c>
      <c r="M44" s="25">
        <v>45275.0</v>
      </c>
      <c r="N44" s="12">
        <v>127.0</v>
      </c>
      <c r="O44" s="12">
        <v>1052.0</v>
      </c>
      <c r="P44" s="12" t="s">
        <v>54</v>
      </c>
      <c r="Q44" s="12" t="s">
        <v>266</v>
      </c>
      <c r="R44" s="12" t="str">
        <f>IFERROR(__xludf.DUMMYFUNCTION("GOOGLETRANSLATE(Q44,""fil"",""en"")"),"LGBTQRSTUVWXYZ can have their restrooms but still their sogie bill is against majority's rights ... #NotoSogiebill")</f>
        <v>LGBTQRSTUVWXYZ can have their restrooms but still their sogie bill is against majority's rights ... #NotoSogiebill</v>
      </c>
      <c r="S44" s="12" t="s">
        <v>56</v>
      </c>
      <c r="T44" s="24" t="s">
        <v>267</v>
      </c>
      <c r="U44" s="12"/>
      <c r="V44" s="12" t="s">
        <v>189</v>
      </c>
      <c r="W44" s="12">
        <v>0.0</v>
      </c>
      <c r="X44" s="12">
        <v>0.0</v>
      </c>
      <c r="Y44" s="12">
        <v>0.0</v>
      </c>
      <c r="Z44" s="12">
        <v>0.0</v>
      </c>
      <c r="AA44" s="12"/>
      <c r="AB44" s="12" t="b">
        <v>0</v>
      </c>
      <c r="AC44" s="15" t="s">
        <v>268</v>
      </c>
      <c r="AD44" s="12"/>
      <c r="AE44" s="17"/>
      <c r="AF44" s="17"/>
    </row>
    <row r="45" ht="15.75" customHeight="1">
      <c r="A45" s="8" t="str">
        <f t="shared" si="1"/>
        <v>54-44</v>
      </c>
      <c r="B45" s="19">
        <v>45016.6638790625</v>
      </c>
      <c r="C45" s="15" t="s">
        <v>269</v>
      </c>
      <c r="D45" s="11">
        <v>54.0</v>
      </c>
      <c r="E45" s="12" t="s">
        <v>182</v>
      </c>
      <c r="F45" s="12" t="s">
        <v>34</v>
      </c>
      <c r="G45" s="12" t="s">
        <v>35</v>
      </c>
      <c r="H45" s="12" t="s">
        <v>183</v>
      </c>
      <c r="I45" s="12" t="s">
        <v>270</v>
      </c>
      <c r="J45" s="12" t="s">
        <v>271</v>
      </c>
      <c r="K45" s="12" t="s">
        <v>272</v>
      </c>
      <c r="L45" s="12" t="s">
        <v>40</v>
      </c>
      <c r="M45" s="27">
        <v>45157.0</v>
      </c>
      <c r="N45" s="12">
        <v>36.0</v>
      </c>
      <c r="O45" s="12">
        <v>3.0</v>
      </c>
      <c r="P45" s="12" t="s">
        <v>54</v>
      </c>
      <c r="Q45" s="12" t="s">
        <v>273</v>
      </c>
      <c r="R45" s="12" t="str">
        <f>IFERROR(__xludf.DUMMYFUNCTION("GOOGLETRANSLATE(Q45,""fil"",""en"")"),"Good heavens! Then the LGBTQ+ Bill is still being approved that can be CR female CR. Just pretend they are not solved. It would be nice if you reached the CR e ung Senator in favor of the Sogie Bill. #Notosogiebill")</f>
        <v>Good heavens! Then the LGBTQ+ Bill is still being approved that can be CR female CR. Just pretend they are not solved. It would be nice if you reached the CR e ung Senator in favor of the Sogie Bill. #Notosogiebill</v>
      </c>
      <c r="S45" s="12" t="s">
        <v>274</v>
      </c>
      <c r="T45" s="24" t="s">
        <v>275</v>
      </c>
      <c r="U45" s="12"/>
      <c r="V45" s="12" t="s">
        <v>43</v>
      </c>
      <c r="W45" s="12">
        <v>0.0</v>
      </c>
      <c r="X45" s="12">
        <v>0.0</v>
      </c>
      <c r="Y45" s="12">
        <v>0.0</v>
      </c>
      <c r="Z45" s="12">
        <v>0.0</v>
      </c>
      <c r="AA45" s="12"/>
      <c r="AB45" s="12" t="b">
        <v>0</v>
      </c>
      <c r="AC45" s="15" t="s">
        <v>276</v>
      </c>
      <c r="AD45" s="12"/>
      <c r="AE45" s="17"/>
      <c r="AF45" s="17"/>
    </row>
    <row r="46" ht="15.75" customHeight="1">
      <c r="A46" s="8" t="str">
        <f t="shared" si="1"/>
        <v>54-45</v>
      </c>
      <c r="B46" s="19">
        <v>45016.6638790625</v>
      </c>
      <c r="C46" s="15" t="s">
        <v>277</v>
      </c>
      <c r="D46" s="11">
        <v>54.0</v>
      </c>
      <c r="E46" s="12" t="s">
        <v>182</v>
      </c>
      <c r="F46" s="12" t="s">
        <v>34</v>
      </c>
      <c r="G46" s="12" t="s">
        <v>35</v>
      </c>
      <c r="H46" s="12" t="s">
        <v>183</v>
      </c>
      <c r="I46" s="12" t="s">
        <v>278</v>
      </c>
      <c r="J46" s="12" t="s">
        <v>279</v>
      </c>
      <c r="K46" s="12" t="s">
        <v>280</v>
      </c>
      <c r="L46" s="12" t="s">
        <v>40</v>
      </c>
      <c r="M46" s="27">
        <v>45094.0</v>
      </c>
      <c r="N46" s="12">
        <v>335.0</v>
      </c>
      <c r="O46" s="12">
        <v>96.0</v>
      </c>
      <c r="P46" s="12" t="s">
        <v>54</v>
      </c>
      <c r="Q46" s="12" t="s">
        <v>281</v>
      </c>
      <c r="R46" s="12" t="str">
        <f>IFERROR(__xludf.DUMMYFUNCTION("GOOGLETRANSLATE(Q46,""fil"",""en"")"),"The truths and facts of Sogie Bill and why it must not be passed.
 #Notosogiebill")</f>
        <v>The truths and facts of Sogie Bill and why it must not be passed.
 #Notosogiebill</v>
      </c>
      <c r="S46" s="12" t="s">
        <v>282</v>
      </c>
      <c r="T46" s="24" t="s">
        <v>283</v>
      </c>
      <c r="U46" s="12"/>
      <c r="V46" s="12" t="s">
        <v>64</v>
      </c>
      <c r="W46" s="12">
        <v>61.0</v>
      </c>
      <c r="X46" s="12">
        <v>4.0</v>
      </c>
      <c r="Y46" s="12">
        <v>25.0</v>
      </c>
      <c r="Z46" s="12">
        <v>14.0</v>
      </c>
      <c r="AA46" s="12"/>
      <c r="AB46" s="12" t="s">
        <v>256</v>
      </c>
      <c r="AC46" s="15" t="s">
        <v>284</v>
      </c>
      <c r="AD46" s="12"/>
      <c r="AE46" s="17"/>
      <c r="AF46" s="17"/>
    </row>
    <row r="47" ht="15.75" customHeight="1">
      <c r="A47" s="8" t="str">
        <f t="shared" si="1"/>
        <v>54-46</v>
      </c>
      <c r="B47" s="19">
        <v>45016.6638790625</v>
      </c>
      <c r="C47" s="15" t="s">
        <v>285</v>
      </c>
      <c r="D47" s="11">
        <v>54.0</v>
      </c>
      <c r="E47" s="12" t="s">
        <v>182</v>
      </c>
      <c r="F47" s="12" t="s">
        <v>34</v>
      </c>
      <c r="G47" s="12" t="s">
        <v>35</v>
      </c>
      <c r="H47" s="12" t="s">
        <v>183</v>
      </c>
      <c r="I47" s="12" t="s">
        <v>286</v>
      </c>
      <c r="J47" s="12" t="s">
        <v>287</v>
      </c>
      <c r="K47" s="12" t="s">
        <v>288</v>
      </c>
      <c r="L47" s="12" t="s">
        <v>40</v>
      </c>
      <c r="M47" s="27">
        <v>45059.0</v>
      </c>
      <c r="N47" s="12">
        <v>152.0</v>
      </c>
      <c r="O47" s="12">
        <v>120.0</v>
      </c>
      <c r="P47" s="12" t="s">
        <v>54</v>
      </c>
      <c r="Q47" s="12" t="s">
        <v>289</v>
      </c>
      <c r="R47" s="12" t="str">
        <f>IFERROR(__xludf.DUMMYFUNCTION("GOOGLETRANSLATE(Q47,""fil"",""en"")"),"Sogie ""equality"" bill but the fines and penalities are far more than the other human rights. They can only hurt their feelings that they can sue you for 6 to 12 years. Really, equality?
 #Notosogiebill")</f>
        <v>Sogie "equality" bill but the fines and penalities are far more than the other human rights. They can only hurt their feelings that they can sue you for 6 to 12 years. Really, equality?
 #Notosogiebill</v>
      </c>
      <c r="S47" s="12" t="s">
        <v>56</v>
      </c>
      <c r="T47" s="24" t="s">
        <v>290</v>
      </c>
      <c r="U47" s="12"/>
      <c r="V47" s="12" t="s">
        <v>189</v>
      </c>
      <c r="W47" s="12">
        <v>2.0</v>
      </c>
      <c r="X47" s="12">
        <v>0.0</v>
      </c>
      <c r="Y47" s="12">
        <v>0.0</v>
      </c>
      <c r="Z47" s="12">
        <v>0.0</v>
      </c>
      <c r="AA47" s="12"/>
      <c r="AB47" s="12" t="b">
        <v>0</v>
      </c>
      <c r="AC47" s="15" t="s">
        <v>291</v>
      </c>
      <c r="AD47" s="12"/>
      <c r="AE47" s="17"/>
      <c r="AF47" s="17"/>
    </row>
    <row r="48" ht="15.75" customHeight="1">
      <c r="A48" s="8" t="str">
        <f t="shared" si="1"/>
        <v>54-47</v>
      </c>
      <c r="B48" s="19">
        <v>45016.6638790625</v>
      </c>
      <c r="C48" s="15" t="s">
        <v>292</v>
      </c>
      <c r="D48" s="11">
        <v>54.0</v>
      </c>
      <c r="E48" s="12" t="s">
        <v>182</v>
      </c>
      <c r="F48" s="12" t="s">
        <v>34</v>
      </c>
      <c r="G48" s="12" t="s">
        <v>35</v>
      </c>
      <c r="H48" s="12" t="s">
        <v>183</v>
      </c>
      <c r="I48" s="12" t="s">
        <v>293</v>
      </c>
      <c r="J48" s="12" t="s">
        <v>294</v>
      </c>
      <c r="K48" s="12" t="s">
        <v>295</v>
      </c>
      <c r="L48" s="12" t="s">
        <v>40</v>
      </c>
      <c r="M48" s="27">
        <v>45035.0</v>
      </c>
      <c r="N48" s="12">
        <v>328.0</v>
      </c>
      <c r="O48" s="12">
        <v>563.0</v>
      </c>
      <c r="P48" s="12" t="s">
        <v>54</v>
      </c>
      <c r="Q48" s="12" t="s">
        <v>296</v>
      </c>
      <c r="R48" s="12" t="str">
        <f>IFERROR(__xludf.DUMMYFUNCTION("GOOGLETRANSLATE(Q48,""fil"",""en"")"),"Sogie Bill is suck! Many
 LGBTQIA+ members did not demand equality they demand special treatment and superiority. #Notosogiebill")</f>
        <v>Sogie Bill is suck! Many
 LGBTQIA+ members did not demand equality they demand special treatment and superiority. #Notosogiebill</v>
      </c>
      <c r="S48" s="12" t="s">
        <v>56</v>
      </c>
      <c r="T48" s="24" t="s">
        <v>297</v>
      </c>
      <c r="U48" s="12"/>
      <c r="V48" s="12" t="s">
        <v>43</v>
      </c>
      <c r="W48" s="12">
        <v>0.0</v>
      </c>
      <c r="X48" s="12">
        <v>1.0</v>
      </c>
      <c r="Y48" s="12">
        <v>0.0</v>
      </c>
      <c r="Z48" s="12">
        <v>0.0</v>
      </c>
      <c r="AA48" s="12"/>
      <c r="AB48" s="12" t="s">
        <v>298</v>
      </c>
      <c r="AC48" s="15" t="s">
        <v>299</v>
      </c>
      <c r="AD48" s="12"/>
      <c r="AE48" s="17"/>
      <c r="AF48" s="17"/>
    </row>
    <row r="49" ht="15.75" customHeight="1">
      <c r="A49" s="8" t="str">
        <f t="shared" si="1"/>
        <v>54-48</v>
      </c>
      <c r="B49" s="19">
        <v>45016.6638790625</v>
      </c>
      <c r="C49" s="15" t="s">
        <v>300</v>
      </c>
      <c r="D49" s="11">
        <v>54.0</v>
      </c>
      <c r="E49" s="12" t="s">
        <v>182</v>
      </c>
      <c r="F49" s="12" t="s">
        <v>34</v>
      </c>
      <c r="G49" s="12" t="s">
        <v>35</v>
      </c>
      <c r="H49" s="12" t="s">
        <v>183</v>
      </c>
      <c r="I49" s="12" t="s">
        <v>301</v>
      </c>
      <c r="J49" s="12" t="s">
        <v>302</v>
      </c>
      <c r="K49" s="12" t="s">
        <v>303</v>
      </c>
      <c r="L49" s="12" t="s">
        <v>40</v>
      </c>
      <c r="M49" s="25">
        <v>45250.0</v>
      </c>
      <c r="N49" s="12">
        <v>0.0</v>
      </c>
      <c r="O49" s="12">
        <v>1.0</v>
      </c>
      <c r="P49" s="12" t="s">
        <v>54</v>
      </c>
      <c r="Q49" s="12" t="s">
        <v>304</v>
      </c>
      <c r="R49" s="12" t="str">
        <f>IFERROR(__xludf.DUMMYFUNCTION("GOOGLETRANSLATE(Q49,""fil"",""en"")"),"True Christians don't discriminate, we honestly love and respect LGBTQ but we dont agree to Sogie. This bill would also discriminate more communities. Everyone can enjoy their rights without oversepping the rights of others. Still #NotoSogiebill. God bles"&amp;"s.")</f>
        <v>True Christians don't discriminate, we honestly love and respect LGBTQ but we dont agree to Sogie. This bill would also discriminate more communities. Everyone can enjoy their rights without oversepping the rights of others. Still #NotoSogiebill. God bless.</v>
      </c>
      <c r="S49" s="12" t="s">
        <v>56</v>
      </c>
      <c r="T49" s="24" t="s">
        <v>305</v>
      </c>
      <c r="U49" s="12"/>
      <c r="V49" s="12" t="s">
        <v>43</v>
      </c>
      <c r="W49" s="12">
        <v>2.0</v>
      </c>
      <c r="X49" s="12">
        <v>0.0</v>
      </c>
      <c r="Y49" s="12">
        <v>1.0</v>
      </c>
      <c r="Z49" s="12">
        <v>0.0</v>
      </c>
      <c r="AA49" s="12"/>
      <c r="AB49" s="12" t="b">
        <v>0</v>
      </c>
      <c r="AC49" s="15" t="s">
        <v>306</v>
      </c>
      <c r="AD49" s="12"/>
      <c r="AE49" s="17"/>
      <c r="AF49" s="17"/>
    </row>
    <row r="50" ht="15.75" customHeight="1">
      <c r="A50" s="8" t="str">
        <f t="shared" si="1"/>
        <v>54-49</v>
      </c>
      <c r="B50" s="19">
        <v>45016.6638790625</v>
      </c>
      <c r="C50" s="15" t="s">
        <v>307</v>
      </c>
      <c r="D50" s="11">
        <v>54.0</v>
      </c>
      <c r="E50" s="12" t="s">
        <v>182</v>
      </c>
      <c r="F50" s="12" t="s">
        <v>34</v>
      </c>
      <c r="G50" s="12" t="s">
        <v>35</v>
      </c>
      <c r="H50" s="12" t="s">
        <v>183</v>
      </c>
      <c r="I50" s="12" t="s">
        <v>308</v>
      </c>
      <c r="J50" s="12" t="s">
        <v>309</v>
      </c>
      <c r="K50" s="12" t="s">
        <v>310</v>
      </c>
      <c r="L50" s="12" t="s">
        <v>40</v>
      </c>
      <c r="M50" s="27">
        <v>45036.0</v>
      </c>
      <c r="N50" s="12">
        <v>8.0</v>
      </c>
      <c r="O50" s="12">
        <v>3.0</v>
      </c>
      <c r="P50" s="12" t="s">
        <v>54</v>
      </c>
      <c r="Q50" s="12" t="s">
        <v>311</v>
      </c>
      <c r="R50" s="12" t="str">
        <f>IFERROR(__xludf.DUMMYFUNCTION("GOOGLETRANSLATE(Q50,""fil"",""en"")"),"In the event of the flight attendant who raped and killed .. the suspects others were gay ... when the sogie bill was passed .. they would be more likely to be. Plague gay.
 #Notosogiebill @ancalerts @abscbnnews @abscbn @itsshowtimena @gmanewsbreaking @gm"&amp;"anews")</f>
        <v>In the event of the flight attendant who raped and killed .. the suspects others were gay ... when the sogie bill was passed .. they would be more likely to be. Plague gay.
 #Notosogiebill @ancalerts @abscbnnews @abscbn @itsshowtimena @gmanewsbreaking @gmanews</v>
      </c>
      <c r="S50" s="12" t="s">
        <v>56</v>
      </c>
      <c r="T50" s="29">
        <v>44317.31041666667</v>
      </c>
      <c r="U50" s="12"/>
      <c r="V50" s="12" t="s">
        <v>43</v>
      </c>
      <c r="W50" s="12">
        <v>0.0</v>
      </c>
      <c r="X50" s="12">
        <v>0.0</v>
      </c>
      <c r="Y50" s="12">
        <v>0.0</v>
      </c>
      <c r="Z50" s="12">
        <v>0.0</v>
      </c>
      <c r="AA50" s="12"/>
      <c r="AB50" s="12" t="s">
        <v>229</v>
      </c>
      <c r="AC50" s="15" t="s">
        <v>312</v>
      </c>
      <c r="AD50" s="12"/>
      <c r="AE50" s="17"/>
      <c r="AF50" s="17"/>
    </row>
    <row r="51" ht="15.75" customHeight="1">
      <c r="A51" s="8" t="str">
        <f t="shared" si="1"/>
        <v>54-50</v>
      </c>
      <c r="B51" s="19">
        <v>45016.6638790625</v>
      </c>
      <c r="C51" s="15" t="s">
        <v>313</v>
      </c>
      <c r="D51" s="11">
        <v>54.0</v>
      </c>
      <c r="E51" s="12" t="s">
        <v>182</v>
      </c>
      <c r="F51" s="12" t="s">
        <v>34</v>
      </c>
      <c r="G51" s="12" t="s">
        <v>35</v>
      </c>
      <c r="H51" s="12" t="s">
        <v>183</v>
      </c>
      <c r="I51" s="12" t="s">
        <v>314</v>
      </c>
      <c r="J51" s="12" t="s">
        <v>315</v>
      </c>
      <c r="K51" s="12"/>
      <c r="L51" s="12" t="s">
        <v>40</v>
      </c>
      <c r="M51" s="27">
        <v>45003.0</v>
      </c>
      <c r="N51" s="12">
        <v>288.0</v>
      </c>
      <c r="O51" s="12">
        <v>163.0</v>
      </c>
      <c r="P51" s="12" t="s">
        <v>54</v>
      </c>
      <c r="Q51" s="12" t="s">
        <v>316</v>
      </c>
      <c r="R51" s="12" t="str">
        <f>IFERROR(__xludf.DUMMYFUNCTION("GOOGLETRANSLATE(Q51,""fil"",""en"")"),"First Sogie Bill, next is divorce bill, what is next? Same sex marriage?")</f>
        <v>First Sogie Bill, next is divorce bill, what is next? Same sex marriage?</v>
      </c>
      <c r="S51" s="12" t="s">
        <v>56</v>
      </c>
      <c r="T51" s="29">
        <v>44014.59861111111</v>
      </c>
      <c r="U51" s="12"/>
      <c r="V51" s="12" t="s">
        <v>43</v>
      </c>
      <c r="W51" s="12">
        <v>0.0</v>
      </c>
      <c r="X51" s="12">
        <v>0.0</v>
      </c>
      <c r="Y51" s="12">
        <v>0.0</v>
      </c>
      <c r="Z51" s="12">
        <v>0.0</v>
      </c>
      <c r="AA51" s="12"/>
      <c r="AB51" s="12" t="s">
        <v>65</v>
      </c>
      <c r="AC51" s="15" t="s">
        <v>317</v>
      </c>
      <c r="AD51" s="12"/>
      <c r="AE51" s="17"/>
      <c r="AF51" s="17"/>
    </row>
    <row r="52" ht="15.75" customHeight="1">
      <c r="A52" s="8" t="str">
        <f t="shared" si="1"/>
        <v>54-51</v>
      </c>
      <c r="B52" s="19">
        <v>45016.6638790625</v>
      </c>
      <c r="C52" s="15" t="s">
        <v>318</v>
      </c>
      <c r="D52" s="11">
        <v>54.0</v>
      </c>
      <c r="E52" s="12" t="s">
        <v>182</v>
      </c>
      <c r="F52" s="12" t="s">
        <v>34</v>
      </c>
      <c r="G52" s="12" t="s">
        <v>35</v>
      </c>
      <c r="H52" s="12" t="s">
        <v>183</v>
      </c>
      <c r="I52" s="12" t="s">
        <v>319</v>
      </c>
      <c r="J52" s="12" t="s">
        <v>320</v>
      </c>
      <c r="K52" s="12" t="s">
        <v>321</v>
      </c>
      <c r="L52" s="12" t="s">
        <v>40</v>
      </c>
      <c r="M52" s="27">
        <v>44946.0</v>
      </c>
      <c r="N52" s="12">
        <v>3294.0</v>
      </c>
      <c r="O52" s="12">
        <v>2209.0</v>
      </c>
      <c r="P52" s="12" t="s">
        <v>54</v>
      </c>
      <c r="Q52" s="12" t="s">
        <v>322</v>
      </c>
      <c r="R52" s="12" t="str">
        <f>IFERROR(__xludf.DUMMYFUNCTION("GOOGLETRANSLATE(Q52,""fil"",""en"")"),"@HustlingMind so I say I don't like Hontiveros' Sogie Bill, he'll just give HIV or AIDS a chance to spread the country because of those guys especially in the same sex marriage men, and make it an excuse to be gay when Rape")</f>
        <v>@HustlingMind so I say I don't like Hontiveros' Sogie Bill, he'll just give HIV or AIDS a chance to spread the country because of those guys especially in the same sex marriage men, and make it an excuse to be gay when Rape</v>
      </c>
      <c r="S52" s="12" t="s">
        <v>228</v>
      </c>
      <c r="T52" s="29">
        <v>44348.36597222222</v>
      </c>
      <c r="U52" s="12"/>
      <c r="V52" s="12" t="s">
        <v>43</v>
      </c>
      <c r="W52" s="12">
        <v>0.0</v>
      </c>
      <c r="X52" s="12">
        <v>1.0</v>
      </c>
      <c r="Y52" s="12">
        <v>0.0</v>
      </c>
      <c r="Z52" s="12">
        <v>0.0</v>
      </c>
      <c r="AA52" s="12"/>
      <c r="AB52" s="12" t="s">
        <v>239</v>
      </c>
      <c r="AC52" s="12" t="s">
        <v>323</v>
      </c>
      <c r="AD52" s="12"/>
      <c r="AE52" s="17"/>
      <c r="AF52" s="17"/>
    </row>
    <row r="53" ht="15.75" customHeight="1">
      <c r="A53" s="8" t="str">
        <f t="shared" si="1"/>
        <v>54-52</v>
      </c>
      <c r="B53" s="19">
        <v>45016.6638790625</v>
      </c>
      <c r="C53" s="15" t="s">
        <v>324</v>
      </c>
      <c r="D53" s="11">
        <v>54.0</v>
      </c>
      <c r="E53" s="12" t="s">
        <v>182</v>
      </c>
      <c r="F53" s="12" t="s">
        <v>34</v>
      </c>
      <c r="G53" s="12" t="s">
        <v>35</v>
      </c>
      <c r="H53" s="12" t="s">
        <v>183</v>
      </c>
      <c r="I53" s="12" t="s">
        <v>325</v>
      </c>
      <c r="J53" s="12" t="s">
        <v>326</v>
      </c>
      <c r="K53" s="12" t="s">
        <v>327</v>
      </c>
      <c r="L53" s="12" t="s">
        <v>40</v>
      </c>
      <c r="M53" s="27">
        <v>45191.0</v>
      </c>
      <c r="N53" s="12">
        <v>153.0</v>
      </c>
      <c r="O53" s="12">
        <v>8.0</v>
      </c>
      <c r="P53" s="12" t="s">
        <v>54</v>
      </c>
      <c r="Q53" s="12" t="s">
        <v>328</v>
      </c>
      <c r="R53" s="12" t="str">
        <f>IFERROR(__xludf.DUMMYFUNCTION("GOOGLETRANSLATE(Q53,""fil"",""en"")"),"@theadtan it is not just morality based but truth based. Sogie Bill, same sex marriage, divorce bill, are lies. They are anti people, anti family, anti morality, anti-gods. These are destructive mechanisms peddled by the left to destroy society and belief"&amp;" in God.")</f>
        <v>@theadtan it is not just morality based but truth based. Sogie Bill, same sex marriage, divorce bill, are lies. They are anti people, anti family, anti morality, anti-gods. These are destructive mechanisms peddled by the left to destroy society and belief in God.</v>
      </c>
      <c r="S53" s="12" t="s">
        <v>228</v>
      </c>
      <c r="T53" s="24" t="s">
        <v>329</v>
      </c>
      <c r="U53" s="12"/>
      <c r="V53" s="12" t="s">
        <v>64</v>
      </c>
      <c r="W53" s="12">
        <v>6.0</v>
      </c>
      <c r="X53" s="12">
        <v>5.0</v>
      </c>
      <c r="Y53" s="12">
        <v>0.0</v>
      </c>
      <c r="Z53" s="12">
        <v>0.0</v>
      </c>
      <c r="AA53" s="12"/>
      <c r="AB53" s="12" t="s">
        <v>256</v>
      </c>
      <c r="AC53" s="15" t="s">
        <v>330</v>
      </c>
      <c r="AD53" s="12"/>
      <c r="AE53" s="17"/>
      <c r="AF53" s="17"/>
    </row>
    <row r="54" ht="15.75" customHeight="1">
      <c r="A54" s="8" t="str">
        <f t="shared" si="1"/>
        <v>54-53</v>
      </c>
      <c r="B54" s="19">
        <v>45016.6638790625</v>
      </c>
      <c r="C54" s="15" t="s">
        <v>331</v>
      </c>
      <c r="D54" s="11">
        <v>54.0</v>
      </c>
      <c r="E54" s="12" t="s">
        <v>182</v>
      </c>
      <c r="F54" s="12" t="s">
        <v>34</v>
      </c>
      <c r="G54" s="12" t="s">
        <v>35</v>
      </c>
      <c r="H54" s="12" t="s">
        <v>183</v>
      </c>
      <c r="I54" s="12" t="s">
        <v>162</v>
      </c>
      <c r="J54" s="12" t="s">
        <v>163</v>
      </c>
      <c r="K54" s="12"/>
      <c r="L54" s="12" t="s">
        <v>40</v>
      </c>
      <c r="M54" s="27">
        <v>45148.0</v>
      </c>
      <c r="N54" s="12">
        <v>119.0</v>
      </c>
      <c r="O54" s="12">
        <v>31.0</v>
      </c>
      <c r="P54" s="12" t="s">
        <v>54</v>
      </c>
      <c r="Q54" s="12" t="s">
        <v>332</v>
      </c>
      <c r="R54" s="12" t="str">
        <f>IFERROR(__xludf.DUMMYFUNCTION("GOOGLETRANSLATE(Q54,""fil"",""en"")"),"No to Sogie Bill! No to SSM!
 The debate is over before it even started. What we have in Congress now is an attempt to impose an alien practice into our own culture mostly through bribery and intimidation just ... https://t.co/ob0uh6at6x")</f>
        <v>No to Sogie Bill! No to SSM!
 The debate is over before it even started. What we have in Congress now is an attempt to impose an alien practice into our own culture mostly through bribery and intimidation just ... https://t.co/ob0uh6at6x</v>
      </c>
      <c r="S54" s="12" t="s">
        <v>47</v>
      </c>
      <c r="T54" s="29">
        <v>43653.90972222222</v>
      </c>
      <c r="U54" s="12"/>
      <c r="V54" s="12" t="s">
        <v>189</v>
      </c>
      <c r="W54" s="12">
        <v>0.0</v>
      </c>
      <c r="X54" s="12">
        <v>0.0</v>
      </c>
      <c r="Y54" s="12">
        <v>0.0</v>
      </c>
      <c r="Z54" s="12">
        <v>0.0</v>
      </c>
      <c r="AA54" s="12"/>
      <c r="AB54" s="12" t="s">
        <v>229</v>
      </c>
      <c r="AC54" s="15" t="s">
        <v>333</v>
      </c>
      <c r="AD54" s="12"/>
      <c r="AE54" s="17"/>
      <c r="AF54" s="17"/>
    </row>
    <row r="55" ht="15.75" customHeight="1">
      <c r="A55" s="8" t="str">
        <f t="shared" si="1"/>
        <v>54-54</v>
      </c>
      <c r="B55" s="19">
        <v>45016.6638790625</v>
      </c>
      <c r="C55" s="15" t="s">
        <v>334</v>
      </c>
      <c r="D55" s="11">
        <v>54.0</v>
      </c>
      <c r="E55" s="12" t="s">
        <v>182</v>
      </c>
      <c r="F55" s="12" t="s">
        <v>34</v>
      </c>
      <c r="G55" s="12" t="s">
        <v>35</v>
      </c>
      <c r="H55" s="12" t="s">
        <v>183</v>
      </c>
      <c r="I55" s="12" t="s">
        <v>335</v>
      </c>
      <c r="J55" s="12" t="s">
        <v>336</v>
      </c>
      <c r="K55" s="12" t="s">
        <v>337</v>
      </c>
      <c r="L55" s="12" t="s">
        <v>40</v>
      </c>
      <c r="M55" s="25">
        <v>45241.0</v>
      </c>
      <c r="N55" s="12">
        <v>1165.0</v>
      </c>
      <c r="O55" s="12">
        <v>473.0</v>
      </c>
      <c r="P55" s="12" t="s">
        <v>54</v>
      </c>
      <c r="Q55" s="12" t="s">
        <v>338</v>
      </c>
      <c r="R55" s="12" t="str">
        <f>IFERROR(__xludf.DUMMYFUNCTION("GOOGLETRANSLATE(Q55,""fil"",""en"")"),"No to Sogie Bill. Heterosexuals should be homophobes. A man sleeping with a homo becomes a homo. Hawa hawa lng.")</f>
        <v>No to Sogie Bill. Heterosexuals should be homophobes. A man sleeping with a homo becomes a homo. Hawa hawa lng.</v>
      </c>
      <c r="S55" s="12" t="s">
        <v>56</v>
      </c>
      <c r="T55" s="24" t="s">
        <v>339</v>
      </c>
      <c r="U55" s="12"/>
      <c r="V55" s="12"/>
      <c r="W55" s="12">
        <v>0.0</v>
      </c>
      <c r="X55" s="12">
        <v>0.0</v>
      </c>
      <c r="Y55" s="12">
        <v>0.0</v>
      </c>
      <c r="Z55" s="12">
        <v>0.0</v>
      </c>
      <c r="AA55" s="12"/>
      <c r="AB55" s="12" t="s">
        <v>340</v>
      </c>
      <c r="AC55" s="15" t="s">
        <v>341</v>
      </c>
      <c r="AD55" s="12"/>
      <c r="AE55" s="17"/>
      <c r="AF55" s="17"/>
    </row>
    <row r="56" ht="15.75" customHeight="1">
      <c r="A56" s="8" t="str">
        <f t="shared" si="1"/>
        <v>54-55</v>
      </c>
      <c r="B56" s="19">
        <v>45016.6638790625</v>
      </c>
      <c r="C56" s="15" t="s">
        <v>342</v>
      </c>
      <c r="D56" s="11">
        <v>54.0</v>
      </c>
      <c r="E56" s="12" t="s">
        <v>182</v>
      </c>
      <c r="F56" s="12" t="s">
        <v>34</v>
      </c>
      <c r="G56" s="12" t="s">
        <v>35</v>
      </c>
      <c r="H56" s="12" t="s">
        <v>183</v>
      </c>
      <c r="I56" s="12" t="s">
        <v>343</v>
      </c>
      <c r="J56" s="12" t="s">
        <v>344</v>
      </c>
      <c r="K56" s="12" t="s">
        <v>345</v>
      </c>
      <c r="L56" s="12" t="s">
        <v>40</v>
      </c>
      <c r="M56" s="27">
        <v>45028.0</v>
      </c>
      <c r="N56" s="12">
        <v>70.0</v>
      </c>
      <c r="O56" s="12">
        <v>5.0</v>
      </c>
      <c r="P56" s="12" t="s">
        <v>54</v>
      </c>
      <c r="Q56" s="12" t="s">
        <v>346</v>
      </c>
      <c r="R56" s="12" t="str">
        <f>IFERROR(__xludf.DUMMYFUNCTION("GOOGLETRANSLATE(Q56,""fil"",""en"")"),"VOTE NO TO SOGIE BILL! We don't have to deprive the right women. Why are we not members of LGBTQ+ EE content that we are accepted as part of society and be happy with ... https://t.co/C9Noruy9D9")</f>
        <v>VOTE NO TO SOGIE BILL! We don't have to deprive the right women. Why are we not members of LGBTQ+ EE content that we are accepted as part of society and be happy with ... https://t.co/C9Noruy9D9</v>
      </c>
      <c r="S56" s="12" t="s">
        <v>47</v>
      </c>
      <c r="T56" s="24" t="s">
        <v>347</v>
      </c>
      <c r="U56" s="12"/>
      <c r="V56" s="12" t="s">
        <v>43</v>
      </c>
      <c r="W56" s="12">
        <v>1.0</v>
      </c>
      <c r="X56" s="12">
        <v>0.0</v>
      </c>
      <c r="Y56" s="12">
        <v>0.0</v>
      </c>
      <c r="Z56" s="12">
        <v>0.0</v>
      </c>
      <c r="AA56" s="12"/>
      <c r="AB56" s="12" t="s">
        <v>348</v>
      </c>
      <c r="AC56" s="15" t="s">
        <v>349</v>
      </c>
      <c r="AD56" s="12"/>
      <c r="AE56" s="17"/>
      <c r="AF56" s="17"/>
    </row>
    <row r="57" ht="15.75" customHeight="1">
      <c r="A57" s="8" t="str">
        <f t="shared" si="1"/>
        <v>54-56</v>
      </c>
      <c r="B57" s="9">
        <v>45019.085192280094</v>
      </c>
      <c r="C57" s="30" t="s">
        <v>350</v>
      </c>
      <c r="D57" s="31">
        <v>54.0</v>
      </c>
      <c r="E57" s="32" t="s">
        <v>351</v>
      </c>
      <c r="F57" s="12" t="s">
        <v>34</v>
      </c>
      <c r="G57" s="12" t="s">
        <v>35</v>
      </c>
      <c r="H57" s="32" t="s">
        <v>352</v>
      </c>
      <c r="I57" s="32" t="s">
        <v>353</v>
      </c>
      <c r="J57" s="32" t="s">
        <v>354</v>
      </c>
      <c r="K57" s="32" t="s">
        <v>355</v>
      </c>
      <c r="L57" s="32" t="s">
        <v>186</v>
      </c>
      <c r="M57" s="33" t="s">
        <v>356</v>
      </c>
      <c r="N57" s="32">
        <v>793.0</v>
      </c>
      <c r="O57" s="32">
        <v>223.0</v>
      </c>
      <c r="P57" s="32" t="s">
        <v>357</v>
      </c>
      <c r="Q57" s="32" t="s">
        <v>358</v>
      </c>
      <c r="R57" s="12" t="str">
        <f>IFERROR(__xludf.DUMMYFUNCTION("GOOGLETRANSLATE(Q57,""fil"",""en"")"),"Real tweet: ""A totally depraved sinner will make and adopt sin as their law. Licentiousness is their law. Truth is a hate speech to a totally depraved sinner that is why they hate Christianity because of the absolute gospel truth that states their deprav"&amp;"ity.""
 #Notosogie")</f>
        <v>Real tweet: "A totally depraved sinner will make and adopt sin as their law. Licentiousness is their law. Truth is a hate speech to a totally depraved sinner that is why they hate Christianity because of the absolute gospel truth that states their depravity."
 #Notosogie</v>
      </c>
      <c r="S57" s="32" t="s">
        <v>56</v>
      </c>
      <c r="T57" s="24" t="s">
        <v>359</v>
      </c>
      <c r="U57" s="32"/>
      <c r="V57" s="12" t="s">
        <v>43</v>
      </c>
      <c r="W57" s="32">
        <v>1.0</v>
      </c>
      <c r="X57" s="32">
        <v>0.0</v>
      </c>
      <c r="Y57" s="32">
        <v>0.0</v>
      </c>
      <c r="Z57" s="32">
        <v>0.0</v>
      </c>
      <c r="AA57" s="32"/>
      <c r="AB57" s="12" t="s">
        <v>70</v>
      </c>
      <c r="AC57" s="12" t="s">
        <v>360</v>
      </c>
      <c r="AD57" s="12"/>
      <c r="AE57" s="17"/>
      <c r="AF57" s="17"/>
    </row>
    <row r="58" ht="15.75" customHeight="1">
      <c r="A58" s="8" t="str">
        <f t="shared" si="1"/>
        <v>54-57</v>
      </c>
      <c r="B58" s="9">
        <v>45019.085192280094</v>
      </c>
      <c r="C58" s="30" t="s">
        <v>361</v>
      </c>
      <c r="D58" s="31">
        <v>54.0</v>
      </c>
      <c r="E58" s="32" t="s">
        <v>351</v>
      </c>
      <c r="F58" s="12" t="s">
        <v>34</v>
      </c>
      <c r="G58" s="12" t="s">
        <v>35</v>
      </c>
      <c r="H58" s="32" t="s">
        <v>352</v>
      </c>
      <c r="I58" s="32" t="s">
        <v>353</v>
      </c>
      <c r="J58" s="32" t="s">
        <v>354</v>
      </c>
      <c r="K58" s="32" t="s">
        <v>355</v>
      </c>
      <c r="L58" s="32" t="s">
        <v>186</v>
      </c>
      <c r="M58" s="33" t="s">
        <v>356</v>
      </c>
      <c r="N58" s="32">
        <v>793.0</v>
      </c>
      <c r="O58" s="32">
        <v>223.0</v>
      </c>
      <c r="P58" s="32" t="s">
        <v>357</v>
      </c>
      <c r="Q58" s="32" t="s">
        <v>362</v>
      </c>
      <c r="R58" s="12" t="str">
        <f>IFERROR(__xludf.DUMMYFUNCTION("GOOGLETRANSLATE(Q58,""fil"",""en"")"),"Real Tweet: ""A totally depraved sinner cannot understand anything 'Christian"" and anything' morale 'and what the totally depraved sinner understands is the false self. ""
 #Notosogie")</f>
        <v>Real Tweet: "A totally depraved sinner cannot understand anything 'Christian" and anything' morale 'and what the totally depraved sinner understands is the false self. "
 #Notosogie</v>
      </c>
      <c r="S58" s="32" t="s">
        <v>56</v>
      </c>
      <c r="T58" s="24" t="s">
        <v>363</v>
      </c>
      <c r="U58" s="32"/>
      <c r="V58" s="12" t="s">
        <v>43</v>
      </c>
      <c r="W58" s="32">
        <v>0.0</v>
      </c>
      <c r="X58" s="32">
        <v>0.0</v>
      </c>
      <c r="Y58" s="32">
        <v>0.0</v>
      </c>
      <c r="Z58" s="32">
        <v>0.0</v>
      </c>
      <c r="AA58" s="32"/>
      <c r="AB58" s="12" t="s">
        <v>70</v>
      </c>
      <c r="AC58" s="12" t="s">
        <v>360</v>
      </c>
      <c r="AD58" s="12"/>
      <c r="AE58" s="17"/>
      <c r="AF58" s="17"/>
    </row>
    <row r="59" ht="15.75" customHeight="1">
      <c r="A59" s="8" t="str">
        <f t="shared" si="1"/>
        <v>54-58</v>
      </c>
      <c r="B59" s="9">
        <v>45019.085192280094</v>
      </c>
      <c r="C59" s="15" t="s">
        <v>364</v>
      </c>
      <c r="D59" s="31">
        <v>54.0</v>
      </c>
      <c r="E59" s="32" t="s">
        <v>351</v>
      </c>
      <c r="F59" s="12" t="s">
        <v>34</v>
      </c>
      <c r="G59" s="12" t="s">
        <v>35</v>
      </c>
      <c r="H59" s="32" t="s">
        <v>352</v>
      </c>
      <c r="I59" s="32" t="s">
        <v>353</v>
      </c>
      <c r="J59" s="32" t="s">
        <v>354</v>
      </c>
      <c r="K59" s="32" t="s">
        <v>355</v>
      </c>
      <c r="L59" s="32" t="s">
        <v>186</v>
      </c>
      <c r="M59" s="33" t="s">
        <v>356</v>
      </c>
      <c r="N59" s="32">
        <v>793.0</v>
      </c>
      <c r="O59" s="32">
        <v>223.0</v>
      </c>
      <c r="P59" s="32" t="s">
        <v>357</v>
      </c>
      <c r="Q59" s="32" t="s">
        <v>365</v>
      </c>
      <c r="R59" s="12" t="str">
        <f>IFERROR(__xludf.DUMMYFUNCTION("GOOGLETRANSLATE(Q59,""fil"",""en"")"),"Real tweet: ""The totally depraved sinner will always lift themselves up to achieve what their selfish, depraved desires wanted. They don't realize that worldly satisfaction has limits and it will be more emptier.""
 #Notosogie")</f>
        <v>Real tweet: "The totally depraved sinner will always lift themselves up to achieve what their selfish, depraved desires wanted. They don't realize that worldly satisfaction has limits and it will be more emptier."
 #Notosogie</v>
      </c>
      <c r="S59" s="32" t="s">
        <v>56</v>
      </c>
      <c r="T59" s="24" t="s">
        <v>366</v>
      </c>
      <c r="U59" s="32"/>
      <c r="V59" s="12" t="s">
        <v>43</v>
      </c>
      <c r="W59" s="32">
        <v>0.0</v>
      </c>
      <c r="X59" s="32">
        <v>0.0</v>
      </c>
      <c r="Y59" s="32">
        <v>0.0</v>
      </c>
      <c r="Z59" s="32">
        <v>0.0</v>
      </c>
      <c r="AA59" s="32"/>
      <c r="AB59" s="12" t="s">
        <v>70</v>
      </c>
      <c r="AC59" s="12" t="s">
        <v>360</v>
      </c>
      <c r="AD59" s="12"/>
      <c r="AE59" s="17"/>
      <c r="AF59" s="17"/>
    </row>
    <row r="60" ht="15.75" customHeight="1">
      <c r="A60" s="8" t="str">
        <f t="shared" si="1"/>
        <v>54-59</v>
      </c>
      <c r="B60" s="9">
        <v>45019.085192280094</v>
      </c>
      <c r="C60" s="30" t="s">
        <v>367</v>
      </c>
      <c r="D60" s="31">
        <v>54.0</v>
      </c>
      <c r="E60" s="32" t="s">
        <v>351</v>
      </c>
      <c r="F60" s="12" t="s">
        <v>34</v>
      </c>
      <c r="G60" s="12" t="s">
        <v>35</v>
      </c>
      <c r="H60" s="32" t="s">
        <v>352</v>
      </c>
      <c r="I60" s="32" t="s">
        <v>353</v>
      </c>
      <c r="J60" s="32" t="s">
        <v>354</v>
      </c>
      <c r="K60" s="32" t="s">
        <v>355</v>
      </c>
      <c r="L60" s="32" t="s">
        <v>186</v>
      </c>
      <c r="M60" s="33" t="s">
        <v>356</v>
      </c>
      <c r="N60" s="32">
        <v>793.0</v>
      </c>
      <c r="O60" s="32">
        <v>223.0</v>
      </c>
      <c r="P60" s="32" t="s">
        <v>357</v>
      </c>
      <c r="Q60" s="32" t="s">
        <v>368</v>
      </c>
      <c r="R60" s="12" t="str">
        <f>IFERROR(__xludf.DUMMYFUNCTION("GOOGLETRANSLATE(Q60,""fil"",""en"")"),"Real tweet: ""The totally depraved sinner will always have the moral illusion that they are always right but they did not realize that it will lead them to death.""
 #Notosogie")</f>
        <v>Real tweet: "The totally depraved sinner will always have the moral illusion that they are always right but they did not realize that it will lead them to death."
 #Notosogie</v>
      </c>
      <c r="S60" s="32" t="s">
        <v>56</v>
      </c>
      <c r="T60" s="24" t="s">
        <v>369</v>
      </c>
      <c r="U60" s="32"/>
      <c r="V60" s="12" t="s">
        <v>43</v>
      </c>
      <c r="W60" s="32">
        <v>0.0</v>
      </c>
      <c r="X60" s="32">
        <v>0.0</v>
      </c>
      <c r="Y60" s="32">
        <v>0.0</v>
      </c>
      <c r="Z60" s="32">
        <v>0.0</v>
      </c>
      <c r="AA60" s="32"/>
      <c r="AB60" s="12" t="s">
        <v>70</v>
      </c>
      <c r="AC60" s="12" t="s">
        <v>360</v>
      </c>
      <c r="AD60" s="12"/>
      <c r="AE60" s="17"/>
      <c r="AF60" s="17"/>
    </row>
    <row r="61" ht="15.75" customHeight="1">
      <c r="A61" s="8" t="str">
        <f t="shared" si="1"/>
        <v>54-60</v>
      </c>
      <c r="B61" s="9">
        <v>45019.085192280094</v>
      </c>
      <c r="C61" s="30" t="s">
        <v>370</v>
      </c>
      <c r="D61" s="31">
        <v>54.0</v>
      </c>
      <c r="E61" s="32" t="s">
        <v>351</v>
      </c>
      <c r="F61" s="12" t="s">
        <v>34</v>
      </c>
      <c r="G61" s="12" t="s">
        <v>35</v>
      </c>
      <c r="H61" s="32" t="s">
        <v>371</v>
      </c>
      <c r="I61" s="32" t="s">
        <v>372</v>
      </c>
      <c r="J61" s="32" t="s">
        <v>373</v>
      </c>
      <c r="K61" s="32" t="s">
        <v>374</v>
      </c>
      <c r="L61" s="32" t="s">
        <v>40</v>
      </c>
      <c r="M61" s="33" t="s">
        <v>375</v>
      </c>
      <c r="N61" s="32">
        <v>445.0</v>
      </c>
      <c r="O61" s="32">
        <v>819.0</v>
      </c>
      <c r="P61" s="32" t="s">
        <v>376</v>
      </c>
      <c r="Q61" s="32" t="s">
        <v>377</v>
      </c>
      <c r="R61" s="12" t="str">
        <f>IFERROR(__xludf.DUMMYFUNCTION("GOOGLETRANSLATE(Q61,""fil"",""en"")"),"@rapplerdotcom @mariaressa so if the member of the LGBT community is rich and influential and should be more believed? But if it's hard and ordinary people don't care? #NotosOGIE if this is the use of this law.")</f>
        <v>@rapplerdotcom @mariaressa so if the member of the LGBT community is rich and influential and should be more believed? But if it's hard and ordinary people don't care? #NotosOGIE if this is the use of this law.</v>
      </c>
      <c r="S61" s="32" t="s">
        <v>378</v>
      </c>
      <c r="T61" s="32" t="s">
        <v>379</v>
      </c>
      <c r="U61" s="32"/>
      <c r="V61" s="12" t="s">
        <v>43</v>
      </c>
      <c r="W61" s="32">
        <v>4.0</v>
      </c>
      <c r="X61" s="32">
        <v>0.0</v>
      </c>
      <c r="Y61" s="32">
        <v>0.0</v>
      </c>
      <c r="Z61" s="32">
        <v>0.0</v>
      </c>
      <c r="AA61" s="32"/>
      <c r="AB61" s="12" t="s">
        <v>70</v>
      </c>
      <c r="AC61" s="15" t="s">
        <v>380</v>
      </c>
      <c r="AD61" s="12"/>
      <c r="AE61" s="17"/>
      <c r="AF61" s="17"/>
    </row>
    <row r="62" ht="15.75" customHeight="1">
      <c r="A62" s="8" t="str">
        <f t="shared" si="1"/>
        <v>54-61</v>
      </c>
      <c r="B62" s="9">
        <v>45019.085192280094</v>
      </c>
      <c r="C62" s="30" t="s">
        <v>381</v>
      </c>
      <c r="D62" s="31">
        <v>54.0</v>
      </c>
      <c r="E62" s="32" t="s">
        <v>351</v>
      </c>
      <c r="F62" s="12" t="s">
        <v>34</v>
      </c>
      <c r="G62" s="12" t="s">
        <v>35</v>
      </c>
      <c r="H62" s="32" t="s">
        <v>371</v>
      </c>
      <c r="I62" s="32" t="s">
        <v>382</v>
      </c>
      <c r="J62" s="32" t="s">
        <v>383</v>
      </c>
      <c r="K62" s="32" t="s">
        <v>384</v>
      </c>
      <c r="L62" s="32" t="s">
        <v>40</v>
      </c>
      <c r="M62" s="33" t="s">
        <v>385</v>
      </c>
      <c r="N62" s="32">
        <v>170.0</v>
      </c>
      <c r="O62" s="32">
        <v>55.0</v>
      </c>
      <c r="P62" s="32" t="s">
        <v>386</v>
      </c>
      <c r="Q62" s="32" t="s">
        <v>387</v>
      </c>
      <c r="R62" s="12" t="str">
        <f>IFERROR(__xludf.DUMMYFUNCTION("GOOGLETRANSLATE(Q62,""fil"",""en"")"),"Wanting everyone to be a ""little bit nicer"" by calling for the government to regulate other's actions according to your preferences is not love. It's pure narcissism. Rule your own life and let other's rule.
 #Notosogie
 #Prideissin")</f>
        <v>Wanting everyone to be a "little bit nicer" by calling for the government to regulate other's actions according to your preferences is not love. It's pure narcissism. Rule your own life and let other's rule.
 #Notosogie
 #Prideissin</v>
      </c>
      <c r="S62" s="32" t="s">
        <v>56</v>
      </c>
      <c r="T62" s="32" t="s">
        <v>388</v>
      </c>
      <c r="U62" s="32"/>
      <c r="V62" s="12" t="s">
        <v>43</v>
      </c>
      <c r="W62" s="32">
        <v>1.0</v>
      </c>
      <c r="X62" s="32">
        <v>0.0</v>
      </c>
      <c r="Y62" s="32">
        <v>0.0</v>
      </c>
      <c r="Z62" s="32">
        <v>0.0</v>
      </c>
      <c r="AA62" s="32"/>
      <c r="AB62" s="12" t="s">
        <v>70</v>
      </c>
      <c r="AC62" s="15" t="s">
        <v>389</v>
      </c>
      <c r="AD62" s="12"/>
      <c r="AE62" s="17"/>
      <c r="AF62" s="17"/>
    </row>
    <row r="63" ht="15.75" customHeight="1">
      <c r="A63" s="8" t="str">
        <f t="shared" si="1"/>
        <v>54-62</v>
      </c>
      <c r="B63" s="9">
        <v>45019.085192280094</v>
      </c>
      <c r="C63" s="30" t="s">
        <v>390</v>
      </c>
      <c r="D63" s="31">
        <v>54.0</v>
      </c>
      <c r="E63" s="32" t="s">
        <v>351</v>
      </c>
      <c r="F63" s="12" t="s">
        <v>34</v>
      </c>
      <c r="G63" s="12" t="s">
        <v>35</v>
      </c>
      <c r="H63" s="32" t="s">
        <v>371</v>
      </c>
      <c r="I63" s="32" t="s">
        <v>391</v>
      </c>
      <c r="J63" s="32" t="s">
        <v>392</v>
      </c>
      <c r="K63" s="32" t="s">
        <v>393</v>
      </c>
      <c r="L63" s="32" t="s">
        <v>186</v>
      </c>
      <c r="M63" s="33" t="s">
        <v>394</v>
      </c>
      <c r="N63" s="32">
        <v>358.0</v>
      </c>
      <c r="O63" s="32">
        <v>231.0</v>
      </c>
      <c r="P63" s="32" t="s">
        <v>54</v>
      </c>
      <c r="Q63" s="32" t="s">
        <v>395</v>
      </c>
      <c r="R63" s="12" t="str">
        <f>IFERROR(__xludf.DUMMYFUNCTION("GOOGLETRANSLATE(Q63,""fil"",""en"")"),"#Notosogie
 Our constitution is already enough. FB.ME/9DOXKTQPO")</f>
        <v>#Notosogie
 Our constitution is already enough. FB.ME/9DOXKTQPO</v>
      </c>
      <c r="S63" s="32" t="s">
        <v>56</v>
      </c>
      <c r="T63" s="32" t="s">
        <v>396</v>
      </c>
      <c r="U63" s="32"/>
      <c r="V63" s="32" t="s">
        <v>43</v>
      </c>
      <c r="W63" s="32">
        <v>1.0</v>
      </c>
      <c r="X63" s="32">
        <v>0.0</v>
      </c>
      <c r="Y63" s="32">
        <v>0.0</v>
      </c>
      <c r="Z63" s="32">
        <v>0.0</v>
      </c>
      <c r="AA63" s="32"/>
      <c r="AB63" s="12" t="s">
        <v>65</v>
      </c>
      <c r="AC63" s="12" t="s">
        <v>397</v>
      </c>
      <c r="AD63" s="12"/>
      <c r="AE63" s="17"/>
      <c r="AF63" s="17"/>
    </row>
    <row r="64" ht="15.75" customHeight="1">
      <c r="A64" s="8" t="str">
        <f t="shared" si="1"/>
        <v>54-63</v>
      </c>
      <c r="B64" s="9">
        <v>45019.41456269676</v>
      </c>
      <c r="C64" s="30" t="s">
        <v>398</v>
      </c>
      <c r="D64" s="31">
        <v>54.0</v>
      </c>
      <c r="E64" s="32" t="s">
        <v>351</v>
      </c>
      <c r="F64" s="12" t="s">
        <v>34</v>
      </c>
      <c r="G64" s="12" t="s">
        <v>35</v>
      </c>
      <c r="H64" s="32" t="s">
        <v>371</v>
      </c>
      <c r="I64" s="32" t="s">
        <v>399</v>
      </c>
      <c r="J64" s="32" t="s">
        <v>400</v>
      </c>
      <c r="K64" s="32"/>
      <c r="L64" s="32" t="s">
        <v>40</v>
      </c>
      <c r="M64" s="33" t="s">
        <v>401</v>
      </c>
      <c r="N64" s="32">
        <v>20.0</v>
      </c>
      <c r="O64" s="32">
        <v>0.0</v>
      </c>
      <c r="P64" s="32"/>
      <c r="Q64" s="32" t="s">
        <v>402</v>
      </c>
      <c r="R64" s="12" t="str">
        <f>IFERROR(__xludf.DUMMYFUNCTION("GOOGLETRANSLATE(Q64,""fil"",""en"")"),"No need to pass the Sogie Bill in PH since all Filipinos are already protected by the existing bills. #Lovewins #truelovetellsthetruth #notosogiebill #ALDUBTheReishope")</f>
        <v>No need to pass the Sogie Bill in PH since all Filipinos are already protected by the existing bills. #Lovewins #truelovetellsthetruth #notosogiebill #ALDUBTheReishope</v>
      </c>
      <c r="S64" s="32" t="s">
        <v>56</v>
      </c>
      <c r="T64" s="32" t="s">
        <v>403</v>
      </c>
      <c r="U64" s="32"/>
      <c r="V64" s="32" t="s">
        <v>64</v>
      </c>
      <c r="W64" s="32">
        <v>2.0</v>
      </c>
      <c r="X64" s="32">
        <v>0.0</v>
      </c>
      <c r="Y64" s="32">
        <v>0.0</v>
      </c>
      <c r="Z64" s="32">
        <v>0.0</v>
      </c>
      <c r="AA64" s="32"/>
      <c r="AB64" s="12" t="s">
        <v>65</v>
      </c>
      <c r="AC64" s="15" t="s">
        <v>404</v>
      </c>
      <c r="AD64" s="12"/>
      <c r="AE64" s="17"/>
      <c r="AF64" s="17"/>
    </row>
    <row r="65" ht="15.75" customHeight="1">
      <c r="A65" s="8" t="str">
        <f t="shared" si="1"/>
        <v>54-64</v>
      </c>
      <c r="B65" s="9">
        <v>45019.41456269676</v>
      </c>
      <c r="C65" s="30" t="s">
        <v>405</v>
      </c>
      <c r="D65" s="31">
        <v>54.0</v>
      </c>
      <c r="E65" s="32" t="s">
        <v>351</v>
      </c>
      <c r="F65" s="12" t="s">
        <v>34</v>
      </c>
      <c r="G65" s="12" t="s">
        <v>35</v>
      </c>
      <c r="H65" s="32" t="s">
        <v>371</v>
      </c>
      <c r="I65" s="32" t="s">
        <v>406</v>
      </c>
      <c r="J65" s="34" t="s">
        <v>407</v>
      </c>
      <c r="K65" s="35"/>
      <c r="L65" s="32" t="s">
        <v>40</v>
      </c>
      <c r="M65" s="33" t="s">
        <v>408</v>
      </c>
      <c r="N65" s="32">
        <v>138.0</v>
      </c>
      <c r="O65" s="32">
        <v>13.0</v>
      </c>
      <c r="P65" s="32" t="s">
        <v>54</v>
      </c>
      <c r="Q65" s="32" t="s">
        <v>409</v>
      </c>
      <c r="R65" s="12" t="str">
        <f>IFERROR(__xludf.DUMMYFUNCTION("GOOGLETRANSLATE(Q65,""fil"",""en"")"),"@Loren_Legarda eh what do you do when we are abused and we do not want to agree to what LGBT members do? My gad is not the US, he does not have to say and follow the personal wishes of a few. #Notosogiebill")</f>
        <v>@Loren_Legarda eh what do you do when we are abused and we do not want to agree to what LGBT members do? My gad is not the US, he does not have to say and follow the personal wishes of a few. #Notosogiebill</v>
      </c>
      <c r="S65" s="32" t="s">
        <v>378</v>
      </c>
      <c r="T65" s="32" t="s">
        <v>410</v>
      </c>
      <c r="U65" s="32"/>
      <c r="V65" s="32" t="s">
        <v>43</v>
      </c>
      <c r="W65" s="32">
        <v>2.0</v>
      </c>
      <c r="X65" s="32">
        <v>0.0</v>
      </c>
      <c r="Y65" s="32">
        <v>0.0</v>
      </c>
      <c r="Z65" s="32">
        <v>0.0</v>
      </c>
      <c r="AA65" s="32"/>
      <c r="AB65" s="12" t="s">
        <v>70</v>
      </c>
      <c r="AC65" s="15" t="s">
        <v>411</v>
      </c>
      <c r="AD65" s="12"/>
      <c r="AE65" s="17"/>
      <c r="AF65" s="17"/>
    </row>
    <row r="66" ht="15.75" customHeight="1">
      <c r="A66" s="8" t="str">
        <f t="shared" si="1"/>
        <v>54-65</v>
      </c>
      <c r="B66" s="9">
        <v>45019.41456269676</v>
      </c>
      <c r="C66" s="30" t="s">
        <v>412</v>
      </c>
      <c r="D66" s="31">
        <v>54.0</v>
      </c>
      <c r="E66" s="32" t="s">
        <v>351</v>
      </c>
      <c r="F66" s="12" t="s">
        <v>34</v>
      </c>
      <c r="G66" s="12" t="s">
        <v>35</v>
      </c>
      <c r="H66" s="32" t="s">
        <v>371</v>
      </c>
      <c r="I66" s="32" t="s">
        <v>413</v>
      </c>
      <c r="J66" s="32" t="s">
        <v>414</v>
      </c>
      <c r="K66" s="32" t="s">
        <v>415</v>
      </c>
      <c r="L66" s="32" t="s">
        <v>186</v>
      </c>
      <c r="M66" s="33" t="s">
        <v>416</v>
      </c>
      <c r="N66" s="32">
        <v>102.0</v>
      </c>
      <c r="O66" s="32">
        <v>189.0</v>
      </c>
      <c r="P66" s="32"/>
      <c r="Q66" s="32" t="s">
        <v>417</v>
      </c>
      <c r="R66" s="12" t="str">
        <f>IFERROR(__xludf.DUMMYFUNCTION("GOOGLETRANSLATE(Q66,""fil"",""en"")"),"God created us. So we don't decide for our gender. God already assigned it for you even before you were born!
 #Notosogiebill")</f>
        <v>God created us. So we don't decide for our gender. God already assigned it for you even before you were born!
 #Notosogiebill</v>
      </c>
      <c r="S66" s="32" t="s">
        <v>56</v>
      </c>
      <c r="T66" s="32" t="s">
        <v>418</v>
      </c>
      <c r="U66" s="32"/>
      <c r="V66" s="32" t="s">
        <v>43</v>
      </c>
      <c r="W66" s="32">
        <v>5.0</v>
      </c>
      <c r="X66" s="32">
        <v>0.0</v>
      </c>
      <c r="Y66" s="32">
        <v>0.0</v>
      </c>
      <c r="Z66" s="32">
        <v>0.0</v>
      </c>
      <c r="AA66" s="32"/>
      <c r="AB66" s="12" t="s">
        <v>70</v>
      </c>
      <c r="AC66" s="12" t="s">
        <v>419</v>
      </c>
      <c r="AD66" s="12"/>
      <c r="AE66" s="17"/>
      <c r="AF66" s="17"/>
    </row>
    <row r="67" ht="15.75" customHeight="1">
      <c r="A67" s="8" t="str">
        <f t="shared" si="1"/>
        <v>54-66</v>
      </c>
      <c r="B67" s="9">
        <v>45019.41456269676</v>
      </c>
      <c r="C67" s="30" t="s">
        <v>420</v>
      </c>
      <c r="D67" s="31">
        <v>54.0</v>
      </c>
      <c r="E67" s="32" t="s">
        <v>351</v>
      </c>
      <c r="F67" s="12" t="s">
        <v>34</v>
      </c>
      <c r="G67" s="12" t="s">
        <v>35</v>
      </c>
      <c r="H67" s="32" t="s">
        <v>371</v>
      </c>
      <c r="I67" s="32" t="s">
        <v>421</v>
      </c>
      <c r="J67" s="32" t="s">
        <v>422</v>
      </c>
      <c r="K67" s="32" t="s">
        <v>423</v>
      </c>
      <c r="L67" s="32" t="s">
        <v>186</v>
      </c>
      <c r="M67" s="33" t="s">
        <v>424</v>
      </c>
      <c r="N67" s="32">
        <v>225.0</v>
      </c>
      <c r="O67" s="32">
        <v>31.0</v>
      </c>
      <c r="P67" s="32" t="s">
        <v>425</v>
      </c>
      <c r="Q67" s="32" t="s">
        <v>426</v>
      </c>
      <c r="R67" s="12" t="str">
        <f>IFERROR(__xludf.DUMMYFUNCTION("GOOGLETRANSLATE(Q67,""fil"",""en"")"),"@Clydenator prejudice? Discrimination? Is that the basis of discrimination? The Sogie Bill is very dangerous #NotoSogieBill")</f>
        <v>@Clydenator prejudice? Discrimination? Is that the basis of discrimination? The Sogie Bill is very dangerous #NotoSogieBill</v>
      </c>
      <c r="S67" s="32" t="s">
        <v>427</v>
      </c>
      <c r="T67" s="32" t="s">
        <v>428</v>
      </c>
      <c r="U67" s="32"/>
      <c r="V67" s="32" t="s">
        <v>43</v>
      </c>
      <c r="W67" s="32">
        <v>1.0</v>
      </c>
      <c r="X67" s="32">
        <v>0.0</v>
      </c>
      <c r="Y67" s="32">
        <v>0.0</v>
      </c>
      <c r="Z67" s="32">
        <v>1.0</v>
      </c>
      <c r="AA67" s="32"/>
      <c r="AB67" s="12" t="s">
        <v>70</v>
      </c>
      <c r="AC67" s="15" t="s">
        <v>429</v>
      </c>
      <c r="AD67" s="12"/>
      <c r="AE67" s="17"/>
      <c r="AF67" s="17"/>
    </row>
    <row r="68" ht="15.75" customHeight="1">
      <c r="A68" s="8" t="str">
        <f t="shared" si="1"/>
        <v>54-67</v>
      </c>
      <c r="B68" s="9">
        <v>45019.41456269676</v>
      </c>
      <c r="C68" s="30" t="s">
        <v>430</v>
      </c>
      <c r="D68" s="31">
        <v>54.0</v>
      </c>
      <c r="E68" s="32" t="s">
        <v>351</v>
      </c>
      <c r="F68" s="12" t="s">
        <v>34</v>
      </c>
      <c r="G68" s="12" t="s">
        <v>35</v>
      </c>
      <c r="H68" s="32" t="s">
        <v>371</v>
      </c>
      <c r="I68" s="32" t="s">
        <v>431</v>
      </c>
      <c r="J68" s="32" t="s">
        <v>432</v>
      </c>
      <c r="K68" s="32" t="s">
        <v>432</v>
      </c>
      <c r="L68" s="32" t="s">
        <v>40</v>
      </c>
      <c r="M68" s="33" t="s">
        <v>433</v>
      </c>
      <c r="N68" s="32">
        <v>43.0</v>
      </c>
      <c r="O68" s="32">
        <v>12.0</v>
      </c>
      <c r="P68" s="32" t="s">
        <v>432</v>
      </c>
      <c r="Q68" s="32" t="s">
        <v>434</v>
      </c>
      <c r="R68" s="12" t="str">
        <f>IFERROR(__xludf.DUMMYFUNCTION("GOOGLETRANSLATE(Q68,""fil"",""en"")"),"@Mogwai60790839 we don't mean homo destroys the family! We mean the Sogie Bill itself leads to disorientation of the family. People who love and protect their families do not deserved to be called morons! #Notosogiebill")</f>
        <v>@Mogwai60790839 we don't mean homo destroys the family! We mean the Sogie Bill itself leads to disorientation of the family. People who love and protect their families do not deserved to be called morons! #Notosogiebill</v>
      </c>
      <c r="S68" s="32" t="s">
        <v>427</v>
      </c>
      <c r="T68" s="32" t="s">
        <v>435</v>
      </c>
      <c r="U68" s="32"/>
      <c r="V68" s="32" t="s">
        <v>43</v>
      </c>
      <c r="W68" s="32">
        <v>0.0</v>
      </c>
      <c r="X68" s="32">
        <v>1.0</v>
      </c>
      <c r="Y68" s="32">
        <v>0.0</v>
      </c>
      <c r="Z68" s="32">
        <v>0.0</v>
      </c>
      <c r="AA68" s="32"/>
      <c r="AB68" s="12" t="s">
        <v>70</v>
      </c>
      <c r="AC68" s="12" t="s">
        <v>436</v>
      </c>
      <c r="AD68" s="12"/>
      <c r="AE68" s="17"/>
      <c r="AF68" s="17"/>
    </row>
    <row r="69" ht="15.75" customHeight="1">
      <c r="A69" s="8" t="str">
        <f t="shared" si="1"/>
        <v>54-68</v>
      </c>
      <c r="B69" s="9">
        <v>45019.41456269676</v>
      </c>
      <c r="C69" s="30" t="s">
        <v>437</v>
      </c>
      <c r="D69" s="31">
        <v>54.0</v>
      </c>
      <c r="E69" s="32" t="s">
        <v>351</v>
      </c>
      <c r="F69" s="12" t="s">
        <v>34</v>
      </c>
      <c r="G69" s="12" t="s">
        <v>35</v>
      </c>
      <c r="H69" s="32" t="s">
        <v>371</v>
      </c>
      <c r="I69" s="32" t="s">
        <v>431</v>
      </c>
      <c r="J69" s="32" t="s">
        <v>432</v>
      </c>
      <c r="K69" s="32" t="s">
        <v>432</v>
      </c>
      <c r="L69" s="32" t="s">
        <v>40</v>
      </c>
      <c r="M69" s="33" t="s">
        <v>433</v>
      </c>
      <c r="N69" s="32">
        <v>43.0</v>
      </c>
      <c r="O69" s="32">
        <v>12.0</v>
      </c>
      <c r="P69" s="32" t="s">
        <v>432</v>
      </c>
      <c r="Q69" s="32" t="s">
        <v>438</v>
      </c>
      <c r="R69" s="12" t="str">
        <f>IFERROR(__xludf.DUMMYFUNCTION("GOOGLETRANSLATE(Q69,""fil"",""en"")"),"We respect the LGBT group ...
 We stand with the lgbts in their fight for freedom and equality ...
 But we never stand for any act that would infringe the highest law of all: the law of God ..
 #Notosogiebill
 #NotosamesexMarriage
 #NotoinFringementFteL"&amp;"awofgod")</f>
        <v>We respect the LGBT group ...
 We stand with the lgbts in their fight for freedom and equality ...
 But we never stand for any act that would infringe the highest law of all: the law of God ..
 #Notosogiebill
 #NotosamesexMarriage
 #NotoinFringementFteLawofgod</v>
      </c>
      <c r="S69" s="32" t="s">
        <v>56</v>
      </c>
      <c r="T69" s="32" t="s">
        <v>439</v>
      </c>
      <c r="U69" s="32"/>
      <c r="V69" s="32" t="s">
        <v>43</v>
      </c>
      <c r="W69" s="32">
        <v>0.0</v>
      </c>
      <c r="X69" s="32">
        <v>0.0</v>
      </c>
      <c r="Y69" s="32">
        <v>1.0</v>
      </c>
      <c r="Z69" s="32">
        <v>0.0</v>
      </c>
      <c r="AA69" s="32"/>
      <c r="AB69" s="12" t="s">
        <v>70</v>
      </c>
      <c r="AC69" s="12" t="s">
        <v>360</v>
      </c>
      <c r="AD69" s="12"/>
      <c r="AE69" s="17"/>
      <c r="AF69" s="17"/>
    </row>
    <row r="70" ht="15.75" customHeight="1">
      <c r="A70" s="8" t="str">
        <f t="shared" si="1"/>
        <v>54-69</v>
      </c>
      <c r="B70" s="9">
        <v>45019.41456269676</v>
      </c>
      <c r="C70" s="30" t="s">
        <v>440</v>
      </c>
      <c r="D70" s="31">
        <v>54.0</v>
      </c>
      <c r="E70" s="32" t="s">
        <v>351</v>
      </c>
      <c r="F70" s="12" t="s">
        <v>34</v>
      </c>
      <c r="G70" s="12" t="s">
        <v>35</v>
      </c>
      <c r="H70" s="32" t="s">
        <v>371</v>
      </c>
      <c r="I70" s="32" t="s">
        <v>431</v>
      </c>
      <c r="J70" s="32" t="s">
        <v>432</v>
      </c>
      <c r="K70" s="32" t="s">
        <v>432</v>
      </c>
      <c r="L70" s="32" t="s">
        <v>40</v>
      </c>
      <c r="M70" s="33" t="s">
        <v>433</v>
      </c>
      <c r="N70" s="32">
        <v>43.0</v>
      </c>
      <c r="O70" s="32">
        <v>12.0</v>
      </c>
      <c r="P70" s="32" t="s">
        <v>432</v>
      </c>
      <c r="Q70" s="32" t="s">
        <v>441</v>
      </c>
      <c r="R70" s="12" t="str">
        <f>IFERROR(__xludf.DUMMYFUNCTION("GOOGLETRANSLATE(Q70,""fil"",""en"")"),"@Peippermint yes, there is separation of church and state but never in the constitution mentioned about separation of God and state. In the preamble e, we the sovereign Filipino people, imploring the aid of Almighty God .. #NotoSogiebill")</f>
        <v>@Peippermint yes, there is separation of church and state but never in the constitution mentioned about separation of God and state. In the preamble e, we the sovereign Filipino people, imploring the aid of Almighty God .. #NotoSogiebill</v>
      </c>
      <c r="S70" s="32" t="s">
        <v>427</v>
      </c>
      <c r="T70" s="32" t="s">
        <v>442</v>
      </c>
      <c r="U70" s="32"/>
      <c r="V70" s="32" t="s">
        <v>64</v>
      </c>
      <c r="W70" s="32">
        <v>0.0</v>
      </c>
      <c r="X70" s="32">
        <v>0.0</v>
      </c>
      <c r="Y70" s="32">
        <v>0.0</v>
      </c>
      <c r="Z70" s="32">
        <v>0.0</v>
      </c>
      <c r="AA70" s="32"/>
      <c r="AB70" s="12" t="b">
        <v>0</v>
      </c>
      <c r="AC70" s="32" t="s">
        <v>443</v>
      </c>
      <c r="AD70" s="12"/>
      <c r="AE70" s="17"/>
      <c r="AF70" s="17"/>
    </row>
    <row r="71" ht="15.75" customHeight="1">
      <c r="A71" s="8" t="str">
        <f t="shared" si="1"/>
        <v>54-70</v>
      </c>
      <c r="B71" s="9">
        <v>45019.41456269676</v>
      </c>
      <c r="C71" s="30" t="s">
        <v>444</v>
      </c>
      <c r="D71" s="31">
        <v>54.0</v>
      </c>
      <c r="E71" s="32" t="s">
        <v>351</v>
      </c>
      <c r="F71" s="12" t="s">
        <v>34</v>
      </c>
      <c r="G71" s="12" t="s">
        <v>35</v>
      </c>
      <c r="H71" s="32" t="s">
        <v>371</v>
      </c>
      <c r="I71" s="32" t="s">
        <v>431</v>
      </c>
      <c r="J71" s="32" t="s">
        <v>432</v>
      </c>
      <c r="K71" s="32" t="s">
        <v>432</v>
      </c>
      <c r="L71" s="32" t="s">
        <v>40</v>
      </c>
      <c r="M71" s="33" t="s">
        <v>433</v>
      </c>
      <c r="N71" s="32">
        <v>43.0</v>
      </c>
      <c r="O71" s="32">
        <v>12.0</v>
      </c>
      <c r="P71" s="32" t="s">
        <v>432</v>
      </c>
      <c r="Q71" s="32" t="s">
        <v>445</v>
      </c>
      <c r="R71" s="12" t="str">
        <f>IFERROR(__xludf.DUMMYFUNCTION("GOOGLETRANSLATE(Q71,""fil"",""en"")"),"@lnnkcdmfzmqz it will affect our freedom of expression and of beliefs so we care. #Notosogiebill")</f>
        <v>@lnnkcdmfzmqz it will affect our freedom of expression and of beliefs so we care. #Notosogiebill</v>
      </c>
      <c r="S71" s="32" t="s">
        <v>427</v>
      </c>
      <c r="T71" s="32" t="s">
        <v>446</v>
      </c>
      <c r="U71" s="32"/>
      <c r="V71" s="32" t="s">
        <v>43</v>
      </c>
      <c r="W71" s="32">
        <v>0.0</v>
      </c>
      <c r="X71" s="32">
        <v>0.0</v>
      </c>
      <c r="Y71" s="32">
        <v>0.0</v>
      </c>
      <c r="Z71" s="32">
        <v>0.0</v>
      </c>
      <c r="AA71" s="32"/>
      <c r="AB71" s="12" t="b">
        <v>0</v>
      </c>
      <c r="AC71" s="15" t="s">
        <v>447</v>
      </c>
      <c r="AD71" s="12"/>
      <c r="AE71" s="17"/>
      <c r="AF71" s="17"/>
    </row>
    <row r="72" ht="15.75" customHeight="1">
      <c r="A72" s="8" t="str">
        <f t="shared" si="1"/>
        <v>54-71</v>
      </c>
      <c r="B72" s="9">
        <v>45019.41456269676</v>
      </c>
      <c r="C72" s="30" t="s">
        <v>448</v>
      </c>
      <c r="D72" s="31">
        <v>54.0</v>
      </c>
      <c r="E72" s="32" t="s">
        <v>351</v>
      </c>
      <c r="F72" s="12" t="s">
        <v>34</v>
      </c>
      <c r="G72" s="12" t="s">
        <v>35</v>
      </c>
      <c r="H72" s="32" t="s">
        <v>371</v>
      </c>
      <c r="I72" s="32" t="s">
        <v>431</v>
      </c>
      <c r="J72" s="32" t="s">
        <v>432</v>
      </c>
      <c r="K72" s="32" t="s">
        <v>432</v>
      </c>
      <c r="L72" s="32" t="s">
        <v>40</v>
      </c>
      <c r="M72" s="33" t="s">
        <v>433</v>
      </c>
      <c r="N72" s="32">
        <v>43.0</v>
      </c>
      <c r="O72" s="32">
        <v>12.0</v>
      </c>
      <c r="P72" s="32" t="s">
        <v>432</v>
      </c>
      <c r="Q72" s="32" t="s">
        <v>449</v>
      </c>
      <c r="R72" s="12" t="str">
        <f>IFERROR(__xludf.DUMMYFUNCTION("GOOGLETRANSLATE(Q72,""fil"",""en"")"),"@truthcusader26 @wrdngneknek The Philippines is ranked as one of the most gay-friendly nations in Asia. The law already provides all the needed rights to protect them and all other individuals outside the LGBTQ community.
 #Notosogiebill")</f>
        <v>@truthcusader26 @wrdngneknek The Philippines is ranked as one of the most gay-friendly nations in Asia. The law already provides all the needed rights to protect them and all other individuals outside the LGBTQ community.
 #Notosogiebill</v>
      </c>
      <c r="S72" s="32" t="s">
        <v>427</v>
      </c>
      <c r="T72" s="32" t="s">
        <v>450</v>
      </c>
      <c r="U72" s="32"/>
      <c r="V72" s="32" t="s">
        <v>64</v>
      </c>
      <c r="W72" s="32">
        <v>1.0</v>
      </c>
      <c r="X72" s="32">
        <v>0.0</v>
      </c>
      <c r="Y72" s="32">
        <v>0.0</v>
      </c>
      <c r="Z72" s="32">
        <v>1.0</v>
      </c>
      <c r="AA72" s="32"/>
      <c r="AB72" s="12" t="s">
        <v>65</v>
      </c>
      <c r="AC72" s="15" t="s">
        <v>451</v>
      </c>
      <c r="AD72" s="12"/>
      <c r="AE72" s="17"/>
      <c r="AF72" s="17"/>
    </row>
    <row r="73" ht="15.75" customHeight="1">
      <c r="A73" s="8" t="str">
        <f t="shared" si="1"/>
        <v>54-72</v>
      </c>
      <c r="B73" s="9">
        <v>45019.41602334491</v>
      </c>
      <c r="C73" s="36" t="s">
        <v>452</v>
      </c>
      <c r="D73" s="31">
        <v>54.0</v>
      </c>
      <c r="E73" s="32" t="s">
        <v>351</v>
      </c>
      <c r="F73" s="12" t="s">
        <v>34</v>
      </c>
      <c r="G73" s="12" t="s">
        <v>35</v>
      </c>
      <c r="H73" s="32" t="s">
        <v>371</v>
      </c>
      <c r="I73" s="37" t="s">
        <v>453</v>
      </c>
      <c r="J73" s="37" t="s">
        <v>454</v>
      </c>
      <c r="K73" s="37" t="s">
        <v>455</v>
      </c>
      <c r="L73" s="12" t="s">
        <v>40</v>
      </c>
      <c r="M73" s="38" t="s">
        <v>456</v>
      </c>
      <c r="N73" s="39">
        <v>445.0</v>
      </c>
      <c r="O73" s="39">
        <v>211.0</v>
      </c>
      <c r="P73" s="37"/>
      <c r="Q73" s="36" t="s">
        <v>457</v>
      </c>
      <c r="R73" s="12" t="str">
        <f>IFERROR(__xludf.DUMMYFUNCTION("GOOGLETRANSLATE(Q73,""fil"",""en"")"),"#NotoSogie https://t.co/jfiv8MyWI5")</f>
        <v>#NotoSogie https://t.co/jfiv8MyWI5</v>
      </c>
      <c r="S73" s="12" t="s">
        <v>458</v>
      </c>
      <c r="T73" s="37" t="s">
        <v>459</v>
      </c>
      <c r="U73" s="12"/>
      <c r="V73" s="12" t="s">
        <v>43</v>
      </c>
      <c r="W73" s="39">
        <v>1.0</v>
      </c>
      <c r="X73" s="39">
        <v>0.0</v>
      </c>
      <c r="Y73" s="39">
        <v>0.0</v>
      </c>
      <c r="Z73" s="39">
        <v>0.0</v>
      </c>
      <c r="AA73" s="12"/>
      <c r="AB73" s="12" t="s">
        <v>65</v>
      </c>
      <c r="AC73" s="15" t="s">
        <v>460</v>
      </c>
      <c r="AD73" s="12"/>
      <c r="AE73" s="17"/>
      <c r="AF73" s="17"/>
    </row>
    <row r="74" ht="15.75" customHeight="1">
      <c r="A74" s="8" t="str">
        <f t="shared" si="1"/>
        <v>54-73</v>
      </c>
      <c r="B74" s="9">
        <v>45019.41619674768</v>
      </c>
      <c r="C74" s="36" t="s">
        <v>461</v>
      </c>
      <c r="D74" s="31">
        <v>54.0</v>
      </c>
      <c r="E74" s="32" t="s">
        <v>351</v>
      </c>
      <c r="F74" s="12" t="s">
        <v>34</v>
      </c>
      <c r="G74" s="12" t="s">
        <v>35</v>
      </c>
      <c r="H74" s="32" t="s">
        <v>371</v>
      </c>
      <c r="I74" s="37" t="s">
        <v>462</v>
      </c>
      <c r="J74" s="37" t="s">
        <v>463</v>
      </c>
      <c r="K74" s="37" t="s">
        <v>464</v>
      </c>
      <c r="L74" s="12" t="s">
        <v>186</v>
      </c>
      <c r="M74" s="40" t="s">
        <v>465</v>
      </c>
      <c r="N74" s="41">
        <v>110.0</v>
      </c>
      <c r="O74" s="41">
        <v>17.0</v>
      </c>
      <c r="P74" s="42" t="s">
        <v>466</v>
      </c>
      <c r="Q74" s="42" t="s">
        <v>467</v>
      </c>
      <c r="R74" s="12" t="str">
        <f>IFERROR(__xludf.DUMMYFUNCTION("GOOGLETRANSLATE(Q74,""fil"",""en"")"),"What about us (the people who follow/respect the law)?
 We have feelings too. 💔
 1")</f>
        <v>What about us (the people who follow/respect the law)?
 We have feelings too. 💔
 1</v>
      </c>
      <c r="S74" s="12" t="s">
        <v>56</v>
      </c>
      <c r="T74" s="42" t="s">
        <v>468</v>
      </c>
      <c r="U74" s="12"/>
      <c r="V74" s="12" t="s">
        <v>43</v>
      </c>
      <c r="W74" s="41">
        <v>2.0</v>
      </c>
      <c r="X74" s="41">
        <v>0.0</v>
      </c>
      <c r="Y74" s="41">
        <v>0.0</v>
      </c>
      <c r="Z74" s="41">
        <v>1.0</v>
      </c>
      <c r="AA74" s="12"/>
      <c r="AB74" s="12" t="s">
        <v>65</v>
      </c>
      <c r="AC74" s="15" t="s">
        <v>469</v>
      </c>
      <c r="AD74" s="12"/>
      <c r="AE74" s="17"/>
      <c r="AF74" s="17"/>
    </row>
    <row r="75" ht="15.75" customHeight="1">
      <c r="A75" s="8" t="str">
        <f t="shared" si="1"/>
        <v>54-74</v>
      </c>
      <c r="B75" s="9">
        <v>45019.43445956019</v>
      </c>
      <c r="C75" s="36" t="s">
        <v>470</v>
      </c>
      <c r="D75" s="31">
        <v>54.0</v>
      </c>
      <c r="E75" s="32" t="s">
        <v>351</v>
      </c>
      <c r="F75" s="12" t="s">
        <v>34</v>
      </c>
      <c r="G75" s="12" t="s">
        <v>35</v>
      </c>
      <c r="H75" s="32" t="s">
        <v>371</v>
      </c>
      <c r="I75" s="37" t="s">
        <v>471</v>
      </c>
      <c r="J75" s="37" t="s">
        <v>472</v>
      </c>
      <c r="K75" s="37"/>
      <c r="L75" s="12" t="s">
        <v>186</v>
      </c>
      <c r="M75" s="40" t="s">
        <v>473</v>
      </c>
      <c r="N75" s="41">
        <v>40.0</v>
      </c>
      <c r="O75" s="41">
        <v>25.0</v>
      </c>
      <c r="P75" s="42"/>
      <c r="Q75" s="42" t="s">
        <v>474</v>
      </c>
      <c r="R75" s="12" t="str">
        <f>IFERROR(__xludf.DUMMYFUNCTION("GOOGLETRANSLATE(Q75,""fil"",""en"")"),"This bill violates many constitutional rights. Everyone should/must be treated equality under the law. Law is for everyone, not for selective sectors only.
 If it were for the protection of just one sector only. Where is fairness? Don't Abuse the Word "&amp;"""Discrimination""
 #Notosogie")</f>
        <v>This bill violates many constitutional rights. Everyone should/must be treated equality under the law. Law is for everyone, not for selective sectors only.
 If it were for the protection of just one sector only. Where is fairness? Don't Abuse the Word "Discrimination"
 #Notosogie</v>
      </c>
      <c r="S75" s="12" t="s">
        <v>56</v>
      </c>
      <c r="T75" s="42" t="s">
        <v>475</v>
      </c>
      <c r="U75" s="12"/>
      <c r="V75" s="12" t="s">
        <v>43</v>
      </c>
      <c r="W75" s="41">
        <v>3.0</v>
      </c>
      <c r="X75" s="41">
        <v>0.0</v>
      </c>
      <c r="Y75" s="41">
        <v>0.0</v>
      </c>
      <c r="Z75" s="41">
        <v>1.0</v>
      </c>
      <c r="AA75" s="12"/>
      <c r="AB75" s="12" t="b">
        <v>0</v>
      </c>
      <c r="AC75" s="15" t="s">
        <v>476</v>
      </c>
      <c r="AD75" s="12"/>
      <c r="AE75" s="17"/>
      <c r="AF75" s="17"/>
    </row>
    <row r="76" ht="15.75" customHeight="1">
      <c r="A76" s="8" t="str">
        <f t="shared" si="1"/>
        <v>54-75</v>
      </c>
      <c r="B76" s="9">
        <v>45019.43447692129</v>
      </c>
      <c r="C76" s="36" t="s">
        <v>477</v>
      </c>
      <c r="D76" s="31">
        <v>54.0</v>
      </c>
      <c r="E76" s="32" t="s">
        <v>351</v>
      </c>
      <c r="F76" s="12" t="s">
        <v>34</v>
      </c>
      <c r="G76" s="12" t="s">
        <v>35</v>
      </c>
      <c r="H76" s="32" t="s">
        <v>371</v>
      </c>
      <c r="I76" s="37" t="s">
        <v>478</v>
      </c>
      <c r="J76" s="43" t="s">
        <v>479</v>
      </c>
      <c r="K76" s="44" t="s">
        <v>480</v>
      </c>
      <c r="L76" s="12" t="s">
        <v>186</v>
      </c>
      <c r="M76" s="40" t="s">
        <v>481</v>
      </c>
      <c r="N76" s="41">
        <v>229.0</v>
      </c>
      <c r="O76" s="41">
        <v>214.0</v>
      </c>
      <c r="P76" s="42" t="s">
        <v>482</v>
      </c>
      <c r="Q76" s="45" t="s">
        <v>483</v>
      </c>
      <c r="R76" s="12" t="str">
        <f>IFERROR(__xludf.DUMMYFUNCTION("GOOGLETRANSLATE(Q76,""fil"",""en"")"),"#Ccm #ccmovement #christiancoalitionmovement #killthebill #notosogiebill #notosogie https://t.co/vj9ihxbp5r")</f>
        <v>#Ccm #ccmovement #christiancoalitionmovement #killthebill #notosogiebill #notosogie https://t.co/vj9ihxbp5r</v>
      </c>
      <c r="S76" s="12" t="s">
        <v>42</v>
      </c>
      <c r="T76" s="42" t="s">
        <v>484</v>
      </c>
      <c r="U76" s="15" t="s">
        <v>485</v>
      </c>
      <c r="V76" s="12" t="s">
        <v>64</v>
      </c>
      <c r="W76" s="41">
        <v>3.0</v>
      </c>
      <c r="X76" s="41">
        <v>0.0</v>
      </c>
      <c r="Y76" s="41">
        <v>0.0</v>
      </c>
      <c r="Z76" s="41">
        <v>1.0</v>
      </c>
      <c r="AA76" s="12"/>
      <c r="AB76" s="12" t="s">
        <v>486</v>
      </c>
      <c r="AC76" s="15" t="s">
        <v>487</v>
      </c>
      <c r="AD76" s="12"/>
      <c r="AE76" s="17"/>
      <c r="AF76" s="17"/>
    </row>
    <row r="77" ht="15.75" customHeight="1">
      <c r="A77" s="8" t="str">
        <f t="shared" si="1"/>
        <v>54-76</v>
      </c>
      <c r="B77" s="9">
        <v>45019.434536886576</v>
      </c>
      <c r="C77" s="36" t="s">
        <v>488</v>
      </c>
      <c r="D77" s="31">
        <v>54.0</v>
      </c>
      <c r="E77" s="32" t="s">
        <v>351</v>
      </c>
      <c r="F77" s="12" t="s">
        <v>34</v>
      </c>
      <c r="G77" s="12" t="s">
        <v>35</v>
      </c>
      <c r="H77" s="32" t="s">
        <v>371</v>
      </c>
      <c r="I77" s="37" t="s">
        <v>489</v>
      </c>
      <c r="J77" s="37" t="s">
        <v>490</v>
      </c>
      <c r="K77" s="37" t="s">
        <v>491</v>
      </c>
      <c r="L77" s="12" t="s">
        <v>40</v>
      </c>
      <c r="M77" s="40" t="s">
        <v>492</v>
      </c>
      <c r="N77" s="41">
        <v>167.0</v>
      </c>
      <c r="O77" s="41">
        <v>1838.0</v>
      </c>
      <c r="P77" s="42" t="s">
        <v>493</v>
      </c>
      <c r="Q77" s="42" t="s">
        <v>494</v>
      </c>
      <c r="R77" s="12" t="str">
        <f>IFERROR(__xludf.DUMMYFUNCTION("GOOGLETRANSLATE(Q77,""fil"",""en"")"),"Exactly. Special Treatment for a few. #Notosogiebill
 #Notosogie
 Pinoytrend.net/2019/09/09/netâ -you")</f>
        <v>Exactly. Special Treatment for a few. #Notosogiebill
 #Notosogie
 Pinoytrend.net/2019/09/09/netâ -you</v>
      </c>
      <c r="S77" s="12" t="s">
        <v>47</v>
      </c>
      <c r="T77" s="42" t="s">
        <v>495</v>
      </c>
      <c r="U77" s="12"/>
      <c r="V77" s="12" t="s">
        <v>43</v>
      </c>
      <c r="W77" s="41">
        <v>0.0</v>
      </c>
      <c r="X77" s="41">
        <v>0.0</v>
      </c>
      <c r="Y77" s="41">
        <v>0.0</v>
      </c>
      <c r="Z77" s="41">
        <v>0.0</v>
      </c>
      <c r="AA77" s="12"/>
      <c r="AB77" s="12" t="b">
        <v>0</v>
      </c>
      <c r="AC77" s="15" t="s">
        <v>496</v>
      </c>
      <c r="AD77" s="12"/>
      <c r="AE77" s="17"/>
      <c r="AF77" s="17"/>
    </row>
    <row r="78" ht="15.75" customHeight="1">
      <c r="A78" s="8" t="str">
        <f t="shared" si="1"/>
        <v>54-77</v>
      </c>
      <c r="B78" s="9">
        <v>45019.43455009259</v>
      </c>
      <c r="C78" s="36" t="s">
        <v>497</v>
      </c>
      <c r="D78" s="31">
        <v>54.0</v>
      </c>
      <c r="E78" s="32" t="s">
        <v>351</v>
      </c>
      <c r="F78" s="12" t="s">
        <v>34</v>
      </c>
      <c r="G78" s="12" t="s">
        <v>35</v>
      </c>
      <c r="H78" s="32" t="s">
        <v>371</v>
      </c>
      <c r="I78" s="37" t="s">
        <v>498</v>
      </c>
      <c r="J78" s="37" t="s">
        <v>499</v>
      </c>
      <c r="K78" s="37" t="s">
        <v>500</v>
      </c>
      <c r="L78" s="12" t="s">
        <v>186</v>
      </c>
      <c r="M78" s="40" t="s">
        <v>501</v>
      </c>
      <c r="N78" s="41">
        <v>80.0</v>
      </c>
      <c r="O78" s="41">
        <v>8.0</v>
      </c>
      <c r="P78" s="42" t="s">
        <v>502</v>
      </c>
      <c r="Q78" s="42" t="s">
        <v>503</v>
      </c>
      <c r="R78" s="12" t="str">
        <f>IFERROR(__xludf.DUMMYFUNCTION("GOOGLETRANSLATE(Q78,""fil"",""en"")"),"Not only against women's rights. It's against our Lord God who created us as man and woman. #Notosogie")</f>
        <v>Not only against women's rights. It's against our Lord God who created us as man and woman. #Notosogie</v>
      </c>
      <c r="S78" s="12" t="s">
        <v>56</v>
      </c>
      <c r="T78" s="42" t="s">
        <v>504</v>
      </c>
      <c r="U78" s="12"/>
      <c r="V78" s="12" t="s">
        <v>43</v>
      </c>
      <c r="W78" s="41">
        <v>1.0</v>
      </c>
      <c r="X78" s="41">
        <v>0.0</v>
      </c>
      <c r="Y78" s="41">
        <v>1.0</v>
      </c>
      <c r="Z78" s="41">
        <v>0.0</v>
      </c>
      <c r="AA78" s="12"/>
      <c r="AB78" s="12" t="b">
        <v>0</v>
      </c>
      <c r="AC78" s="15" t="s">
        <v>505</v>
      </c>
      <c r="AD78" s="12"/>
      <c r="AE78" s="17"/>
      <c r="AF78" s="17"/>
    </row>
    <row r="79" ht="15.75" customHeight="1">
      <c r="A79" s="8" t="str">
        <f t="shared" si="1"/>
        <v>54-78</v>
      </c>
      <c r="B79" s="9">
        <v>45019.43456163195</v>
      </c>
      <c r="C79" s="36" t="s">
        <v>506</v>
      </c>
      <c r="D79" s="31">
        <v>54.0</v>
      </c>
      <c r="E79" s="32" t="s">
        <v>351</v>
      </c>
      <c r="F79" s="12" t="s">
        <v>34</v>
      </c>
      <c r="G79" s="12" t="s">
        <v>35</v>
      </c>
      <c r="H79" s="32" t="s">
        <v>371</v>
      </c>
      <c r="I79" s="37" t="s">
        <v>507</v>
      </c>
      <c r="J79" s="37" t="s">
        <v>508</v>
      </c>
      <c r="K79" s="37" t="s">
        <v>509</v>
      </c>
      <c r="L79" s="12" t="s">
        <v>186</v>
      </c>
      <c r="M79" s="40" t="s">
        <v>510</v>
      </c>
      <c r="N79" s="41">
        <v>21.0</v>
      </c>
      <c r="O79" s="41">
        <v>24.0</v>
      </c>
      <c r="P79" s="42"/>
      <c r="Q79" s="42" t="s">
        <v>511</v>
      </c>
      <c r="R79" s="12" t="s">
        <v>512</v>
      </c>
      <c r="S79" s="12" t="s">
        <v>56</v>
      </c>
      <c r="T79" s="42" t="s">
        <v>513</v>
      </c>
      <c r="U79" s="12"/>
      <c r="V79" s="12" t="s">
        <v>43</v>
      </c>
      <c r="W79" s="41">
        <v>5.0</v>
      </c>
      <c r="X79" s="41">
        <v>1.0</v>
      </c>
      <c r="Y79" s="41">
        <v>2.0</v>
      </c>
      <c r="Z79" s="41">
        <v>0.0</v>
      </c>
      <c r="AA79" s="12"/>
      <c r="AB79" s="12" t="b">
        <v>0</v>
      </c>
      <c r="AC79" s="15" t="s">
        <v>514</v>
      </c>
      <c r="AD79" s="12"/>
      <c r="AE79" s="17"/>
      <c r="AF79" s="17"/>
    </row>
    <row r="80" ht="15.75" customHeight="1">
      <c r="A80" s="8" t="str">
        <f t="shared" si="1"/>
        <v>54-79</v>
      </c>
      <c r="B80" s="9">
        <v>45019.434593067126</v>
      </c>
      <c r="C80" s="36" t="s">
        <v>515</v>
      </c>
      <c r="D80" s="31">
        <v>54.0</v>
      </c>
      <c r="E80" s="32" t="s">
        <v>351</v>
      </c>
      <c r="F80" s="12" t="s">
        <v>34</v>
      </c>
      <c r="G80" s="12" t="s">
        <v>35</v>
      </c>
      <c r="H80" s="32" t="s">
        <v>371</v>
      </c>
      <c r="I80" s="37" t="s">
        <v>516</v>
      </c>
      <c r="J80" s="37" t="s">
        <v>517</v>
      </c>
      <c r="K80" s="37" t="s">
        <v>518</v>
      </c>
      <c r="L80" s="12" t="s">
        <v>186</v>
      </c>
      <c r="M80" s="40" t="s">
        <v>519</v>
      </c>
      <c r="N80" s="41">
        <v>510.0</v>
      </c>
      <c r="O80" s="41">
        <v>31.0</v>
      </c>
      <c r="P80" s="42" t="s">
        <v>520</v>
      </c>
      <c r="Q80" s="45" t="s">
        <v>521</v>
      </c>
      <c r="R80" s="12" t="str">
        <f>IFERROR(__xludf.DUMMYFUNCTION("GOOGLETRANSLATE(Q80,""fil"",""en"")"),"#NotoSogie https://t.co/5ctrrq5e3s")</f>
        <v>#NotoSogie https://t.co/5ctrrq5e3s</v>
      </c>
      <c r="S80" s="12" t="s">
        <v>42</v>
      </c>
      <c r="T80" s="42" t="s">
        <v>522</v>
      </c>
      <c r="U80" s="15" t="s">
        <v>523</v>
      </c>
      <c r="V80" s="12" t="s">
        <v>43</v>
      </c>
      <c r="W80" s="41">
        <v>0.0</v>
      </c>
      <c r="X80" s="41">
        <v>0.0</v>
      </c>
      <c r="Y80" s="41">
        <v>0.0</v>
      </c>
      <c r="Z80" s="41">
        <v>0.0</v>
      </c>
      <c r="AA80" s="12"/>
      <c r="AB80" s="12" t="s">
        <v>65</v>
      </c>
      <c r="AC80" s="15" t="s">
        <v>524</v>
      </c>
      <c r="AD80" s="12"/>
      <c r="AE80" s="17"/>
      <c r="AF80" s="17"/>
    </row>
    <row r="81" ht="15.75" customHeight="1">
      <c r="A81" s="8" t="str">
        <f t="shared" si="1"/>
        <v>54-80</v>
      </c>
      <c r="B81" s="9">
        <v>45019.434604525464</v>
      </c>
      <c r="C81" s="36" t="s">
        <v>525</v>
      </c>
      <c r="D81" s="31">
        <v>54.0</v>
      </c>
      <c r="E81" s="32" t="s">
        <v>351</v>
      </c>
      <c r="F81" s="12" t="s">
        <v>34</v>
      </c>
      <c r="G81" s="12" t="s">
        <v>35</v>
      </c>
      <c r="H81" s="32" t="s">
        <v>371</v>
      </c>
      <c r="I81" s="37" t="s">
        <v>526</v>
      </c>
      <c r="J81" s="37" t="s">
        <v>145</v>
      </c>
      <c r="K81" s="37" t="s">
        <v>527</v>
      </c>
      <c r="L81" s="12" t="s">
        <v>40</v>
      </c>
      <c r="M81" s="40" t="s">
        <v>528</v>
      </c>
      <c r="N81" s="41">
        <v>389.0</v>
      </c>
      <c r="O81" s="41">
        <v>96.0</v>
      </c>
      <c r="P81" s="42" t="s">
        <v>529</v>
      </c>
      <c r="Q81" s="42" t="s">
        <v>530</v>
      </c>
      <c r="R81" s="12" t="str">
        <f>IFERROR(__xludf.DUMMYFUNCTION("GOOGLETRANSLATE(Q81,""fil"",""en"")"),"@gucci_b33 5 they are planning to give pedos rights and so on. Bcoz of
 Under sexual orientation
 6 Sogie Bill itself came from the western country. Its a copy the paste.
 7 all this facts u still going to deny? That Sogie is far more just anti-discri"&amp;"mination? and to prevent this #NotoSogie")</f>
        <v>@gucci_b33 5 they are planning to give pedos rights and so on. Bcoz of
 Under sexual orientation
 6 Sogie Bill itself came from the western country. Its a copy the paste.
 7 all this facts u still going to deny? That Sogie is far more just anti-discrimination? and to prevent this #NotoSogie</v>
      </c>
      <c r="S81" s="12" t="s">
        <v>228</v>
      </c>
      <c r="T81" s="42" t="s">
        <v>531</v>
      </c>
      <c r="U81" s="12"/>
      <c r="V81" s="12" t="s">
        <v>64</v>
      </c>
      <c r="W81" s="41">
        <v>0.0</v>
      </c>
      <c r="X81" s="41">
        <v>0.0</v>
      </c>
      <c r="Y81" s="41">
        <v>0.0</v>
      </c>
      <c r="Z81" s="41">
        <v>0.0</v>
      </c>
      <c r="AA81" s="12"/>
      <c r="AB81" s="12" t="b">
        <v>0</v>
      </c>
      <c r="AC81" s="15" t="s">
        <v>532</v>
      </c>
      <c r="AD81" s="12"/>
      <c r="AE81" s="17"/>
      <c r="AF81" s="17"/>
    </row>
    <row r="82" ht="15.75" customHeight="1">
      <c r="A82" s="8" t="str">
        <f t="shared" si="1"/>
        <v>54-81</v>
      </c>
      <c r="B82" s="9">
        <v>45019.45845994213</v>
      </c>
      <c r="C82" s="15" t="s">
        <v>533</v>
      </c>
      <c r="D82" s="31">
        <v>54.0</v>
      </c>
      <c r="E82" s="32" t="s">
        <v>351</v>
      </c>
      <c r="F82" s="12" t="s">
        <v>34</v>
      </c>
      <c r="G82" s="12" t="s">
        <v>35</v>
      </c>
      <c r="H82" s="12" t="s">
        <v>534</v>
      </c>
      <c r="I82" s="37" t="s">
        <v>526</v>
      </c>
      <c r="J82" s="37" t="s">
        <v>145</v>
      </c>
      <c r="K82" s="37" t="s">
        <v>527</v>
      </c>
      <c r="L82" s="12" t="s">
        <v>40</v>
      </c>
      <c r="M82" s="40" t="s">
        <v>528</v>
      </c>
      <c r="N82" s="41">
        <v>389.0</v>
      </c>
      <c r="O82" s="41">
        <v>96.0</v>
      </c>
      <c r="P82" s="42" t="s">
        <v>529</v>
      </c>
      <c r="Q82" s="46" t="s">
        <v>535</v>
      </c>
      <c r="R82" s="12" t="str">
        <f>IFERROR(__xludf.DUMMYFUNCTION("GOOGLETRANSLATE(Q82,""fil"",""en"")"),"10 Reasons why we oppose Sogie Bill. Must read")</f>
        <v>10 Reasons why we oppose Sogie Bill. Must read</v>
      </c>
      <c r="S82" s="12" t="s">
        <v>42</v>
      </c>
      <c r="T82" s="47">
        <v>43718.0</v>
      </c>
      <c r="U82" s="15" t="s">
        <v>536</v>
      </c>
      <c r="V82" s="12" t="s">
        <v>43</v>
      </c>
      <c r="W82" s="46">
        <v>12.0</v>
      </c>
      <c r="X82" s="46">
        <v>6.0</v>
      </c>
      <c r="Y82" s="46">
        <v>5.0</v>
      </c>
      <c r="Z82" s="46">
        <v>1.0</v>
      </c>
      <c r="AA82" s="12"/>
      <c r="AB82" s="12" t="s">
        <v>256</v>
      </c>
      <c r="AC82" s="15" t="s">
        <v>537</v>
      </c>
      <c r="AD82" s="12"/>
      <c r="AE82" s="17"/>
      <c r="AF82" s="17"/>
    </row>
    <row r="83" ht="15.75" customHeight="1">
      <c r="A83" s="8" t="str">
        <f t="shared" si="1"/>
        <v>54-82</v>
      </c>
      <c r="B83" s="9">
        <v>45019.49624638889</v>
      </c>
      <c r="C83" s="36" t="s">
        <v>538</v>
      </c>
      <c r="D83" s="31">
        <v>54.0</v>
      </c>
      <c r="E83" s="32" t="s">
        <v>351</v>
      </c>
      <c r="F83" s="12" t="s">
        <v>34</v>
      </c>
      <c r="G83" s="12" t="s">
        <v>35</v>
      </c>
      <c r="H83" s="37" t="s">
        <v>371</v>
      </c>
      <c r="I83" s="37" t="s">
        <v>539</v>
      </c>
      <c r="J83" s="37" t="s">
        <v>540</v>
      </c>
      <c r="K83" s="37" t="s">
        <v>541</v>
      </c>
      <c r="L83" s="12" t="s">
        <v>186</v>
      </c>
      <c r="M83" s="40" t="s">
        <v>542</v>
      </c>
      <c r="N83" s="41">
        <v>97.0</v>
      </c>
      <c r="O83" s="41">
        <v>687.0</v>
      </c>
      <c r="P83" s="42"/>
      <c r="Q83" s="37" t="s">
        <v>543</v>
      </c>
      <c r="R83" s="12" t="str">
        <f>IFERROR(__xludf.DUMMYFUNCTION("GOOGLETRANSLATE(Q83,""fil"",""en"")"),"@Minico_270 @fridayzhen @collegeboyside @jmglrst @sparkphils then why are we having this conversation. The intent of the Sogie Bill is ok. But there are provisions that inhibits the rights of other people. Edit that bill and let's talk. RIGHT NOW, #NOTOSO"&amp;"GIEBILL")</f>
        <v>@Minico_270 @fridayzhen @collegeboyside @jmglrst @sparkphils then why are we having this conversation. The intent of the Sogie Bill is ok. But there are provisions that inhibits the rights of other people. Edit that bill and let's talk. RIGHT NOW, #NOTOSOGIEBILL</v>
      </c>
      <c r="S83" s="12" t="s">
        <v>228</v>
      </c>
      <c r="T83" s="37" t="s">
        <v>544</v>
      </c>
      <c r="U83" s="12"/>
      <c r="V83" s="12" t="s">
        <v>43</v>
      </c>
      <c r="W83" s="39">
        <v>0.0</v>
      </c>
      <c r="X83" s="39">
        <v>1.0</v>
      </c>
      <c r="Y83" s="39">
        <v>0.0</v>
      </c>
      <c r="Z83" s="39">
        <v>0.0</v>
      </c>
      <c r="AA83" s="12"/>
      <c r="AB83" s="12" t="s">
        <v>65</v>
      </c>
      <c r="AC83" s="15" t="s">
        <v>545</v>
      </c>
      <c r="AD83" s="12"/>
      <c r="AE83" s="17"/>
      <c r="AF83" s="17"/>
    </row>
    <row r="84" ht="15.75" customHeight="1">
      <c r="A84" s="8" t="str">
        <f t="shared" si="1"/>
        <v>54-83</v>
      </c>
      <c r="B84" s="9">
        <v>45019.49626335649</v>
      </c>
      <c r="C84" s="45" t="s">
        <v>546</v>
      </c>
      <c r="D84" s="31">
        <v>54.0</v>
      </c>
      <c r="E84" s="32" t="s">
        <v>351</v>
      </c>
      <c r="F84" s="12" t="s">
        <v>34</v>
      </c>
      <c r="G84" s="12" t="s">
        <v>35</v>
      </c>
      <c r="H84" s="42" t="s">
        <v>371</v>
      </c>
      <c r="I84" s="42" t="s">
        <v>539</v>
      </c>
      <c r="J84" s="42" t="s">
        <v>540</v>
      </c>
      <c r="K84" s="42" t="s">
        <v>541</v>
      </c>
      <c r="L84" s="12" t="s">
        <v>186</v>
      </c>
      <c r="M84" s="40" t="s">
        <v>542</v>
      </c>
      <c r="N84" s="41">
        <v>97.0</v>
      </c>
      <c r="O84" s="41">
        <v>687.0</v>
      </c>
      <c r="P84" s="42"/>
      <c r="Q84" s="42" t="s">
        <v>547</v>
      </c>
      <c r="R84" s="12" t="str">
        <f>IFERROR(__xludf.DUMMYFUNCTION("GOOGLETRANSLATE(Q84,""fil"",""en"")"),"@collegeboyside @minico_270 @jmglrst @fridayzhen @sparkphils is in the header but the proposed bill doesn't seem like that. Sogie Bill is special treatment. Though there are provisions that are beautiful, but there are also those who are problematic. Edit"&amp;" that bill then let's talk. Right now, I'm #NotoSogiebill")</f>
        <v>@collegeboyside @minico_270 @jmglrst @fridayzhen @sparkphils is in the header but the proposed bill doesn't seem like that. Sogie Bill is special treatment. Though there are provisions that are beautiful, but there are also those who are problematic. Edit that bill then let's talk. Right now, I'm #NotoSogiebill</v>
      </c>
      <c r="S84" s="12" t="s">
        <v>228</v>
      </c>
      <c r="T84" s="42" t="s">
        <v>548</v>
      </c>
      <c r="U84" s="12"/>
      <c r="V84" s="12" t="s">
        <v>43</v>
      </c>
      <c r="W84" s="41">
        <v>0.0</v>
      </c>
      <c r="X84" s="41">
        <v>0.0</v>
      </c>
      <c r="Y84" s="41">
        <v>0.0</v>
      </c>
      <c r="Z84" s="41">
        <v>0.0</v>
      </c>
      <c r="AA84" s="12"/>
      <c r="AB84" s="12" t="s">
        <v>65</v>
      </c>
      <c r="AC84" s="15" t="s">
        <v>549</v>
      </c>
      <c r="AD84" s="12"/>
      <c r="AE84" s="17"/>
      <c r="AF84" s="17"/>
    </row>
    <row r="85" ht="15.75" customHeight="1">
      <c r="A85" s="8" t="str">
        <f t="shared" si="1"/>
        <v>54-84</v>
      </c>
      <c r="B85" s="9">
        <v>45019.49627747685</v>
      </c>
      <c r="C85" s="45" t="s">
        <v>550</v>
      </c>
      <c r="D85" s="31">
        <v>54.0</v>
      </c>
      <c r="E85" s="32" t="s">
        <v>351</v>
      </c>
      <c r="F85" s="12" t="s">
        <v>34</v>
      </c>
      <c r="G85" s="12" t="s">
        <v>35</v>
      </c>
      <c r="H85" s="42" t="s">
        <v>371</v>
      </c>
      <c r="I85" s="42" t="s">
        <v>551</v>
      </c>
      <c r="J85" s="42" t="s">
        <v>552</v>
      </c>
      <c r="K85" s="42"/>
      <c r="L85" s="12" t="s">
        <v>40</v>
      </c>
      <c r="M85" s="40" t="s">
        <v>553</v>
      </c>
      <c r="N85" s="41">
        <v>227.0</v>
      </c>
      <c r="O85" s="41">
        <v>15.0</v>
      </c>
      <c r="P85" s="42"/>
      <c r="Q85" s="42" t="s">
        <v>554</v>
      </c>
      <c r="R85" s="12" t="str">
        <f>IFERROR(__xludf.DUMMYFUNCTION("GOOGLETRANSLATE(Q85,""fil"",""en"")"),"Our society has become complacent. It prioritizes ""entitlement"" masquerading as ""rights"" over the basic requirement of decent living.
 #Notosogiebill
 #SaveTheFarmers")</f>
        <v>Our society has become complacent. It prioritizes "entitlement" masquerading as "rights" over the basic requirement of decent living.
 #Notosogiebill
 #SaveTheFarmers</v>
      </c>
      <c r="S85" s="12" t="s">
        <v>56</v>
      </c>
      <c r="T85" s="42" t="s">
        <v>555</v>
      </c>
      <c r="U85" s="12"/>
      <c r="V85" s="12" t="s">
        <v>43</v>
      </c>
      <c r="W85" s="41">
        <v>0.0</v>
      </c>
      <c r="X85" s="41">
        <v>0.0</v>
      </c>
      <c r="Y85" s="41">
        <v>0.0</v>
      </c>
      <c r="Z85" s="41">
        <v>0.0</v>
      </c>
      <c r="AA85" s="12"/>
      <c r="AB85" s="12" t="b">
        <v>0</v>
      </c>
      <c r="AC85" s="15" t="s">
        <v>556</v>
      </c>
      <c r="AD85" s="12"/>
      <c r="AE85" s="17"/>
      <c r="AF85" s="17"/>
    </row>
    <row r="86" ht="15.75" customHeight="1">
      <c r="A86" s="8" t="str">
        <f t="shared" si="1"/>
        <v>54-85</v>
      </c>
      <c r="B86" s="9">
        <v>45019.49629113426</v>
      </c>
      <c r="C86" s="45" t="s">
        <v>557</v>
      </c>
      <c r="D86" s="31">
        <v>54.0</v>
      </c>
      <c r="E86" s="32" t="s">
        <v>351</v>
      </c>
      <c r="F86" s="12" t="s">
        <v>34</v>
      </c>
      <c r="G86" s="12" t="s">
        <v>35</v>
      </c>
      <c r="H86" s="42" t="s">
        <v>371</v>
      </c>
      <c r="I86" s="42" t="s">
        <v>558</v>
      </c>
      <c r="J86" s="42" t="s">
        <v>559</v>
      </c>
      <c r="K86" s="42"/>
      <c r="L86" s="12" t="s">
        <v>186</v>
      </c>
      <c r="M86" s="40" t="s">
        <v>560</v>
      </c>
      <c r="N86" s="41">
        <v>11.0</v>
      </c>
      <c r="O86" s="41">
        <v>1.0</v>
      </c>
      <c r="P86" s="42"/>
      <c r="Q86" s="42" t="s">
        <v>561</v>
      </c>
      <c r="R86" s="12" t="str">
        <f>IFERROR(__xludf.DUMMYFUNCTION("GOOGLETRANSLATE(Q86,""fil"",""en"")"),"OMG guys I dont want to support the Sogie Bill because Pope Francis said it was bad. WAKE UP PEOPLE !!! #NotosogieBill 😡😡😡n't")</f>
        <v>OMG guys I dont want to support the Sogie Bill because Pope Francis said it was bad. WAKE UP PEOPLE !!! #NotosogieBill 😡😡😡n't</v>
      </c>
      <c r="S86" s="12" t="s">
        <v>56</v>
      </c>
      <c r="T86" s="48" t="s">
        <v>562</v>
      </c>
      <c r="U86" s="12"/>
      <c r="V86" s="12" t="s">
        <v>43</v>
      </c>
      <c r="W86" s="41">
        <v>0.0</v>
      </c>
      <c r="X86" s="41">
        <v>0.0</v>
      </c>
      <c r="Y86" s="41">
        <v>0.0</v>
      </c>
      <c r="Z86" s="41">
        <v>0.0</v>
      </c>
      <c r="AA86" s="12"/>
      <c r="AB86" s="12" t="s">
        <v>563</v>
      </c>
      <c r="AC86" s="15" t="s">
        <v>564</v>
      </c>
      <c r="AD86" s="12"/>
      <c r="AE86" s="17"/>
      <c r="AF86" s="17"/>
    </row>
    <row r="87" ht="15.75" customHeight="1">
      <c r="A87" s="8" t="str">
        <f t="shared" si="1"/>
        <v>54-86</v>
      </c>
      <c r="B87" s="9">
        <v>45035.50904414352</v>
      </c>
      <c r="C87" s="49" t="s">
        <v>565</v>
      </c>
      <c r="D87" s="11">
        <v>54.0</v>
      </c>
      <c r="E87" s="12" t="s">
        <v>351</v>
      </c>
      <c r="F87" s="12" t="s">
        <v>34</v>
      </c>
      <c r="G87" s="12" t="s">
        <v>35</v>
      </c>
      <c r="H87" s="50" t="s">
        <v>371</v>
      </c>
      <c r="I87" s="50" t="s">
        <v>566</v>
      </c>
      <c r="J87" s="50" t="s">
        <v>567</v>
      </c>
      <c r="K87" s="50"/>
      <c r="L87" s="12" t="s">
        <v>40</v>
      </c>
      <c r="M87" s="51">
        <v>45184.0</v>
      </c>
      <c r="N87" s="50">
        <v>1.0</v>
      </c>
      <c r="O87" s="50">
        <v>1276.0</v>
      </c>
      <c r="P87" s="50" t="s">
        <v>568</v>
      </c>
      <c r="Q87" s="50" t="s">
        <v>569</v>
      </c>
      <c r="R87" s="12" t="s">
        <v>570</v>
      </c>
      <c r="S87" s="12" t="s">
        <v>274</v>
      </c>
      <c r="T87" s="50" t="s">
        <v>571</v>
      </c>
      <c r="U87" s="12"/>
      <c r="V87" s="12" t="s">
        <v>43</v>
      </c>
      <c r="W87" s="50">
        <v>2.0</v>
      </c>
      <c r="X87" s="50">
        <v>1.0</v>
      </c>
      <c r="Y87" s="50">
        <v>0.0</v>
      </c>
      <c r="Z87" s="50">
        <v>0.0</v>
      </c>
      <c r="AA87" s="12"/>
      <c r="AB87" s="12" t="s">
        <v>563</v>
      </c>
      <c r="AC87" s="12" t="s">
        <v>572</v>
      </c>
      <c r="AD87" s="12"/>
      <c r="AE87" s="17"/>
      <c r="AF87" s="17"/>
    </row>
    <row r="88" ht="15.75" customHeight="1">
      <c r="A88" s="8" t="str">
        <f t="shared" si="1"/>
        <v>54-87</v>
      </c>
      <c r="B88" s="9">
        <v>45035.50906091435</v>
      </c>
      <c r="C88" s="49" t="s">
        <v>106</v>
      </c>
      <c r="D88" s="11">
        <v>54.0</v>
      </c>
      <c r="E88" s="12" t="s">
        <v>351</v>
      </c>
      <c r="F88" s="12" t="s">
        <v>34</v>
      </c>
      <c r="G88" s="12" t="s">
        <v>35</v>
      </c>
      <c r="H88" s="50" t="s">
        <v>371</v>
      </c>
      <c r="I88" s="50" t="s">
        <v>573</v>
      </c>
      <c r="J88" s="50" t="s">
        <v>108</v>
      </c>
      <c r="K88" s="50" t="s">
        <v>109</v>
      </c>
      <c r="L88" s="12" t="s">
        <v>40</v>
      </c>
      <c r="M88" s="52">
        <v>45219.0</v>
      </c>
      <c r="N88" s="50">
        <v>99.0</v>
      </c>
      <c r="O88" s="50">
        <v>78.0</v>
      </c>
      <c r="P88" s="50" t="s">
        <v>568</v>
      </c>
      <c r="Q88" s="50" t="s">
        <v>574</v>
      </c>
      <c r="R88" s="12" t="s">
        <v>575</v>
      </c>
      <c r="S88" s="12" t="s">
        <v>228</v>
      </c>
      <c r="T88" s="53">
        <v>44146.94027777778</v>
      </c>
      <c r="U88" s="12"/>
      <c r="V88" s="12" t="s">
        <v>43</v>
      </c>
      <c r="W88" s="50">
        <v>0.0</v>
      </c>
      <c r="X88" s="50">
        <v>0.0</v>
      </c>
      <c r="Y88" s="50">
        <v>0.0</v>
      </c>
      <c r="Z88" s="50">
        <v>0.0</v>
      </c>
      <c r="AA88" s="12"/>
      <c r="AB88" s="12" t="b">
        <v>0</v>
      </c>
      <c r="AC88" s="15" t="s">
        <v>576</v>
      </c>
      <c r="AD88" s="12"/>
      <c r="AE88" s="17"/>
      <c r="AF88" s="17"/>
    </row>
    <row r="89" ht="15.75" customHeight="1">
      <c r="A89" s="8" t="str">
        <f t="shared" si="1"/>
        <v>54-88</v>
      </c>
      <c r="B89" s="54">
        <v>45035.509074525464</v>
      </c>
      <c r="C89" s="49" t="s">
        <v>98</v>
      </c>
      <c r="D89" s="11">
        <v>54.0</v>
      </c>
      <c r="E89" s="12" t="s">
        <v>351</v>
      </c>
      <c r="F89" s="12" t="s">
        <v>34</v>
      </c>
      <c r="G89" s="12" t="s">
        <v>35</v>
      </c>
      <c r="H89" s="50" t="s">
        <v>371</v>
      </c>
      <c r="I89" s="50" t="s">
        <v>577</v>
      </c>
      <c r="J89" s="50" t="s">
        <v>100</v>
      </c>
      <c r="K89" s="50" t="s">
        <v>578</v>
      </c>
      <c r="L89" s="12" t="s">
        <v>40</v>
      </c>
      <c r="M89" s="52">
        <v>45250.0</v>
      </c>
      <c r="N89" s="50">
        <v>61.0</v>
      </c>
      <c r="O89" s="50">
        <v>20.0</v>
      </c>
      <c r="P89" s="50"/>
      <c r="Q89" s="50" t="s">
        <v>579</v>
      </c>
      <c r="R89" s="46" t="s">
        <v>580</v>
      </c>
      <c r="S89" s="46" t="s">
        <v>228</v>
      </c>
      <c r="T89" s="53">
        <v>44146.81180555555</v>
      </c>
      <c r="U89" s="46"/>
      <c r="V89" s="46" t="s">
        <v>43</v>
      </c>
      <c r="W89" s="50">
        <v>0.0</v>
      </c>
      <c r="X89" s="50">
        <v>1.0</v>
      </c>
      <c r="Y89" s="50">
        <v>0.0</v>
      </c>
      <c r="Z89" s="50">
        <v>0.0</v>
      </c>
      <c r="AA89" s="46"/>
      <c r="AB89" s="12" t="s">
        <v>486</v>
      </c>
      <c r="AC89" s="15" t="s">
        <v>581</v>
      </c>
      <c r="AD89" s="46"/>
      <c r="AE89" s="55"/>
      <c r="AF89" s="55"/>
    </row>
    <row r="90" ht="15.75" customHeight="1">
      <c r="A90" s="8" t="str">
        <f t="shared" si="1"/>
        <v>54-89</v>
      </c>
      <c r="B90" s="54">
        <v>45035.509087349536</v>
      </c>
      <c r="C90" s="49" t="s">
        <v>582</v>
      </c>
      <c r="D90" s="11">
        <v>54.0</v>
      </c>
      <c r="E90" s="12" t="s">
        <v>351</v>
      </c>
      <c r="F90" s="12" t="s">
        <v>34</v>
      </c>
      <c r="G90" s="12" t="s">
        <v>35</v>
      </c>
      <c r="H90" s="50" t="s">
        <v>371</v>
      </c>
      <c r="I90" s="50" t="s">
        <v>583</v>
      </c>
      <c r="J90" s="50" t="s">
        <v>584</v>
      </c>
      <c r="K90" s="50" t="s">
        <v>585</v>
      </c>
      <c r="L90" s="12" t="s">
        <v>40</v>
      </c>
      <c r="M90" s="52">
        <v>45250.0</v>
      </c>
      <c r="N90" s="50">
        <v>13.0</v>
      </c>
      <c r="O90" s="50">
        <v>0.0</v>
      </c>
      <c r="P90" s="50"/>
      <c r="Q90" s="50" t="s">
        <v>586</v>
      </c>
      <c r="R90" s="12" t="str">
        <f>IFERROR(__xludf.DUMMYFUNCTION("GOOGLETRANSLATE(Q90,""fil"",""en"")"),"We shouldn't tolerate people or laws that are going beyond the line and abusing God's grace and love.
 #Notosogie")</f>
        <v>We shouldn't tolerate people or laws that are going beyond the line and abusing God's grace and love.
 #Notosogie</v>
      </c>
      <c r="S90" s="46" t="s">
        <v>56</v>
      </c>
      <c r="T90" s="56">
        <v>44146.01180555556</v>
      </c>
      <c r="U90" s="46"/>
      <c r="V90" s="46" t="s">
        <v>43</v>
      </c>
      <c r="W90" s="50">
        <v>1.0</v>
      </c>
      <c r="X90" s="50">
        <v>0.0</v>
      </c>
      <c r="Y90" s="50">
        <v>0.0</v>
      </c>
      <c r="Z90" s="50">
        <v>0.0</v>
      </c>
      <c r="AA90" s="46"/>
      <c r="AB90" s="46" t="s">
        <v>70</v>
      </c>
      <c r="AC90" s="46" t="s">
        <v>587</v>
      </c>
      <c r="AD90" s="46"/>
      <c r="AE90" s="55"/>
      <c r="AF90" s="55"/>
    </row>
    <row r="91" ht="15.75" customHeight="1">
      <c r="A91" s="8" t="str">
        <f t="shared" si="1"/>
        <v>54-90</v>
      </c>
      <c r="B91" s="54">
        <v>45036.96380787037</v>
      </c>
      <c r="C91" s="57" t="s">
        <v>588</v>
      </c>
      <c r="D91" s="58">
        <v>54.0</v>
      </c>
      <c r="E91" s="50" t="s">
        <v>33</v>
      </c>
      <c r="F91" s="50" t="s">
        <v>589</v>
      </c>
      <c r="G91" s="12" t="s">
        <v>35</v>
      </c>
      <c r="H91" s="50" t="s">
        <v>371</v>
      </c>
      <c r="I91" s="50" t="s">
        <v>590</v>
      </c>
      <c r="J91" s="50" t="s">
        <v>591</v>
      </c>
      <c r="K91" s="50" t="s">
        <v>592</v>
      </c>
      <c r="L91" s="50" t="s">
        <v>186</v>
      </c>
      <c r="M91" s="50" t="s">
        <v>593</v>
      </c>
      <c r="N91" s="50">
        <v>677.0</v>
      </c>
      <c r="O91" s="50">
        <v>328.0</v>
      </c>
      <c r="P91" s="50" t="s">
        <v>594</v>
      </c>
      <c r="Q91" s="50" t="s">
        <v>595</v>
      </c>
      <c r="R91" s="12" t="str">
        <f>IFERROR(__xludf.DUMMYFUNCTION("GOOGLETRANSLATE(Q91,""fil"",""en"")"),"Dear Christians. This movement may not have made it on the national level but they are sure are dying to build their fortresses in every town and city in the country. #Notosogie lifesitenews.com/news/canadas-tâing")</f>
        <v>Dear Christians. This movement may not have made it on the national level but they are sure are dying to build their fortresses in every town and city in the country. #Notosogie lifesitenews.com/news/canadas-tâing</v>
      </c>
      <c r="S91" s="50" t="s">
        <v>56</v>
      </c>
      <c r="T91" s="50" t="s">
        <v>596</v>
      </c>
      <c r="U91" s="50"/>
      <c r="V91" s="50" t="s">
        <v>43</v>
      </c>
      <c r="W91" s="50">
        <v>0.0</v>
      </c>
      <c r="X91" s="50">
        <v>0.0</v>
      </c>
      <c r="Y91" s="50">
        <v>0.0</v>
      </c>
      <c r="Z91" s="50">
        <v>0.0</v>
      </c>
      <c r="AA91" s="50"/>
      <c r="AB91" s="59" t="s">
        <v>597</v>
      </c>
      <c r="AC91" s="60" t="s">
        <v>598</v>
      </c>
      <c r="AD91" s="46"/>
      <c r="AE91" s="55"/>
      <c r="AF91" s="55"/>
    </row>
    <row r="92" ht="15.75" customHeight="1">
      <c r="A92" s="8" t="str">
        <f t="shared" si="1"/>
        <v>54-91</v>
      </c>
      <c r="B92" s="54">
        <v>45037.96380787037</v>
      </c>
      <c r="C92" s="57" t="s">
        <v>599</v>
      </c>
      <c r="D92" s="58">
        <v>54.0</v>
      </c>
      <c r="E92" s="50" t="s">
        <v>33</v>
      </c>
      <c r="F92" s="50" t="s">
        <v>589</v>
      </c>
      <c r="G92" s="12" t="s">
        <v>35</v>
      </c>
      <c r="H92" s="50" t="s">
        <v>371</v>
      </c>
      <c r="I92" s="50" t="s">
        <v>600</v>
      </c>
      <c r="J92" s="50" t="s">
        <v>163</v>
      </c>
      <c r="L92" s="50" t="s">
        <v>186</v>
      </c>
      <c r="M92" s="50" t="s">
        <v>601</v>
      </c>
      <c r="N92" s="50">
        <v>119.0</v>
      </c>
      <c r="O92" s="50">
        <v>31.0</v>
      </c>
      <c r="P92" s="50"/>
      <c r="Q92" s="50" t="s">
        <v>164</v>
      </c>
      <c r="R92" s="12" t="str">
        <f>IFERROR(__xludf.DUMMYFUNCTION("GOOGLETRANSLATE(Q92,""fil"",""en"")"),"Only those who love the obscene pleasures of the flesh and cannot carry in their conscience the burden of sin resulting from such irresponsible practice negate the existence of the objective truth. #notosogie")</f>
        <v>Only those who love the obscene pleasures of the flesh and cannot carry in their conscience the burden of sin resulting from such irresponsible practice negate the existence of the objective truth. #notosogie</v>
      </c>
      <c r="S92" s="50" t="s">
        <v>56</v>
      </c>
      <c r="T92" s="50" t="s">
        <v>602</v>
      </c>
      <c r="U92" s="50"/>
      <c r="V92" s="50" t="s">
        <v>43</v>
      </c>
      <c r="W92" s="50">
        <v>0.0</v>
      </c>
      <c r="X92" s="50">
        <v>0.0</v>
      </c>
      <c r="Y92" s="50">
        <v>0.0</v>
      </c>
      <c r="Z92" s="50">
        <v>0.0</v>
      </c>
      <c r="AA92" s="50"/>
      <c r="AB92" s="59" t="s">
        <v>70</v>
      </c>
      <c r="AC92" s="61" t="s">
        <v>603</v>
      </c>
      <c r="AD92" s="46"/>
      <c r="AE92" s="55"/>
      <c r="AF92" s="55"/>
    </row>
    <row r="93" ht="15.75" customHeight="1">
      <c r="A93" s="8" t="str">
        <f t="shared" si="1"/>
        <v>54-92</v>
      </c>
      <c r="B93" s="54">
        <v>45038.96380787037</v>
      </c>
      <c r="C93" s="57" t="s">
        <v>604</v>
      </c>
      <c r="D93" s="58">
        <v>54.0</v>
      </c>
      <c r="E93" s="50" t="s">
        <v>33</v>
      </c>
      <c r="F93" s="50" t="s">
        <v>589</v>
      </c>
      <c r="G93" s="12" t="s">
        <v>35</v>
      </c>
      <c r="H93" s="50" t="s">
        <v>371</v>
      </c>
      <c r="I93" s="50" t="s">
        <v>605</v>
      </c>
      <c r="J93" s="50" t="s">
        <v>606</v>
      </c>
      <c r="K93" s="50" t="s">
        <v>169</v>
      </c>
      <c r="L93" s="50" t="s">
        <v>40</v>
      </c>
      <c r="M93" s="50" t="s">
        <v>607</v>
      </c>
      <c r="N93" s="50">
        <v>477.0</v>
      </c>
      <c r="O93" s="50">
        <v>123.0</v>
      </c>
      <c r="P93" s="50"/>
      <c r="Q93" s="50" t="s">
        <v>608</v>
      </c>
      <c r="R93" s="12" t="str">
        <f>IFERROR(__xludf.DUMMYFUNCTION("GOOGLETRANSLATE(Q93,""fil"",""en"")"),"Will the oblation be soon multi-colored?
 &amp; amp; the @upmbt be up fighting rainbow &amp; amp; Ditch Maroons?
 #NotoSogie https://t.co/5NPMEPYJRI")</f>
        <v>Will the oblation be soon multi-colored?
 &amp; amp; the @upmbt be up fighting rainbow &amp; amp; Ditch Maroons?
 #NotoSogie https://t.co/5NPMEPYJRI</v>
      </c>
      <c r="S93" s="50" t="s">
        <v>56</v>
      </c>
      <c r="T93" s="50" t="s">
        <v>609</v>
      </c>
      <c r="U93" s="50"/>
      <c r="V93" s="50" t="s">
        <v>43</v>
      </c>
      <c r="W93" s="50">
        <v>0.0</v>
      </c>
      <c r="X93" s="50">
        <v>0.0</v>
      </c>
      <c r="Y93" s="50">
        <v>0.0</v>
      </c>
      <c r="Z93" s="50">
        <v>0.0</v>
      </c>
      <c r="AA93" s="50"/>
      <c r="AB93" s="46" t="s">
        <v>70</v>
      </c>
      <c r="AC93" s="62" t="s">
        <v>610</v>
      </c>
      <c r="AD93" s="46"/>
      <c r="AE93" s="55"/>
      <c r="AF93" s="55"/>
    </row>
    <row r="94" ht="15.75" customHeight="1">
      <c r="A94" s="8" t="str">
        <f t="shared" si="1"/>
        <v>54-93</v>
      </c>
      <c r="B94" s="54">
        <v>45041.96380787037</v>
      </c>
      <c r="C94" s="57" t="s">
        <v>611</v>
      </c>
      <c r="D94" s="58">
        <v>54.0</v>
      </c>
      <c r="E94" s="50" t="s">
        <v>33</v>
      </c>
      <c r="F94" s="50" t="s">
        <v>589</v>
      </c>
      <c r="G94" s="12" t="s">
        <v>35</v>
      </c>
      <c r="H94" s="50" t="s">
        <v>371</v>
      </c>
      <c r="I94" s="50" t="s">
        <v>612</v>
      </c>
      <c r="J94" s="50" t="s">
        <v>613</v>
      </c>
      <c r="K94" s="50" t="s">
        <v>614</v>
      </c>
      <c r="L94" s="50" t="s">
        <v>40</v>
      </c>
      <c r="M94" s="50" t="s">
        <v>615</v>
      </c>
      <c r="N94" s="50">
        <v>251.0</v>
      </c>
      <c r="O94" s="50">
        <v>33.0</v>
      </c>
      <c r="P94" s="50" t="s">
        <v>616</v>
      </c>
      <c r="Q94" s="50" t="s">
        <v>617</v>
      </c>
      <c r="R94" s="12" t="str">
        <f>IFERROR(__xludf.DUMMYFUNCTION("GOOGLETRANSLATE(Q94,""fil"",""en"")"),"@Abscbnnews we are dead with tito sen @sotto_tito. There is no rely on the outdated hard copies ... use google more updated. Still #NotoSogie because of, as mentioned during the hearing, ""hidden horrible provisions"".")</f>
        <v>@Abscbnnews we are dead with tito sen @sotto_tito. There is no rely on the outdated hard copies ... use google more updated. Still #NotoSogie because of, as mentioned during the hearing, "hidden horrible provisions".</v>
      </c>
      <c r="S94" s="50" t="s">
        <v>228</v>
      </c>
      <c r="T94" s="50" t="s">
        <v>618</v>
      </c>
      <c r="U94" s="50"/>
      <c r="V94" s="50" t="s">
        <v>43</v>
      </c>
      <c r="W94" s="50">
        <v>1.0</v>
      </c>
      <c r="X94" s="50">
        <v>0.0</v>
      </c>
      <c r="Y94" s="50">
        <v>0.0</v>
      </c>
      <c r="Z94" s="50">
        <v>0.0</v>
      </c>
      <c r="AA94" s="50"/>
      <c r="AB94" s="59" t="s">
        <v>70</v>
      </c>
      <c r="AC94" s="61" t="s">
        <v>619</v>
      </c>
      <c r="AD94" s="46"/>
      <c r="AE94" s="55"/>
      <c r="AF94" s="55"/>
    </row>
    <row r="95" ht="15.75" customHeight="1">
      <c r="A95" s="8" t="str">
        <f t="shared" si="1"/>
        <v>54-94</v>
      </c>
      <c r="B95" s="54">
        <v>45042.96380787037</v>
      </c>
      <c r="C95" s="57" t="s">
        <v>620</v>
      </c>
      <c r="D95" s="58">
        <v>54.0</v>
      </c>
      <c r="E95" s="50" t="s">
        <v>33</v>
      </c>
      <c r="F95" s="50" t="s">
        <v>589</v>
      </c>
      <c r="G95" s="12" t="s">
        <v>35</v>
      </c>
      <c r="H95" s="50" t="s">
        <v>371</v>
      </c>
      <c r="I95" s="50" t="s">
        <v>621</v>
      </c>
      <c r="J95" s="50" t="s">
        <v>622</v>
      </c>
      <c r="K95" s="50" t="s">
        <v>623</v>
      </c>
      <c r="L95" s="50" t="s">
        <v>40</v>
      </c>
      <c r="M95" s="50" t="s">
        <v>624</v>
      </c>
      <c r="N95" s="50">
        <v>345.0</v>
      </c>
      <c r="O95" s="50">
        <v>270.0</v>
      </c>
      <c r="P95" s="50" t="s">
        <v>625</v>
      </c>
      <c r="Q95" s="50" t="s">
        <v>626</v>
      </c>
      <c r="R95" s="12" t="str">
        <f>IFERROR(__xludf.DUMMYFUNCTION("GOOGLETRANSLATE(Q95,""fil"",""en"")"),"Love the Sinners but hate the sin #NotoSogiebill #NotoSogie ð ™ ð »https://t.co/o0bfeponps")</f>
        <v>Love the Sinners but hate the sin #NotoSogiebill #NotoSogie ð ™ ð »https://t.co/o0bfeponps</v>
      </c>
      <c r="S95" s="50" t="s">
        <v>56</v>
      </c>
      <c r="T95" s="50" t="s">
        <v>627</v>
      </c>
      <c r="U95" s="50"/>
      <c r="V95" s="50" t="s">
        <v>43</v>
      </c>
      <c r="W95" s="50">
        <v>9.0</v>
      </c>
      <c r="X95" s="50">
        <v>1.0</v>
      </c>
      <c r="Y95" s="50">
        <v>0.0</v>
      </c>
      <c r="Z95" s="50">
        <v>5.0</v>
      </c>
      <c r="AA95" s="50"/>
      <c r="AB95" s="59" t="s">
        <v>70</v>
      </c>
      <c r="AC95" s="61" t="s">
        <v>628</v>
      </c>
      <c r="AD95" s="46"/>
      <c r="AE95" s="55"/>
      <c r="AF95" s="55"/>
    </row>
    <row r="96" ht="15.75" customHeight="1">
      <c r="A96" s="8" t="str">
        <f t="shared" si="1"/>
        <v>54-95</v>
      </c>
      <c r="B96" s="54">
        <v>45043.96380787037</v>
      </c>
      <c r="C96" s="57" t="s">
        <v>629</v>
      </c>
      <c r="D96" s="58">
        <v>54.0</v>
      </c>
      <c r="E96" s="50" t="s">
        <v>33</v>
      </c>
      <c r="F96" s="50" t="s">
        <v>589</v>
      </c>
      <c r="G96" s="12" t="s">
        <v>35</v>
      </c>
      <c r="H96" s="50" t="s">
        <v>371</v>
      </c>
      <c r="I96" s="50" t="s">
        <v>630</v>
      </c>
      <c r="J96" s="50" t="s">
        <v>631</v>
      </c>
      <c r="K96" s="50" t="s">
        <v>632</v>
      </c>
      <c r="L96" s="50" t="s">
        <v>40</v>
      </c>
      <c r="M96" s="50" t="s">
        <v>633</v>
      </c>
      <c r="N96" s="50">
        <v>506.0</v>
      </c>
      <c r="O96" s="50">
        <v>7779.0</v>
      </c>
      <c r="P96" s="50" t="s">
        <v>568</v>
      </c>
      <c r="Q96" s="50" t="s">
        <v>634</v>
      </c>
      <c r="R96" s="12" t="str">
        <f>IFERROR(__xludf.DUMMYFUNCTION("GOOGLETRANSLATE(Q96,""fil"",""en"")"),"#NotoSogie yes to the preservation of the Filipino family! Facebook.com/10000028902408âpan")</f>
        <v>#NotoSogie yes to the preservation of the Filipino family! Facebook.com/10000028902408âpan</v>
      </c>
      <c r="S96" s="50" t="s">
        <v>56</v>
      </c>
      <c r="T96" s="50" t="s">
        <v>635</v>
      </c>
      <c r="U96" s="50"/>
      <c r="V96" s="50" t="s">
        <v>43</v>
      </c>
      <c r="W96" s="50">
        <v>31.0</v>
      </c>
      <c r="X96" s="50">
        <v>1.0</v>
      </c>
      <c r="Y96" s="50">
        <v>10.0</v>
      </c>
      <c r="Z96" s="50">
        <v>0.0</v>
      </c>
      <c r="AA96" s="50"/>
      <c r="AB96" s="59" t="s">
        <v>70</v>
      </c>
      <c r="AC96" s="61" t="s">
        <v>636</v>
      </c>
      <c r="AD96" s="46"/>
      <c r="AE96" s="55"/>
      <c r="AF96" s="55"/>
    </row>
    <row r="97" ht="15.75" customHeight="1">
      <c r="A97" s="8" t="str">
        <f t="shared" si="1"/>
        <v>54-96</v>
      </c>
      <c r="B97" s="54">
        <v>45044.96380787037</v>
      </c>
      <c r="C97" s="57" t="s">
        <v>637</v>
      </c>
      <c r="D97" s="58">
        <v>54.0</v>
      </c>
      <c r="E97" s="50" t="s">
        <v>33</v>
      </c>
      <c r="F97" s="50" t="s">
        <v>589</v>
      </c>
      <c r="G97" s="12" t="s">
        <v>35</v>
      </c>
      <c r="H97" s="50" t="s">
        <v>371</v>
      </c>
      <c r="I97" s="50" t="s">
        <v>638</v>
      </c>
      <c r="J97" s="50" t="s">
        <v>639</v>
      </c>
      <c r="K97" s="50"/>
      <c r="L97" s="50" t="s">
        <v>40</v>
      </c>
      <c r="M97" s="50" t="s">
        <v>640</v>
      </c>
      <c r="N97" s="50">
        <v>27.0</v>
      </c>
      <c r="O97" s="50">
        <v>3.0</v>
      </c>
      <c r="P97" s="50"/>
      <c r="Q97" s="50" t="s">
        <v>641</v>
      </c>
      <c r="R97" s="12" t="str">
        <f>IFERROR(__xludf.DUMMYFUNCTION("GOOGLETRANSLATE(Q97,""fil"",""en"")"),"@ABSCBNNews in his own dictionary, there is no word for transgender, and it is the same goes under his leadership #NotoSogie Bill")</f>
        <v>@ABSCBNNews in his own dictionary, there is no word for transgender, and it is the same goes under his leadership #NotoSogie Bill</v>
      </c>
      <c r="S97" s="50" t="s">
        <v>228</v>
      </c>
      <c r="T97" s="50" t="s">
        <v>642</v>
      </c>
      <c r="U97" s="50"/>
      <c r="V97" s="50" t="s">
        <v>43</v>
      </c>
      <c r="W97" s="50">
        <v>1.0</v>
      </c>
      <c r="X97" s="50">
        <v>0.0</v>
      </c>
      <c r="Y97" s="50">
        <v>0.0</v>
      </c>
      <c r="Z97" s="50">
        <v>0.0</v>
      </c>
      <c r="AA97" s="50"/>
      <c r="AB97" s="46" t="b">
        <v>0</v>
      </c>
      <c r="AC97" s="62" t="s">
        <v>643</v>
      </c>
      <c r="AD97" s="46"/>
      <c r="AE97" s="55"/>
      <c r="AF97" s="55"/>
    </row>
    <row r="98" ht="15.75" customHeight="1">
      <c r="A98" s="8" t="str">
        <f t="shared" si="1"/>
        <v>54-97</v>
      </c>
      <c r="B98" s="54">
        <v>45045.96380787037</v>
      </c>
      <c r="C98" s="57" t="s">
        <v>644</v>
      </c>
      <c r="D98" s="58">
        <v>54.0</v>
      </c>
      <c r="E98" s="50" t="s">
        <v>33</v>
      </c>
      <c r="F98" s="50" t="s">
        <v>589</v>
      </c>
      <c r="G98" s="12" t="s">
        <v>35</v>
      </c>
      <c r="H98" s="50" t="s">
        <v>371</v>
      </c>
      <c r="I98" s="50" t="s">
        <v>507</v>
      </c>
      <c r="J98" s="50" t="s">
        <v>508</v>
      </c>
      <c r="K98" s="50" t="s">
        <v>509</v>
      </c>
      <c r="L98" s="50" t="s">
        <v>186</v>
      </c>
      <c r="M98" s="50" t="s">
        <v>510</v>
      </c>
      <c r="N98" s="50">
        <v>21.0</v>
      </c>
      <c r="O98" s="50">
        <v>24.0</v>
      </c>
      <c r="P98" s="50"/>
      <c r="Q98" s="50" t="s">
        <v>645</v>
      </c>
      <c r="R98" s="12" t="str">
        <f>IFERROR(__xludf.DUMMYFUNCTION("GOOGLETRANSLATE(Q98,""fil"",""en"")"),"This is only one of what the Philippines will face if they pass the sogieâ € œequalityâ € bill #notosogie #notosogiebill caldronpool.com/female-thleteâ-")</f>
        <v>This is only one of what the Philippines will face if they pass the sogieâ € œequalityâ € bill #notosogie #notosogiebill caldronpool.com/female-thleteâ-</v>
      </c>
      <c r="S98" s="50" t="s">
        <v>646</v>
      </c>
      <c r="T98" s="50" t="s">
        <v>647</v>
      </c>
      <c r="U98" s="50"/>
      <c r="V98" s="50" t="s">
        <v>43</v>
      </c>
      <c r="W98" s="50">
        <v>2.0</v>
      </c>
      <c r="X98" s="50">
        <v>0.0</v>
      </c>
      <c r="Y98" s="50">
        <v>0.0</v>
      </c>
      <c r="Z98" s="50">
        <v>0.0</v>
      </c>
      <c r="AA98" s="50"/>
      <c r="AB98" s="59" t="s">
        <v>70</v>
      </c>
      <c r="AC98" s="61" t="s">
        <v>648</v>
      </c>
      <c r="AD98" s="46"/>
      <c r="AE98" s="55"/>
      <c r="AF98" s="55"/>
    </row>
    <row r="99" ht="15.75" customHeight="1">
      <c r="A99" s="8" t="str">
        <f t="shared" si="1"/>
        <v>54-98</v>
      </c>
      <c r="B99" s="54">
        <v>45046.96380787037</v>
      </c>
      <c r="C99" s="57" t="s">
        <v>649</v>
      </c>
      <c r="D99" s="58">
        <v>54.0</v>
      </c>
      <c r="E99" s="50" t="s">
        <v>33</v>
      </c>
      <c r="F99" s="50" t="s">
        <v>589</v>
      </c>
      <c r="G99" s="12" t="s">
        <v>35</v>
      </c>
      <c r="H99" s="50" t="s">
        <v>371</v>
      </c>
      <c r="I99" s="50" t="s">
        <v>650</v>
      </c>
      <c r="J99" s="50" t="s">
        <v>651</v>
      </c>
      <c r="K99" s="50" t="s">
        <v>652</v>
      </c>
      <c r="L99" s="50" t="s">
        <v>40</v>
      </c>
      <c r="M99" s="50" t="s">
        <v>653</v>
      </c>
      <c r="N99" s="50">
        <v>46.0</v>
      </c>
      <c r="O99" s="50">
        <v>14.0</v>
      </c>
      <c r="P99" s="50"/>
      <c r="Q99" s="50" t="s">
        <v>654</v>
      </c>
      <c r="R99" s="12" t="str">
        <f>IFERROR(__xludf.DUMMYFUNCTION("GOOGLETRANSLATE(Q99,""fil"",""en"")"),"ATM: Yes to family!
 LOVE LGBTQ BUT #NotoSogie Facebook.com/1358241275/posâing")</f>
        <v>ATM: Yes to family!
 LOVE LGBTQ BUT #NotoSogie Facebook.com/1358241275/posâing</v>
      </c>
      <c r="S99" s="50" t="s">
        <v>56</v>
      </c>
      <c r="T99" s="50" t="s">
        <v>655</v>
      </c>
      <c r="U99" s="50"/>
      <c r="V99" s="50" t="s">
        <v>43</v>
      </c>
      <c r="W99" s="50">
        <v>1.0</v>
      </c>
      <c r="X99" s="50">
        <v>0.0</v>
      </c>
      <c r="Y99" s="50">
        <v>0.0</v>
      </c>
      <c r="Z99" s="50">
        <v>0.0</v>
      </c>
      <c r="AA99" s="50"/>
      <c r="AB99" s="59" t="s">
        <v>70</v>
      </c>
      <c r="AC99" s="61" t="s">
        <v>656</v>
      </c>
      <c r="AD99" s="46"/>
      <c r="AE99" s="55"/>
      <c r="AF99" s="55"/>
    </row>
    <row r="100" ht="15.75" customHeight="1">
      <c r="A100" s="8" t="str">
        <f t="shared" si="1"/>
        <v>54-99</v>
      </c>
      <c r="B100" s="54">
        <v>45047.96380787037</v>
      </c>
      <c r="C100" s="57" t="s">
        <v>657</v>
      </c>
      <c r="D100" s="58">
        <v>54.0</v>
      </c>
      <c r="E100" s="50" t="s">
        <v>33</v>
      </c>
      <c r="F100" s="50" t="s">
        <v>589</v>
      </c>
      <c r="G100" s="12" t="s">
        <v>35</v>
      </c>
      <c r="H100" s="50" t="s">
        <v>371</v>
      </c>
      <c r="I100" s="50" t="s">
        <v>658</v>
      </c>
      <c r="J100" s="50" t="s">
        <v>659</v>
      </c>
      <c r="K100" s="50" t="s">
        <v>660</v>
      </c>
      <c r="L100" s="50" t="s">
        <v>40</v>
      </c>
      <c r="M100" s="50" t="s">
        <v>661</v>
      </c>
      <c r="N100" s="50">
        <v>1206.0</v>
      </c>
      <c r="O100" s="50">
        <v>1845.0</v>
      </c>
      <c r="P100" s="50" t="s">
        <v>568</v>
      </c>
      <c r="Q100" s="50" t="s">
        <v>662</v>
      </c>
      <c r="R100" s="12" t="str">
        <f>IFERROR(__xludf.DUMMYFUNCTION("GOOGLETRANSLATE(Q100,""fil"",""en"")"),"Pathetic reasoning for sogie. #Notosogie bit.ly/2KFKLPC")</f>
        <v>Pathetic reasoning for sogie. #Notosogie bit.ly/2KFKLPC</v>
      </c>
      <c r="S100" s="50" t="s">
        <v>646</v>
      </c>
      <c r="T100" s="50" t="s">
        <v>663</v>
      </c>
      <c r="U100" s="50"/>
      <c r="V100" s="50" t="s">
        <v>43</v>
      </c>
      <c r="W100" s="50">
        <v>0.0</v>
      </c>
      <c r="X100" s="50">
        <v>0.0</v>
      </c>
      <c r="Y100" s="50">
        <v>0.0</v>
      </c>
      <c r="Z100" s="50">
        <v>0.0</v>
      </c>
      <c r="AA100" s="50"/>
      <c r="AB100" s="59" t="s">
        <v>70</v>
      </c>
      <c r="AC100" s="61" t="s">
        <v>664</v>
      </c>
      <c r="AD100" s="46"/>
      <c r="AE100" s="55"/>
      <c r="AF100" s="55"/>
    </row>
    <row r="101" ht="15.75" customHeight="1">
      <c r="A101" s="8" t="str">
        <f t="shared" si="1"/>
        <v>54-100</v>
      </c>
      <c r="B101" s="54">
        <v>45048.96380787037</v>
      </c>
      <c r="C101" s="57" t="s">
        <v>665</v>
      </c>
      <c r="D101" s="58">
        <v>54.0</v>
      </c>
      <c r="E101" s="50" t="s">
        <v>33</v>
      </c>
      <c r="F101" s="50" t="s">
        <v>589</v>
      </c>
      <c r="G101" s="12" t="s">
        <v>35</v>
      </c>
      <c r="H101" s="50" t="s">
        <v>371</v>
      </c>
      <c r="I101" s="50" t="s">
        <v>658</v>
      </c>
      <c r="J101" s="50" t="s">
        <v>659</v>
      </c>
      <c r="K101" s="50" t="s">
        <v>660</v>
      </c>
      <c r="L101" s="50" t="s">
        <v>40</v>
      </c>
      <c r="M101" s="50" t="s">
        <v>661</v>
      </c>
      <c r="N101" s="50">
        <v>1206.0</v>
      </c>
      <c r="O101" s="50">
        <v>1845.0</v>
      </c>
      <c r="P101" s="50" t="s">
        <v>568</v>
      </c>
      <c r="Q101" s="50" t="s">
        <v>666</v>
      </c>
      <c r="R101" s="12" t="str">
        <f>IFERROR(__xludf.DUMMYFUNCTION("GOOGLETRANSLATE(Q101,""fil"",""en"")"),"The federation of associations of private schools &amp; amp; Administrators (FAPSA) says #NotoSogie #Rawr bit.ly/2v6ztk7 https://t.co/4hgqtNctox")</f>
        <v>The federation of associations of private schools &amp; amp; Administrators (FAPSA) says #NotoSogie #Rawr bit.ly/2v6ztk7 https://t.co/4hgqtNctox</v>
      </c>
      <c r="S101" s="50" t="s">
        <v>646</v>
      </c>
      <c r="T101" s="50" t="s">
        <v>667</v>
      </c>
      <c r="U101" s="50"/>
      <c r="V101" s="50" t="s">
        <v>43</v>
      </c>
      <c r="W101" s="50">
        <v>2.0</v>
      </c>
      <c r="X101" s="50">
        <v>0.0</v>
      </c>
      <c r="Y101" s="50">
        <v>1.0</v>
      </c>
      <c r="Z101" s="50">
        <v>0.0</v>
      </c>
      <c r="AA101" s="50"/>
      <c r="AB101" s="46" t="b">
        <v>0</v>
      </c>
      <c r="AC101" s="62" t="s">
        <v>668</v>
      </c>
      <c r="AD101" s="46"/>
      <c r="AE101" s="55"/>
      <c r="AF101" s="55"/>
    </row>
    <row r="102" ht="15.75" customHeight="1">
      <c r="A102" s="8" t="str">
        <f t="shared" si="1"/>
        <v>54-101</v>
      </c>
      <c r="B102" s="54">
        <v>45049.96380787037</v>
      </c>
      <c r="C102" s="57" t="s">
        <v>669</v>
      </c>
      <c r="D102" s="58">
        <v>54.0</v>
      </c>
      <c r="E102" s="50" t="s">
        <v>33</v>
      </c>
      <c r="F102" s="50" t="s">
        <v>589</v>
      </c>
      <c r="G102" s="12" t="s">
        <v>35</v>
      </c>
      <c r="H102" s="50" t="s">
        <v>371</v>
      </c>
      <c r="I102" s="50" t="s">
        <v>670</v>
      </c>
      <c r="J102" s="50" t="s">
        <v>671</v>
      </c>
      <c r="K102" s="50" t="s">
        <v>672</v>
      </c>
      <c r="L102" s="50" t="s">
        <v>40</v>
      </c>
      <c r="M102" s="50" t="s">
        <v>673</v>
      </c>
      <c r="N102" s="50">
        <v>33.0</v>
      </c>
      <c r="O102" s="50">
        <v>4.0</v>
      </c>
      <c r="P102" s="50" t="s">
        <v>674</v>
      </c>
      <c r="Q102" s="50" t="s">
        <v>675</v>
      </c>
      <c r="R102" s="12" t="str">
        <f>IFERROR(__xludf.DUMMYFUNCTION("GOOGLETRANSLATE(Q102,""fil"",""en"")"),"We are known for family oriented country ... even though we are not covered by a foreigner so we are occupied because of the things we want to imitate them #Notodivorce #NotoSogie")</f>
        <v>We are known for family oriented country ... even though we are not covered by a foreigner so we are occupied because of the things we want to imitate them #Notodivorce #NotoSogie</v>
      </c>
      <c r="S102" s="50" t="s">
        <v>56</v>
      </c>
      <c r="T102" s="50" t="s">
        <v>676</v>
      </c>
      <c r="U102" s="50"/>
      <c r="V102" s="50" t="s">
        <v>43</v>
      </c>
      <c r="W102" s="50">
        <v>0.0</v>
      </c>
      <c r="X102" s="50">
        <v>0.0</v>
      </c>
      <c r="Y102" s="50">
        <v>2.0</v>
      </c>
      <c r="Z102" s="50">
        <v>0.0</v>
      </c>
      <c r="AA102" s="50"/>
      <c r="AB102" s="59" t="s">
        <v>70</v>
      </c>
      <c r="AC102" s="61" t="s">
        <v>677</v>
      </c>
      <c r="AD102" s="46"/>
      <c r="AE102" s="55"/>
      <c r="AF102" s="55"/>
    </row>
    <row r="103" ht="15.75" customHeight="1">
      <c r="A103" s="8" t="str">
        <f t="shared" si="1"/>
        <v>54-102</v>
      </c>
      <c r="B103" s="54">
        <v>45050.96380787037</v>
      </c>
      <c r="C103" s="57" t="s">
        <v>678</v>
      </c>
      <c r="D103" s="58">
        <v>54.0</v>
      </c>
      <c r="E103" s="50" t="s">
        <v>33</v>
      </c>
      <c r="F103" s="50" t="s">
        <v>589</v>
      </c>
      <c r="G103" s="12" t="s">
        <v>35</v>
      </c>
      <c r="H103" s="50" t="s">
        <v>371</v>
      </c>
      <c r="I103" s="50" t="s">
        <v>679</v>
      </c>
      <c r="J103" s="50" t="s">
        <v>680</v>
      </c>
      <c r="K103" s="50" t="s">
        <v>681</v>
      </c>
      <c r="L103" s="50" t="s">
        <v>40</v>
      </c>
      <c r="M103" s="50" t="s">
        <v>682</v>
      </c>
      <c r="N103" s="50">
        <v>1119.0</v>
      </c>
      <c r="O103" s="50">
        <v>403.0</v>
      </c>
      <c r="P103" s="50" t="s">
        <v>683</v>
      </c>
      <c r="Q103" s="50" t="s">
        <v>684</v>
      </c>
      <c r="R103" s="12" t="str">
        <f>IFERROR(__xludf.DUMMYFUNCTION("GOOGLETRANSLATE(Q103,""fil"",""en"")"),"And we chose to stay in what we were created.
 I am not judging anyone. Nor someone's preferences or choices. But pls, all of us have limits. And pls be on your right zone nalang po. Thank you. And Godbless.
 I still love you meme.
 #NotoSogie ð˜ž")</f>
        <v>And we chose to stay in what we were created.
 I am not judging anyone. Nor someone's preferences or choices. But pls, all of us have limits. And pls be on your right zone nalang po. Thank you. And Godbless.
 I still love you meme.
 #NotoSogie ð˜ž</v>
      </c>
      <c r="S103" s="50" t="s">
        <v>56</v>
      </c>
      <c r="T103" s="50" t="s">
        <v>685</v>
      </c>
      <c r="U103" s="50"/>
      <c r="V103" s="50" t="s">
        <v>43</v>
      </c>
      <c r="W103" s="50">
        <v>1.0</v>
      </c>
      <c r="X103" s="50">
        <v>0.0</v>
      </c>
      <c r="Y103" s="50">
        <v>0.0</v>
      </c>
      <c r="Z103" s="50">
        <v>0.0</v>
      </c>
      <c r="AA103" s="50"/>
      <c r="AB103" s="59" t="s">
        <v>70</v>
      </c>
      <c r="AC103" s="61" t="s">
        <v>686</v>
      </c>
      <c r="AD103" s="46"/>
      <c r="AE103" s="55"/>
      <c r="AF103" s="55"/>
    </row>
    <row r="104" ht="15.75" customHeight="1">
      <c r="A104" s="8" t="str">
        <f t="shared" si="1"/>
        <v>54-103</v>
      </c>
      <c r="B104" s="54">
        <v>45053.96380787037</v>
      </c>
      <c r="C104" s="57" t="s">
        <v>687</v>
      </c>
      <c r="D104" s="58">
        <v>54.0</v>
      </c>
      <c r="E104" s="50" t="s">
        <v>33</v>
      </c>
      <c r="F104" s="50" t="s">
        <v>589</v>
      </c>
      <c r="G104" s="12" t="s">
        <v>35</v>
      </c>
      <c r="H104" s="50" t="s">
        <v>371</v>
      </c>
      <c r="I104" s="50" t="s">
        <v>507</v>
      </c>
      <c r="J104" s="50" t="s">
        <v>508</v>
      </c>
      <c r="K104" s="50" t="s">
        <v>509</v>
      </c>
      <c r="L104" s="50" t="s">
        <v>40</v>
      </c>
      <c r="M104" s="50" t="s">
        <v>510</v>
      </c>
      <c r="N104" s="50">
        <v>21.0</v>
      </c>
      <c r="O104" s="50">
        <v>24.0</v>
      </c>
      <c r="P104" s="50"/>
      <c r="Q104" s="50" t="s">
        <v>688</v>
      </c>
      <c r="R104" s="12" t="str">
        <f>IFERROR(__xludf.DUMMYFUNCTION("GOOGLETRANSLATE(Q104,""fil"",""en"")"),"THE ANSWER:
 You move to school if it is forbiddenâ € ”- and the school will change rules to accommodate the uniform.
 Equality ba â € ˜to ???
 #NotosOGIEBILL #NotoSogiebill #NotoSogie")</f>
        <v>THE ANSWER:
 You move to school if it is forbiddenâ € ”- and the school will change rules to accommodate the uniform.
 Equality ba â € ˜to ???
 #NotosOGIEBILL #NotoSogiebill #NotoSogie</v>
      </c>
      <c r="S104" s="50" t="s">
        <v>56</v>
      </c>
      <c r="T104" s="50" t="s">
        <v>689</v>
      </c>
      <c r="U104" s="50"/>
      <c r="V104" s="50" t="s">
        <v>43</v>
      </c>
      <c r="W104" s="50">
        <v>1.0</v>
      </c>
      <c r="X104" s="50">
        <v>0.0</v>
      </c>
      <c r="Y104" s="50">
        <v>0.0</v>
      </c>
      <c r="Z104" s="50">
        <v>0.0</v>
      </c>
      <c r="AA104" s="50"/>
      <c r="AB104" s="59" t="s">
        <v>70</v>
      </c>
      <c r="AC104" s="61" t="s">
        <v>690</v>
      </c>
      <c r="AD104" s="46"/>
      <c r="AE104" s="55"/>
      <c r="AF104" s="55"/>
    </row>
    <row r="105" ht="15.75" customHeight="1">
      <c r="A105" s="8" t="str">
        <f t="shared" si="1"/>
        <v>54-104</v>
      </c>
      <c r="B105" s="54">
        <v>45054.96380787037</v>
      </c>
      <c r="C105" s="57" t="s">
        <v>691</v>
      </c>
      <c r="D105" s="58">
        <v>54.0</v>
      </c>
      <c r="E105" s="50" t="s">
        <v>33</v>
      </c>
      <c r="F105" s="50" t="s">
        <v>589</v>
      </c>
      <c r="G105" s="12" t="s">
        <v>35</v>
      </c>
      <c r="H105" s="50" t="s">
        <v>371</v>
      </c>
      <c r="I105" s="50" t="s">
        <v>650</v>
      </c>
      <c r="J105" s="50" t="s">
        <v>651</v>
      </c>
      <c r="K105" s="50" t="s">
        <v>652</v>
      </c>
      <c r="L105" s="50" t="s">
        <v>40</v>
      </c>
      <c r="M105" s="50" t="s">
        <v>653</v>
      </c>
      <c r="N105" s="50">
        <v>46.0</v>
      </c>
      <c r="O105" s="50">
        <v>14.0</v>
      </c>
      <c r="P105" s="50"/>
      <c r="Q105" s="50" t="s">
        <v>692</v>
      </c>
      <c r="R105" s="12" t="str">
        <f>IFERROR(__xludf.DUMMYFUNCTION("GOOGLETRANSLATE(Q105,""fil"",""en"")"),"Sir Anselle, a member of the LGBT community -said that he once live in darkness ... but when he chose to â € œmade God for real - he found himself in the light!
 There is hope when you chose God for real!
 Ilove lgbt but #notosogiebill #notosogie face"&amp;"book.com/1358241275/posâing")</f>
        <v>Sir Anselle, a member of the LGBT community -said that he once live in darkness ... but when he chose to â € œmade God for real - he found himself in the light!
 There is hope when you chose God for real!
 Ilove lgbt but #notosogiebill #notosogie facebook.com/1358241275/posâing</v>
      </c>
      <c r="S105" s="50" t="s">
        <v>646</v>
      </c>
      <c r="T105" s="50" t="s">
        <v>693</v>
      </c>
      <c r="U105" s="50"/>
      <c r="V105" s="50" t="s">
        <v>43</v>
      </c>
      <c r="W105" s="50">
        <v>1.0</v>
      </c>
      <c r="X105" s="50">
        <v>0.0</v>
      </c>
      <c r="Y105" s="50">
        <v>0.0</v>
      </c>
      <c r="Z105" s="50">
        <v>0.0</v>
      </c>
      <c r="AA105" s="50"/>
      <c r="AB105" s="46" t="s">
        <v>70</v>
      </c>
      <c r="AC105" s="46" t="s">
        <v>694</v>
      </c>
      <c r="AD105" s="46"/>
      <c r="AE105" s="55"/>
      <c r="AF105" s="55"/>
    </row>
    <row r="106" ht="15.75" customHeight="1">
      <c r="A106" s="8" t="str">
        <f t="shared" si="1"/>
        <v>54-105</v>
      </c>
      <c r="B106" s="54">
        <v>45055.96380787037</v>
      </c>
      <c r="C106" s="57" t="s">
        <v>695</v>
      </c>
      <c r="D106" s="58">
        <v>54.0</v>
      </c>
      <c r="E106" s="50" t="s">
        <v>33</v>
      </c>
      <c r="F106" s="50" t="s">
        <v>589</v>
      </c>
      <c r="G106" s="12" t="s">
        <v>35</v>
      </c>
      <c r="H106" s="50" t="s">
        <v>371</v>
      </c>
      <c r="I106" s="50" t="s">
        <v>696</v>
      </c>
      <c r="J106" s="50" t="s">
        <v>697</v>
      </c>
      <c r="K106" s="50" t="s">
        <v>698</v>
      </c>
      <c r="L106" s="50" t="s">
        <v>40</v>
      </c>
      <c r="M106" s="50" t="s">
        <v>699</v>
      </c>
      <c r="N106" s="50">
        <v>300.0</v>
      </c>
      <c r="O106" s="50">
        <v>15.0</v>
      </c>
      <c r="P106" s="50" t="s">
        <v>568</v>
      </c>
      <c r="Q106" s="50" t="s">
        <v>700</v>
      </c>
      <c r="R106" s="12" t="str">
        <f>IFERROR(__xludf.DUMMYFUNCTION("GOOGLETRANSLATE(Q106,""fil"",""en"")"),"@xend coming_ @gmanews @virgillopez God has a law ,. HD can any of you change his law. She just created women and men. If you want to respect you first learn what you are given. If I Fear God HD That's how you think Brother #NotoSogie")</f>
        <v>@xend coming_ @gmanews @virgillopez God has a law ,. HD can any of you change his law. She just created women and men. If you want to respect you first learn what you are given. If I Fear God HD That's how you think Brother #NotoSogie</v>
      </c>
      <c r="S106" s="50" t="s">
        <v>228</v>
      </c>
      <c r="T106" s="50" t="s">
        <v>701</v>
      </c>
      <c r="U106" s="50"/>
      <c r="V106" s="50" t="s">
        <v>43</v>
      </c>
      <c r="W106" s="50">
        <v>0.0</v>
      </c>
      <c r="X106" s="50">
        <v>2.0</v>
      </c>
      <c r="Y106" s="50">
        <v>0.0</v>
      </c>
      <c r="Z106" s="50">
        <v>0.0</v>
      </c>
      <c r="AA106" s="50"/>
      <c r="AB106" s="46" t="s">
        <v>70</v>
      </c>
      <c r="AC106" s="46" t="s">
        <v>702</v>
      </c>
      <c r="AD106" s="46"/>
      <c r="AE106" s="55"/>
      <c r="AF106" s="55"/>
    </row>
    <row r="107" ht="15.75" customHeight="1">
      <c r="A107" s="8" t="str">
        <f t="shared" si="1"/>
        <v>54-106</v>
      </c>
      <c r="B107" s="54">
        <v>45035.97702618055</v>
      </c>
      <c r="C107" s="57" t="s">
        <v>703</v>
      </c>
      <c r="D107" s="58">
        <v>54.0</v>
      </c>
      <c r="E107" s="12" t="s">
        <v>351</v>
      </c>
      <c r="F107" s="50" t="s">
        <v>589</v>
      </c>
      <c r="G107" s="12" t="s">
        <v>35</v>
      </c>
      <c r="H107" s="50" t="s">
        <v>371</v>
      </c>
      <c r="I107" s="50" t="s">
        <v>704</v>
      </c>
      <c r="J107" s="50" t="s">
        <v>705</v>
      </c>
      <c r="K107" s="50" t="s">
        <v>706</v>
      </c>
      <c r="L107" s="50" t="s">
        <v>40</v>
      </c>
      <c r="M107" s="63">
        <v>44155.0</v>
      </c>
      <c r="N107" s="50">
        <v>179.0</v>
      </c>
      <c r="O107" s="50">
        <v>119.0</v>
      </c>
      <c r="P107" s="50"/>
      <c r="Q107" s="50" t="s">
        <v>707</v>
      </c>
      <c r="R107" s="12" t="str">
        <f>IFERROR(__xludf.DUMMYFUNCTION("GOOGLETRANSLATE(Q107,""fil"",""en"")"),"Here you can see something wrong with what they are fighting for. Superiority wants not equality. #Notosogie #notosogiebill shoutout Hashtag users #passadbnow #yestosogiebill #sogieequalitynow look how discriminatory soogie itself. (c) Stanley Clyde Flore"&amp;"s")</f>
        <v>Here you can see something wrong with what they are fighting for. Superiority wants not equality. #Notosogie #notosogiebill shoutout Hashtag users #passadbnow #yestosogiebill #sogieequalitynow look how discriminatory soogie itself. (c) Stanley Clyde Flores</v>
      </c>
      <c r="S107" s="50" t="s">
        <v>274</v>
      </c>
      <c r="T107" s="53">
        <v>44115.57361111111</v>
      </c>
      <c r="U107" s="50"/>
      <c r="V107" s="50" t="s">
        <v>43</v>
      </c>
      <c r="W107" s="50">
        <v>7.0</v>
      </c>
      <c r="X107" s="50">
        <v>1.0</v>
      </c>
      <c r="Y107" s="50">
        <v>7.0</v>
      </c>
      <c r="Z107" s="50">
        <v>4.0</v>
      </c>
      <c r="AA107" s="50"/>
      <c r="AB107" s="46"/>
      <c r="AC107" s="46"/>
      <c r="AD107" s="49" t="s">
        <v>708</v>
      </c>
      <c r="AE107" s="55"/>
      <c r="AF107" s="55"/>
    </row>
    <row r="108" ht="15.75" customHeight="1">
      <c r="A108" s="8" t="str">
        <f t="shared" si="1"/>
        <v>54-107</v>
      </c>
      <c r="B108" s="54">
        <v>45035.97704543981</v>
      </c>
      <c r="C108" s="57" t="s">
        <v>709</v>
      </c>
      <c r="D108" s="58">
        <v>54.0</v>
      </c>
      <c r="E108" s="12" t="s">
        <v>351</v>
      </c>
      <c r="F108" s="50" t="s">
        <v>589</v>
      </c>
      <c r="G108" s="12" t="s">
        <v>35</v>
      </c>
      <c r="H108" s="50" t="s">
        <v>371</v>
      </c>
      <c r="I108" s="50" t="s">
        <v>710</v>
      </c>
      <c r="J108" s="50" t="s">
        <v>711</v>
      </c>
      <c r="K108" s="50" t="s">
        <v>712</v>
      </c>
      <c r="L108" s="50" t="s">
        <v>40</v>
      </c>
      <c r="M108" s="63">
        <v>43971.0</v>
      </c>
      <c r="N108" s="50">
        <v>69.0</v>
      </c>
      <c r="O108" s="50">
        <v>23.0</v>
      </c>
      <c r="P108" s="50"/>
      <c r="Q108" s="57" t="s">
        <v>713</v>
      </c>
      <c r="R108" s="12" t="str">
        <f>IFERROR(__xludf.DUMMYFUNCTION("GOOGLETRANSLATE(Q108,""fil"",""en"")"),"Hey! Great Ears, Anti-Discrimination Bill!
 Sogie Bill, Anti-Discrimination Bill.
 I am one who agrees to it, before!
 But after knowing all its danger and deceptions, you just #NotosogieBill.
 #Notadb
 #Notosogie
 #Yestofamily
 #NotoSogiebill https:/"&amp;"/t.co/Mcnj0WYJX3")</f>
        <v>Hey! Great Ears, Anti-Discrimination Bill!
 Sogie Bill, Anti-Discrimination Bill.
 I am one who agrees to it, before!
 But after knowing all its danger and deceptions, you just #NotosogieBill.
 #Notadb
 #Notosogie
 #Yestofamily
 #NotoSogiebill https://t.co/Mcnj0WYJX3</v>
      </c>
      <c r="S108" s="50" t="s">
        <v>47</v>
      </c>
      <c r="T108" s="64">
        <v>44085.13958333333</v>
      </c>
      <c r="U108" s="50"/>
      <c r="V108" s="50" t="s">
        <v>43</v>
      </c>
      <c r="W108" s="50">
        <v>0.0</v>
      </c>
      <c r="X108" s="50">
        <v>0.0</v>
      </c>
      <c r="Y108" s="50">
        <v>0.0</v>
      </c>
      <c r="Z108" s="50">
        <v>0.0</v>
      </c>
      <c r="AA108" s="50"/>
      <c r="AB108" s="46"/>
      <c r="AC108" s="46"/>
      <c r="AD108" s="46"/>
      <c r="AE108" s="55"/>
      <c r="AF108" s="55"/>
    </row>
    <row r="109" ht="15.75" customHeight="1">
      <c r="A109" s="8" t="str">
        <f t="shared" si="1"/>
        <v>54-108</v>
      </c>
      <c r="B109" s="54">
        <v>45035.97706082176</v>
      </c>
      <c r="C109" s="57" t="s">
        <v>714</v>
      </c>
      <c r="D109" s="58">
        <v>54.0</v>
      </c>
      <c r="E109" s="12" t="s">
        <v>351</v>
      </c>
      <c r="F109" s="50" t="s">
        <v>589</v>
      </c>
      <c r="G109" s="12" t="s">
        <v>35</v>
      </c>
      <c r="H109" s="50" t="s">
        <v>371</v>
      </c>
      <c r="I109" s="50" t="s">
        <v>573</v>
      </c>
      <c r="J109" s="50" t="s">
        <v>108</v>
      </c>
      <c r="K109" s="50" t="s">
        <v>109</v>
      </c>
      <c r="L109" s="50" t="s">
        <v>40</v>
      </c>
      <c r="M109" s="63">
        <v>44124.0</v>
      </c>
      <c r="N109" s="50">
        <v>99.0</v>
      </c>
      <c r="O109" s="50">
        <v>78.0</v>
      </c>
      <c r="P109" s="50" t="s">
        <v>568</v>
      </c>
      <c r="Q109" s="50" t="s">
        <v>715</v>
      </c>
      <c r="R109" s="12" t="str">
        <f>IFERROR(__xludf.DUMMYFUNCTION("GOOGLETRANSLATE(Q109,""fil"",""en"")"),"Existing anti-discrimination laws are enough. Any excess is drama and superiority-demanding that can actually discriminate other expressions. #NotosOGIEBILL #NotoSogie")</f>
        <v>Existing anti-discrimination laws are enough. Any excess is drama and superiority-demanding that can actually discriminate other expressions. #NotosOGIEBILL #NotoSogie</v>
      </c>
      <c r="S109" s="50" t="s">
        <v>56</v>
      </c>
      <c r="T109" s="65">
        <v>44054.90972222222</v>
      </c>
      <c r="U109" s="50"/>
      <c r="V109" s="50" t="s">
        <v>43</v>
      </c>
      <c r="W109" s="50">
        <v>3.0</v>
      </c>
      <c r="X109" s="50">
        <v>0.0</v>
      </c>
      <c r="Y109" s="50">
        <v>0.0</v>
      </c>
      <c r="Z109" s="50">
        <v>0.0</v>
      </c>
      <c r="AA109" s="50"/>
      <c r="AB109" s="46"/>
      <c r="AC109" s="46"/>
      <c r="AD109" s="46"/>
      <c r="AE109" s="55"/>
      <c r="AF109" s="55"/>
    </row>
    <row r="110" ht="15.75" customHeight="1">
      <c r="A110" s="8" t="str">
        <f t="shared" si="1"/>
        <v>54-109</v>
      </c>
      <c r="B110" s="54">
        <v>45035.97707432871</v>
      </c>
      <c r="C110" s="57" t="s">
        <v>716</v>
      </c>
      <c r="D110" s="58">
        <v>54.0</v>
      </c>
      <c r="E110" s="12" t="s">
        <v>351</v>
      </c>
      <c r="F110" s="50" t="s">
        <v>589</v>
      </c>
      <c r="G110" s="12" t="s">
        <v>35</v>
      </c>
      <c r="H110" s="50" t="s">
        <v>371</v>
      </c>
      <c r="I110" s="50" t="s">
        <v>573</v>
      </c>
      <c r="J110" s="50" t="s">
        <v>108</v>
      </c>
      <c r="K110" s="50" t="s">
        <v>109</v>
      </c>
      <c r="L110" s="50" t="s">
        <v>40</v>
      </c>
      <c r="M110" s="63">
        <v>44124.0</v>
      </c>
      <c r="N110" s="50">
        <v>99.0</v>
      </c>
      <c r="O110" s="50">
        <v>78.0</v>
      </c>
      <c r="P110" s="50" t="s">
        <v>568</v>
      </c>
      <c r="Q110" s="57" t="s">
        <v>717</v>
      </c>
      <c r="R110" s="12" t="str">
        <f>IFERROR(__xludf.DUMMYFUNCTION("GOOGLETRANSLATE(Q110,""fil"",""en"")"),"Study the flaws of Sogie. To those who are dating #PassadBnow #SogieEqualityNow please read for your info: #NotosOGIEBILL #Notosogie https://t.co/n0aosl8CD0")</f>
        <v>Study the flaws of Sogie. To those who are dating #PassadBnow #SogieEqualityNow please read for your info: #NotosOGIEBILL #Notosogie https://t.co/n0aosl8CD0</v>
      </c>
      <c r="S110" s="50" t="s">
        <v>47</v>
      </c>
      <c r="T110" s="65">
        <v>44054.88055555556</v>
      </c>
      <c r="U110" s="50"/>
      <c r="V110" s="50" t="s">
        <v>64</v>
      </c>
      <c r="W110" s="50">
        <v>4.0</v>
      </c>
      <c r="X110" s="50">
        <v>3.0</v>
      </c>
      <c r="Y110" s="50">
        <v>0.0</v>
      </c>
      <c r="Z110" s="50">
        <v>9.0</v>
      </c>
      <c r="AA110" s="50"/>
      <c r="AB110" s="46"/>
      <c r="AC110" s="46"/>
      <c r="AD110" s="46"/>
      <c r="AE110" s="55"/>
      <c r="AF110" s="55"/>
    </row>
    <row r="111" ht="15.75" customHeight="1">
      <c r="A111" s="8" t="str">
        <f t="shared" si="1"/>
        <v>54-110</v>
      </c>
      <c r="B111" s="54">
        <v>45035.99010070602</v>
      </c>
      <c r="C111" s="57" t="s">
        <v>412</v>
      </c>
      <c r="D111" s="58">
        <v>54.0</v>
      </c>
      <c r="E111" s="50" t="s">
        <v>718</v>
      </c>
      <c r="F111" s="50" t="s">
        <v>589</v>
      </c>
      <c r="G111" s="12" t="s">
        <v>35</v>
      </c>
      <c r="H111" s="50" t="s">
        <v>371</v>
      </c>
      <c r="I111" s="66" t="s">
        <v>413</v>
      </c>
      <c r="J111" s="66" t="s">
        <v>414</v>
      </c>
      <c r="K111" s="50" t="s">
        <v>415</v>
      </c>
      <c r="L111" s="50" t="s">
        <v>40</v>
      </c>
      <c r="M111" s="63" t="s">
        <v>719</v>
      </c>
      <c r="N111" s="66">
        <v>102.0</v>
      </c>
      <c r="O111" s="66">
        <v>190.0</v>
      </c>
      <c r="P111" s="50" t="s">
        <v>568</v>
      </c>
      <c r="Q111" s="50" t="s">
        <v>417</v>
      </c>
      <c r="R111" s="12" t="str">
        <f>IFERROR(__xludf.DUMMYFUNCTION("GOOGLETRANSLATE(Q111,""fil"",""en"")"),"God created us. So we don't decide for our gender. God already assigned it for you even before you were born!
 #Notosogiebill")</f>
        <v>God created us. So we don't decide for our gender. God already assigned it for you even before you were born!
 #Notosogiebill</v>
      </c>
      <c r="S111" s="50" t="s">
        <v>56</v>
      </c>
      <c r="T111" s="50" t="s">
        <v>720</v>
      </c>
      <c r="U111" s="50"/>
      <c r="V111" s="50" t="s">
        <v>64</v>
      </c>
      <c r="W111" s="66">
        <v>5.0</v>
      </c>
      <c r="X111" s="66">
        <v>0.0</v>
      </c>
      <c r="Y111" s="66">
        <v>0.0</v>
      </c>
      <c r="Z111" s="66">
        <v>0.0</v>
      </c>
      <c r="AA111" s="66"/>
      <c r="AB111" s="46" t="s">
        <v>70</v>
      </c>
      <c r="AC111" s="46" t="s">
        <v>702</v>
      </c>
      <c r="AD111" s="46"/>
      <c r="AE111" s="55"/>
      <c r="AF111" s="55"/>
    </row>
    <row r="112" ht="15.75" customHeight="1">
      <c r="A112" s="8" t="str">
        <f t="shared" si="1"/>
        <v>54-111</v>
      </c>
      <c r="B112" s="54">
        <v>45035.990126006946</v>
      </c>
      <c r="C112" s="57" t="s">
        <v>430</v>
      </c>
      <c r="D112" s="58">
        <v>54.0</v>
      </c>
      <c r="E112" s="50" t="s">
        <v>718</v>
      </c>
      <c r="F112" s="50" t="s">
        <v>589</v>
      </c>
      <c r="G112" s="12" t="s">
        <v>35</v>
      </c>
      <c r="H112" s="50" t="s">
        <v>371</v>
      </c>
      <c r="I112" s="66" t="s">
        <v>431</v>
      </c>
      <c r="J112" s="66" t="s">
        <v>432</v>
      </c>
      <c r="K112" s="50" t="s">
        <v>432</v>
      </c>
      <c r="L112" s="50" t="s">
        <v>40</v>
      </c>
      <c r="M112" s="63">
        <v>45172.0</v>
      </c>
      <c r="N112" s="66">
        <v>43.0</v>
      </c>
      <c r="O112" s="66">
        <v>12.0</v>
      </c>
      <c r="P112" s="50" t="s">
        <v>568</v>
      </c>
      <c r="Q112" s="50" t="s">
        <v>434</v>
      </c>
      <c r="R112" s="12" t="str">
        <f>IFERROR(__xludf.DUMMYFUNCTION("GOOGLETRANSLATE(Q112,""fil"",""en"")"),"@Mogwai60790839 we don't mean homo destroys the family! We mean the Sogie Bill itself leads to disorientation of the family. People who love and protect their families do not deserved to be called morons! #Notosogiebill")</f>
        <v>@Mogwai60790839 we don't mean homo destroys the family! We mean the Sogie Bill itself leads to disorientation of the family. People who love and protect their families do not deserved to be called morons! #Notosogiebill</v>
      </c>
      <c r="S112" s="50" t="s">
        <v>228</v>
      </c>
      <c r="T112" s="65">
        <v>43407.736805555556</v>
      </c>
      <c r="U112" s="50"/>
      <c r="V112" s="50" t="s">
        <v>43</v>
      </c>
      <c r="W112" s="66">
        <v>0.0</v>
      </c>
      <c r="X112" s="66">
        <v>1.0</v>
      </c>
      <c r="Y112" s="66">
        <v>0.0</v>
      </c>
      <c r="Z112" s="66">
        <v>0.0</v>
      </c>
      <c r="AA112" s="66"/>
      <c r="AB112" s="46" t="s">
        <v>563</v>
      </c>
      <c r="AC112" s="61" t="s">
        <v>721</v>
      </c>
      <c r="AD112" s="46"/>
      <c r="AE112" s="55"/>
      <c r="AF112" s="55"/>
    </row>
    <row r="113" ht="15.75" customHeight="1">
      <c r="A113" s="8" t="str">
        <f t="shared" si="1"/>
        <v>54-112</v>
      </c>
      <c r="B113" s="54">
        <v>45035.99017391204</v>
      </c>
      <c r="C113" s="57" t="s">
        <v>440</v>
      </c>
      <c r="D113" s="58">
        <v>54.0</v>
      </c>
      <c r="E113" s="50" t="s">
        <v>718</v>
      </c>
      <c r="F113" s="50" t="s">
        <v>589</v>
      </c>
      <c r="G113" s="12" t="s">
        <v>35</v>
      </c>
      <c r="H113" s="50" t="s">
        <v>371</v>
      </c>
      <c r="I113" s="66" t="s">
        <v>431</v>
      </c>
      <c r="J113" s="66" t="s">
        <v>432</v>
      </c>
      <c r="K113" s="50" t="s">
        <v>432</v>
      </c>
      <c r="L113" s="50" t="s">
        <v>40</v>
      </c>
      <c r="M113" s="63">
        <v>45172.0</v>
      </c>
      <c r="N113" s="66">
        <v>43.0</v>
      </c>
      <c r="O113" s="66">
        <v>12.0</v>
      </c>
      <c r="P113" s="50" t="s">
        <v>568</v>
      </c>
      <c r="Q113" s="50" t="s">
        <v>441</v>
      </c>
      <c r="R113" s="12" t="str">
        <f>IFERROR(__xludf.DUMMYFUNCTION("GOOGLETRANSLATE(Q113,""fil"",""en"")"),"@Peippermint yes, there is separation of church and state but never in the constitution mentioned about separation of God and state. In the preamble e, we the sovereign Filipino people, imploring the aid of Almighty God .. #NotoSogiebill")</f>
        <v>@Peippermint yes, there is separation of church and state but never in the constitution mentioned about separation of God and state. In the preamble e, we the sovereign Filipino people, imploring the aid of Almighty God .. #NotoSogiebill</v>
      </c>
      <c r="S113" s="50" t="s">
        <v>228</v>
      </c>
      <c r="T113" s="65">
        <v>43407.65347222222</v>
      </c>
      <c r="U113" s="50"/>
      <c r="V113" s="50" t="s">
        <v>64</v>
      </c>
      <c r="W113" s="66">
        <v>0.0</v>
      </c>
      <c r="X113" s="66">
        <v>0.0</v>
      </c>
      <c r="Y113" s="66">
        <v>0.0</v>
      </c>
      <c r="Z113" s="66">
        <v>0.0</v>
      </c>
      <c r="AA113" s="66"/>
      <c r="AB113" s="46" t="s">
        <v>256</v>
      </c>
      <c r="AC113" s="49" t="s">
        <v>722</v>
      </c>
      <c r="AD113" s="46"/>
      <c r="AE113" s="55"/>
      <c r="AF113" s="55"/>
    </row>
    <row r="114" ht="15.75" customHeight="1">
      <c r="A114" s="8" t="str">
        <f t="shared" si="1"/>
        <v>54-113</v>
      </c>
      <c r="B114" s="54">
        <v>45035.99018810185</v>
      </c>
      <c r="C114" s="57" t="s">
        <v>444</v>
      </c>
      <c r="D114" s="58">
        <v>54.0</v>
      </c>
      <c r="E114" s="50" t="s">
        <v>718</v>
      </c>
      <c r="F114" s="50" t="s">
        <v>589</v>
      </c>
      <c r="G114" s="12" t="s">
        <v>35</v>
      </c>
      <c r="H114" s="50" t="s">
        <v>371</v>
      </c>
      <c r="I114" s="66" t="s">
        <v>431</v>
      </c>
      <c r="J114" s="66" t="s">
        <v>432</v>
      </c>
      <c r="K114" s="50" t="s">
        <v>432</v>
      </c>
      <c r="L114" s="50" t="s">
        <v>40</v>
      </c>
      <c r="M114" s="63">
        <v>45172.0</v>
      </c>
      <c r="N114" s="66">
        <v>43.0</v>
      </c>
      <c r="O114" s="66">
        <v>12.0</v>
      </c>
      <c r="P114" s="50" t="s">
        <v>568</v>
      </c>
      <c r="Q114" s="50" t="s">
        <v>445</v>
      </c>
      <c r="R114" s="12" t="str">
        <f>IFERROR(__xludf.DUMMYFUNCTION("GOOGLETRANSLATE(Q114,""fil"",""en"")"),"@lnnkcdmfzmqz it will affect our freedom of expression and of beliefs so we care. #Notosogiebill")</f>
        <v>@lnnkcdmfzmqz it will affect our freedom of expression and of beliefs so we care. #Notosogiebill</v>
      </c>
      <c r="S114" s="50" t="s">
        <v>228</v>
      </c>
      <c r="T114" s="65">
        <v>43407.64861111111</v>
      </c>
      <c r="U114" s="50"/>
      <c r="V114" s="50" t="s">
        <v>43</v>
      </c>
      <c r="W114" s="66">
        <v>0.0</v>
      </c>
      <c r="X114" s="66">
        <v>0.0</v>
      </c>
      <c r="Y114" s="66">
        <v>0.0</v>
      </c>
      <c r="Z114" s="66">
        <v>0.0</v>
      </c>
      <c r="AA114" s="66"/>
      <c r="AB114" s="46" t="s">
        <v>70</v>
      </c>
      <c r="AC114" s="49" t="s">
        <v>723</v>
      </c>
      <c r="AD114" s="46"/>
      <c r="AE114" s="55"/>
      <c r="AF114" s="55"/>
    </row>
    <row r="115" ht="15.75" customHeight="1">
      <c r="A115" s="8" t="str">
        <f t="shared" si="1"/>
        <v>54-114</v>
      </c>
      <c r="B115" s="54">
        <v>45035.9902087963</v>
      </c>
      <c r="C115" s="57" t="s">
        <v>370</v>
      </c>
      <c r="D115" s="58">
        <v>54.0</v>
      </c>
      <c r="E115" s="50" t="s">
        <v>718</v>
      </c>
      <c r="F115" s="50" t="s">
        <v>589</v>
      </c>
      <c r="G115" s="12" t="s">
        <v>35</v>
      </c>
      <c r="H115" s="50" t="s">
        <v>371</v>
      </c>
      <c r="I115" s="66" t="s">
        <v>372</v>
      </c>
      <c r="J115" s="66" t="s">
        <v>373</v>
      </c>
      <c r="K115" s="50" t="s">
        <v>374</v>
      </c>
      <c r="L115" s="50" t="s">
        <v>40</v>
      </c>
      <c r="M115" s="66" t="s">
        <v>724</v>
      </c>
      <c r="N115" s="66">
        <v>445.0</v>
      </c>
      <c r="O115" s="66">
        <v>824.0</v>
      </c>
      <c r="P115" s="50" t="s">
        <v>568</v>
      </c>
      <c r="Q115" s="50" t="s">
        <v>377</v>
      </c>
      <c r="R115" s="12" t="str">
        <f>IFERROR(__xludf.DUMMYFUNCTION("GOOGLETRANSLATE(Q115,""fil"",""en"")"),"@rapplerdotcom @mariaressa so if the member of the LGBT community is rich and influential and should be more believed? But if it's hard and ordinary people don't care? #NotosOGIE if this is the use of this law.")</f>
        <v>@rapplerdotcom @mariaressa so if the member of the LGBT community is rich and influential and should be more believed? But if it's hard and ordinary people don't care? #NotosOGIE if this is the use of this law.</v>
      </c>
      <c r="S115" s="50" t="s">
        <v>228</v>
      </c>
      <c r="T115" s="65">
        <v>43261.586805555555</v>
      </c>
      <c r="U115" s="50"/>
      <c r="V115" s="50" t="s">
        <v>43</v>
      </c>
      <c r="W115" s="66">
        <v>4.0</v>
      </c>
      <c r="X115" s="66">
        <v>0.0</v>
      </c>
      <c r="Y115" s="66">
        <v>0.0</v>
      </c>
      <c r="Z115" s="66">
        <v>0.0</v>
      </c>
      <c r="AA115" s="66"/>
      <c r="AB115" s="46" t="s">
        <v>65</v>
      </c>
      <c r="AC115" s="49" t="s">
        <v>725</v>
      </c>
      <c r="AD115" s="46"/>
      <c r="AE115" s="55"/>
      <c r="AF115" s="55"/>
    </row>
    <row r="116" ht="15.75" customHeight="1">
      <c r="A116" s="8" t="str">
        <f t="shared" si="1"/>
        <v>54-115</v>
      </c>
      <c r="B116" s="54">
        <v>45035.99022508102</v>
      </c>
      <c r="C116" s="57" t="s">
        <v>726</v>
      </c>
      <c r="D116" s="58">
        <v>54.0</v>
      </c>
      <c r="E116" s="50" t="s">
        <v>718</v>
      </c>
      <c r="F116" s="50" t="s">
        <v>589</v>
      </c>
      <c r="G116" s="12" t="s">
        <v>35</v>
      </c>
      <c r="H116" s="50" t="s">
        <v>371</v>
      </c>
      <c r="I116" s="66" t="s">
        <v>727</v>
      </c>
      <c r="J116" s="66" t="s">
        <v>728</v>
      </c>
      <c r="K116" s="57" t="s">
        <v>729</v>
      </c>
      <c r="L116" s="50" t="s">
        <v>40</v>
      </c>
      <c r="M116" s="66" t="s">
        <v>730</v>
      </c>
      <c r="N116" s="66">
        <v>75.0</v>
      </c>
      <c r="O116" s="66">
        <v>9.0</v>
      </c>
      <c r="P116" s="50" t="s">
        <v>568</v>
      </c>
      <c r="Q116" s="50" t="s">
        <v>731</v>
      </c>
      <c r="R116" s="12" t="str">
        <f>IFERROR(__xludf.DUMMYFUNCTION("GOOGLETRANSLATE(Q116,""fil"",""en"")"),"#Notosogiebill
 #NotsamesexMarriage fb.me/8e7uql0r3")</f>
        <v>#Notosogiebill
 #NotsamesexMarriage fb.me/8e7uql0r3</v>
      </c>
      <c r="S116" s="50" t="s">
        <v>47</v>
      </c>
      <c r="T116" s="50" t="s">
        <v>732</v>
      </c>
      <c r="U116" s="50"/>
      <c r="V116" s="50" t="s">
        <v>64</v>
      </c>
      <c r="W116" s="66">
        <v>0.0</v>
      </c>
      <c r="X116" s="66">
        <v>0.0</v>
      </c>
      <c r="Y116" s="66">
        <v>0.0</v>
      </c>
      <c r="Z116" s="66">
        <v>0.0</v>
      </c>
      <c r="AA116" s="66"/>
      <c r="AB116" s="46" t="s">
        <v>256</v>
      </c>
      <c r="AC116" s="46" t="s">
        <v>733</v>
      </c>
      <c r="AD116" s="46"/>
      <c r="AE116" s="55"/>
      <c r="AF116" s="55"/>
    </row>
    <row r="117" ht="15.75" customHeight="1">
      <c r="A117" s="8" t="str">
        <f t="shared" si="1"/>
        <v>54-116</v>
      </c>
      <c r="B117" s="54">
        <v>45035.99236351852</v>
      </c>
      <c r="C117" s="67" t="s">
        <v>734</v>
      </c>
      <c r="D117" s="58">
        <v>54.0</v>
      </c>
      <c r="E117" s="12" t="s">
        <v>351</v>
      </c>
      <c r="F117" s="50" t="s">
        <v>589</v>
      </c>
      <c r="G117" s="12" t="s">
        <v>35</v>
      </c>
      <c r="H117" s="50" t="s">
        <v>371</v>
      </c>
      <c r="I117" s="66" t="s">
        <v>735</v>
      </c>
      <c r="J117" s="66" t="s">
        <v>127</v>
      </c>
      <c r="K117" s="66" t="s">
        <v>128</v>
      </c>
      <c r="L117" s="50" t="s">
        <v>40</v>
      </c>
      <c r="M117" s="68">
        <v>44490.0</v>
      </c>
      <c r="N117" s="66">
        <v>33.0</v>
      </c>
      <c r="O117" s="66">
        <v>6.0</v>
      </c>
      <c r="P117" s="66"/>
      <c r="Q117" s="66" t="s">
        <v>736</v>
      </c>
      <c r="R117" s="12" t="str">
        <f>IFERROR(__xludf.DUMMYFUNCTION("GOOGLETRANSLATE(Q117,""fil"",""en"")"),"This is not about equality itâ € ™ s about domination. They want homosexuality not just to be tolerated and accepted but to be praised and dominant in the culture. #notosogiebill")</f>
        <v>This is not about equality itâ € ™ s about domination. They want homosexuality not just to be tolerated and accepted but to be praised and dominant in the culture. #notosogiebill</v>
      </c>
      <c r="S117" s="50" t="s">
        <v>56</v>
      </c>
      <c r="T117" s="69">
        <v>44785.53125</v>
      </c>
      <c r="U117" s="50"/>
      <c r="V117" s="50" t="s">
        <v>43</v>
      </c>
      <c r="W117" s="66">
        <v>3.0</v>
      </c>
      <c r="X117" s="66">
        <v>0.0</v>
      </c>
      <c r="Y117" s="66">
        <v>0.0</v>
      </c>
      <c r="Z117" s="66">
        <v>0.0</v>
      </c>
      <c r="AA117" s="66"/>
      <c r="AB117" s="46"/>
      <c r="AC117" s="46"/>
      <c r="AD117" s="46"/>
      <c r="AE117" s="55"/>
      <c r="AF117" s="55"/>
    </row>
    <row r="118" ht="15.75" customHeight="1">
      <c r="A118" s="8" t="str">
        <f t="shared" si="1"/>
        <v>54-117</v>
      </c>
      <c r="B118" s="54">
        <v>45035.99239946759</v>
      </c>
      <c r="C118" s="67" t="s">
        <v>737</v>
      </c>
      <c r="D118" s="58">
        <v>54.0</v>
      </c>
      <c r="E118" s="12" t="s">
        <v>351</v>
      </c>
      <c r="F118" s="50" t="s">
        <v>589</v>
      </c>
      <c r="G118" s="12" t="s">
        <v>35</v>
      </c>
      <c r="H118" s="50" t="s">
        <v>371</v>
      </c>
      <c r="I118" s="66" t="s">
        <v>738</v>
      </c>
      <c r="J118" s="66" t="s">
        <v>739</v>
      </c>
      <c r="K118" s="66" t="s">
        <v>740</v>
      </c>
      <c r="L118" s="50" t="s">
        <v>40</v>
      </c>
      <c r="M118" s="68">
        <v>44551.0</v>
      </c>
      <c r="N118" s="66">
        <v>3.0</v>
      </c>
      <c r="O118" s="66">
        <v>1.0</v>
      </c>
      <c r="P118" s="66" t="s">
        <v>741</v>
      </c>
      <c r="Q118" s="67" t="s">
        <v>742</v>
      </c>
      <c r="R118" s="12" t="str">
        <f>IFERROR(__xludf.DUMMYFUNCTION("GOOGLETRANSLATE(Q118,""fil"",""en"")"),"@jayeel_cornelius statistically lgbtq+ are more intellectually lazy, dishonest, and irresponsible. Not to mention more dysfunctional, abusive, violent #NotolGBT #NotoSogieBill https://t.co/T1Cak33KSD")</f>
        <v>@jayeel_cornelius statistically lgbtq+ are more intellectually lazy, dishonest, and irresponsible. Not to mention more dysfunctional, abusive, violent #NotolGBT #NotoSogieBill https://t.co/T1Cak33KSD</v>
      </c>
      <c r="S118" s="50" t="s">
        <v>42</v>
      </c>
      <c r="T118" s="66" t="s">
        <v>743</v>
      </c>
      <c r="U118" s="50"/>
      <c r="V118" s="50" t="s">
        <v>43</v>
      </c>
      <c r="W118" s="66">
        <v>1.0</v>
      </c>
      <c r="X118" s="66">
        <v>0.0</v>
      </c>
      <c r="Y118" s="66">
        <v>0.0</v>
      </c>
      <c r="Z118" s="66">
        <v>0.0</v>
      </c>
      <c r="AA118" s="66"/>
      <c r="AB118" s="46"/>
      <c r="AC118" s="46"/>
      <c r="AD118" s="46"/>
      <c r="AE118" s="55"/>
      <c r="AF118" s="55"/>
    </row>
    <row r="119" ht="15.75" customHeight="1">
      <c r="A119" s="8" t="str">
        <f t="shared" si="1"/>
        <v>54-118</v>
      </c>
      <c r="B119" s="54">
        <v>45035.992411493055</v>
      </c>
      <c r="C119" s="67" t="s">
        <v>744</v>
      </c>
      <c r="D119" s="58">
        <v>54.0</v>
      </c>
      <c r="E119" s="12" t="s">
        <v>351</v>
      </c>
      <c r="F119" s="50" t="s">
        <v>589</v>
      </c>
      <c r="G119" s="12" t="s">
        <v>35</v>
      </c>
      <c r="H119" s="50" t="s">
        <v>371</v>
      </c>
      <c r="I119" s="66" t="s">
        <v>526</v>
      </c>
      <c r="J119" s="66" t="s">
        <v>145</v>
      </c>
      <c r="K119" s="66" t="s">
        <v>527</v>
      </c>
      <c r="L119" s="50" t="s">
        <v>40</v>
      </c>
      <c r="M119" s="68">
        <v>43543.0</v>
      </c>
      <c r="N119" s="66">
        <v>387.0</v>
      </c>
      <c r="O119" s="66">
        <v>95.0</v>
      </c>
      <c r="P119" s="66" t="s">
        <v>529</v>
      </c>
      <c r="Q119" s="67" t="s">
        <v>745</v>
      </c>
      <c r="R119" s="12" t="str">
        <f>IFERROR(__xludf.DUMMYFUNCTION("GOOGLETRANSLATE(Q119,""fil"",""en"")"),"Citizens reject #genderfluid #genderidealogy it will harm kids and future generation #notosogiebill #Filipino https://t.co/h1bz0nhq2s")</f>
        <v>Citizens reject #genderfluid #genderidealogy it will harm kids and future generation #notosogiebill #Filipino https://t.co/h1bz0nhq2s</v>
      </c>
      <c r="S119" s="50" t="s">
        <v>42</v>
      </c>
      <c r="T119" s="66" t="s">
        <v>746</v>
      </c>
      <c r="U119" s="50"/>
      <c r="V119" s="50" t="s">
        <v>43</v>
      </c>
      <c r="W119" s="66">
        <v>1.0</v>
      </c>
      <c r="X119" s="66">
        <v>0.0</v>
      </c>
      <c r="Y119" s="66">
        <v>1.0</v>
      </c>
      <c r="Z119" s="66">
        <v>2.0</v>
      </c>
      <c r="AA119" s="66"/>
      <c r="AB119" s="46"/>
      <c r="AC119" s="46"/>
      <c r="AD119" s="46"/>
      <c r="AE119" s="55"/>
      <c r="AF119" s="55"/>
    </row>
    <row r="120" ht="15.75" customHeight="1">
      <c r="A120" s="8" t="str">
        <f t="shared" si="1"/>
        <v>54-119</v>
      </c>
      <c r="B120" s="54">
        <v>45035.995522708334</v>
      </c>
      <c r="C120" s="67" t="s">
        <v>747</v>
      </c>
      <c r="D120" s="58">
        <v>54.0</v>
      </c>
      <c r="E120" s="66" t="s">
        <v>33</v>
      </c>
      <c r="F120" s="50" t="s">
        <v>589</v>
      </c>
      <c r="G120" s="12" t="s">
        <v>35</v>
      </c>
      <c r="H120" s="66" t="s">
        <v>371</v>
      </c>
      <c r="I120" s="66" t="s">
        <v>748</v>
      </c>
      <c r="J120" s="66" t="s">
        <v>749</v>
      </c>
      <c r="K120" s="66" t="s">
        <v>750</v>
      </c>
      <c r="L120" s="66" t="s">
        <v>186</v>
      </c>
      <c r="M120" s="70">
        <v>45279.0</v>
      </c>
      <c r="N120" s="66">
        <v>5.0</v>
      </c>
      <c r="O120" s="66">
        <v>1.0</v>
      </c>
      <c r="P120" s="66" t="s">
        <v>751</v>
      </c>
      <c r="Q120" s="66" t="s">
        <v>752</v>
      </c>
      <c r="R120" s="12" t="str">
        <f>IFERROR(__xludf.DUMMYFUNCTION("GOOGLETRANSLATE(Q120,""fil"",""en"")"),"@realginoongjuan @inquiredotnet @namercadoinq yes you are right, it will afford special rights, snowflake sjws can sue you for sharing the gospel because it ""offends"" them. #notosogie")</f>
        <v>@realginoongjuan @inquiredotnet @namercadoinq yes you are right, it will afford special rights, snowflake sjws can sue you for sharing the gospel because it "offends" them. #notosogie</v>
      </c>
      <c r="S120" s="66" t="s">
        <v>56</v>
      </c>
      <c r="T120" s="66" t="s">
        <v>753</v>
      </c>
      <c r="U120" s="66"/>
      <c r="V120" s="66" t="s">
        <v>43</v>
      </c>
      <c r="W120" s="66">
        <v>1.0</v>
      </c>
      <c r="X120" s="66">
        <v>1.0</v>
      </c>
      <c r="Y120" s="66">
        <v>0.0</v>
      </c>
      <c r="Z120" s="66">
        <v>0.0</v>
      </c>
      <c r="AA120" s="66"/>
      <c r="AB120" s="46"/>
      <c r="AC120" s="15" t="s">
        <v>754</v>
      </c>
      <c r="AD120" s="46"/>
      <c r="AE120" s="55"/>
      <c r="AF120" s="55"/>
    </row>
    <row r="121" ht="15.75" customHeight="1">
      <c r="A121" s="8" t="str">
        <f t="shared" si="1"/>
        <v>54-120</v>
      </c>
      <c r="B121" s="54">
        <v>45035.995522708334</v>
      </c>
      <c r="C121" s="67" t="s">
        <v>755</v>
      </c>
      <c r="D121" s="58">
        <v>54.0</v>
      </c>
      <c r="E121" s="66" t="s">
        <v>33</v>
      </c>
      <c r="F121" s="50" t="s">
        <v>589</v>
      </c>
      <c r="G121" s="12" t="s">
        <v>35</v>
      </c>
      <c r="H121" s="66" t="s">
        <v>371</v>
      </c>
      <c r="I121" s="66" t="s">
        <v>756</v>
      </c>
      <c r="J121" s="66" t="s">
        <v>757</v>
      </c>
      <c r="L121" s="66" t="s">
        <v>40</v>
      </c>
      <c r="M121" s="70">
        <v>45156.0</v>
      </c>
      <c r="N121" s="66">
        <v>504.0</v>
      </c>
      <c r="O121" s="66">
        <v>189.0</v>
      </c>
      <c r="P121" s="66" t="s">
        <v>568</v>
      </c>
      <c r="Q121" s="66" t="s">
        <v>758</v>
      </c>
      <c r="R121" s="12" t="str">
        <f>IFERROR(__xludf.DUMMYFUNCTION("GOOGLETRANSLATE(Q121,""fil"",""en"")"),"@Bahagagari_natl gender is subjective and should not have given any weight in law. #NotoSogie!")</f>
        <v>@Bahagagari_natl gender is subjective and should not have given any weight in law. #NotoSogie!</v>
      </c>
      <c r="S121" s="66" t="s">
        <v>56</v>
      </c>
      <c r="T121" s="66" t="s">
        <v>759</v>
      </c>
      <c r="U121" s="66"/>
      <c r="V121" s="66" t="s">
        <v>43</v>
      </c>
      <c r="W121" s="66">
        <v>0.0</v>
      </c>
      <c r="X121" s="66">
        <v>0.0</v>
      </c>
      <c r="Y121" s="66">
        <v>0.0</v>
      </c>
      <c r="Z121" s="66">
        <v>1.0</v>
      </c>
      <c r="AA121" s="66"/>
      <c r="AB121" s="46" t="s">
        <v>70</v>
      </c>
      <c r="AC121" s="15" t="s">
        <v>760</v>
      </c>
      <c r="AD121" s="46"/>
      <c r="AE121" s="55"/>
      <c r="AF121" s="55"/>
    </row>
    <row r="122" ht="15.75" customHeight="1">
      <c r="A122" s="8" t="str">
        <f t="shared" si="1"/>
        <v>00-121</v>
      </c>
      <c r="B122" s="54">
        <v>45035.99907986111</v>
      </c>
      <c r="C122" s="67" t="s">
        <v>761</v>
      </c>
      <c r="D122" s="71"/>
      <c r="E122" s="66" t="s">
        <v>33</v>
      </c>
      <c r="F122" s="50" t="s">
        <v>589</v>
      </c>
      <c r="G122" s="12" t="s">
        <v>35</v>
      </c>
      <c r="H122" s="66" t="s">
        <v>371</v>
      </c>
      <c r="I122" s="66" t="s">
        <v>762</v>
      </c>
      <c r="J122" s="66" t="s">
        <v>762</v>
      </c>
      <c r="K122" s="66" t="s">
        <v>763</v>
      </c>
      <c r="L122" s="66" t="s">
        <v>40</v>
      </c>
      <c r="M122" s="70">
        <v>45085.0</v>
      </c>
      <c r="N122" s="66">
        <v>262.0</v>
      </c>
      <c r="O122" s="66">
        <v>231.0</v>
      </c>
      <c r="P122" s="66" t="s">
        <v>54</v>
      </c>
      <c r="Q122" s="66" t="s">
        <v>764</v>
      </c>
      <c r="R122" s="12" t="str">
        <f>IFERROR(__xludf.DUMMYFUNCTION("GOOGLETRANSLATE(Q122,""fil"",""en"")"),"@UpBabaylan The Sogie Bill Bruhaha resulted in a complete and utter failure and brought shame and disgrace to the LGBT movement. #Notosogiebill. bit.ly/3eto2cu")</f>
        <v>@UpBabaylan The Sogie Bill Bruhaha resulted in a complete and utter failure and brought shame and disgrace to the LGBT movement. #Notosogiebill. bit.ly/3eto2cu</v>
      </c>
      <c r="S122" s="66"/>
      <c r="T122" s="69">
        <v>44082.76111111111</v>
      </c>
      <c r="U122" s="66"/>
      <c r="V122" s="66" t="s">
        <v>43</v>
      </c>
      <c r="W122" s="66">
        <v>0.0</v>
      </c>
      <c r="X122" s="66">
        <v>0.0</v>
      </c>
      <c r="Y122" s="66">
        <v>0.0</v>
      </c>
      <c r="Z122" s="66">
        <v>0.0</v>
      </c>
      <c r="AA122" s="66"/>
      <c r="AB122" s="46" t="s">
        <v>70</v>
      </c>
      <c r="AC122" s="15" t="s">
        <v>765</v>
      </c>
      <c r="AD122" s="46"/>
      <c r="AE122" s="55"/>
      <c r="AF122" s="55"/>
    </row>
    <row r="123" ht="15.75" customHeight="1">
      <c r="A123" s="8" t="str">
        <f t="shared" si="1"/>
        <v>54-122</v>
      </c>
      <c r="B123" s="54">
        <v>45036.00573609954</v>
      </c>
      <c r="C123" s="49" t="s">
        <v>766</v>
      </c>
      <c r="D123" s="58">
        <v>54.0</v>
      </c>
      <c r="E123" s="50" t="s">
        <v>351</v>
      </c>
      <c r="F123" s="50" t="s">
        <v>34</v>
      </c>
      <c r="G123" s="12" t="s">
        <v>35</v>
      </c>
      <c r="H123" s="50" t="s">
        <v>352</v>
      </c>
      <c r="I123" s="66" t="s">
        <v>767</v>
      </c>
      <c r="J123" s="66" t="s">
        <v>768</v>
      </c>
      <c r="K123" s="50" t="s">
        <v>769</v>
      </c>
      <c r="L123" s="50" t="s">
        <v>40</v>
      </c>
      <c r="M123" s="51">
        <v>45028.0</v>
      </c>
      <c r="N123" s="66">
        <v>82.0</v>
      </c>
      <c r="O123" s="66">
        <v>155.0</v>
      </c>
      <c r="P123" s="50" t="s">
        <v>770</v>
      </c>
      <c r="Q123" s="50" t="s">
        <v>771</v>
      </c>
      <c r="R123" s="12" t="str">
        <f>IFERROR(__xludf.DUMMYFUNCTION("GOOGLETRANSLATE(Q123,""fil"",""en"")"),"She is too drawn in creating illusion of an LGBTQIA+ oppression in the Philippines to gain sympathy for her agenda. It is too painful for her to admit that Sogie is not for equality but special treatment &amp; superiority. And she had the audacity to call her"&amp;"self feminist. #Notosogie")</f>
        <v>She is too drawn in creating illusion of an LGBTQIA+ oppression in the Philippines to gain sympathy for her agenda. It is too painful for her to admit that Sogie is not for equality but special treatment &amp; superiority. And she had the audacity to call herself feminist. #Notosogie</v>
      </c>
      <c r="S123" s="50" t="s">
        <v>228</v>
      </c>
      <c r="T123" s="65">
        <v>43564.802777777775</v>
      </c>
      <c r="U123" s="50"/>
      <c r="V123" s="50" t="s">
        <v>43</v>
      </c>
      <c r="W123" s="66">
        <v>0.0</v>
      </c>
      <c r="X123" s="66">
        <v>0.0</v>
      </c>
      <c r="Y123" s="66">
        <v>0.0</v>
      </c>
      <c r="Z123" s="66">
        <v>0.0</v>
      </c>
      <c r="AA123" s="66"/>
      <c r="AB123" s="46" t="s">
        <v>70</v>
      </c>
      <c r="AC123" s="46" t="s">
        <v>772</v>
      </c>
      <c r="AD123" s="46"/>
      <c r="AE123" s="55"/>
      <c r="AF123" s="55"/>
    </row>
    <row r="124" ht="15.75" customHeight="1">
      <c r="A124" s="8" t="str">
        <f t="shared" si="1"/>
        <v>54-123</v>
      </c>
      <c r="B124" s="54">
        <v>45036.00850991898</v>
      </c>
      <c r="C124" s="49" t="s">
        <v>773</v>
      </c>
      <c r="D124" s="58">
        <v>54.0</v>
      </c>
      <c r="E124" s="50" t="s">
        <v>351</v>
      </c>
      <c r="F124" s="50" t="s">
        <v>34</v>
      </c>
      <c r="G124" s="12" t="s">
        <v>35</v>
      </c>
      <c r="H124" s="50" t="s">
        <v>352</v>
      </c>
      <c r="I124" s="66" t="s">
        <v>774</v>
      </c>
      <c r="J124" s="66" t="s">
        <v>775</v>
      </c>
      <c r="K124" s="50" t="s">
        <v>776</v>
      </c>
      <c r="L124" s="50" t="s">
        <v>40</v>
      </c>
      <c r="M124" s="51">
        <v>45157.0</v>
      </c>
      <c r="N124" s="66">
        <v>92.0</v>
      </c>
      <c r="O124" s="66">
        <v>4.0</v>
      </c>
      <c r="P124" s="50"/>
      <c r="Q124" s="50" t="s">
        <v>777</v>
      </c>
      <c r="R124" s="12" t="str">
        <f>IFERROR(__xludf.DUMMYFUNCTION("GOOGLETRANSLATE(Q124,""fil"",""en"")"),"The Philippine Constitution guarantees equal rights to all Filipinos.
We don't need Sogie Bill!
#Notosogie")</f>
        <v>The Philippine Constitution guarantees equal rights to all Filipinos.
We don't need Sogie Bill!
#Notosogie</v>
      </c>
      <c r="S124" s="50" t="s">
        <v>56</v>
      </c>
      <c r="T124" s="50" t="s">
        <v>778</v>
      </c>
      <c r="U124" s="50"/>
      <c r="V124" s="50"/>
      <c r="W124" s="46">
        <v>4.0</v>
      </c>
      <c r="X124" s="66">
        <v>0.0</v>
      </c>
      <c r="Y124" s="66">
        <v>0.0</v>
      </c>
      <c r="Z124" s="66">
        <v>0.0</v>
      </c>
      <c r="AA124" s="66"/>
      <c r="AB124" s="46"/>
      <c r="AC124" s="46"/>
      <c r="AD124" s="46"/>
      <c r="AE124" s="55"/>
      <c r="AF124" s="55"/>
    </row>
    <row r="125" ht="15.75" customHeight="1">
      <c r="A125" s="8" t="str">
        <f t="shared" si="1"/>
        <v>54-124</v>
      </c>
      <c r="B125" s="54">
        <v>45036.01178086805</v>
      </c>
      <c r="C125" s="49" t="s">
        <v>779</v>
      </c>
      <c r="D125" s="58">
        <v>54.0</v>
      </c>
      <c r="E125" s="50" t="s">
        <v>351</v>
      </c>
      <c r="F125" s="50" t="s">
        <v>34</v>
      </c>
      <c r="G125" s="12" t="s">
        <v>35</v>
      </c>
      <c r="H125" s="50" t="s">
        <v>352</v>
      </c>
      <c r="I125" s="66" t="s">
        <v>780</v>
      </c>
      <c r="J125" s="66" t="s">
        <v>781</v>
      </c>
      <c r="K125" s="50"/>
      <c r="L125" s="50" t="s">
        <v>40</v>
      </c>
      <c r="M125" s="51">
        <v>45151.0</v>
      </c>
      <c r="N125" s="66">
        <v>144.0</v>
      </c>
      <c r="O125" s="66">
        <v>53.0</v>
      </c>
      <c r="P125" s="50"/>
      <c r="Q125" s="50" t="s">
        <v>782</v>
      </c>
      <c r="R125" s="12" t="str">
        <f>IFERROR(__xludf.DUMMYFUNCTION("GOOGLETRANSLATE(Q125,""fil"",""en"")"),"#Notosogie
#KillTheBill
Because:
1.The Sogie Equality Act's purpose is already sufficiently covered by existing laws in the Philippines for all persons. (The Universal Declaration of Human Rights, 1987 Phil. Constitution, Labor Code, Revised Penal Code, T"&amp;"he Anti-Bullying Act 2013")</f>
        <v>#Notosogie
#KillTheBill
Because:
1.The Sogie Equality Act's purpose is already sufficiently covered by existing laws in the Philippines for all persons. (The Universal Declaration of Human Rights, 1987 Phil. Constitution, Labor Code, Revised Penal Code, The Anti-Bullying Act 2013</v>
      </c>
      <c r="S125" s="50" t="s">
        <v>282</v>
      </c>
      <c r="T125" s="65">
        <v>43594.830555555556</v>
      </c>
      <c r="U125" s="50"/>
      <c r="V125" s="50"/>
      <c r="W125" s="46">
        <v>5.0</v>
      </c>
      <c r="X125" s="66">
        <v>0.0</v>
      </c>
      <c r="Y125" s="66">
        <v>0.0</v>
      </c>
      <c r="Z125" s="66">
        <v>1.0</v>
      </c>
      <c r="AA125" s="66"/>
      <c r="AB125" s="46"/>
      <c r="AC125" s="46"/>
      <c r="AD125" s="46"/>
      <c r="AE125" s="55"/>
      <c r="AF125" s="55"/>
    </row>
    <row r="126" ht="15.75" customHeight="1">
      <c r="A126" s="8" t="str">
        <f t="shared" si="1"/>
        <v>54-125</v>
      </c>
      <c r="B126" s="54">
        <v>45036.013886076384</v>
      </c>
      <c r="C126" s="49" t="s">
        <v>783</v>
      </c>
      <c r="D126" s="58">
        <v>54.0</v>
      </c>
      <c r="E126" s="50" t="s">
        <v>351</v>
      </c>
      <c r="F126" s="50" t="s">
        <v>34</v>
      </c>
      <c r="G126" s="12" t="s">
        <v>35</v>
      </c>
      <c r="H126" s="50" t="s">
        <v>784</v>
      </c>
      <c r="I126" s="66" t="s">
        <v>780</v>
      </c>
      <c r="J126" s="66" t="s">
        <v>781</v>
      </c>
      <c r="K126" s="50"/>
      <c r="L126" s="50" t="s">
        <v>40</v>
      </c>
      <c r="M126" s="51">
        <v>45151.0</v>
      </c>
      <c r="N126" s="66">
        <v>144.0</v>
      </c>
      <c r="O126" s="66">
        <v>53.0</v>
      </c>
      <c r="P126" s="50"/>
      <c r="Q126" s="50" t="s">
        <v>785</v>
      </c>
      <c r="R126" s="12" t="str">
        <f>IFERROR(__xludf.DUMMYFUNCTION("GOOGLETRANSLATE(Q126,""fil"",""en"")"),"2. The Sogie Equality Act is not needed because it may lead to the infringement of the freedom of any institution with religious inclinations.")</f>
        <v>2. The Sogie Equality Act is not needed because it may lead to the infringement of the freedom of any institution with religious inclinations.</v>
      </c>
      <c r="S126" s="50" t="s">
        <v>282</v>
      </c>
      <c r="T126" s="65">
        <v>43595.830555555556</v>
      </c>
      <c r="U126" s="50"/>
      <c r="V126" s="50"/>
      <c r="W126" s="46">
        <v>2.0</v>
      </c>
      <c r="X126" s="66">
        <v>0.0</v>
      </c>
      <c r="Y126" s="66">
        <v>0.0</v>
      </c>
      <c r="Z126" s="66">
        <v>1.0</v>
      </c>
      <c r="AA126" s="66"/>
      <c r="AB126" s="46"/>
      <c r="AC126" s="46"/>
      <c r="AD126" s="46"/>
      <c r="AE126" s="55"/>
      <c r="AF126" s="55"/>
    </row>
    <row r="127" ht="15.75" customHeight="1">
      <c r="A127" s="8" t="str">
        <f t="shared" si="1"/>
        <v>54-126</v>
      </c>
      <c r="B127" s="54">
        <v>45036.01575092593</v>
      </c>
      <c r="C127" s="49" t="s">
        <v>786</v>
      </c>
      <c r="D127" s="58">
        <v>54.0</v>
      </c>
      <c r="E127" s="50" t="s">
        <v>351</v>
      </c>
      <c r="F127" s="50" t="s">
        <v>34</v>
      </c>
      <c r="G127" s="12" t="s">
        <v>35</v>
      </c>
      <c r="H127" s="50" t="s">
        <v>784</v>
      </c>
      <c r="I127" s="66" t="s">
        <v>780</v>
      </c>
      <c r="J127" s="66" t="s">
        <v>781</v>
      </c>
      <c r="K127" s="50"/>
      <c r="L127" s="50" t="s">
        <v>40</v>
      </c>
      <c r="M127" s="51">
        <v>45151.0</v>
      </c>
      <c r="N127" s="66">
        <v>144.0</v>
      </c>
      <c r="O127" s="66">
        <v>53.0</v>
      </c>
      <c r="P127" s="50"/>
      <c r="Q127" s="50" t="s">
        <v>787</v>
      </c>
      <c r="R127" s="12" t="str">
        <f>IFERROR(__xludf.DUMMYFUNCTION("GOOGLETRANSLATE(Q127,""fil"",""en"")"),"3. The Sogie Equality Act Establishes a legal, though not scientific, redefinition of gender and sexuality as based on perception which is more likely to cause confusion rather than understanding and order.")</f>
        <v>3. The Sogie Equality Act Establishes a legal, though not scientific, redefinition of gender and sexuality as based on perception which is more likely to cause confusion rather than understanding and order.</v>
      </c>
      <c r="S127" s="50" t="s">
        <v>282</v>
      </c>
      <c r="T127" s="65">
        <v>43596.830555555556</v>
      </c>
      <c r="U127" s="50"/>
      <c r="V127" s="50"/>
      <c r="W127" s="46">
        <v>4.0</v>
      </c>
      <c r="X127" s="66">
        <v>0.0</v>
      </c>
      <c r="Y127" s="66">
        <v>0.0</v>
      </c>
      <c r="Z127" s="66">
        <v>3.0</v>
      </c>
      <c r="AA127" s="66"/>
      <c r="AB127" s="46"/>
      <c r="AC127" s="46"/>
      <c r="AD127" s="46"/>
      <c r="AE127" s="55"/>
      <c r="AF127" s="55"/>
    </row>
    <row r="128" ht="15.75" customHeight="1">
      <c r="A128" s="8" t="str">
        <f t="shared" si="1"/>
        <v>54-127</v>
      </c>
      <c r="B128" s="54">
        <v>45036.016636203705</v>
      </c>
      <c r="C128" s="49" t="s">
        <v>788</v>
      </c>
      <c r="D128" s="58">
        <v>54.0</v>
      </c>
      <c r="E128" s="50" t="s">
        <v>351</v>
      </c>
      <c r="F128" s="50" t="s">
        <v>34</v>
      </c>
      <c r="G128" s="12" t="s">
        <v>35</v>
      </c>
      <c r="H128" s="50" t="s">
        <v>784</v>
      </c>
      <c r="I128" s="66" t="s">
        <v>780</v>
      </c>
      <c r="J128" s="66" t="s">
        <v>781</v>
      </c>
      <c r="K128" s="50"/>
      <c r="L128" s="50" t="s">
        <v>40</v>
      </c>
      <c r="M128" s="51">
        <v>45151.0</v>
      </c>
      <c r="N128" s="66">
        <v>144.0</v>
      </c>
      <c r="O128" s="66">
        <v>53.0</v>
      </c>
      <c r="P128" s="50"/>
      <c r="Q128" s="50" t="s">
        <v>789</v>
      </c>
      <c r="R128" s="12" t="str">
        <f>IFERROR(__xludf.DUMMYFUNCTION("GOOGLETRANSLATE(Q128,""fil"",""en"")"),"4. The Sogie Equality Act is shaped by pressures from the International Community which may be in conflict with Philippine laws, values, and culture. Whatever law that has been approved by the West is not necessarily beneficial to our Asian context.")</f>
        <v>4. The Sogie Equality Act is shaped by pressures from the International Community which may be in conflict with Philippine laws, values, and culture. Whatever law that has been approved by the West is not necessarily beneficial to our Asian context.</v>
      </c>
      <c r="S128" s="50" t="s">
        <v>282</v>
      </c>
      <c r="T128" s="65">
        <v>43594.83125</v>
      </c>
      <c r="U128" s="50"/>
      <c r="V128" s="50"/>
      <c r="W128" s="46">
        <v>3.0</v>
      </c>
      <c r="X128" s="66">
        <v>0.0</v>
      </c>
      <c r="Y128" s="66">
        <v>0.0</v>
      </c>
      <c r="Z128" s="66">
        <v>1.0</v>
      </c>
      <c r="AA128" s="66"/>
      <c r="AB128" s="46"/>
      <c r="AC128" s="46"/>
      <c r="AD128" s="46"/>
      <c r="AE128" s="55"/>
      <c r="AF128" s="55"/>
    </row>
    <row r="129" ht="15.75" customHeight="1">
      <c r="A129" s="8" t="str">
        <f t="shared" si="1"/>
        <v>54-128</v>
      </c>
      <c r="B129" s="54">
        <v>45036.01712037037</v>
      </c>
      <c r="C129" s="67" t="s">
        <v>790</v>
      </c>
      <c r="D129" s="71">
        <v>54.0</v>
      </c>
      <c r="E129" s="66" t="s">
        <v>33</v>
      </c>
      <c r="F129" s="66" t="s">
        <v>34</v>
      </c>
      <c r="G129" s="66" t="s">
        <v>35</v>
      </c>
      <c r="H129" s="66" t="s">
        <v>371</v>
      </c>
      <c r="I129" s="66" t="s">
        <v>791</v>
      </c>
      <c r="J129" s="66" t="s">
        <v>792</v>
      </c>
      <c r="K129" s="66" t="s">
        <v>793</v>
      </c>
      <c r="L129" s="66" t="s">
        <v>40</v>
      </c>
      <c r="M129" s="70">
        <v>45243.0</v>
      </c>
      <c r="N129" s="66">
        <v>1681.0</v>
      </c>
      <c r="O129" s="66">
        <v>18267.0</v>
      </c>
      <c r="P129" s="66" t="s">
        <v>794</v>
      </c>
      <c r="Q129" s="66" t="s">
        <v>795</v>
      </c>
      <c r="R129" s="12" t="str">
        <f>IFERROR(__xludf.DUMMYFUNCTION("GOOGLETRANSLATE(Q129,""fil"",""en"")"),"@brightwin_4ev3r yes, selah, we already have bill of rights article 3 which states the protection of everyone regardless of gender plus we have the anti-discrimination bill. Why the need for additional bill? #Notosogiebill ð˜Â ï")</f>
        <v>@brightwin_4ev3r yes, selah, we already have bill of rights article 3 which states the protection of everyone regardless of gender plus we have the anti-discrimination bill. Why the need for additional bill? #Notosogiebill ð˜Â ï</v>
      </c>
      <c r="S129" s="66" t="s">
        <v>228</v>
      </c>
      <c r="T129" s="66" t="s">
        <v>796</v>
      </c>
      <c r="U129" s="66"/>
      <c r="V129" s="66" t="s">
        <v>43</v>
      </c>
      <c r="W129" s="66">
        <v>5.0</v>
      </c>
      <c r="X129" s="66">
        <v>1.0</v>
      </c>
      <c r="Y129" s="66">
        <v>0.0</v>
      </c>
      <c r="Z129" s="66">
        <v>0.0</v>
      </c>
      <c r="AA129" s="66"/>
      <c r="AB129" s="46" t="s">
        <v>70</v>
      </c>
      <c r="AC129" s="46" t="s">
        <v>797</v>
      </c>
      <c r="AD129" s="46"/>
      <c r="AE129" s="55"/>
      <c r="AF129" s="55"/>
    </row>
    <row r="130" ht="15.75" customHeight="1">
      <c r="A130" s="8" t="str">
        <f t="shared" si="1"/>
        <v>54-129</v>
      </c>
      <c r="B130" s="54">
        <v>45036.01791809028</v>
      </c>
      <c r="C130" s="49" t="s">
        <v>798</v>
      </c>
      <c r="D130" s="58">
        <v>54.0</v>
      </c>
      <c r="E130" s="50" t="s">
        <v>351</v>
      </c>
      <c r="F130" s="50" t="s">
        <v>34</v>
      </c>
      <c r="G130" s="12" t="s">
        <v>35</v>
      </c>
      <c r="H130" s="50" t="s">
        <v>784</v>
      </c>
      <c r="I130" s="66" t="s">
        <v>780</v>
      </c>
      <c r="J130" s="66" t="s">
        <v>781</v>
      </c>
      <c r="K130" s="50"/>
      <c r="L130" s="50" t="s">
        <v>40</v>
      </c>
      <c r="M130" s="51">
        <v>45151.0</v>
      </c>
      <c r="N130" s="66">
        <v>144.0</v>
      </c>
      <c r="O130" s="66">
        <v>53.0</v>
      </c>
      <c r="P130" s="50"/>
      <c r="Q130" s="50" t="s">
        <v>799</v>
      </c>
      <c r="R130" s="12" t="str">
        <f>IFERROR(__xludf.DUMMYFUNCTION("GOOGLETRANSLATE(Q130,""fil"",""en"")"),"5. The Sogie Equality Act cannot address the core issues of LGBT groups: abuse, bullying, discrimination.")</f>
        <v>5. The Sogie Equality Act cannot address the core issues of LGBT groups: abuse, bullying, discrimination.</v>
      </c>
      <c r="S130" s="50" t="s">
        <v>282</v>
      </c>
      <c r="T130" s="65">
        <v>43594.83125</v>
      </c>
      <c r="U130" s="50"/>
      <c r="V130" s="50"/>
      <c r="W130" s="46">
        <v>3.0</v>
      </c>
      <c r="X130" s="66">
        <v>0.0</v>
      </c>
      <c r="Y130" s="66">
        <v>0.0</v>
      </c>
      <c r="Z130" s="66">
        <v>1.0</v>
      </c>
      <c r="AA130" s="66"/>
      <c r="AB130" s="46"/>
      <c r="AC130" s="46"/>
      <c r="AD130" s="46"/>
      <c r="AE130" s="55"/>
      <c r="AF130" s="55"/>
    </row>
    <row r="131" ht="15.75" customHeight="1">
      <c r="A131" s="8" t="str">
        <f t="shared" si="1"/>
        <v>54-130</v>
      </c>
      <c r="B131" s="54">
        <v>45036.01889710648</v>
      </c>
      <c r="C131" s="49" t="s">
        <v>800</v>
      </c>
      <c r="D131" s="58">
        <v>54.0</v>
      </c>
      <c r="E131" s="50" t="s">
        <v>351</v>
      </c>
      <c r="F131" s="50" t="s">
        <v>34</v>
      </c>
      <c r="G131" s="12" t="s">
        <v>35</v>
      </c>
      <c r="H131" s="50" t="s">
        <v>784</v>
      </c>
      <c r="I131" s="66" t="s">
        <v>780</v>
      </c>
      <c r="J131" s="66" t="s">
        <v>781</v>
      </c>
      <c r="K131" s="50"/>
      <c r="L131" s="50" t="s">
        <v>40</v>
      </c>
      <c r="M131" s="51">
        <v>45151.0</v>
      </c>
      <c r="N131" s="66">
        <v>144.0</v>
      </c>
      <c r="O131" s="66">
        <v>53.0</v>
      </c>
      <c r="P131" s="50"/>
      <c r="Q131" s="50" t="s">
        <v>801</v>
      </c>
      <c r="R131" s="12" t="str">
        <f>IFERROR(__xludf.DUMMYFUNCTION("GOOGLETRANSLATE(Q131,""fil"",""en"")"),"6. The Sogie Equality Act is not needed because the Philippines is a ""gay-friendly"" nation. There is no critical mass of documented discrimination against LGBT persons in the Philippines that would require the passing of another law against discriminati"&amp;"on (from: CCJRT)")</f>
        <v>6. The Sogie Equality Act is not needed because the Philippines is a "gay-friendly" nation. There is no critical mass of documented discrimination against LGBT persons in the Philippines that would require the passing of another law against discrimination (from: CCJRT)</v>
      </c>
      <c r="S131" s="50" t="s">
        <v>282</v>
      </c>
      <c r="T131" s="65">
        <v>43594.83125</v>
      </c>
      <c r="U131" s="50"/>
      <c r="V131" s="50"/>
      <c r="W131" s="46">
        <v>7.0</v>
      </c>
      <c r="X131" s="66">
        <v>0.0</v>
      </c>
      <c r="Y131" s="66">
        <v>3.0</v>
      </c>
      <c r="Z131" s="66">
        <v>1.0</v>
      </c>
      <c r="AA131" s="66"/>
      <c r="AB131" s="46"/>
      <c r="AC131" s="46"/>
      <c r="AD131" s="46"/>
      <c r="AE131" s="55"/>
      <c r="AF131" s="55"/>
    </row>
    <row r="132" ht="15.75" customHeight="1">
      <c r="A132" s="8" t="str">
        <f t="shared" si="1"/>
        <v>54-131</v>
      </c>
      <c r="B132" s="54"/>
      <c r="C132" s="72" t="s">
        <v>802</v>
      </c>
      <c r="D132" s="58">
        <v>54.0</v>
      </c>
      <c r="E132" s="50" t="s">
        <v>351</v>
      </c>
      <c r="F132" s="50" t="s">
        <v>34</v>
      </c>
      <c r="G132" s="12" t="s">
        <v>35</v>
      </c>
      <c r="H132" s="73" t="s">
        <v>803</v>
      </c>
      <c r="I132" s="73" t="s">
        <v>738</v>
      </c>
      <c r="J132" s="73" t="s">
        <v>739</v>
      </c>
      <c r="K132" s="73" t="s">
        <v>740</v>
      </c>
      <c r="L132" s="73"/>
      <c r="M132" s="74">
        <v>45281.0</v>
      </c>
      <c r="N132" s="75">
        <v>3.0</v>
      </c>
      <c r="O132" s="75">
        <v>1.0</v>
      </c>
      <c r="P132" s="73" t="s">
        <v>741</v>
      </c>
      <c r="Q132" s="73" t="s">
        <v>804</v>
      </c>
      <c r="R132" s="12" t="str">
        <f>IFERROR(__xludf.DUMMYFUNCTION("GOOGLETRANSLATE(Q132,""fil"",""en"")"),"SF.gov/news/san-francâing
 #Sogieequalitynow first and then they will ask for more like subsidies. These #LGBTQ People are Nuts
 #Notosogiebill #notolgbt #notolgbtq #notosogie")</f>
        <v>SF.gov/news/san-francâing
 #Sogieequalitynow first and then they will ask for more like subsidies. These #LGBTQ People are Nuts
 #Notosogiebill #notolgbt #notolgbtq #notosogie</v>
      </c>
      <c r="S132" s="73"/>
      <c r="T132" s="76" t="s">
        <v>805</v>
      </c>
      <c r="U132" s="73"/>
      <c r="V132" s="73"/>
      <c r="W132" s="75">
        <v>0.0</v>
      </c>
      <c r="X132" s="75">
        <v>0.0</v>
      </c>
      <c r="Y132" s="75">
        <v>0.0</v>
      </c>
      <c r="Z132" s="75">
        <v>0.0</v>
      </c>
      <c r="AA132" s="73"/>
      <c r="AB132" s="46"/>
      <c r="AC132" s="46"/>
      <c r="AD132" s="46"/>
      <c r="AE132" s="55"/>
      <c r="AF132" s="55"/>
    </row>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J92:K92"/>
    <mergeCell ref="J121:K121"/>
  </mergeCells>
  <conditionalFormatting sqref="C87:C132">
    <cfRule type="expression" dxfId="0" priority="1">
      <formula>COUNTIF(C:C,C87)&gt;1</formula>
    </cfRule>
  </conditionalFormatting>
  <conditionalFormatting sqref="C1:C132">
    <cfRule type="expression" dxfId="0" priority="2">
      <formula>"COUNTIF(C:C,C1)&gt;1"</formula>
    </cfRule>
  </conditionalFormatting>
  <hyperlinks>
    <hyperlink r:id="rId1" ref="C2"/>
    <hyperlink r:id="rId2" ref="H2"/>
    <hyperlink r:id="rId3" ref="Q2"/>
    <hyperlink r:id="rId4" ref="AC2"/>
    <hyperlink r:id="rId5" ref="C3"/>
    <hyperlink r:id="rId6" ref="H3"/>
    <hyperlink r:id="rId7" ref="C4"/>
    <hyperlink r:id="rId8" ref="H4"/>
    <hyperlink r:id="rId9" ref="I4"/>
    <hyperlink r:id="rId10" ref="J4"/>
    <hyperlink r:id="rId11" ref="AC4"/>
    <hyperlink r:id="rId12" ref="C5"/>
    <hyperlink r:id="rId13" ref="H5"/>
    <hyperlink r:id="rId14" ref="I5"/>
    <hyperlink r:id="rId15" ref="J5"/>
    <hyperlink r:id="rId16" ref="Q5"/>
    <hyperlink r:id="rId17" ref="AC5"/>
    <hyperlink r:id="rId18" ref="C6"/>
    <hyperlink r:id="rId19" ref="I6"/>
    <hyperlink r:id="rId20" ref="J6"/>
    <hyperlink r:id="rId21" ref="Q6"/>
    <hyperlink r:id="rId22" ref="C7"/>
    <hyperlink r:id="rId23" ref="I7"/>
    <hyperlink r:id="rId24" ref="J7"/>
    <hyperlink r:id="rId25" ref="Q7"/>
    <hyperlink r:id="rId26" ref="C8"/>
    <hyperlink r:id="rId27" ref="Q8"/>
    <hyperlink r:id="rId28" ref="C9"/>
    <hyperlink r:id="rId29" ref="I9"/>
    <hyperlink r:id="rId30" ref="J9"/>
    <hyperlink r:id="rId31" ref="Q9"/>
    <hyperlink r:id="rId32" ref="C10"/>
    <hyperlink r:id="rId33" ref="C11"/>
    <hyperlink r:id="rId34" ref="C12"/>
    <hyperlink r:id="rId35" ref="AC12"/>
    <hyperlink r:id="rId36" ref="C13"/>
    <hyperlink r:id="rId37" ref="C14"/>
    <hyperlink r:id="rId38" ref="C15"/>
    <hyperlink r:id="rId39" ref="C16"/>
    <hyperlink r:id="rId40" ref="C17"/>
    <hyperlink r:id="rId41" ref="AC17"/>
    <hyperlink r:id="rId42" ref="C18"/>
    <hyperlink r:id="rId43" ref="C19"/>
    <hyperlink r:id="rId44" ref="C20"/>
    <hyperlink r:id="rId45" ref="AC20"/>
    <hyperlink r:id="rId46" ref="C21"/>
    <hyperlink r:id="rId47" ref="AC21"/>
    <hyperlink r:id="rId48" ref="C22"/>
    <hyperlink r:id="rId49" ref="I22"/>
    <hyperlink r:id="rId50" ref="C23"/>
    <hyperlink r:id="rId51" ref="C24"/>
    <hyperlink r:id="rId52" ref="C25"/>
    <hyperlink r:id="rId53" ref="C26"/>
    <hyperlink r:id="rId54" ref="AC26"/>
    <hyperlink r:id="rId55" ref="C27"/>
    <hyperlink r:id="rId56" ref="AC27"/>
    <hyperlink r:id="rId57" ref="C28"/>
    <hyperlink r:id="rId58" ref="AC28"/>
    <hyperlink r:id="rId59" ref="C29"/>
    <hyperlink r:id="rId60" ref="AC29"/>
    <hyperlink r:id="rId61" ref="C30"/>
    <hyperlink r:id="rId62" ref="AC30"/>
    <hyperlink r:id="rId63" ref="C31"/>
    <hyperlink r:id="rId64" ref="AC31"/>
    <hyperlink r:id="rId65" ref="C32"/>
    <hyperlink r:id="rId66" ref="AC32"/>
    <hyperlink r:id="rId67" ref="C33"/>
    <hyperlink r:id="rId68" ref="AC33"/>
    <hyperlink r:id="rId69" ref="C34"/>
    <hyperlink r:id="rId70" ref="AC34"/>
    <hyperlink r:id="rId71" ref="C35"/>
    <hyperlink r:id="rId72" ref="AC35"/>
    <hyperlink r:id="rId73" ref="C36"/>
    <hyperlink r:id="rId74" ref="AC36"/>
    <hyperlink r:id="rId75" ref="C37"/>
    <hyperlink r:id="rId76" ref="AC37"/>
    <hyperlink r:id="rId77" ref="C38"/>
    <hyperlink r:id="rId78" ref="AC38"/>
    <hyperlink r:id="rId79" ref="C39"/>
    <hyperlink r:id="rId80" ref="AC39"/>
    <hyperlink r:id="rId81" ref="C40"/>
    <hyperlink r:id="rId82" ref="AC40"/>
    <hyperlink r:id="rId83" ref="C41"/>
    <hyperlink r:id="rId84" ref="AC41"/>
    <hyperlink r:id="rId85" ref="C42"/>
    <hyperlink r:id="rId86" ref="AC42"/>
    <hyperlink r:id="rId87" ref="C43"/>
    <hyperlink r:id="rId88" ref="AC43"/>
    <hyperlink r:id="rId89" ref="C44"/>
    <hyperlink r:id="rId90" ref="AC44"/>
    <hyperlink r:id="rId91" ref="C45"/>
    <hyperlink r:id="rId92" ref="AC45"/>
    <hyperlink r:id="rId93" ref="C46"/>
    <hyperlink r:id="rId94" ref="AC46"/>
    <hyperlink r:id="rId95" ref="C47"/>
    <hyperlink r:id="rId96" ref="AC47"/>
    <hyperlink r:id="rId97" ref="C48"/>
    <hyperlink r:id="rId98" ref="AC48"/>
    <hyperlink r:id="rId99" ref="C49"/>
    <hyperlink r:id="rId100" ref="AC49"/>
    <hyperlink r:id="rId101" ref="C50"/>
    <hyperlink r:id="rId102" ref="AC50"/>
    <hyperlink r:id="rId103" ref="C51"/>
    <hyperlink r:id="rId104" ref="AC51"/>
    <hyperlink r:id="rId105" ref="C52"/>
    <hyperlink r:id="rId106" ref="C53"/>
    <hyperlink r:id="rId107" ref="AC53"/>
    <hyperlink r:id="rId108" ref="C54"/>
    <hyperlink r:id="rId109" ref="AC54"/>
    <hyperlink r:id="rId110" ref="C55"/>
    <hyperlink r:id="rId111" ref="AC55"/>
    <hyperlink r:id="rId112" ref="C56"/>
    <hyperlink r:id="rId113" ref="AC56"/>
    <hyperlink r:id="rId114" ref="C57"/>
    <hyperlink r:id="rId115" ref="C58"/>
    <hyperlink r:id="rId116" ref="C59"/>
    <hyperlink r:id="rId117" ref="C60"/>
    <hyperlink r:id="rId118" ref="C61"/>
    <hyperlink r:id="rId119" ref="AC61"/>
    <hyperlink r:id="rId120" ref="C62"/>
    <hyperlink r:id="rId121" ref="AC62"/>
    <hyperlink r:id="rId122" ref="C63"/>
    <hyperlink r:id="rId123" ref="C64"/>
    <hyperlink r:id="rId124" ref="AC64"/>
    <hyperlink r:id="rId125" ref="C65"/>
    <hyperlink r:id="rId126" ref="AC65"/>
    <hyperlink r:id="rId127" ref="C66"/>
    <hyperlink r:id="rId128" ref="C67"/>
    <hyperlink r:id="rId129" ref="AC67"/>
    <hyperlink r:id="rId130" ref="C68"/>
    <hyperlink r:id="rId131" ref="C69"/>
    <hyperlink r:id="rId132" ref="C70"/>
    <hyperlink r:id="rId133" ref="C71"/>
    <hyperlink r:id="rId134" ref="AC71"/>
    <hyperlink r:id="rId135" ref="C72"/>
    <hyperlink r:id="rId136" ref="AC72"/>
    <hyperlink r:id="rId137" ref="C73"/>
    <hyperlink r:id="rId138" ref="Q73"/>
    <hyperlink r:id="rId139" ref="AC73"/>
    <hyperlink r:id="rId140" ref="C74"/>
    <hyperlink r:id="rId141" ref="AC74"/>
    <hyperlink r:id="rId142" ref="C75"/>
    <hyperlink r:id="rId143" ref="AC75"/>
    <hyperlink r:id="rId144" ref="C76"/>
    <hyperlink r:id="rId145" ref="Q76"/>
    <hyperlink r:id="rId146" ref="U76"/>
    <hyperlink r:id="rId147" ref="AC76"/>
    <hyperlink r:id="rId148" ref="C77"/>
    <hyperlink r:id="rId149" ref="AC77"/>
    <hyperlink r:id="rId150" ref="C78"/>
    <hyperlink r:id="rId151" ref="AC78"/>
    <hyperlink r:id="rId152" ref="C79"/>
    <hyperlink r:id="rId153" ref="AC79"/>
    <hyperlink r:id="rId154" ref="C80"/>
    <hyperlink r:id="rId155" ref="Q80"/>
    <hyperlink r:id="rId156" ref="U80"/>
    <hyperlink r:id="rId157" ref="AC80"/>
    <hyperlink r:id="rId158" ref="C81"/>
    <hyperlink r:id="rId159" ref="AC81"/>
    <hyperlink r:id="rId160" ref="C82"/>
    <hyperlink r:id="rId161" ref="U82"/>
    <hyperlink r:id="rId162" ref="AC82"/>
    <hyperlink r:id="rId163" ref="C83"/>
    <hyperlink r:id="rId164" ref="AC83"/>
    <hyperlink r:id="rId165" ref="C84"/>
    <hyperlink r:id="rId166" ref="AC84"/>
    <hyperlink r:id="rId167" ref="C85"/>
    <hyperlink r:id="rId168" ref="AC85"/>
    <hyperlink r:id="rId169" ref="C86"/>
    <hyperlink r:id="rId170" ref="AC86"/>
    <hyperlink r:id="rId171" ref="C87"/>
    <hyperlink r:id="rId172" ref="C88"/>
    <hyperlink r:id="rId173" ref="AC88"/>
    <hyperlink r:id="rId174" ref="C89"/>
    <hyperlink r:id="rId175" ref="AC89"/>
    <hyperlink r:id="rId176" ref="C90"/>
    <hyperlink r:id="rId177" ref="C91"/>
    <hyperlink r:id="rId178" ref="AC91"/>
    <hyperlink r:id="rId179" ref="C92"/>
    <hyperlink r:id="rId180" ref="AC92"/>
    <hyperlink r:id="rId181" ref="C93"/>
    <hyperlink r:id="rId182" ref="C94"/>
    <hyperlink r:id="rId183" ref="AC94"/>
    <hyperlink r:id="rId184" ref="C95"/>
    <hyperlink r:id="rId185" ref="AC95"/>
    <hyperlink r:id="rId186" ref="C96"/>
    <hyperlink r:id="rId187" ref="AC96"/>
    <hyperlink r:id="rId188" ref="C97"/>
    <hyperlink r:id="rId189" ref="C98"/>
    <hyperlink r:id="rId190" ref="AC98"/>
    <hyperlink r:id="rId191" ref="C99"/>
    <hyperlink r:id="rId192" ref="AC99"/>
    <hyperlink r:id="rId193" ref="C100"/>
    <hyperlink r:id="rId194" ref="AC100"/>
    <hyperlink r:id="rId195" ref="C101"/>
    <hyperlink r:id="rId196" ref="C102"/>
    <hyperlink r:id="rId197" ref="AC102"/>
    <hyperlink r:id="rId198" ref="C103"/>
    <hyperlink r:id="rId199" ref="AC103"/>
    <hyperlink r:id="rId200" ref="C104"/>
    <hyperlink r:id="rId201" ref="AC104"/>
    <hyperlink r:id="rId202" ref="C105"/>
    <hyperlink r:id="rId203" ref="C106"/>
    <hyperlink r:id="rId204" ref="C107"/>
    <hyperlink r:id="rId205" ref="AD107"/>
    <hyperlink r:id="rId206" ref="C108"/>
    <hyperlink r:id="rId207" ref="Q108"/>
    <hyperlink r:id="rId208" ref="C109"/>
    <hyperlink r:id="rId209" ref="C110"/>
    <hyperlink r:id="rId210" ref="Q110"/>
    <hyperlink r:id="rId211" ref="C111"/>
    <hyperlink r:id="rId212" ref="C112"/>
    <hyperlink r:id="rId213" ref="AC112"/>
    <hyperlink r:id="rId214" ref="C113"/>
    <hyperlink r:id="rId215" location=":~:text=The%20separation%20of%20Church%20and%20State%20shall%20be%20inviolable.&amp;text=Section%207.,the%20right%20to%20self%2Ddetermination." ref="AC113"/>
    <hyperlink r:id="rId216" ref="C114"/>
    <hyperlink r:id="rId217" ref="AC114"/>
    <hyperlink r:id="rId218" ref="C115"/>
    <hyperlink r:id="rId219" ref="AC115"/>
    <hyperlink r:id="rId220" ref="C116"/>
    <hyperlink r:id="rId221" ref="K116"/>
    <hyperlink r:id="rId222" ref="C117"/>
    <hyperlink r:id="rId223" ref="C118"/>
    <hyperlink r:id="rId224" ref="Q118"/>
    <hyperlink r:id="rId225" ref="C119"/>
    <hyperlink r:id="rId226" ref="Q119"/>
    <hyperlink r:id="rId227" ref="C120"/>
    <hyperlink r:id="rId228" ref="AC120"/>
    <hyperlink r:id="rId229" ref="C121"/>
    <hyperlink r:id="rId230" ref="AC121"/>
    <hyperlink r:id="rId231" ref="C122"/>
    <hyperlink r:id="rId232" ref="AC122"/>
    <hyperlink r:id="rId233" ref="C123"/>
    <hyperlink r:id="rId234" ref="C124"/>
    <hyperlink r:id="rId235" ref="C125"/>
    <hyperlink r:id="rId236" ref="C126"/>
    <hyperlink r:id="rId237" ref="C127"/>
    <hyperlink r:id="rId238" ref="C128"/>
    <hyperlink r:id="rId239" ref="C129"/>
    <hyperlink r:id="rId240" ref="C130"/>
    <hyperlink r:id="rId241" ref="C131"/>
    <hyperlink r:id="rId242" ref="C132"/>
  </hyperlinks>
  <printOptions/>
  <pageMargins bottom="0.75" footer="0.0" header="0.0" left="0.7" right="0.7" top="0.75"/>
  <pageSetup orientation="landscape"/>
  <drawing r:id="rId243"/>
</worksheet>
</file>