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f\Workspace\BTH\Data Processing\gere-r3a\1-data-collection\experimentation-literature\"/>
    </mc:Choice>
  </mc:AlternateContent>
  <xr:revisionPtr revIDLastSave="0" documentId="13_ncr:1_{51749A51-C0DD-4498-90EC-2699BCB09B46}" xr6:coauthVersionLast="47" xr6:coauthVersionMax="47" xr10:uidLastSave="{00000000-0000-0000-0000-000000000000}"/>
  <bookViews>
    <workbookView xWindow="28680" yWindow="-14805" windowWidth="51840" windowHeight="21240" xr2:uid="{00000000-000D-0000-FFFF-FFFF00000000}"/>
  </bookViews>
  <sheets>
    <sheet name="Selection" sheetId="1" r:id="rId1"/>
    <sheet name="Conferences" sheetId="2" r:id="rId2"/>
    <sheet name="Journ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A37" i="1"/>
  <c r="G36" i="1"/>
  <c r="B36" i="1"/>
  <c r="C36" i="1" s="1"/>
  <c r="G35" i="1"/>
  <c r="B35" i="1"/>
  <c r="C35" i="1" s="1"/>
  <c r="G34" i="1"/>
  <c r="B34" i="1"/>
  <c r="C34" i="1" s="1"/>
  <c r="G33" i="1"/>
  <c r="B33" i="1"/>
  <c r="C33" i="1" s="1"/>
  <c r="G32" i="1"/>
  <c r="B32" i="1"/>
  <c r="C32" i="1" s="1"/>
  <c r="G31" i="1"/>
  <c r="B31" i="1"/>
  <c r="C31" i="1" s="1"/>
  <c r="G30" i="1"/>
  <c r="B30" i="1"/>
  <c r="C30" i="1" s="1"/>
  <c r="G29" i="1"/>
  <c r="B29" i="1"/>
  <c r="C29" i="1" s="1"/>
  <c r="G28" i="1"/>
  <c r="B28" i="1"/>
  <c r="C28" i="1" s="1"/>
  <c r="G27" i="1"/>
  <c r="B27" i="1"/>
  <c r="C27" i="1" s="1"/>
  <c r="G26" i="1"/>
  <c r="B26" i="1"/>
  <c r="C26" i="1" s="1"/>
  <c r="G25" i="1"/>
  <c r="B25" i="1"/>
  <c r="C25" i="1" s="1"/>
  <c r="G24" i="1"/>
  <c r="B24" i="1"/>
  <c r="C24" i="1" s="1"/>
  <c r="G23" i="1"/>
  <c r="B23" i="1"/>
  <c r="C23" i="1" s="1"/>
  <c r="G22" i="1"/>
  <c r="B22" i="1"/>
  <c r="C22" i="1" s="1"/>
  <c r="G21" i="1"/>
  <c r="B21" i="1"/>
  <c r="C21" i="1" s="1"/>
  <c r="G20" i="1"/>
  <c r="B20" i="1"/>
  <c r="C20" i="1" s="1"/>
  <c r="G19" i="1"/>
  <c r="B19" i="1"/>
  <c r="C19" i="1" s="1"/>
  <c r="G18" i="1"/>
  <c r="B18" i="1"/>
  <c r="C18" i="1" s="1"/>
  <c r="G17" i="1"/>
  <c r="B17" i="1"/>
  <c r="C17" i="1" s="1"/>
  <c r="G16" i="1"/>
  <c r="B16" i="1"/>
  <c r="C16" i="1" s="1"/>
  <c r="G15" i="1"/>
  <c r="B15" i="1"/>
  <c r="C15" i="1" s="1"/>
  <c r="G14" i="1"/>
  <c r="B14" i="1"/>
  <c r="C14" i="1" s="1"/>
  <c r="G13" i="1"/>
  <c r="B13" i="1"/>
  <c r="C13" i="1" s="1"/>
  <c r="G12" i="1"/>
  <c r="B12" i="1"/>
  <c r="C12" i="1" s="1"/>
  <c r="G11" i="1"/>
  <c r="B11" i="1"/>
  <c r="C11" i="1" s="1"/>
  <c r="G10" i="1"/>
  <c r="B10" i="1"/>
  <c r="C10" i="1" s="1"/>
  <c r="G9" i="1"/>
  <c r="B9" i="1"/>
  <c r="C9" i="1" s="1"/>
  <c r="G8" i="1"/>
  <c r="B8" i="1"/>
  <c r="C8" i="1" s="1"/>
  <c r="G7" i="1"/>
  <c r="B7" i="1"/>
  <c r="C7" i="1" s="1"/>
  <c r="G6" i="1"/>
  <c r="B6" i="1"/>
  <c r="C6" i="1" s="1"/>
  <c r="G5" i="1"/>
  <c r="B5" i="1"/>
  <c r="C5" i="1" s="1"/>
  <c r="G4" i="1"/>
  <c r="B4" i="1"/>
  <c r="C4" i="1" s="1"/>
  <c r="G3" i="1"/>
  <c r="B3" i="1"/>
  <c r="C3" i="1" s="1"/>
  <c r="G2" i="1"/>
  <c r="B2" i="1"/>
  <c r="C2" i="1" s="1"/>
</calcChain>
</file>

<file path=xl/sharedStrings.xml><?xml version="1.0" encoding="utf-8"?>
<sst xmlns="http://schemas.openxmlformats.org/spreadsheetml/2006/main" count="391" uniqueCount="237">
  <si>
    <t>☑</t>
  </si>
  <si>
    <t>Title</t>
  </si>
  <si>
    <t>Acronym</t>
  </si>
  <si>
    <t>Library</t>
  </si>
  <si>
    <t>Venue Search Term</t>
  </si>
  <si>
    <t>Full Search Term</t>
  </si>
  <si>
    <t>First Title</t>
  </si>
  <si>
    <t>Count</t>
  </si>
  <si>
    <t>Scopus</t>
  </si>
  <si>
    <t>SRCTITLE ( computing AND surveys )</t>
  </si>
  <si>
    <t>SRCTITLE ( computing AND surveys ) AND TITLE-ABS-KEY ( requirement* OR srs OR specification* ) AND TITLE-ABS-KEY ( experiment* )</t>
  </si>
  <si>
    <t xml:space="preserve">SRCTITLE ( transactions AND software AND engineering ) </t>
  </si>
  <si>
    <t>SRCTITLE ( transactions AND software AND engineering ) AND TITLE-ABS-KEY ( requirement* OR srs OR specification* ) AND TITLE-ABS-KEY ( experiment* ) AND ( LIMIT-TO ( EXACTSRCTITLE , "ACM Transactions On Software Engineering And Methodology" ) OR LIMIT-TO ( EXACTSRCTITLE , "ACM Transactions On Software Engineering And Methodology Tosem" ) )</t>
  </si>
  <si>
    <t>SRCTITLE ( transactions AND software AND engineering ) AND TITLE-ABS-KEY ( requirement* OR srs OR specification* ) AND TITLE-ABS-KEY ( experiment* ) AND ( LIMIT-TO ( EXACTSRCTITLE , "IEEE Transactions On Software Engineering" ) )</t>
  </si>
  <si>
    <t>SRCTITLE ( empirical AND software AND engineering )</t>
  </si>
  <si>
    <t>SRCTITLE ( empirical AND software AND engineering ) AND TITLE-ABS-KEY ( requirement* OR srs OR specification* ) AND TITLE-ABS-KEY ( experiment* ) AND ( LIMIT-TO ( SRCTYPE , "j" ) )</t>
  </si>
  <si>
    <t>SRCTITLE ( transactions AND privacy AND security )</t>
  </si>
  <si>
    <t>SRCTITLE ( transactions AND privacy AND security ) AND TITLE-ABS-KEY ( requirement* OR srs OR specification* ) AND TITLE-ABS-KEY ( experiment* )</t>
  </si>
  <si>
    <t>SRCTITLE ( transactions AND dependable AND secure AND computing )</t>
  </si>
  <si>
    <t>SRCTITLE ( transactions AND dependable AND secure AND computing ) AND TITLE-ABS-KEY ( requirement* OR srs OR specification* ) AND TITLE-ABS-KEY ( experiment* )</t>
  </si>
  <si>
    <t>SRCTITLE ( journal AND system AND software )</t>
  </si>
  <si>
    <t>SRCTITLE ( journal AND system AND software ) AND TITLE-ABS-KEY ( requirement* OR srs OR specification* ) AND TITLE-ABS-KEY ( experiment* ) AND ( LIMIT-TO ( EXACTSRCTITLE , "Journal Of Systems And Software" ) )</t>
  </si>
  <si>
    <t>SRCTITLE ( information AND software AND technology )</t>
  </si>
  <si>
    <t>SRCTITLE ( information AND software AND technology ) AND TITLE-ABS-KEY ( requirement* OR srs OR specification* ) AND TITLE-ABS-KEY ( experiment* ) AND ( LIMIT-TO ( SRCTYPE , "j" ) )</t>
  </si>
  <si>
    <t>SRCTITLE ( requirement AND engineering )</t>
  </si>
  <si>
    <t>SRCTITLE ( requirements AND engineering ) AND TITLE-ABS-KEY ( requirement* OR srs OR specification* ) AND TITLE-ABS-KEY ( experiment* ) AND ( LIMIT-TO ( SRCTYPE , "j" ) ) AND ( LIMIT-TO ( EXACTSRCTITLE , "Requirements Engineering" ) )</t>
  </si>
  <si>
    <t>SRCTITLE ( journal AND software AND evolution AND process)</t>
  </si>
  <si>
    <t>SRCTITLE ( journal AND software AND evolution AND process ) AND TITLE-ABS-KEY ( requirement* OR srs OR specification* ) AND TITLE-ABS-KEY ( experiment* )</t>
  </si>
  <si>
    <t>SRCTITLE ( automated AND software AND engineering )</t>
  </si>
  <si>
    <t>SRCTITLE ( automated AND software AND engineering ) AND TITLE-ABS-KEY ( requirement* OR srs OR specification* ) AND TITLE-ABS-KEY ( experiment* ) AND ( LIMIT-TO ( SRCTYPE , "p" ) ) AND ( EXCLUDE ( EXACTSRCTITLE , "Proc 1st ACM Int Workshop On Empirical Assessment Of Software Engineering Languages And Technologies Weaseltech 2007 Held With The 22nd IEEE ACM Int Conf Automated Software Eng Ase 2007" ) )</t>
  </si>
  <si>
    <t>SRCTITLE ( software AND engineering AND foundations )</t>
  </si>
  <si>
    <t>SRCTITLE ( software AND engineering AND foundations ) AND TITLE-ABS-KEY ( requirement* OR srs OR specification* ) AND TITLE-ABS-KEY ( experiment* ) AND ( EXCLUDE ( EXACTSRCTITLE , "Refsq 2006 Proceedings Of The 12th International Working Conference On Requirements Engineering Foundation For Software Quality In Conjunction With Caise 2006" ) OR EXCLUDE ( EXACTSRCTITLE , "Esec Fse 07 6th Joint Meeting Of The European Software Engineering Conference And The ACM SIGSOFT Symposium On The Foundations Of Software Engineering Companion Papers" ) OR EXCLUDE ( EXACTSRCTITLE , "Weh 08 Proceedings Of The 4th International Workshop On Exception Handling Co Located With The 16th ACM SIGSOFT International Symposium On The Foundations Of Software Engineering" ) )</t>
  </si>
  <si>
    <t xml:space="preserve">SRCTITLE ( international AND conference AND software AND engineering ) </t>
  </si>
  <si>
    <t>SRCTITLE ( international AND conference AND software AND engineering ) AND TITLE-ABS-KEY ( requirement* OR srs OR specification* ) AND TITLE-ABS-KEY ( experiment* ) AND ( LIMIT-TO ( EXACTSRCTITLE , "Proceedings International Conference On Software Engineering" ) OR LIMIT-TO ( EXACTSRCTITLE , "Proceedings 2017 IEEE ACM 39th International Conference On Software Engineering ICSE 2017" ) OR LIMIT-TO ( EXACTSRCTITLE , "Proceedings 2017 IEEE ACM 39th International Conference On Software Engineering Software Engineering In Practice Track ICSE Seip 2017" ) OR LIMIT-TO ( EXACTSRCTITLE , "Proceedings 2019 IEEE ACM 41st International Conference On Software Engineering Software Engineering In Practice ICSE Seip 2019" ) OR LIMIT-TO ( EXACTSRCTITLE , "Proceedings 2020 ACM IEEE 42nd International Conference On Software Engineering Software Engineering In Society ICSE Seis 2020" ) )</t>
  </si>
  <si>
    <t>SRCTITLE ( requirement AND engineering ) AND TITLE-ABS-KEY ( requirement* OR srs OR specification* ) AND TITLE-ABS-KEY ( experiment* ) AND ( LIMIT-TO ( SRCTYPE , "p" ) ) AND ( LIMIT-TO ( EXACTSRCTITLE , "Proceedings Of The 16th IEEE International Requirements Engineering Conference Re 08" ) OR LIMIT-TO ( EXACTSRCTITLE , "Proceedings 15th IEEE International Requirements Engineering Conference Re 2007" ) OR LIMIT-TO ( EXACTSRCTITLE , "Proceedings Of The 2011 IEEE 19th International Requirements Engineering Conference Re 2011" ) OR LIMIT-TO ( EXACTSRCTITLE , "2014 IEEE 22nd International Requirements Engineering Conference Re 2014 Proceedings" ) OR LIMIT-TO ( EXACTSRCTITLE , "Proceedings 2016 IEEE 24th International Requirements Engineering Conference Re 2016" ) OR LIMIT-TO ( EXACTSRCTITLE , "2013 21st IEEE International Requirements Engineering Conference Re 2013 Proceedings" ) OR LIMIT-TO ( EXACTSRCTITLE , "2012 20th IEEE International Requirements Engineering Conference Re 2012 Proceedings" ) OR LIMIT-TO ( EXACTSRCTITLE , "Proceedings Of The 2010 18th IEEE International Requirements Engineering Conference Re2010" ) OR LIMIT-TO ( EXACTSRCTITLE , "2015 IEEE 23rd International Requirements Engineering Conference Re 2015 Proceedings" ) OR LIMIT-TO ( EXACTSRCTITLE , "Proceedings 2018 IEEE 26th International Requirements Engineering Conference Re 2018" ) OR LIMIT-TO ( EXACTSRCTITLE , "Proceedings 2017 IEEE 25th International Requirements Engineering Conference Re 2017" ) OR LIMIT-TO ( EXACTSRCTITLE , "Proceedings Of The IEEE International Conference On Requirements Engineering" ) )</t>
  </si>
  <si>
    <t>SRCTITLE ( evaluation AND assessment AND software AND engineering )</t>
  </si>
  <si>
    <t>SRCTITLE ( evaluation AND assessment AND software AND engineering ) AND TITLE-ABS-KEY ( requirement* OR srs OR specification* ) AND TITLE-ABS-KEY ( experiment* )</t>
  </si>
  <si>
    <t>SRCTITLE ( european AND conference AND object AND oriented AND programming )</t>
  </si>
  <si>
    <t>SRCTITLE ( european AND conference AND object AND oriented AND programming ) AND TITLE-ABS-KEY ( requirement* OR srs OR specification* ) AND TITLE-ABS-KEY ( experiment* )</t>
  </si>
  <si>
    <t>SRCTITLE ( european AND conference AND software AND architecture )</t>
  </si>
  <si>
    <t>SRCTITLE ( european AND conference AND software AND architecture ) AND TITLE-ABS-KEY ( requirement* OR srs OR specification* ) AND TITLE-ABS-KEY ( experiment* )</t>
  </si>
  <si>
    <t>SRCTITLE ( empirical AND software AND engineering ) AND TITLE-ABS-KEY ( requirement* OR srs OR specification ) AND TITLE-ABS-KEY ( experiment* ) AND ( LIMIT-TO ( SRCTYPE , "p" ) ) AND ( LIMIT-TO ( EXACTSRCTITLE , "Esem 08 Proceedings Of The 2008 ACM IEEE International Symposium On Empirical Software Engineering And Measurement" ) OR LIMIT-TO ( EXACTSRCTITLE , "Proceedings 1st International Symposium On Empirical Software Engineering And Measurement Esem 2007" ) OR LIMIT-TO ( EXACTSRCTITLE , "Esem 2010 Proceedings Of The 2010 ACM IEEE International Symposium On Empirical Software Engineering And Measurement" ) OR LIMIT-TO ( EXACTSRCTITLE , "2009 3rd International Symposium On Empirical Software Engineering And Measurement Esem 2009" ) OR LIMIT-TO ( EXACTSRCTITLE , "International Symposium On Empirical Software Engineering And Measurement" ) )</t>
  </si>
  <si>
    <t>ACM Library</t>
  </si>
  <si>
    <t>[Publication Title: "international symposium on formal methods"]</t>
  </si>
  <si>
    <t>ContentGroupTitle:("International Symposium on Formal Methods") AND (Title:(experiment) OR Abstract:(experiment) OR Keyword:(experiment)) AND (Title:(requirement OR specification OR srs) OR Abstract:(requirement OR specification OR srs) OR Keyword:(requirement OR specification OR srs))</t>
  </si>
  <si>
    <t>SRCTITLE ( international AND conference AND functional AND programming )</t>
  </si>
  <si>
    <t>SRCTITLE ( international AND conference AND functional AND programming ) AND TITLE-ABS-KEY ( requirement* OR srs OR specification* ) AND TITLE-ABS-KEY ( experiment* )</t>
  </si>
  <si>
    <t>SRCTITLE ( international AND conference AND program AND comprehension )</t>
  </si>
  <si>
    <t>SRCTITLE ( international AND conference AND program AND comprehension ) AND TITLE-ABS-KEY ( requirement* OR srs OR specification* ) AND TITLE-ABS-KEY ( experiment* )</t>
  </si>
  <si>
    <t>SRCTITLE ( international AND conference AND software AND architecture )</t>
  </si>
  <si>
    <t>SRCTITLE ( international AND conference AND software AND architecture ) AND TITLE-ABS-KEY ( requirement* OR srs OR specification* ) AND TITLE-ABS-KEY ( experiment* ) AND ( LIMIT-TO ( EXACTSRCTITLE , "Proceedings 2017 IEEE International Conference On Software Architecture Icsa 2017" ) )</t>
  </si>
  <si>
    <t xml:space="preserve">SRCTITLE ( international AND conference AND software AND maintenance AND evolution ) </t>
  </si>
  <si>
    <t>SRCTITLE ( international AND conference AND software AND maintenance AND evolution ) AND TITLE-ABS-KEY ( requirement* OR srs OR specification* ) AND TITLE-ABS-KEY ( experiment* )</t>
  </si>
  <si>
    <t>SRCTITLE ( international AND conference AND software AND testing AND verification AND validation )</t>
  </si>
  <si>
    <t>SRCTITLE ( international AND conference AND software AND testing AND verification AND validation AND NOT workshop ) AND TITLE-ABS-KEY ( requirement* OR srs OR specification* ) AND TITLE-ABS-KEY ( experiment* )</t>
  </si>
  <si>
    <t>SRCTITLE ( international AND symposium AND software AND reliability AND engineering )</t>
  </si>
  <si>
    <t>SRCTITLE ( international AND symposium AND software AND reliability AND engineering AND NOT workshop ) AND TITLE-ABS-KEY ( requirement* OR srs OR specification* ) AND TITLE-ABS-KEY ( experiment* )</t>
  </si>
  <si>
    <t>SRCTITLE ( international AND symposium AND software AND testing AND analysis )</t>
  </si>
  <si>
    <t>SRCTITLE ( international AND symposium AND software AND testing AND analysis ) AND TITLE-ABS-KEY ( requirement* OR srs OR specification* ) AND TITLE-ABS-KEY ( experiment* )</t>
  </si>
  <si>
    <t>SRCTITLE ( international AND conference AND model AND driven AND engineering AND languages AND system )</t>
  </si>
  <si>
    <t>SRCTITLE ( international AND conference AND model AND driven AND engineering AND languages AND system AND NOT companion AND NOT workshop ) AND TITLE-ABS-KEY ( requirement* OR srs OR specification* ) AND TITLE-ABS-KEY ( experiment* )</t>
  </si>
  <si>
    <t>SRCTITLE ( international AND working AND conference AND mining AND software AND repositories )</t>
  </si>
  <si>
    <t>SRCTITLE ( international AND working AND conference AND mining AND software AND repositories ) AND TITLE-ABS-KEY ( requirement* OR srs OR specification* ) AND TITLE-ABS-KEY ( experiment* )</t>
  </si>
  <si>
    <t xml:space="preserve">SRCTITLE ( conference AND object AND object AND programming AND system AND language AND application ) </t>
  </si>
  <si>
    <t>SRCTITLE ( conference AND object AND object AND programming AND system AND language AND application ) AND TITLE-ABS-KEY ( requirement* OR srs OR specification* ) AND TITLE-ABS-KEY ( experiment* )</t>
  </si>
  <si>
    <t xml:space="preserve">SRCTITLE ( conference AND software AND analysis AND evolution AND reengineering ) </t>
  </si>
  <si>
    <t>SRCTITLE ( conference AND software AND analysis AND evolution AND reengineering ) AND TITLE-ABS-KEY ( requirement* OR srs OR specification* ) AND TITLE-ABS-KEY ( experiment* )</t>
  </si>
  <si>
    <t>SRCTITLE ( symposium AND software AND engineering AND adaptive AND self AND managing AND system )</t>
  </si>
  <si>
    <t>SRCTITLE ( symposium AND software AND engineering AND adaptive AND self AND managing AND system ) AND TITLE-ABS-KEY ( requirement* OR srs OR specification* ) AND TITLE-ABS-KEY ( experiment* )</t>
  </si>
  <si>
    <t>[Publication Title: "tools and algorithms for construction and analysis of systems"]</t>
  </si>
  <si>
    <t>ContentGroupTitle:("Tools and Algorithms for Construction and Analysis of Systems") AND (Title:(experiment) OR Abstract:(experiment) OR Keyword:(experiment)) AND (Title:(requirement OR specification OR srs) OR Abstract:(requirement OR specification OR srs) OR Keyword:(requirement OR specification OR srs))</t>
  </si>
  <si>
    <t>[Publication Title: "requirements engineering: foundation for software quality"]</t>
  </si>
  <si>
    <t>ContentGroupTitle:("requirements engineering: foundation for software quality") AND (Title:(experiment) OR Abstract:(experiment) OR Keyword:(experiment)) AND (Title:(requirement OR specification OR srs) OR Abstract:(requirement OR specification OR srs) OR Keyword:(requirement OR specification OR srs))</t>
  </si>
  <si>
    <t>[Publication Title: "product-focused software process improvement"]</t>
  </si>
  <si>
    <t>ContentGroupTitle:("product-focused software process improvement") AND (Title:(experiment) OR Abstract:(experiment) OR Keyword:(experiment)) AND (Title:(requirement OR specification OR srs) OR Abstract:(requirement OR specification OR srs) OR Keyword:(requirement OR specification OR srs))</t>
  </si>
  <si>
    <t>SRCTITLE ( euromicro AND software AND engineering )</t>
  </si>
  <si>
    <t>SRCTITLE ( euromicro AND software AND engineering ) AND TITLE-ABS-KEY ( requirement* OR srs OR specification* ) AND TITLE-ABS-KEY ( experiment* )</t>
  </si>
  <si>
    <t>Total</t>
  </si>
  <si>
    <t>Website</t>
  </si>
  <si>
    <t>Rank</t>
  </si>
  <si>
    <t>Relevance</t>
  </si>
  <si>
    <t>Automated Software Engineering Conference</t>
  </si>
  <si>
    <t>https://conf.researchr.org/series/ase</t>
  </si>
  <si>
    <t>ASE</t>
  </si>
  <si>
    <t>A*</t>
  </si>
  <si>
    <t>Relevant</t>
  </si>
  <si>
    <t>Architectural Support for Programming Languages and Operating Systems</t>
  </si>
  <si>
    <t>ASPLOS</t>
  </si>
  <si>
    <t>Irrelevant</t>
  </si>
  <si>
    <t>Computer Aided Verification</t>
  </si>
  <si>
    <t>CAV</t>
  </si>
  <si>
    <t>European Software Engineering Conference and the ACM SIGSOFT Symposium on the Foundations of Software Engineering</t>
  </si>
  <si>
    <t>https://www.esec-fse.org/</t>
  </si>
  <si>
    <t>ESEC/FSE</t>
  </si>
  <si>
    <t>International Conference on Software Engineering</t>
  </si>
  <si>
    <t>https://conf.researchr.org/series/icse</t>
  </si>
  <si>
    <t>ICSE</t>
  </si>
  <si>
    <t>ACM International Symposium on Computer Architecture</t>
  </si>
  <si>
    <t>https://dl.acm.org/conference/isca</t>
  </si>
  <si>
    <t>ISCA</t>
  </si>
  <si>
    <t>ACM-SIGPLAN Conference on Programming Language Design and Implementation</t>
  </si>
  <si>
    <t>PLDI</t>
  </si>
  <si>
    <t>ACM-SIGACT Symposium on Principles of Programming Languages</t>
  </si>
  <si>
    <t>POPL</t>
  </si>
  <si>
    <t>Measurement and Modeling of Computer Systems</t>
  </si>
  <si>
    <t>https://www.sigmetrics.org/</t>
  </si>
  <si>
    <t>SIGMETRICS</t>
  </si>
  <si>
    <t>IEEE International Requirements Engineering Conference</t>
  </si>
  <si>
    <t>https://conf.researchr.org/series/RE</t>
  </si>
  <si>
    <t>RE</t>
  </si>
  <si>
    <t>A</t>
  </si>
  <si>
    <t>International Conference in Business Process Management</t>
  </si>
  <si>
    <t>https://bpm-conference.org/</t>
  </si>
  <si>
    <t>BPM</t>
  </si>
  <si>
    <t>International Symposium on Code Generation and Optimization</t>
  </si>
  <si>
    <t>https://dl.acm.org/conference/cgo</t>
  </si>
  <si>
    <t>CGO</t>
  </si>
  <si>
    <t>International Conference on Evaluation and Assessment in Software Engineering</t>
  </si>
  <si>
    <t>https://conf.researchr.org/series/ease</t>
  </si>
  <si>
    <t>EASE</t>
  </si>
  <si>
    <t>European Conference on Object-Oriented Programming</t>
  </si>
  <si>
    <t>https://2022.ecoop.org/series/ecoop</t>
  </si>
  <si>
    <t>ECOOP</t>
  </si>
  <si>
    <t>European Conference on Software Architecture</t>
  </si>
  <si>
    <t>https://conf.researchr.org/series/ecsa</t>
  </si>
  <si>
    <t>ECSA</t>
  </si>
  <si>
    <t>International Symposium on Empirical Software Engineering and Measurement</t>
  </si>
  <si>
    <t>https://conf.researchr.org/series/esem</t>
  </si>
  <si>
    <t>ESEM</t>
  </si>
  <si>
    <t>European Symposium on Programming</t>
  </si>
  <si>
    <t>https://etaps.org/about/esop/</t>
  </si>
  <si>
    <t>ESOP</t>
  </si>
  <si>
    <t>International Symposium on Formal Methods</t>
  </si>
  <si>
    <t>FM</t>
  </si>
  <si>
    <t>Foundations of Software Science and Computational Structures</t>
  </si>
  <si>
    <t>FOSSACS</t>
  </si>
  <si>
    <t>International Conference on Functional Programming</t>
  </si>
  <si>
    <t>ICFP</t>
  </si>
  <si>
    <t>IEEE International Conference on Program Comprehension</t>
  </si>
  <si>
    <t>https://conf.researchr.org/series/icpc</t>
  </si>
  <si>
    <t>ICPC</t>
  </si>
  <si>
    <t>International Conference on Software Architecture</t>
  </si>
  <si>
    <t>https://icsa-conferences.org/series/</t>
  </si>
  <si>
    <t>ICSA</t>
  </si>
  <si>
    <t>IEEE International Conference on Software Maintenance and Evolution</t>
  </si>
  <si>
    <t>https://conf.researchr.org/series/icsme</t>
  </si>
  <si>
    <t>ICSME</t>
  </si>
  <si>
    <t>International Conference on Software Testing, Verification and Validation</t>
  </si>
  <si>
    <t>https://conf.researchr.org/series/icst</t>
  </si>
  <si>
    <t>ICST</t>
  </si>
  <si>
    <t>International Joint Conference on Automated Reasoning</t>
  </si>
  <si>
    <t>IJCAR</t>
  </si>
  <si>
    <t>International Symposium on Software Reliability Engineering</t>
  </si>
  <si>
    <t>https://issre.github.io/2023/</t>
  </si>
  <si>
    <t>ISSRE</t>
  </si>
  <si>
    <t>International Symposium on Software Testing and Analysis</t>
  </si>
  <si>
    <t>https://conf.researchr.org/series/issta</t>
  </si>
  <si>
    <t>ISSTA</t>
  </si>
  <si>
    <t>International Conference on Model Driven Engineering Languages and Systems</t>
  </si>
  <si>
    <t>https://conf.researchr.org/series/models</t>
  </si>
  <si>
    <t>MODELS</t>
  </si>
  <si>
    <t>IEEE International Working Conference on Mining Software Repositories</t>
  </si>
  <si>
    <t>https://conf.researchr.org/series/msr</t>
  </si>
  <si>
    <t>MSR</t>
  </si>
  <si>
    <t>ACM Conference on Object Oriented Programming Systems Languages and Applications</t>
  </si>
  <si>
    <t>https://www.sigplan.org/Conferences/OOPSLA/</t>
  </si>
  <si>
    <t>OOPSLA</t>
  </si>
  <si>
    <t>IEEE International Conference on Software Analysis, Evolution and Reengineering</t>
  </si>
  <si>
    <t>https://conf.researchr.org/series/saner</t>
  </si>
  <si>
    <t>SANER</t>
  </si>
  <si>
    <t>International Symposium on Software Engineering for Adaptive and Self-Managing Systems</t>
  </si>
  <si>
    <t>https://conf.researchr.org/series/seams</t>
  </si>
  <si>
    <t>SEAMS</t>
  </si>
  <si>
    <t>Tools and Algorithms for Construction and Analysis of Systems</t>
  </si>
  <si>
    <t>https://tacas.info/</t>
  </si>
  <si>
    <t>TACAS</t>
  </si>
  <si>
    <t>International Working Conference on Requirements Engineering: Foundation for Software Quality</t>
  </si>
  <si>
    <t>https://2024.refsq.org/series/refsq</t>
  </si>
  <si>
    <t>REFSQ</t>
  </si>
  <si>
    <t>B</t>
  </si>
  <si>
    <t>International Conference on Product-Focused Software Process Improvement</t>
  </si>
  <si>
    <r>
      <rPr>
        <u/>
        <sz val="10"/>
        <color rgb="FF1155CC"/>
        <rFont val="Arial"/>
      </rPr>
      <t>https://www.profes-conferences.org/</t>
    </r>
    <r>
      <rPr>
        <sz val="10"/>
        <color rgb="FF000000"/>
        <rFont val="Arial"/>
        <scheme val="minor"/>
      </rPr>
      <t xml:space="preserve"> </t>
    </r>
  </si>
  <si>
    <t>PROFES</t>
  </si>
  <si>
    <t>Euromicro Conference on Software Engineering and Advanced Applications</t>
  </si>
  <si>
    <t>https://dsd-seaa2023.com/seaa/</t>
  </si>
  <si>
    <t>SEAA</t>
  </si>
  <si>
    <t>ACM Computing Surveys</t>
  </si>
  <si>
    <t>https://dl.acm.org/journal/csur</t>
  </si>
  <si>
    <t>CSUR</t>
  </si>
  <si>
    <t>ACM Transactions on Computer Systems</t>
  </si>
  <si>
    <t>https://dl.acm.org/journal/tocs</t>
  </si>
  <si>
    <t>TOCS</t>
  </si>
  <si>
    <t>ACM Transactions on Programming Languages and Systems</t>
  </si>
  <si>
    <t>https://dl.acm.org/journal/toplas</t>
  </si>
  <si>
    <t>TOPLAS</t>
  </si>
  <si>
    <t>ACM Transactions on Software Engineering and Methodology</t>
  </si>
  <si>
    <t>https://dl.acm.org/journal/tosem</t>
  </si>
  <si>
    <t>TOSEM</t>
  </si>
  <si>
    <t>IEEE Transactions on Computers</t>
  </si>
  <si>
    <t>https://www.computer.org/csdl/journal/tc</t>
  </si>
  <si>
    <t>TC</t>
  </si>
  <si>
    <t>IEEE Transactions on Multimedia</t>
  </si>
  <si>
    <t>TMM</t>
  </si>
  <si>
    <t>IEEE Transactions on Services Computing</t>
  </si>
  <si>
    <t>IEEE Transactions on Software Engineering</t>
  </si>
  <si>
    <t>https://www.computer.org/csdl/journal/ts</t>
  </si>
  <si>
    <t>TSE</t>
  </si>
  <si>
    <t>IEEE Transactions on Information Forensics and Security</t>
  </si>
  <si>
    <t>Empirical Software Engineering</t>
  </si>
  <si>
    <t>https://www.springer.com/journal/10664</t>
  </si>
  <si>
    <t>EMSE</t>
  </si>
  <si>
    <t>ACM Transactions on Privacy and Security</t>
  </si>
  <si>
    <t>https://dl.acm.org/journal/tops</t>
  </si>
  <si>
    <t>TOPS</t>
  </si>
  <si>
    <t>IEEE Transactions on Dependable and Secure Computing</t>
  </si>
  <si>
    <t>https://www.computer.org/csdl/journal/tq</t>
  </si>
  <si>
    <t>TDSC</t>
  </si>
  <si>
    <t>IEEE Transactions on Reliability</t>
  </si>
  <si>
    <t>https://rs.ieee.org/publications/transactions-on-reliability.html</t>
  </si>
  <si>
    <t>RS</t>
  </si>
  <si>
    <t>Journal of Systems and Software</t>
  </si>
  <si>
    <t>https://www.sciencedirect.com/journal/journal-of-systems-and-software</t>
  </si>
  <si>
    <t>JSS</t>
  </si>
  <si>
    <t>Science of Computer Programming</t>
  </si>
  <si>
    <t>Theoretical Computer Science</t>
  </si>
  <si>
    <t>Theory and Practice of Logic Programming</t>
  </si>
  <si>
    <t>Information and Software Technology</t>
  </si>
  <si>
    <t>https://www.sciencedirect.com/journal/information-and-software-technology</t>
  </si>
  <si>
    <t>IST</t>
  </si>
  <si>
    <t>Constraints</t>
  </si>
  <si>
    <t>Journal of Functional Programming</t>
  </si>
  <si>
    <t>Requirements Engineering</t>
  </si>
  <si>
    <t>https://www.springer.com/journal/766</t>
  </si>
  <si>
    <t>REJ</t>
  </si>
  <si>
    <t>Journal of Software: Evolution and Process</t>
  </si>
  <si>
    <t>https://onlinelibrary.wiley.com/journal/20477481</t>
  </si>
  <si>
    <t>JSEP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</si>
</sst>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conference/cgo" TargetMode="External"/><Relationship Id="rId13" Type="http://schemas.openxmlformats.org/officeDocument/2006/relationships/hyperlink" Target="https://etaps.org/about/esop/" TargetMode="External"/><Relationship Id="rId18" Type="http://schemas.openxmlformats.org/officeDocument/2006/relationships/hyperlink" Target="https://issre.github.io/2023/" TargetMode="External"/><Relationship Id="rId26" Type="http://schemas.openxmlformats.org/officeDocument/2006/relationships/hyperlink" Target="https://2024.refsq.org/series/refsq" TargetMode="External"/><Relationship Id="rId3" Type="http://schemas.openxmlformats.org/officeDocument/2006/relationships/hyperlink" Target="https://conf.researchr.org/series/icse" TargetMode="External"/><Relationship Id="rId21" Type="http://schemas.openxmlformats.org/officeDocument/2006/relationships/hyperlink" Target="https://conf.researchr.org/series/msr" TargetMode="External"/><Relationship Id="rId7" Type="http://schemas.openxmlformats.org/officeDocument/2006/relationships/hyperlink" Target="https://bpm-conference.org/" TargetMode="External"/><Relationship Id="rId12" Type="http://schemas.openxmlformats.org/officeDocument/2006/relationships/hyperlink" Target="https://conf.researchr.org/series/esem" TargetMode="External"/><Relationship Id="rId17" Type="http://schemas.openxmlformats.org/officeDocument/2006/relationships/hyperlink" Target="https://conf.researchr.org/series/icst" TargetMode="External"/><Relationship Id="rId25" Type="http://schemas.openxmlformats.org/officeDocument/2006/relationships/hyperlink" Target="https://tacas.info/" TargetMode="External"/><Relationship Id="rId2" Type="http://schemas.openxmlformats.org/officeDocument/2006/relationships/hyperlink" Target="https://www.esec-fse.org/" TargetMode="External"/><Relationship Id="rId16" Type="http://schemas.openxmlformats.org/officeDocument/2006/relationships/hyperlink" Target="https://conf.researchr.org/series/icsme" TargetMode="External"/><Relationship Id="rId20" Type="http://schemas.openxmlformats.org/officeDocument/2006/relationships/hyperlink" Target="https://conf.researchr.org/series/models" TargetMode="External"/><Relationship Id="rId1" Type="http://schemas.openxmlformats.org/officeDocument/2006/relationships/hyperlink" Target="https://conf.researchr.org/series/ase" TargetMode="External"/><Relationship Id="rId6" Type="http://schemas.openxmlformats.org/officeDocument/2006/relationships/hyperlink" Target="https://conf.researchr.org/series/RE" TargetMode="External"/><Relationship Id="rId11" Type="http://schemas.openxmlformats.org/officeDocument/2006/relationships/hyperlink" Target="https://conf.researchr.org/series/ecsa" TargetMode="External"/><Relationship Id="rId24" Type="http://schemas.openxmlformats.org/officeDocument/2006/relationships/hyperlink" Target="https://conf.researchr.org/series/seams" TargetMode="External"/><Relationship Id="rId5" Type="http://schemas.openxmlformats.org/officeDocument/2006/relationships/hyperlink" Target="https://www.sigmetrics.org/" TargetMode="External"/><Relationship Id="rId15" Type="http://schemas.openxmlformats.org/officeDocument/2006/relationships/hyperlink" Target="https://icsa-conferences.org/series/" TargetMode="External"/><Relationship Id="rId23" Type="http://schemas.openxmlformats.org/officeDocument/2006/relationships/hyperlink" Target="https://conf.researchr.org/series/saner" TargetMode="External"/><Relationship Id="rId28" Type="http://schemas.openxmlformats.org/officeDocument/2006/relationships/hyperlink" Target="https://dsd-seaa2023.com/seaa/" TargetMode="External"/><Relationship Id="rId10" Type="http://schemas.openxmlformats.org/officeDocument/2006/relationships/hyperlink" Target="https://2022.ecoop.org/series/ecoop" TargetMode="External"/><Relationship Id="rId19" Type="http://schemas.openxmlformats.org/officeDocument/2006/relationships/hyperlink" Target="https://conf.researchr.org/series/issta" TargetMode="External"/><Relationship Id="rId4" Type="http://schemas.openxmlformats.org/officeDocument/2006/relationships/hyperlink" Target="https://dl.acm.org/conference/isca" TargetMode="External"/><Relationship Id="rId9" Type="http://schemas.openxmlformats.org/officeDocument/2006/relationships/hyperlink" Target="https://conf.researchr.org/series/ease" TargetMode="External"/><Relationship Id="rId14" Type="http://schemas.openxmlformats.org/officeDocument/2006/relationships/hyperlink" Target="https://conf.researchr.org/series/icpc" TargetMode="External"/><Relationship Id="rId22" Type="http://schemas.openxmlformats.org/officeDocument/2006/relationships/hyperlink" Target="https://www.sigplan.org/Conferences/OOPSLA/" TargetMode="External"/><Relationship Id="rId27" Type="http://schemas.openxmlformats.org/officeDocument/2006/relationships/hyperlink" Target="https://www.profes-conferences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journal/tops" TargetMode="External"/><Relationship Id="rId13" Type="http://schemas.openxmlformats.org/officeDocument/2006/relationships/hyperlink" Target="https://www.springer.com/journal/766" TargetMode="External"/><Relationship Id="rId3" Type="http://schemas.openxmlformats.org/officeDocument/2006/relationships/hyperlink" Target="https://dl.acm.org/journal/toplas" TargetMode="External"/><Relationship Id="rId7" Type="http://schemas.openxmlformats.org/officeDocument/2006/relationships/hyperlink" Target="https://www.springer.com/journal/10664" TargetMode="External"/><Relationship Id="rId12" Type="http://schemas.openxmlformats.org/officeDocument/2006/relationships/hyperlink" Target="https://www.sciencedirect.com/journal/information-and-software-technology" TargetMode="External"/><Relationship Id="rId2" Type="http://schemas.openxmlformats.org/officeDocument/2006/relationships/hyperlink" Target="https://dl.acm.org/journal/tocs" TargetMode="External"/><Relationship Id="rId1" Type="http://schemas.openxmlformats.org/officeDocument/2006/relationships/hyperlink" Target="https://dl.acm.org/journal/csur" TargetMode="External"/><Relationship Id="rId6" Type="http://schemas.openxmlformats.org/officeDocument/2006/relationships/hyperlink" Target="https://www.computer.org/csdl/journal/ts" TargetMode="External"/><Relationship Id="rId11" Type="http://schemas.openxmlformats.org/officeDocument/2006/relationships/hyperlink" Target="https://www.sciencedirect.com/journal/journal-of-systems-and-software" TargetMode="External"/><Relationship Id="rId5" Type="http://schemas.openxmlformats.org/officeDocument/2006/relationships/hyperlink" Target="https://www.computer.org/csdl/journal/tc" TargetMode="External"/><Relationship Id="rId10" Type="http://schemas.openxmlformats.org/officeDocument/2006/relationships/hyperlink" Target="https://rs.ieee.org/publications/transactions-on-reliability.html" TargetMode="External"/><Relationship Id="rId4" Type="http://schemas.openxmlformats.org/officeDocument/2006/relationships/hyperlink" Target="https://dl.acm.org/journal/tosem" TargetMode="External"/><Relationship Id="rId9" Type="http://schemas.openxmlformats.org/officeDocument/2006/relationships/hyperlink" Target="https://www.computer.org/csdl/journal/tq" TargetMode="External"/><Relationship Id="rId14" Type="http://schemas.openxmlformats.org/officeDocument/2006/relationships/hyperlink" Target="https://onlinelibrary.wiley.com/journal/204774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7"/>
  <sheetViews>
    <sheetView tabSelected="1" workbookViewId="0">
      <selection activeCell="E42" sqref="E42"/>
    </sheetView>
  </sheetViews>
  <sheetFormatPr defaultColWidth="12.6640625" defaultRowHeight="15.75" customHeight="1" x14ac:dyDescent="0.25"/>
  <cols>
    <col min="1" max="1" width="3.88671875" customWidth="1"/>
    <col min="2" max="2" width="62.6640625" customWidth="1"/>
    <col min="3" max="3" width="10.109375" customWidth="1"/>
    <col min="4" max="4" width="18.88671875" customWidth="1"/>
    <col min="5" max="5" width="43.88671875" customWidth="1"/>
    <col min="6" max="6" width="87.6640625" customWidth="1"/>
    <col min="7" max="7" width="31.33203125" hidden="1" customWidth="1"/>
    <col min="8" max="8" width="8.88671875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 t="b">
        <v>1</v>
      </c>
      <c r="B2" s="5" t="str">
        <f ca="1">IFERROR(__xludf.DUMMYFUNCTION("{FILTER(Journals!A:A, Journals!E:E=""Relevant""); FILTER(Conferences!A:A, Conferences!E:E=""Relevant"")}"),"ACM Computing Surveys")</f>
        <v>ACM Computing Surveys</v>
      </c>
      <c r="C2" s="6" t="str">
        <f ca="1">IF(ISBLANK(B2), "", IF(COUNTIF(Conferences!A:A, B2)&gt;0, VLOOKUP(B2, Conferences!A:C, 3, FALSE), VLOOKUP(B2, Journals!A:C, 3, FALSE)))</f>
        <v>CSUR</v>
      </c>
      <c r="D2" s="7" t="s">
        <v>8</v>
      </c>
      <c r="E2" s="5" t="s">
        <v>9</v>
      </c>
      <c r="F2" s="8" t="s">
        <v>10</v>
      </c>
      <c r="G2" s="5" t="str">
        <f ca="1">IFERROR(__xludf.DUMMYFUNCTION("IF(ISBLANK(G2), """", IF(D2=""Scopus"", IMPORTRANGE(G2, ""references!D2:D2""), IMPORTRANGE(G2, ""references!C2:C2"")))"),"A survey on data-flow testing")</f>
        <v>A survey on data-flow testing</v>
      </c>
      <c r="H2" s="7">
        <v>14</v>
      </c>
    </row>
    <row r="3" spans="1:8" x14ac:dyDescent="0.25">
      <c r="A3" s="4" t="b">
        <v>1</v>
      </c>
      <c r="B3" s="5" t="str">
        <f ca="1">IFERROR(__xludf.DUMMYFUNCTION("""COMPUTED_VALUE"""),"ACM Transactions on Software Engineering and Methodology")</f>
        <v>ACM Transactions on Software Engineering and Methodology</v>
      </c>
      <c r="C3" s="6" t="str">
        <f ca="1">IF(ISBLANK(B3), "", IF(COUNTIF(Conferences!A:A, B3)&gt;0, VLOOKUP(B3, Conferences!A:C, 3, FALSE), VLOOKUP(B3, Journals!A:C, 3, FALSE)))</f>
        <v>TOSEM</v>
      </c>
      <c r="D3" s="7" t="s">
        <v>8</v>
      </c>
      <c r="E3" s="5" t="s">
        <v>11</v>
      </c>
      <c r="F3" s="8" t="s">
        <v>12</v>
      </c>
      <c r="G3" s="5" t="str">
        <f ca="1">IFERROR(__xludf.DUMMYFUNCTION("IF(ISBLANK(G3), """", IF(D3=""Scopus"", IMPORTRANGE(G3, ""references!D2:D2""), IMPORTRANGE(G3, ""references!C2:C2"")))"),"Does automated unit test generation really help software testers? A controlled empirical study")</f>
        <v>Does automated unit test generation really help software testers? A controlled empirical study</v>
      </c>
      <c r="H3" s="7">
        <v>45</v>
      </c>
    </row>
    <row r="4" spans="1:8" x14ac:dyDescent="0.25">
      <c r="A4" s="4" t="b">
        <v>1</v>
      </c>
      <c r="B4" s="5" t="str">
        <f ca="1">IFERROR(__xludf.DUMMYFUNCTION("""COMPUTED_VALUE"""),"IEEE Transactions on Software Engineering")</f>
        <v>IEEE Transactions on Software Engineering</v>
      </c>
      <c r="C4" s="6" t="str">
        <f ca="1">IF(ISBLANK(B4), "", IF(COUNTIF(Conferences!A:A, B4)&gt;0, VLOOKUP(B4, Conferences!A:C, 3, FALSE), VLOOKUP(B4, Journals!A:C, 3, FALSE)))</f>
        <v>TSE</v>
      </c>
      <c r="D4" s="7" t="s">
        <v>8</v>
      </c>
      <c r="E4" s="5" t="s">
        <v>11</v>
      </c>
      <c r="F4" s="8" t="s">
        <v>13</v>
      </c>
      <c r="G4" s="5" t="str">
        <f ca="1">IFERROR(__xludf.DUMMYFUNCTION("IF(ISBLANK(G4), """", IF(D4=""Scopus"", IMPORTRANGE(G4, ""references!D2:D2""), IMPORTRANGE(G4, ""references!C2:C2"")))"),"Trident: Controlling Side Effects in Automated Program Repair")</f>
        <v>Trident: Controlling Side Effects in Automated Program Repair</v>
      </c>
      <c r="H4" s="7">
        <v>149</v>
      </c>
    </row>
    <row r="5" spans="1:8" x14ac:dyDescent="0.25">
      <c r="A5" s="4" t="b">
        <v>1</v>
      </c>
      <c r="B5" s="5" t="str">
        <f ca="1">IFERROR(__xludf.DUMMYFUNCTION("""COMPUTED_VALUE"""),"Empirical Software Engineering")</f>
        <v>Empirical Software Engineering</v>
      </c>
      <c r="C5" s="6" t="str">
        <f ca="1">IF(ISBLANK(B5), "", IF(COUNTIF(Conferences!A:A, B5)&gt;0, VLOOKUP(B5, Conferences!A:C, 3, FALSE), VLOOKUP(B5, Journals!A:C, 3, FALSE)))</f>
        <v>EMSE</v>
      </c>
      <c r="D5" s="7" t="s">
        <v>8</v>
      </c>
      <c r="E5" s="5" t="s">
        <v>14</v>
      </c>
      <c r="F5" s="8" t="s">
        <v>15</v>
      </c>
      <c r="G5" s="5" t="str">
        <f ca="1">IFERROR(__xludf.DUMMYFUNCTION("IF(ISBLANK(G5), """", IF(D5=""Scopus"", IMPORTRANGE(G5, ""references!D2:D2""), IMPORTRANGE(G5, ""references!C2:C2"")))"),"Detecting requirements defects with NLP patterns: an industrial experience in the railway domain")</f>
        <v>Detecting requirements defects with NLP patterns: an industrial experience in the railway domain</v>
      </c>
      <c r="H5" s="7">
        <v>62</v>
      </c>
    </row>
    <row r="6" spans="1:8" x14ac:dyDescent="0.25">
      <c r="A6" s="4" t="b">
        <v>1</v>
      </c>
      <c r="B6" s="5" t="str">
        <f ca="1">IFERROR(__xludf.DUMMYFUNCTION("""COMPUTED_VALUE"""),"ACM Transactions on Privacy and Security")</f>
        <v>ACM Transactions on Privacy and Security</v>
      </c>
      <c r="C6" s="6" t="str">
        <f ca="1">IF(ISBLANK(B6), "", IF(COUNTIF(Conferences!A:A, B6)&gt;0, VLOOKUP(B6, Conferences!A:C, 3, FALSE), VLOOKUP(B6, Journals!A:C, 3, FALSE)))</f>
        <v>TOPS</v>
      </c>
      <c r="D6" s="7" t="s">
        <v>8</v>
      </c>
      <c r="E6" s="5" t="s">
        <v>16</v>
      </c>
      <c r="F6" s="8" t="s">
        <v>17</v>
      </c>
      <c r="G6" s="5" t="str">
        <f ca="1">IFERROR(__xludf.DUMMYFUNCTION("IF(ISBLANK(G6), """", IF(D6=""Scopus"", IMPORTRANGE(G6, ""references!D2:D2""), IMPORTRANGE(G6, ""references!C2:C2"")))"),"ISOTOP: Auditing virtual networks isolation across cloud layers in OpenStack")</f>
        <v>ISOTOP: Auditing virtual networks isolation across cloud layers in OpenStack</v>
      </c>
      <c r="H6" s="7">
        <v>6</v>
      </c>
    </row>
    <row r="7" spans="1:8" x14ac:dyDescent="0.25">
      <c r="A7" s="4" t="b">
        <v>1</v>
      </c>
      <c r="B7" s="5" t="str">
        <f ca="1">IFERROR(__xludf.DUMMYFUNCTION("""COMPUTED_VALUE"""),"IEEE Transactions on Dependable and Secure Computing")</f>
        <v>IEEE Transactions on Dependable and Secure Computing</v>
      </c>
      <c r="C7" s="6" t="str">
        <f ca="1">IF(ISBLANK(B7), "", IF(COUNTIF(Conferences!A:A, B7)&gt;0, VLOOKUP(B7, Conferences!A:C, 3, FALSE), VLOOKUP(B7, Journals!A:C, 3, FALSE)))</f>
        <v>TDSC</v>
      </c>
      <c r="D7" s="7" t="s">
        <v>8</v>
      </c>
      <c r="E7" s="5" t="s">
        <v>18</v>
      </c>
      <c r="F7" s="8" t="s">
        <v>19</v>
      </c>
      <c r="G7" s="5" t="str">
        <f ca="1">IFERROR(__xludf.DUMMYFUNCTION("IF(ISBLANK(G7), """", IF(D7=""Scopus"", IMPORTRANGE(G7, ""references!D2:D2""), IMPORTRANGE(G7, ""references!C2:C2"")))"),"VOSA: Verifiable and Oblivious Secure Aggregation for Privacy-Preserving Federated Learning")</f>
        <v>VOSA: Verifiable and Oblivious Secure Aggregation for Privacy-Preserving Federated Learning</v>
      </c>
      <c r="H7" s="7">
        <v>72</v>
      </c>
    </row>
    <row r="8" spans="1:8" x14ac:dyDescent="0.25">
      <c r="A8" s="4" t="b">
        <v>1</v>
      </c>
      <c r="B8" s="5" t="str">
        <f ca="1">IFERROR(__xludf.DUMMYFUNCTION("""COMPUTED_VALUE"""),"Journal of Systems and Software")</f>
        <v>Journal of Systems and Software</v>
      </c>
      <c r="C8" s="6" t="str">
        <f ca="1">IF(ISBLANK(B8), "", IF(COUNTIF(Conferences!A:A, B8)&gt;0, VLOOKUP(B8, Conferences!A:C, 3, FALSE), VLOOKUP(B8, Journals!A:C, 3, FALSE)))</f>
        <v>JSS</v>
      </c>
      <c r="D8" s="7" t="s">
        <v>8</v>
      </c>
      <c r="E8" s="5" t="s">
        <v>20</v>
      </c>
      <c r="F8" s="8" t="s">
        <v>21</v>
      </c>
      <c r="G8" s="5" t="str">
        <f ca="1">IFERROR(__xludf.DUMMYFUNCTION("IF(ISBLANK(G8), """", IF(D8=""Scopus"", IMPORTRANGE(G8, ""references!D2:D2""), IMPORTRANGE(G8, ""references!C2:C2"")))"),"Static correction of Maude programs with assertions")</f>
        <v>Static correction of Maude programs with assertions</v>
      </c>
      <c r="H8" s="7">
        <v>175</v>
      </c>
    </row>
    <row r="9" spans="1:8" x14ac:dyDescent="0.25">
      <c r="A9" s="4" t="b">
        <v>1</v>
      </c>
      <c r="B9" s="5" t="str">
        <f ca="1">IFERROR(__xludf.DUMMYFUNCTION("""COMPUTED_VALUE"""),"Information and Software Technology")</f>
        <v>Information and Software Technology</v>
      </c>
      <c r="C9" s="6" t="str">
        <f ca="1">IF(ISBLANK(B9), "", IF(COUNTIF(Conferences!A:A, B9)&gt;0, VLOOKUP(B9, Conferences!A:C, 3, FALSE), VLOOKUP(B9, Journals!A:C, 3, FALSE)))</f>
        <v>IST</v>
      </c>
      <c r="D9" s="7" t="s">
        <v>8</v>
      </c>
      <c r="E9" s="5" t="s">
        <v>22</v>
      </c>
      <c r="F9" s="8" t="s">
        <v>23</v>
      </c>
      <c r="G9" s="5" t="str">
        <f ca="1">IFERROR(__xludf.DUMMYFUNCTION("IF(ISBLANK(G9), """", IF(D9=""Scopus"", IMPORTRANGE(G9, ""references!D2:D2""), IMPORTRANGE(G9, ""references!C2:C2"")))"),"Automated model-based performance analysis of software product lines under uncertainty")</f>
        <v>Automated model-based performance analysis of software product lines under uncertainty</v>
      </c>
      <c r="H9" s="7">
        <v>164</v>
      </c>
    </row>
    <row r="10" spans="1:8" x14ac:dyDescent="0.25">
      <c r="A10" s="4" t="b">
        <v>1</v>
      </c>
      <c r="B10" s="5" t="str">
        <f ca="1">IFERROR(__xludf.DUMMYFUNCTION("""COMPUTED_VALUE"""),"Requirements Engineering")</f>
        <v>Requirements Engineering</v>
      </c>
      <c r="C10" s="6" t="str">
        <f ca="1">IF(ISBLANK(B10), "", IF(COUNTIF(Conferences!A:A, B10)&gt;0, VLOOKUP(B10, Conferences!A:C, 3, FALSE), VLOOKUP(B10, Journals!A:C, 3, FALSE)))</f>
        <v>REJ</v>
      </c>
      <c r="D10" s="7" t="s">
        <v>8</v>
      </c>
      <c r="E10" s="5" t="s">
        <v>24</v>
      </c>
      <c r="F10" s="8" t="s">
        <v>25</v>
      </c>
      <c r="G10" s="5" t="str">
        <f ca="1">IFERROR(__xludf.DUMMYFUNCTION("IF(ISBLANK(G10), """", IF(D10=""Scopus"", IMPORTRANGE(G10, ""references!D2:D2""), IMPORTRANGE(G10, ""references!C2:C2"")))"),"On the automatic classification of app reviews")</f>
        <v>On the automatic classification of app reviews</v>
      </c>
      <c r="H10" s="7">
        <v>57</v>
      </c>
    </row>
    <row r="11" spans="1:8" x14ac:dyDescent="0.25">
      <c r="A11" s="4" t="b">
        <v>1</v>
      </c>
      <c r="B11" s="5" t="str">
        <f ca="1">IFERROR(__xludf.DUMMYFUNCTION("""COMPUTED_VALUE"""),"Journal of Software: Evolution and Process")</f>
        <v>Journal of Software: Evolution and Process</v>
      </c>
      <c r="C11" s="6" t="str">
        <f ca="1">IF(ISBLANK(B11), "", IF(COUNTIF(Conferences!A:A, B11)&gt;0, VLOOKUP(B11, Conferences!A:C, 3, FALSE), VLOOKUP(B11, Journals!A:C, 3, FALSE)))</f>
        <v>JSEP</v>
      </c>
      <c r="D11" s="7" t="s">
        <v>8</v>
      </c>
      <c r="E11" s="5" t="s">
        <v>26</v>
      </c>
      <c r="F11" s="8" t="s">
        <v>27</v>
      </c>
      <c r="G11" s="5" t="str">
        <f ca="1">IFERROR(__xludf.DUMMYFUNCTION("IF(ISBLANK(G11), """", IF(D11=""Scopus"", IMPORTRANGE(G11, ""references!D2:D2""), IMPORTRANGE(G11, ""references!C2:C2"")))"),"Web framework points: An effort estimation methodology for Web application development using a content management framework")</f>
        <v>Web framework points: An effort estimation methodology for Web application development using a content management framework</v>
      </c>
      <c r="H11" s="7">
        <v>18</v>
      </c>
    </row>
    <row r="12" spans="1:8" x14ac:dyDescent="0.25">
      <c r="A12" s="11" t="b">
        <v>1</v>
      </c>
      <c r="B12" s="12" t="str">
        <f ca="1">IFERROR(__xludf.DUMMYFUNCTION("""COMPUTED_VALUE"""),"Automated Software Engineering Conference")</f>
        <v>Automated Software Engineering Conference</v>
      </c>
      <c r="C12" s="13" t="str">
        <f ca="1">IF(ISBLANK(B12), "", IF(COUNTIF(Conferences!A:A, B12)&gt;0, VLOOKUP(B12, Conferences!A:C, 3, FALSE), VLOOKUP(B12, Journals!A:C, 3, FALSE)))</f>
        <v>ASE</v>
      </c>
      <c r="D12" s="14" t="s">
        <v>8</v>
      </c>
      <c r="E12" s="12" t="s">
        <v>28</v>
      </c>
      <c r="F12" s="15" t="s">
        <v>29</v>
      </c>
      <c r="G12" s="12" t="str">
        <f ca="1">IFERROR(__xludf.DUMMYFUNCTION("IF(ISBLANK(G12), """", IF(D12=""Scopus"", IMPORTRANGE(G12, ""references!D2:D2""), IMPORTRANGE(G12, ""references!C2:C2"")))"),"Tool-assisted unit test selection based on operational violations")</f>
        <v>Tool-assisted unit test selection based on operational violations</v>
      </c>
      <c r="H12" s="14">
        <v>46</v>
      </c>
    </row>
    <row r="13" spans="1:8" x14ac:dyDescent="0.25">
      <c r="A13" s="4" t="b">
        <v>1</v>
      </c>
      <c r="B13" s="5" t="str">
        <f ca="1">IFERROR(__xludf.DUMMYFUNCTION("""COMPUTED_VALUE"""),"European Software Engineering Conference and the ACM SIGSOFT Symposium on the Foundations of Software Engineering")</f>
        <v>European Software Engineering Conference and the ACM SIGSOFT Symposium on the Foundations of Software Engineering</v>
      </c>
      <c r="C13" s="6" t="str">
        <f ca="1">IF(ISBLANK(B13), "", IF(COUNTIF(Conferences!A:A, B13)&gt;0, VLOOKUP(B13, Conferences!A:C, 3, FALSE), VLOOKUP(B13, Journals!A:C, 3, FALSE)))</f>
        <v>ESEC/FSE</v>
      </c>
      <c r="D13" s="7" t="s">
        <v>8</v>
      </c>
      <c r="E13" s="5" t="s">
        <v>30</v>
      </c>
      <c r="F13" s="17" t="s">
        <v>31</v>
      </c>
      <c r="G13" s="5" t="str">
        <f ca="1">IFERROR(__xludf.DUMMYFUNCTION("IF(ISBLANK(G13), """", IF(D13=""Scopus"", IMPORTRANGE(G13, ""references!D2:D2""), IMPORTRANGE(G13, ""references!C2:C2"")))"),"Automated multi-objective control for self-adaptive software design")</f>
        <v>Automated multi-objective control for self-adaptive software design</v>
      </c>
      <c r="H13" s="7">
        <v>52</v>
      </c>
    </row>
    <row r="14" spans="1:8" x14ac:dyDescent="0.25">
      <c r="A14" s="4" t="b">
        <v>1</v>
      </c>
      <c r="B14" s="5" t="str">
        <f ca="1">IFERROR(__xludf.DUMMYFUNCTION("""COMPUTED_VALUE"""),"International Conference on Software Engineering")</f>
        <v>International Conference on Software Engineering</v>
      </c>
      <c r="C14" s="6" t="str">
        <f ca="1">IF(ISBLANK(B14), "", IF(COUNTIF(Conferences!A:A, B14)&gt;0, VLOOKUP(B14, Conferences!A:C, 3, FALSE), VLOOKUP(B14, Journals!A:C, 3, FALSE)))</f>
        <v>ICSE</v>
      </c>
      <c r="D14" s="7" t="s">
        <v>8</v>
      </c>
      <c r="E14" s="5" t="s">
        <v>32</v>
      </c>
      <c r="F14" s="17" t="s">
        <v>33</v>
      </c>
      <c r="G14" s="5" t="str">
        <f ca="1">IFERROR(__xludf.DUMMYFUNCTION("IF(ISBLANK(G14), """", IF(D14=""Scopus"", IMPORTRANGE(G14, ""references!D2:D2""), IMPORTRANGE(G14, ""references!C2:C2"")))"),"APICAD: Augmenting API Misuse Detection through Specifications from Code and Documents")</f>
        <v>APICAD: Augmenting API Misuse Detection through Specifications from Code and Documents</v>
      </c>
      <c r="H14" s="7">
        <v>152</v>
      </c>
    </row>
    <row r="15" spans="1:8" x14ac:dyDescent="0.25">
      <c r="A15" s="4" t="b">
        <v>1</v>
      </c>
      <c r="B15" s="5" t="str">
        <f ca="1">IFERROR(__xludf.DUMMYFUNCTION("""COMPUTED_VALUE"""),"IEEE International Requirements Engineering Conference")</f>
        <v>IEEE International Requirements Engineering Conference</v>
      </c>
      <c r="C15" s="6" t="str">
        <f ca="1">IF(ISBLANK(B15), "", IF(COUNTIF(Conferences!A:A, B15)&gt;0, VLOOKUP(B15, Conferences!A:C, 3, FALSE), VLOOKUP(B15, Journals!A:C, 3, FALSE)))</f>
        <v>RE</v>
      </c>
      <c r="D15" s="7" t="s">
        <v>8</v>
      </c>
      <c r="E15" s="5" t="s">
        <v>24</v>
      </c>
      <c r="F15" s="8" t="s">
        <v>34</v>
      </c>
      <c r="G15" s="5" t="str">
        <f ca="1">IFERROR(__xludf.DUMMYFUNCTION("IF(ISBLANK(G15), """", IF(D15=""Scopus"", IMPORTRANGE(G15, ""references!D2:D2""), IMPORTRANGE(G15, ""references!C2:C2"")))"),"ShapeRE: Towards a Multi-Dimensional Representation for Requirements of Sustainable Software")</f>
        <v>ShapeRE: Towards a Multi-Dimensional Representation for Requirements of Sustainable Software</v>
      </c>
      <c r="H15" s="7">
        <v>120</v>
      </c>
    </row>
    <row r="16" spans="1:8" x14ac:dyDescent="0.25">
      <c r="A16" s="4" t="b">
        <v>1</v>
      </c>
      <c r="B16" s="5" t="str">
        <f ca="1">IFERROR(__xludf.DUMMYFUNCTION("""COMPUTED_VALUE"""),"International Conference on Evaluation and Assessment in Software Engineering")</f>
        <v>International Conference on Evaluation and Assessment in Software Engineering</v>
      </c>
      <c r="C16" s="6" t="str">
        <f ca="1">IF(ISBLANK(B16), "", IF(COUNTIF(Conferences!A:A, B16)&gt;0, VLOOKUP(B16, Conferences!A:C, 3, FALSE), VLOOKUP(B16, Journals!A:C, 3, FALSE)))</f>
        <v>EASE</v>
      </c>
      <c r="D16" s="7" t="s">
        <v>8</v>
      </c>
      <c r="E16" s="5" t="s">
        <v>35</v>
      </c>
      <c r="F16" s="8" t="s">
        <v>36</v>
      </c>
      <c r="G16" s="5" t="str">
        <f ca="1">IFERROR(__xludf.DUMMYFUNCTION("IF(ISBLANK(G16), """", IF(D16=""Scopus"", IMPORTRANGE(G16, ""references!D2:D2""), IMPORTRANGE(G16, ""references!C2:C2"")))"),"Empirical validation of a requirements engineering process guide")</f>
        <v>Empirical validation of a requirements engineering process guide</v>
      </c>
      <c r="H16" s="7">
        <v>3</v>
      </c>
    </row>
    <row r="17" spans="1:8" x14ac:dyDescent="0.25">
      <c r="A17" s="4" t="b">
        <v>1</v>
      </c>
      <c r="B17" s="5" t="str">
        <f ca="1">IFERROR(__xludf.DUMMYFUNCTION("""COMPUTED_VALUE"""),"European Conference on Object-Oriented Programming")</f>
        <v>European Conference on Object-Oriented Programming</v>
      </c>
      <c r="C17" s="6" t="str">
        <f ca="1">IF(ISBLANK(B17), "", IF(COUNTIF(Conferences!A:A, B17)&gt;0, VLOOKUP(B17, Conferences!A:C, 3, FALSE), VLOOKUP(B17, Journals!A:C, 3, FALSE)))</f>
        <v>ECOOP</v>
      </c>
      <c r="D17" s="7" t="s">
        <v>8</v>
      </c>
      <c r="E17" s="5" t="s">
        <v>37</v>
      </c>
      <c r="F17" s="8" t="s">
        <v>38</v>
      </c>
      <c r="G17" s="5" t="str">
        <f ca="1">IFERROR(__xludf.DUMMYFUNCTION("IF(ISBLANK(G17), """", IF(D17=""Scopus"", IMPORTRANGE(G17, ""references!D2:D2""), IMPORTRANGE(G17, ""references!C2:C2"")))"),"Reliability of transaction identification in use cases")</f>
        <v>Reliability of transaction identification in use cases</v>
      </c>
      <c r="H17" s="7">
        <v>1</v>
      </c>
    </row>
    <row r="18" spans="1:8" x14ac:dyDescent="0.25">
      <c r="A18" s="4" t="b">
        <v>1</v>
      </c>
      <c r="B18" s="5" t="str">
        <f ca="1">IFERROR(__xludf.DUMMYFUNCTION("""COMPUTED_VALUE"""),"European Conference on Software Architecture")</f>
        <v>European Conference on Software Architecture</v>
      </c>
      <c r="C18" s="6" t="str">
        <f ca="1">IF(ISBLANK(B18), "", IF(COUNTIF(Conferences!A:A, B18)&gt;0, VLOOKUP(B18, Conferences!A:C, 3, FALSE), VLOOKUP(B18, Journals!A:C, 3, FALSE)))</f>
        <v>ECSA</v>
      </c>
      <c r="D18" s="7" t="s">
        <v>8</v>
      </c>
      <c r="E18" s="5" t="s">
        <v>39</v>
      </c>
      <c r="F18" s="8" t="s">
        <v>40</v>
      </c>
      <c r="G18" s="5" t="str">
        <f ca="1">IFERROR(__xludf.DUMMYFUNCTION("IF(ISBLANK(G18), """", IF(D18=""Scopus"", IMPORTRANGE(G18, ""references!D2:D2""), IMPORTRANGE(G18, ""references!C2:C2"")))"),"Modeling constraints improves software architecture design reasoning")</f>
        <v>Modeling constraints improves software architecture design reasoning</v>
      </c>
      <c r="H18" s="7">
        <v>1</v>
      </c>
    </row>
    <row r="19" spans="1:8" x14ac:dyDescent="0.25">
      <c r="A19" s="4" t="b">
        <v>1</v>
      </c>
      <c r="B19" s="5" t="str">
        <f ca="1">IFERROR(__xludf.DUMMYFUNCTION("""COMPUTED_VALUE"""),"International Symposium on Empirical Software Engineering and Measurement")</f>
        <v>International Symposium on Empirical Software Engineering and Measurement</v>
      </c>
      <c r="C19" s="6" t="str">
        <f ca="1">IF(ISBLANK(B19), "", IF(COUNTIF(Conferences!A:A, B19)&gt;0, VLOOKUP(B19, Conferences!A:C, 3, FALSE), VLOOKUP(B19, Journals!A:C, 3, FALSE)))</f>
        <v>ESEM</v>
      </c>
      <c r="D19" s="7" t="s">
        <v>8</v>
      </c>
      <c r="E19" s="5" t="s">
        <v>14</v>
      </c>
      <c r="F19" s="8" t="s">
        <v>41</v>
      </c>
      <c r="G19" s="5" t="str">
        <f ca="1">IFERROR(__xludf.DUMMYFUNCTION("IF(ISBLANK(G19), """", IF(D19=""Scopus"", IMPORTRANGE(G19, ""references!D2:D2""), IMPORTRANGE(G19, ""references!C2:C2"")))"),"The Influence of Requirements in Software Model Development in an Industrial Environment")</f>
        <v>The Influence of Requirements in Software Model Development in an Industrial Environment</v>
      </c>
      <c r="H19" s="7">
        <v>39</v>
      </c>
    </row>
    <row r="20" spans="1:8" x14ac:dyDescent="0.25">
      <c r="A20" s="4" t="b">
        <v>1</v>
      </c>
      <c r="B20" s="5" t="str">
        <f ca="1">IFERROR(__xludf.DUMMYFUNCTION("""COMPUTED_VALUE"""),"International Symposium on Formal Methods")</f>
        <v>International Symposium on Formal Methods</v>
      </c>
      <c r="C20" s="6" t="str">
        <f ca="1">IF(ISBLANK(B20), "", IF(COUNTIF(Conferences!A:A, B20)&gt;0, VLOOKUP(B20, Conferences!A:C, 3, FALSE), VLOOKUP(B20, Journals!A:C, 3, FALSE)))</f>
        <v>FM</v>
      </c>
      <c r="D20" s="7" t="s">
        <v>42</v>
      </c>
      <c r="E20" s="5" t="s">
        <v>43</v>
      </c>
      <c r="F20" s="8" t="s">
        <v>44</v>
      </c>
      <c r="G20" s="5" t="str">
        <f ca="1">IFERROR(__xludf.DUMMYFUNCTION("IF(ISBLANK(G20), """", IF(D20=""Scopus"", IMPORTRANGE(G20, ""references!D2:D2""), IMPORTRANGE(G20, ""references!C2:C2"")))"),"Automated Verification of Dense-Time MTL Specifications Via Discrete-Time Approximation")</f>
        <v>Automated Verification of Dense-Time MTL Specifications Via Discrete-Time Approximation</v>
      </c>
      <c r="H20" s="7">
        <v>1</v>
      </c>
    </row>
    <row r="21" spans="1:8" x14ac:dyDescent="0.25">
      <c r="A21" s="4" t="b">
        <v>1</v>
      </c>
      <c r="B21" s="5" t="str">
        <f ca="1">IFERROR(__xludf.DUMMYFUNCTION("""COMPUTED_VALUE"""),"International Conference on Functional Programming")</f>
        <v>International Conference on Functional Programming</v>
      </c>
      <c r="C21" s="6" t="str">
        <f ca="1">IF(ISBLANK(B21), "", IF(COUNTIF(Conferences!A:A, B21)&gt;0, VLOOKUP(B21, Conferences!A:C, 3, FALSE), VLOOKUP(B21, Journals!A:C, 3, FALSE)))</f>
        <v>ICFP</v>
      </c>
      <c r="D21" s="7" t="s">
        <v>8</v>
      </c>
      <c r="E21" s="5" t="s">
        <v>45</v>
      </c>
      <c r="F21" s="8" t="s">
        <v>46</v>
      </c>
      <c r="G21" s="5" t="str">
        <f ca="1">IFERROR(__xludf.DUMMYFUNCTION("IF(ISBLANK(G21), """", IF(D21=""Scopus"", IMPORTRANGE(G21, ""references!D2:D2""), IMPORTRANGE(G21, ""references!C2:C2"")))"),"Lem: Reusable engineering of real-world semantics")</f>
        <v>Lem: Reusable engineering of real-world semantics</v>
      </c>
      <c r="H21" s="7">
        <v>4</v>
      </c>
    </row>
    <row r="22" spans="1:8" x14ac:dyDescent="0.25">
      <c r="A22" s="4" t="b">
        <v>1</v>
      </c>
      <c r="B22" s="5" t="str">
        <f ca="1">IFERROR(__xludf.DUMMYFUNCTION("""COMPUTED_VALUE"""),"IEEE International Conference on Program Comprehension")</f>
        <v>IEEE International Conference on Program Comprehension</v>
      </c>
      <c r="C22" s="6" t="str">
        <f ca="1">IF(ISBLANK(B22), "", IF(COUNTIF(Conferences!A:A, B22)&gt;0, VLOOKUP(B22, Conferences!A:C, 3, FALSE), VLOOKUP(B22, Journals!A:C, 3, FALSE)))</f>
        <v>ICPC</v>
      </c>
      <c r="D22" s="7" t="s">
        <v>8</v>
      </c>
      <c r="E22" s="5" t="s">
        <v>47</v>
      </c>
      <c r="F22" s="8" t="s">
        <v>48</v>
      </c>
      <c r="G22" s="5" t="str">
        <f ca="1">IFERROR(__xludf.DUMMYFUNCTION("IF(ISBLANK(G22), """", IF(D22=""Scopus"", IMPORTRANGE(G22, ""references!D2:D2""), IMPORTRANGE(G22, ""references!C2:C2"")))"),"Proceedings of the 16th IEEE International Conference on Program Conprenension, ICPC")</f>
        <v>Proceedings of the 16th IEEE International Conference on Program Conprenension, ICPC</v>
      </c>
      <c r="H22" s="7">
        <v>12</v>
      </c>
    </row>
    <row r="23" spans="1:8" x14ac:dyDescent="0.25">
      <c r="A23" s="4" t="b">
        <v>1</v>
      </c>
      <c r="B23" s="5" t="str">
        <f ca="1">IFERROR(__xludf.DUMMYFUNCTION("""COMPUTED_VALUE"""),"International Conference on Software Architecture")</f>
        <v>International Conference on Software Architecture</v>
      </c>
      <c r="C23" s="6" t="str">
        <f ca="1">IF(ISBLANK(B23), "", IF(COUNTIF(Conferences!A:A, B23)&gt;0, VLOOKUP(B23, Conferences!A:C, 3, FALSE), VLOOKUP(B23, Journals!A:C, 3, FALSE)))</f>
        <v>ICSA</v>
      </c>
      <c r="D23" s="7" t="s">
        <v>8</v>
      </c>
      <c r="E23" s="5" t="s">
        <v>49</v>
      </c>
      <c r="F23" s="8" t="s">
        <v>50</v>
      </c>
      <c r="G23" s="5" t="str">
        <f ca="1">IFERROR(__xludf.DUMMYFUNCTION("IF(ISBLANK(G23), """", IF(D23=""Scopus"", IMPORTRANGE(G23, ""references!D2:D2""), IMPORTRANGE(G23, ""references!C2:C2"")))"),"Predicting Latency of Blockchain-Based Systems Using Architectural Modelling and Simulation")</f>
        <v>Predicting Latency of Blockchain-Based Systems Using Architectural Modelling and Simulation</v>
      </c>
      <c r="H23" s="7">
        <v>4</v>
      </c>
    </row>
    <row r="24" spans="1:8" x14ac:dyDescent="0.25">
      <c r="A24" s="4" t="b">
        <v>1</v>
      </c>
      <c r="B24" s="5" t="str">
        <f ca="1">IFERROR(__xludf.DUMMYFUNCTION("""COMPUTED_VALUE"""),"IEEE International Conference on Software Maintenance and Evolution")</f>
        <v>IEEE International Conference on Software Maintenance and Evolution</v>
      </c>
      <c r="C24" s="6" t="str">
        <f ca="1">IF(ISBLANK(B24), "", IF(COUNTIF(Conferences!A:A, B24)&gt;0, VLOOKUP(B24, Conferences!A:C, 3, FALSE), VLOOKUP(B24, Journals!A:C, 3, FALSE)))</f>
        <v>ICSME</v>
      </c>
      <c r="D24" s="7" t="s">
        <v>8</v>
      </c>
      <c r="E24" s="5" t="s">
        <v>51</v>
      </c>
      <c r="F24" s="8" t="s">
        <v>52</v>
      </c>
      <c r="G24" s="5" t="str">
        <f ca="1">IFERROR(__xludf.DUMMYFUNCTION("IF(ISBLANK(G24), """", IF(D24=""Scopus"", IMPORTRANGE(G24, ""references!D2:D2""), IMPORTRANGE(G24, ""references!C2:C2"")))"),"Lib Metamorphosis: A Performance Analysis Framework for Exchanging Data Structures in Performance Sensitive Applications")</f>
        <v>Lib Metamorphosis: A Performance Analysis Framework for Exchanging Data Structures in Performance Sensitive Applications</v>
      </c>
      <c r="H24" s="7">
        <v>8</v>
      </c>
    </row>
    <row r="25" spans="1:8" x14ac:dyDescent="0.25">
      <c r="A25" s="4" t="b">
        <v>1</v>
      </c>
      <c r="B25" s="5" t="str">
        <f ca="1">IFERROR(__xludf.DUMMYFUNCTION("""COMPUTED_VALUE"""),"International Conference on Software Testing, Verification and Validation")</f>
        <v>International Conference on Software Testing, Verification and Validation</v>
      </c>
      <c r="C25" s="6" t="str">
        <f ca="1">IF(ISBLANK(B25), "", IF(COUNTIF(Conferences!A:A, B25)&gt;0, VLOOKUP(B25, Conferences!A:C, 3, FALSE), VLOOKUP(B25, Journals!A:C, 3, FALSE)))</f>
        <v>ICST</v>
      </c>
      <c r="D25" s="7" t="s">
        <v>8</v>
      </c>
      <c r="E25" s="5" t="s">
        <v>53</v>
      </c>
      <c r="F25" s="8" t="s">
        <v>54</v>
      </c>
      <c r="G25" s="5" t="str">
        <f ca="1">IFERROR(__xludf.DUMMYFUNCTION("IF(ISBLANK(G25), """", IF(D25=""Scopus"", IMPORTRANGE(G25, ""references!D2:D2""), IMPORTRANGE(G25, ""references!C2:C2"")))"),"ATOM: Automatic Maintenance of GUI Test Scripts for Evolving Mobile Applications")</f>
        <v>ATOM: Automatic Maintenance of GUI Test Scripts for Evolving Mobile Applications</v>
      </c>
      <c r="H25" s="7">
        <v>28</v>
      </c>
    </row>
    <row r="26" spans="1:8" x14ac:dyDescent="0.25">
      <c r="A26" s="4" t="b">
        <v>1</v>
      </c>
      <c r="B26" s="5" t="str">
        <f ca="1">IFERROR(__xludf.DUMMYFUNCTION("""COMPUTED_VALUE"""),"International Symposium on Software Reliability Engineering")</f>
        <v>International Symposium on Software Reliability Engineering</v>
      </c>
      <c r="C26" s="6" t="str">
        <f ca="1">IF(ISBLANK(B26), "", IF(COUNTIF(Conferences!A:A, B26)&gt;0, VLOOKUP(B26, Conferences!A:C, 3, FALSE), VLOOKUP(B26, Journals!A:C, 3, FALSE)))</f>
        <v>ISSRE</v>
      </c>
      <c r="D26" s="7" t="s">
        <v>8</v>
      </c>
      <c r="E26" s="5" t="s">
        <v>55</v>
      </c>
      <c r="F26" s="8" t="s">
        <v>56</v>
      </c>
      <c r="G26" s="5" t="str">
        <f ca="1">IFERROR(__xludf.DUMMYFUNCTION("IF(ISBLANK(G26), """", IF(D26=""Scopus"", IMPORTRANGE(G26, ""references!D2:D2""), IMPORTRANGE(G26, ""references!C2:C2"")))"),"Connection test coverage to software dependability")</f>
        <v>Connection test coverage to software dependability</v>
      </c>
      <c r="H26" s="7">
        <v>38</v>
      </c>
    </row>
    <row r="27" spans="1:8" x14ac:dyDescent="0.25">
      <c r="A27" s="4" t="b">
        <v>1</v>
      </c>
      <c r="B27" s="5" t="str">
        <f ca="1">IFERROR(__xludf.DUMMYFUNCTION("""COMPUTED_VALUE"""),"International Symposium on Software Testing and Analysis")</f>
        <v>International Symposium on Software Testing and Analysis</v>
      </c>
      <c r="C27" s="6" t="str">
        <f ca="1">IF(ISBLANK(B27), "", IF(COUNTIF(Conferences!A:A, B27)&gt;0, VLOOKUP(B27, Conferences!A:C, 3, FALSE), VLOOKUP(B27, Journals!A:C, 3, FALSE)))</f>
        <v>ISSTA</v>
      </c>
      <c r="D27" s="7" t="s">
        <v>8</v>
      </c>
      <c r="E27" s="5" t="s">
        <v>57</v>
      </c>
      <c r="F27" s="8" t="s">
        <v>58</v>
      </c>
      <c r="G27" s="5" t="str">
        <f ca="1">IFERROR(__xludf.DUMMYFUNCTION("IF(ISBLANK(G27), """", IF(D27=""Scopus"", IMPORTRANGE(G27, ""references!D2:D2""), IMPORTRANGE(G27, ""references!C2:C2"")))"),"Software assurance by bounded exhaustive testing")</f>
        <v>Software assurance by bounded exhaustive testing</v>
      </c>
      <c r="H27" s="7">
        <v>43</v>
      </c>
    </row>
    <row r="28" spans="1:8" x14ac:dyDescent="0.25">
      <c r="A28" s="4" t="b">
        <v>1</v>
      </c>
      <c r="B28" s="5" t="str">
        <f ca="1">IFERROR(__xludf.DUMMYFUNCTION("""COMPUTED_VALUE"""),"International Conference on Model Driven Engineering Languages and Systems")</f>
        <v>International Conference on Model Driven Engineering Languages and Systems</v>
      </c>
      <c r="C28" s="6" t="str">
        <f ca="1">IF(ISBLANK(B28), "", IF(COUNTIF(Conferences!A:A, B28)&gt;0, VLOOKUP(B28, Conferences!A:C, 3, FALSE), VLOOKUP(B28, Journals!A:C, 3, FALSE)))</f>
        <v>MODELS</v>
      </c>
      <c r="D28" s="7" t="s">
        <v>8</v>
      </c>
      <c r="E28" s="5" t="s">
        <v>59</v>
      </c>
      <c r="F28" s="17" t="s">
        <v>60</v>
      </c>
      <c r="G28" s="5" t="str">
        <f ca="1">IFERROR(__xludf.DUMMYFUNCTION("IF(ISBLANK(G28), """", IF(D28=""Scopus"", IMPORTRANGE(G28, ""references!D2:D2""), IMPORTRANGE(G28, ""references!C2:C2"")))"),"Proceedings - 25th ACM/IEEE International Conference on Model Driven Engineering Languages and Systems, MODELS 2022")</f>
        <v>Proceedings - 25th ACM/IEEE International Conference on Model Driven Engineering Languages and Systems, MODELS 2022</v>
      </c>
      <c r="H28" s="7">
        <v>13</v>
      </c>
    </row>
    <row r="29" spans="1:8" x14ac:dyDescent="0.25">
      <c r="A29" s="4" t="b">
        <v>1</v>
      </c>
      <c r="B29" s="5" t="str">
        <f ca="1">IFERROR(__xludf.DUMMYFUNCTION("""COMPUTED_VALUE"""),"IEEE International Working Conference on Mining Software Repositories")</f>
        <v>IEEE International Working Conference on Mining Software Repositories</v>
      </c>
      <c r="C29" s="6" t="str">
        <f ca="1">IF(ISBLANK(B29), "", IF(COUNTIF(Conferences!A:A, B29)&gt;0, VLOOKUP(B29, Conferences!A:C, 3, FALSE), VLOOKUP(B29, Journals!A:C, 3, FALSE)))</f>
        <v>MSR</v>
      </c>
      <c r="D29" s="7" t="s">
        <v>8</v>
      </c>
      <c r="E29" s="5" t="s">
        <v>61</v>
      </c>
      <c r="F29" s="8" t="s">
        <v>62</v>
      </c>
      <c r="G29" s="5" t="str">
        <f ca="1">IFERROR(__xludf.DUMMYFUNCTION("IF(ISBLANK(G29), """", IF(D29=""Scopus"", IMPORTRANGE(G29, ""references!D2:D2""), IMPORTRANGE(G29, ""references!C2:C2"")))"),"Revisiting software development effort estimation based on early phase development activities")</f>
        <v>Revisiting software development effort estimation based on early phase development activities</v>
      </c>
      <c r="H29" s="7">
        <v>1</v>
      </c>
    </row>
    <row r="30" spans="1:8" x14ac:dyDescent="0.25">
      <c r="A30" s="4" t="b">
        <v>1</v>
      </c>
      <c r="B30" s="5" t="str">
        <f ca="1">IFERROR(__xludf.DUMMYFUNCTION("""COMPUTED_VALUE"""),"ACM Conference on Object Oriented Programming Systems Languages and Applications")</f>
        <v>ACM Conference on Object Oriented Programming Systems Languages and Applications</v>
      </c>
      <c r="C30" s="6" t="str">
        <f ca="1">IF(ISBLANK(B30), "", IF(COUNTIF(Conferences!A:A, B30)&gt;0, VLOOKUP(B30, Conferences!A:C, 3, FALSE), VLOOKUP(B30, Journals!A:C, 3, FALSE)))</f>
        <v>OOPSLA</v>
      </c>
      <c r="D30" s="7" t="s">
        <v>8</v>
      </c>
      <c r="E30" s="5" t="s">
        <v>63</v>
      </c>
      <c r="F30" s="8" t="s">
        <v>64</v>
      </c>
      <c r="G30" s="5" t="str">
        <f ca="1">IFERROR(__xludf.DUMMYFUNCTION("IF(ISBLANK(G30), """", IF(D30=""Scopus"", IMPORTRANGE(G30, ""references!D2:D2""), IMPORTRANGE(G30, ""references!C2:C2"")))"),"MOP: An efficient and generic runtime verification framework")</f>
        <v>MOP: An efficient and generic runtime verification framework</v>
      </c>
      <c r="H30" s="7">
        <v>28</v>
      </c>
    </row>
    <row r="31" spans="1:8" x14ac:dyDescent="0.25">
      <c r="A31" s="4" t="b">
        <v>1</v>
      </c>
      <c r="B31" s="5" t="str">
        <f ca="1">IFERROR(__xludf.DUMMYFUNCTION("""COMPUTED_VALUE"""),"IEEE International Conference on Software Analysis, Evolution and Reengineering")</f>
        <v>IEEE International Conference on Software Analysis, Evolution and Reengineering</v>
      </c>
      <c r="C31" s="6" t="str">
        <f ca="1">IF(ISBLANK(B31), "", IF(COUNTIF(Conferences!A:A, B31)&gt;0, VLOOKUP(B31, Conferences!A:C, 3, FALSE), VLOOKUP(B31, Journals!A:C, 3, FALSE)))</f>
        <v>SANER</v>
      </c>
      <c r="D31" s="7" t="s">
        <v>8</v>
      </c>
      <c r="E31" s="5" t="s">
        <v>65</v>
      </c>
      <c r="F31" s="8" t="s">
        <v>66</v>
      </c>
      <c r="G31" s="5" t="str">
        <f ca="1">IFERROR(__xludf.DUMMYFUNCTION("IF(ISBLANK(G31), """", IF(D31=""Scopus"", IMPORTRANGE(G31, ""references!D2:D2""), IMPORTRANGE(G31, ""references!C2:C2"")))"),"MulCS: Towards a Unified Deep Representation for Multilingual Code Search")</f>
        <v>MulCS: Towards a Unified Deep Representation for Multilingual Code Search</v>
      </c>
      <c r="H31" s="7">
        <v>16</v>
      </c>
    </row>
    <row r="32" spans="1:8" x14ac:dyDescent="0.25">
      <c r="A32" s="4" t="b">
        <v>1</v>
      </c>
      <c r="B32" s="5" t="str">
        <f ca="1">IFERROR(__xludf.DUMMYFUNCTION("""COMPUTED_VALUE"""),"International Symposium on Software Engineering for Adaptive and Self-Managing Systems")</f>
        <v>International Symposium on Software Engineering for Adaptive and Self-Managing Systems</v>
      </c>
      <c r="C32" s="6" t="str">
        <f ca="1">IF(ISBLANK(B32), "", IF(COUNTIF(Conferences!A:A, B32)&gt;0, VLOOKUP(B32, Conferences!A:C, 3, FALSE), VLOOKUP(B32, Journals!A:C, 3, FALSE)))</f>
        <v>SEAMS</v>
      </c>
      <c r="D32" s="7" t="s">
        <v>8</v>
      </c>
      <c r="E32" s="5" t="s">
        <v>67</v>
      </c>
      <c r="F32" s="8" t="s">
        <v>68</v>
      </c>
      <c r="G32" s="5" t="str">
        <f ca="1">IFERROR(__xludf.DUMMYFUNCTION("IF(ISBLANK(G32), """", IF(D32=""Scopus"", IMPORTRANGE(G32, ""references!D2:D2""), IMPORTRANGE(G32, ""references!C2:C2"")))"),"Using component ensembles for modeling autonomic component collaboration in smart farming")</f>
        <v>Using component ensembles for modeling autonomic component collaboration in smart farming</v>
      </c>
      <c r="H32" s="7">
        <v>8</v>
      </c>
    </row>
    <row r="33" spans="1:8" x14ac:dyDescent="0.25">
      <c r="A33" s="4" t="b">
        <v>1</v>
      </c>
      <c r="B33" s="5" t="str">
        <f ca="1">IFERROR(__xludf.DUMMYFUNCTION("""COMPUTED_VALUE"""),"Tools and Algorithms for Construction and Analysis of Systems")</f>
        <v>Tools and Algorithms for Construction and Analysis of Systems</v>
      </c>
      <c r="C33" s="6" t="str">
        <f ca="1">IF(ISBLANK(B33), "", IF(COUNTIF(Conferences!A:A, B33)&gt;0, VLOOKUP(B33, Conferences!A:C, 3, FALSE), VLOOKUP(B33, Journals!A:C, 3, FALSE)))</f>
        <v>TACAS</v>
      </c>
      <c r="D33" s="7" t="s">
        <v>42</v>
      </c>
      <c r="E33" s="5" t="s">
        <v>69</v>
      </c>
      <c r="F33" s="8" t="s">
        <v>70</v>
      </c>
      <c r="G33" s="5" t="str">
        <f ca="1">IFERROR(__xludf.DUMMYFUNCTION("IF(ISBLANK(G33), """", IF(D33=""Scopus"", IMPORTRANGE(G33, ""references!D2:D2""), IMPORTRANGE(G33, ""references!C2:C2"")))"),"On Memory-Block Traversal Problems in Model-Checking Timed-Systems")</f>
        <v>On Memory-Block Traversal Problems in Model-Checking Timed-Systems</v>
      </c>
      <c r="H33" s="7">
        <v>1</v>
      </c>
    </row>
    <row r="34" spans="1:8" x14ac:dyDescent="0.25">
      <c r="A34" s="4" t="b">
        <v>1</v>
      </c>
      <c r="B34" s="5" t="str">
        <f ca="1">IFERROR(__xludf.DUMMYFUNCTION("""COMPUTED_VALUE"""),"International Working Conference on Requirements Engineering: Foundation for Software Quality")</f>
        <v>International Working Conference on Requirements Engineering: Foundation for Software Quality</v>
      </c>
      <c r="C34" s="6" t="str">
        <f ca="1">IF(ISBLANK(B34), "", IF(COUNTIF(Conferences!A:A, B34)&gt;0, VLOOKUP(B34, Conferences!A:C, 3, FALSE), VLOOKUP(B34, Journals!A:C, 3, FALSE)))</f>
        <v>REFSQ</v>
      </c>
      <c r="D34" s="7" t="s">
        <v>42</v>
      </c>
      <c r="E34" s="5" t="s">
        <v>71</v>
      </c>
      <c r="F34" s="8" t="s">
        <v>72</v>
      </c>
      <c r="G34" s="5" t="str">
        <f ca="1">IFERROR(__xludf.DUMMYFUNCTION("IF(ISBLANK(G34), """", IF(D34=""Scopus"", IMPORTRANGE(G34, ""references!D2:D2""), IMPORTRANGE(G34, ""references!C2:C2"")))"),"Using Eye Tracking Data to Improve Requirements Specification Use")</f>
        <v>Using Eye Tracking Data to Improve Requirements Specification Use</v>
      </c>
      <c r="H34" s="7">
        <v>20</v>
      </c>
    </row>
    <row r="35" spans="1:8" x14ac:dyDescent="0.25">
      <c r="A35" s="4" t="b">
        <v>1</v>
      </c>
      <c r="B35" s="5" t="str">
        <f ca="1">IFERROR(__xludf.DUMMYFUNCTION("""COMPUTED_VALUE"""),"International Conference on Product-Focused Software Process Improvement")</f>
        <v>International Conference on Product-Focused Software Process Improvement</v>
      </c>
      <c r="C35" s="6" t="str">
        <f ca="1">IF(ISBLANK(B35), "", IF(COUNTIF(Conferences!A:A, B35)&gt;0, VLOOKUP(B35, Conferences!A:C, 3, FALSE), VLOOKUP(B35, Journals!A:C, 3, FALSE)))</f>
        <v>PROFES</v>
      </c>
      <c r="D35" s="7" t="s">
        <v>42</v>
      </c>
      <c r="E35" s="5" t="s">
        <v>73</v>
      </c>
      <c r="F35" s="8" t="s">
        <v>74</v>
      </c>
      <c r="G35" s="5" t="str">
        <f ca="1">IFERROR(__xludf.DUMMYFUNCTION("IF(ISBLANK(G35), """", IF(D35=""Scopus"", IMPORTRANGE(G35, ""references!D2:D2""), IMPORTRANGE(G35, ""references!C2:C2"")))"),"Using a Data-Driven Context Model to Support the Elicitation of Context-Aware Functionalities – A Controlled Experiment")</f>
        <v>Using a Data-Driven Context Model to Support the Elicitation of Context-Aware Functionalities – A Controlled Experiment</v>
      </c>
      <c r="H35" s="7">
        <v>22</v>
      </c>
    </row>
    <row r="36" spans="1:8" x14ac:dyDescent="0.25">
      <c r="A36" s="4" t="b">
        <v>1</v>
      </c>
      <c r="B36" s="5" t="str">
        <f ca="1">IFERROR(__xludf.DUMMYFUNCTION("""COMPUTED_VALUE"""),"Euromicro Conference on Software Engineering and Advanced Applications")</f>
        <v>Euromicro Conference on Software Engineering and Advanced Applications</v>
      </c>
      <c r="C36" s="6" t="str">
        <f ca="1">IF(ISBLANK(B36), "", IF(COUNTIF(Conferences!A:A, B36)&gt;0, VLOOKUP(B36, Conferences!A:C, 3, FALSE), VLOOKUP(B36, Journals!A:C, 3, FALSE)))</f>
        <v>SEAA</v>
      </c>
      <c r="D36" s="7" t="s">
        <v>8</v>
      </c>
      <c r="E36" s="5" t="s">
        <v>75</v>
      </c>
      <c r="F36" s="8" t="s">
        <v>76</v>
      </c>
      <c r="G36" s="5" t="str">
        <f ca="1">IFERROR(__xludf.DUMMYFUNCTION("IF(ISBLANK(G36), """", IF(D36=""Scopus"", IMPORTRANGE(G36, ""references!D2:D2""), IMPORTRANGE(G36, ""references!C2:C2"")))"),"The effect of competitor interaction on startup's product development")</f>
        <v>The effect of competitor interaction on startup's product development</v>
      </c>
      <c r="H36" s="7">
        <v>23</v>
      </c>
    </row>
    <row r="37" spans="1:8" x14ac:dyDescent="0.25">
      <c r="A37" s="1">
        <f>COUNTIF(A2:A36, TRUE)</f>
        <v>35</v>
      </c>
      <c r="B37" s="2" t="s">
        <v>77</v>
      </c>
      <c r="C37" s="3"/>
      <c r="D37" s="3"/>
      <c r="E37" s="2"/>
      <c r="F37" s="2"/>
      <c r="G37" s="2"/>
      <c r="H37" s="3">
        <f>SUM(H2:H36)</f>
        <v>1446</v>
      </c>
    </row>
  </sheetData>
  <conditionalFormatting sqref="A2:A36">
    <cfRule type="cellIs" dxfId="0" priority="1" operator="equal">
      <formula>"TRUE"</formula>
    </cfRule>
  </conditionalFormatting>
  <dataValidations count="1">
    <dataValidation type="list" allowBlank="1" showErrorMessage="1" sqref="D2:D36" xr:uid="{00000000-0002-0000-0000-000000000000}">
      <formula1>"Scopus,ACM Library"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workbookViewId="0"/>
  </sheetViews>
  <sheetFormatPr defaultColWidth="12.6640625" defaultRowHeight="15.75" customHeight="1" x14ac:dyDescent="0.25"/>
  <cols>
    <col min="1" max="1" width="62.6640625" customWidth="1"/>
    <col min="2" max="2" width="37.6640625" customWidth="1"/>
    <col min="4" max="4" width="5.109375" customWidth="1"/>
    <col min="5" max="5" width="12.6640625" customWidth="1"/>
  </cols>
  <sheetData>
    <row r="1" spans="1:5" x14ac:dyDescent="0.25">
      <c r="A1" s="2" t="s">
        <v>1</v>
      </c>
      <c r="B1" s="2" t="s">
        <v>78</v>
      </c>
      <c r="C1" s="3" t="s">
        <v>2</v>
      </c>
      <c r="D1" s="3" t="s">
        <v>79</v>
      </c>
      <c r="E1" s="3" t="s">
        <v>80</v>
      </c>
    </row>
    <row r="2" spans="1:5" x14ac:dyDescent="0.25">
      <c r="A2" s="5" t="s">
        <v>81</v>
      </c>
      <c r="B2" s="10" t="s">
        <v>82</v>
      </c>
      <c r="C2" s="7" t="s">
        <v>83</v>
      </c>
      <c r="D2" s="7" t="s">
        <v>84</v>
      </c>
      <c r="E2" s="7" t="s">
        <v>85</v>
      </c>
    </row>
    <row r="3" spans="1:5" x14ac:dyDescent="0.25">
      <c r="A3" s="5" t="s">
        <v>86</v>
      </c>
      <c r="B3" s="7"/>
      <c r="C3" s="7" t="s">
        <v>87</v>
      </c>
      <c r="D3" s="7" t="s">
        <v>84</v>
      </c>
      <c r="E3" s="7" t="s">
        <v>88</v>
      </c>
    </row>
    <row r="4" spans="1:5" x14ac:dyDescent="0.25">
      <c r="A4" s="5" t="s">
        <v>89</v>
      </c>
      <c r="B4" s="7"/>
      <c r="C4" s="7" t="s">
        <v>90</v>
      </c>
      <c r="D4" s="7" t="s">
        <v>84</v>
      </c>
      <c r="E4" s="7" t="s">
        <v>88</v>
      </c>
    </row>
    <row r="5" spans="1:5" x14ac:dyDescent="0.25">
      <c r="A5" s="5" t="s">
        <v>91</v>
      </c>
      <c r="B5" s="9" t="s">
        <v>92</v>
      </c>
      <c r="C5" s="7" t="s">
        <v>93</v>
      </c>
      <c r="D5" s="7" t="s">
        <v>84</v>
      </c>
      <c r="E5" s="7" t="s">
        <v>85</v>
      </c>
    </row>
    <row r="6" spans="1:5" x14ac:dyDescent="0.25">
      <c r="A6" s="5" t="s">
        <v>94</v>
      </c>
      <c r="B6" s="9" t="s">
        <v>95</v>
      </c>
      <c r="C6" s="7" t="s">
        <v>96</v>
      </c>
      <c r="D6" s="7" t="s">
        <v>84</v>
      </c>
      <c r="E6" s="7" t="s">
        <v>85</v>
      </c>
    </row>
    <row r="7" spans="1:5" x14ac:dyDescent="0.25">
      <c r="A7" s="5" t="s">
        <v>97</v>
      </c>
      <c r="B7" s="9" t="s">
        <v>98</v>
      </c>
      <c r="C7" s="7" t="s">
        <v>99</v>
      </c>
      <c r="D7" s="7" t="s">
        <v>84</v>
      </c>
      <c r="E7" s="7" t="s">
        <v>88</v>
      </c>
    </row>
    <row r="8" spans="1:5" x14ac:dyDescent="0.25">
      <c r="A8" s="5" t="s">
        <v>100</v>
      </c>
      <c r="B8" s="7"/>
      <c r="C8" s="7" t="s">
        <v>101</v>
      </c>
      <c r="D8" s="7" t="s">
        <v>84</v>
      </c>
      <c r="E8" s="7" t="s">
        <v>88</v>
      </c>
    </row>
    <row r="9" spans="1:5" x14ac:dyDescent="0.25">
      <c r="A9" s="5" t="s">
        <v>102</v>
      </c>
      <c r="B9" s="7"/>
      <c r="C9" s="7" t="s">
        <v>103</v>
      </c>
      <c r="D9" s="7" t="s">
        <v>84</v>
      </c>
      <c r="E9" s="7" t="s">
        <v>88</v>
      </c>
    </row>
    <row r="10" spans="1:5" x14ac:dyDescent="0.25">
      <c r="A10" s="5" t="s">
        <v>104</v>
      </c>
      <c r="B10" s="9" t="s">
        <v>105</v>
      </c>
      <c r="C10" s="7" t="s">
        <v>106</v>
      </c>
      <c r="D10" s="7" t="s">
        <v>84</v>
      </c>
      <c r="E10" s="7" t="s">
        <v>88</v>
      </c>
    </row>
    <row r="11" spans="1:5" x14ac:dyDescent="0.25">
      <c r="A11" s="5" t="s">
        <v>107</v>
      </c>
      <c r="B11" s="10" t="s">
        <v>108</v>
      </c>
      <c r="C11" s="7" t="s">
        <v>109</v>
      </c>
      <c r="D11" s="7" t="s">
        <v>110</v>
      </c>
      <c r="E11" s="7" t="s">
        <v>85</v>
      </c>
    </row>
    <row r="12" spans="1:5" x14ac:dyDescent="0.25">
      <c r="A12" s="5" t="s">
        <v>111</v>
      </c>
      <c r="B12" s="9" t="s">
        <v>112</v>
      </c>
      <c r="C12" s="7" t="s">
        <v>113</v>
      </c>
      <c r="D12" s="7" t="s">
        <v>110</v>
      </c>
      <c r="E12" s="7" t="s">
        <v>88</v>
      </c>
    </row>
    <row r="13" spans="1:5" x14ac:dyDescent="0.25">
      <c r="A13" s="5" t="s">
        <v>114</v>
      </c>
      <c r="B13" s="9" t="s">
        <v>115</v>
      </c>
      <c r="C13" s="7" t="s">
        <v>116</v>
      </c>
      <c r="D13" s="7" t="s">
        <v>110</v>
      </c>
      <c r="E13" s="7" t="s">
        <v>88</v>
      </c>
    </row>
    <row r="14" spans="1:5" x14ac:dyDescent="0.25">
      <c r="A14" s="5" t="s">
        <v>117</v>
      </c>
      <c r="B14" s="10" t="s">
        <v>118</v>
      </c>
      <c r="C14" s="7" t="s">
        <v>119</v>
      </c>
      <c r="D14" s="7" t="s">
        <v>110</v>
      </c>
      <c r="E14" s="7" t="s">
        <v>85</v>
      </c>
    </row>
    <row r="15" spans="1:5" x14ac:dyDescent="0.25">
      <c r="A15" s="5" t="s">
        <v>120</v>
      </c>
      <c r="B15" s="9" t="s">
        <v>121</v>
      </c>
      <c r="C15" s="7" t="s">
        <v>122</v>
      </c>
      <c r="D15" s="7" t="s">
        <v>110</v>
      </c>
      <c r="E15" s="7" t="s">
        <v>85</v>
      </c>
    </row>
    <row r="16" spans="1:5" x14ac:dyDescent="0.25">
      <c r="A16" s="5" t="s">
        <v>123</v>
      </c>
      <c r="B16" s="9" t="s">
        <v>124</v>
      </c>
      <c r="C16" s="7" t="s">
        <v>125</v>
      </c>
      <c r="D16" s="7" t="s">
        <v>110</v>
      </c>
      <c r="E16" s="7" t="s">
        <v>85</v>
      </c>
    </row>
    <row r="17" spans="1:5" x14ac:dyDescent="0.25">
      <c r="A17" s="5" t="s">
        <v>126</v>
      </c>
      <c r="B17" s="9" t="s">
        <v>127</v>
      </c>
      <c r="C17" s="7" t="s">
        <v>128</v>
      </c>
      <c r="D17" s="7" t="s">
        <v>110</v>
      </c>
      <c r="E17" s="7" t="s">
        <v>85</v>
      </c>
    </row>
    <row r="18" spans="1:5" x14ac:dyDescent="0.25">
      <c r="A18" s="5" t="s">
        <v>129</v>
      </c>
      <c r="B18" s="9" t="s">
        <v>130</v>
      </c>
      <c r="C18" s="7" t="s">
        <v>131</v>
      </c>
      <c r="D18" s="7" t="s">
        <v>110</v>
      </c>
      <c r="E18" s="7" t="s">
        <v>88</v>
      </c>
    </row>
    <row r="19" spans="1:5" x14ac:dyDescent="0.25">
      <c r="A19" s="5" t="s">
        <v>132</v>
      </c>
      <c r="B19" s="7"/>
      <c r="C19" s="7" t="s">
        <v>133</v>
      </c>
      <c r="D19" s="7" t="s">
        <v>110</v>
      </c>
      <c r="E19" s="7" t="s">
        <v>85</v>
      </c>
    </row>
    <row r="20" spans="1:5" x14ac:dyDescent="0.25">
      <c r="A20" s="5" t="s">
        <v>134</v>
      </c>
      <c r="B20" s="7"/>
      <c r="C20" s="7" t="s">
        <v>135</v>
      </c>
      <c r="D20" s="7" t="s">
        <v>110</v>
      </c>
      <c r="E20" s="7" t="s">
        <v>88</v>
      </c>
    </row>
    <row r="21" spans="1:5" x14ac:dyDescent="0.25">
      <c r="A21" s="5" t="s">
        <v>136</v>
      </c>
      <c r="B21" s="7"/>
      <c r="C21" s="7" t="s">
        <v>137</v>
      </c>
      <c r="D21" s="7" t="s">
        <v>110</v>
      </c>
      <c r="E21" s="7" t="s">
        <v>85</v>
      </c>
    </row>
    <row r="22" spans="1:5" x14ac:dyDescent="0.25">
      <c r="A22" s="5" t="s">
        <v>138</v>
      </c>
      <c r="B22" s="9" t="s">
        <v>139</v>
      </c>
      <c r="C22" s="7" t="s">
        <v>140</v>
      </c>
      <c r="D22" s="7" t="s">
        <v>110</v>
      </c>
      <c r="E22" s="7" t="s">
        <v>85</v>
      </c>
    </row>
    <row r="23" spans="1:5" x14ac:dyDescent="0.25">
      <c r="A23" s="5" t="s">
        <v>141</v>
      </c>
      <c r="B23" s="10" t="s">
        <v>142</v>
      </c>
      <c r="C23" s="7" t="s">
        <v>143</v>
      </c>
      <c r="D23" s="7" t="s">
        <v>110</v>
      </c>
      <c r="E23" s="7" t="s">
        <v>85</v>
      </c>
    </row>
    <row r="24" spans="1:5" x14ac:dyDescent="0.25">
      <c r="A24" s="5" t="s">
        <v>144</v>
      </c>
      <c r="B24" s="10" t="s">
        <v>145</v>
      </c>
      <c r="C24" s="7" t="s">
        <v>146</v>
      </c>
      <c r="D24" s="7" t="s">
        <v>110</v>
      </c>
      <c r="E24" s="7" t="s">
        <v>85</v>
      </c>
    </row>
    <row r="25" spans="1:5" x14ac:dyDescent="0.25">
      <c r="A25" s="5" t="s">
        <v>147</v>
      </c>
      <c r="B25" s="10" t="s">
        <v>148</v>
      </c>
      <c r="C25" s="7" t="s">
        <v>149</v>
      </c>
      <c r="D25" s="7" t="s">
        <v>110</v>
      </c>
      <c r="E25" s="7" t="s">
        <v>85</v>
      </c>
    </row>
    <row r="26" spans="1:5" x14ac:dyDescent="0.25">
      <c r="A26" s="5" t="s">
        <v>150</v>
      </c>
      <c r="B26" s="7"/>
      <c r="C26" s="7" t="s">
        <v>151</v>
      </c>
      <c r="D26" s="7" t="s">
        <v>110</v>
      </c>
      <c r="E26" s="7" t="s">
        <v>88</v>
      </c>
    </row>
    <row r="27" spans="1:5" x14ac:dyDescent="0.25">
      <c r="A27" s="5" t="s">
        <v>152</v>
      </c>
      <c r="B27" s="9" t="s">
        <v>153</v>
      </c>
      <c r="C27" s="7" t="s">
        <v>154</v>
      </c>
      <c r="D27" s="7" t="s">
        <v>110</v>
      </c>
      <c r="E27" s="7" t="s">
        <v>85</v>
      </c>
    </row>
    <row r="28" spans="1:5" x14ac:dyDescent="0.25">
      <c r="A28" s="5" t="s">
        <v>155</v>
      </c>
      <c r="B28" s="10" t="s">
        <v>156</v>
      </c>
      <c r="C28" s="7" t="s">
        <v>157</v>
      </c>
      <c r="D28" s="7" t="s">
        <v>110</v>
      </c>
      <c r="E28" s="7" t="s">
        <v>85</v>
      </c>
    </row>
    <row r="29" spans="1:5" x14ac:dyDescent="0.25">
      <c r="A29" s="5" t="s">
        <v>158</v>
      </c>
      <c r="B29" s="10" t="s">
        <v>159</v>
      </c>
      <c r="C29" s="7" t="s">
        <v>160</v>
      </c>
      <c r="D29" s="7" t="s">
        <v>110</v>
      </c>
      <c r="E29" s="7" t="s">
        <v>85</v>
      </c>
    </row>
    <row r="30" spans="1:5" x14ac:dyDescent="0.25">
      <c r="A30" s="5" t="s">
        <v>161</v>
      </c>
      <c r="B30" s="9" t="s">
        <v>162</v>
      </c>
      <c r="C30" s="7" t="s">
        <v>163</v>
      </c>
      <c r="D30" s="7" t="s">
        <v>110</v>
      </c>
      <c r="E30" s="7" t="s">
        <v>85</v>
      </c>
    </row>
    <row r="31" spans="1:5" x14ac:dyDescent="0.25">
      <c r="A31" s="5" t="s">
        <v>164</v>
      </c>
      <c r="B31" s="9" t="s">
        <v>165</v>
      </c>
      <c r="C31" s="7" t="s">
        <v>166</v>
      </c>
      <c r="D31" s="7" t="s">
        <v>110</v>
      </c>
      <c r="E31" s="7" t="s">
        <v>85</v>
      </c>
    </row>
    <row r="32" spans="1:5" x14ac:dyDescent="0.25">
      <c r="A32" s="5" t="s">
        <v>167</v>
      </c>
      <c r="B32" s="9" t="s">
        <v>168</v>
      </c>
      <c r="C32" s="7" t="s">
        <v>169</v>
      </c>
      <c r="D32" s="7" t="s">
        <v>110</v>
      </c>
      <c r="E32" s="7" t="s">
        <v>85</v>
      </c>
    </row>
    <row r="33" spans="1:5" x14ac:dyDescent="0.25">
      <c r="A33" s="5" t="s">
        <v>170</v>
      </c>
      <c r="B33" s="9" t="s">
        <v>171</v>
      </c>
      <c r="C33" s="7" t="s">
        <v>172</v>
      </c>
      <c r="D33" s="7" t="s">
        <v>110</v>
      </c>
      <c r="E33" s="7" t="s">
        <v>85</v>
      </c>
    </row>
    <row r="34" spans="1:5" x14ac:dyDescent="0.25">
      <c r="A34" s="5" t="s">
        <v>173</v>
      </c>
      <c r="B34" s="10" t="s">
        <v>174</v>
      </c>
      <c r="C34" s="7" t="s">
        <v>175</v>
      </c>
      <c r="D34" s="7" t="s">
        <v>110</v>
      </c>
      <c r="E34" s="7" t="s">
        <v>85</v>
      </c>
    </row>
    <row r="35" spans="1:5" x14ac:dyDescent="0.25">
      <c r="A35" s="7" t="s">
        <v>176</v>
      </c>
      <c r="B35" s="10" t="s">
        <v>177</v>
      </c>
      <c r="C35" s="7" t="s">
        <v>178</v>
      </c>
      <c r="D35" s="7" t="s">
        <v>179</v>
      </c>
      <c r="E35" s="7" t="s">
        <v>85</v>
      </c>
    </row>
    <row r="36" spans="1:5" x14ac:dyDescent="0.25">
      <c r="A36" s="5" t="s">
        <v>180</v>
      </c>
      <c r="B36" s="16" t="s">
        <v>181</v>
      </c>
      <c r="C36" s="7" t="s">
        <v>182</v>
      </c>
      <c r="D36" s="7" t="s">
        <v>179</v>
      </c>
      <c r="E36" s="7" t="s">
        <v>85</v>
      </c>
    </row>
    <row r="37" spans="1:5" x14ac:dyDescent="0.25">
      <c r="A37" s="7" t="s">
        <v>183</v>
      </c>
      <c r="B37" s="10" t="s">
        <v>184</v>
      </c>
      <c r="C37" s="7" t="s">
        <v>185</v>
      </c>
      <c r="D37" s="7" t="s">
        <v>179</v>
      </c>
      <c r="E37" s="7" t="s">
        <v>85</v>
      </c>
    </row>
  </sheetData>
  <dataValidations count="1">
    <dataValidation type="list" allowBlank="1" showErrorMessage="1" sqref="E2:E37" xr:uid="{00000000-0002-0000-0100-000000000000}">
      <formula1>"Relevant,Unknown,Irrelevant"</formula1>
    </dataValidation>
  </dataValidations>
  <hyperlinks>
    <hyperlink ref="B2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10" r:id="rId5" xr:uid="{00000000-0004-0000-0100-000004000000}"/>
    <hyperlink ref="B11" r:id="rId6" xr:uid="{00000000-0004-0000-0100-000005000000}"/>
    <hyperlink ref="B12" r:id="rId7" xr:uid="{00000000-0004-0000-0100-000006000000}"/>
    <hyperlink ref="B13" r:id="rId8" xr:uid="{00000000-0004-0000-0100-000007000000}"/>
    <hyperlink ref="B14" r:id="rId9" xr:uid="{00000000-0004-0000-0100-000008000000}"/>
    <hyperlink ref="B15" r:id="rId10" xr:uid="{00000000-0004-0000-0100-000009000000}"/>
    <hyperlink ref="B16" r:id="rId11" xr:uid="{00000000-0004-0000-0100-00000A000000}"/>
    <hyperlink ref="B17" r:id="rId12" xr:uid="{00000000-0004-0000-0100-00000B000000}"/>
    <hyperlink ref="B18" r:id="rId13" xr:uid="{00000000-0004-0000-0100-00000C000000}"/>
    <hyperlink ref="B22" r:id="rId14" xr:uid="{00000000-0004-0000-0100-00000D000000}"/>
    <hyperlink ref="B23" r:id="rId15" xr:uid="{00000000-0004-0000-0100-00000E000000}"/>
    <hyperlink ref="B24" r:id="rId16" xr:uid="{00000000-0004-0000-0100-00000F000000}"/>
    <hyperlink ref="B25" r:id="rId17" xr:uid="{00000000-0004-0000-0100-000010000000}"/>
    <hyperlink ref="B27" r:id="rId18" xr:uid="{00000000-0004-0000-0100-000011000000}"/>
    <hyperlink ref="B28" r:id="rId19" xr:uid="{00000000-0004-0000-0100-000012000000}"/>
    <hyperlink ref="B29" r:id="rId20" xr:uid="{00000000-0004-0000-0100-000013000000}"/>
    <hyperlink ref="B30" r:id="rId21" xr:uid="{00000000-0004-0000-0100-000014000000}"/>
    <hyperlink ref="B31" r:id="rId22" xr:uid="{00000000-0004-0000-0100-000015000000}"/>
    <hyperlink ref="B32" r:id="rId23" xr:uid="{00000000-0004-0000-0100-000016000000}"/>
    <hyperlink ref="B33" r:id="rId24" xr:uid="{00000000-0004-0000-0100-000017000000}"/>
    <hyperlink ref="B34" r:id="rId25" xr:uid="{00000000-0004-0000-0100-000018000000}"/>
    <hyperlink ref="B35" r:id="rId26" xr:uid="{00000000-0004-0000-0100-000019000000}"/>
    <hyperlink ref="B36" r:id="rId27" xr:uid="{00000000-0004-0000-0100-00001A000000}"/>
    <hyperlink ref="B37" r:id="rId28" xr:uid="{00000000-0004-0000-0100-00001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3"/>
  <sheetViews>
    <sheetView workbookViewId="0">
      <selection activeCell="A20" sqref="A20"/>
    </sheetView>
  </sheetViews>
  <sheetFormatPr defaultColWidth="12.6640625" defaultRowHeight="15.75" customHeight="1" x14ac:dyDescent="0.25"/>
  <cols>
    <col min="1" max="1" width="62.6640625" customWidth="1"/>
    <col min="2" max="2" width="37.6640625" customWidth="1"/>
    <col min="4" max="4" width="5.109375" customWidth="1"/>
    <col min="5" max="5" width="12.6640625" customWidth="1"/>
  </cols>
  <sheetData>
    <row r="1" spans="1:5" x14ac:dyDescent="0.25">
      <c r="A1" s="2" t="s">
        <v>1</v>
      </c>
      <c r="B1" s="2" t="s">
        <v>78</v>
      </c>
      <c r="C1" s="3" t="s">
        <v>2</v>
      </c>
      <c r="D1" s="3" t="s">
        <v>79</v>
      </c>
      <c r="E1" s="3" t="s">
        <v>80</v>
      </c>
    </row>
    <row r="2" spans="1:5" x14ac:dyDescent="0.25">
      <c r="A2" s="5" t="s">
        <v>186</v>
      </c>
      <c r="B2" s="10" t="s">
        <v>187</v>
      </c>
      <c r="C2" s="7" t="s">
        <v>188</v>
      </c>
      <c r="D2" s="7" t="s">
        <v>84</v>
      </c>
      <c r="E2" s="7" t="s">
        <v>85</v>
      </c>
    </row>
    <row r="3" spans="1:5" x14ac:dyDescent="0.25">
      <c r="A3" s="5" t="s">
        <v>189</v>
      </c>
      <c r="B3" s="10" t="s">
        <v>190</v>
      </c>
      <c r="C3" s="7" t="s">
        <v>191</v>
      </c>
      <c r="D3" s="7" t="s">
        <v>84</v>
      </c>
      <c r="E3" s="7" t="s">
        <v>88</v>
      </c>
    </row>
    <row r="4" spans="1:5" x14ac:dyDescent="0.25">
      <c r="A4" s="5" t="s">
        <v>192</v>
      </c>
      <c r="B4" s="9" t="s">
        <v>193</v>
      </c>
      <c r="C4" s="7" t="s">
        <v>194</v>
      </c>
      <c r="D4" s="7" t="s">
        <v>84</v>
      </c>
      <c r="E4" s="7" t="s">
        <v>88</v>
      </c>
    </row>
    <row r="5" spans="1:5" x14ac:dyDescent="0.25">
      <c r="A5" s="5" t="s">
        <v>195</v>
      </c>
      <c r="B5" s="9" t="s">
        <v>196</v>
      </c>
      <c r="C5" s="7" t="s">
        <v>197</v>
      </c>
      <c r="D5" s="7" t="s">
        <v>84</v>
      </c>
      <c r="E5" s="7" t="s">
        <v>85</v>
      </c>
    </row>
    <row r="6" spans="1:5" x14ac:dyDescent="0.25">
      <c r="A6" s="5" t="s">
        <v>198</v>
      </c>
      <c r="B6" s="10" t="s">
        <v>199</v>
      </c>
      <c r="C6" s="7" t="s">
        <v>200</v>
      </c>
      <c r="D6" s="7" t="s">
        <v>84</v>
      </c>
      <c r="E6" s="7" t="s">
        <v>88</v>
      </c>
    </row>
    <row r="7" spans="1:5" x14ac:dyDescent="0.25">
      <c r="A7" s="5" t="s">
        <v>201</v>
      </c>
      <c r="C7" s="7" t="s">
        <v>202</v>
      </c>
      <c r="D7" s="7" t="s">
        <v>84</v>
      </c>
      <c r="E7" s="7" t="s">
        <v>88</v>
      </c>
    </row>
    <row r="8" spans="1:5" x14ac:dyDescent="0.25">
      <c r="A8" s="5" t="s">
        <v>203</v>
      </c>
      <c r="D8" s="7" t="s">
        <v>84</v>
      </c>
      <c r="E8" s="7" t="s">
        <v>88</v>
      </c>
    </row>
    <row r="9" spans="1:5" x14ac:dyDescent="0.25">
      <c r="A9" s="5" t="s">
        <v>204</v>
      </c>
      <c r="B9" s="9" t="s">
        <v>205</v>
      </c>
      <c r="C9" s="7" t="s">
        <v>206</v>
      </c>
      <c r="D9" s="7" t="s">
        <v>84</v>
      </c>
      <c r="E9" s="7" t="s">
        <v>85</v>
      </c>
    </row>
    <row r="10" spans="1:5" x14ac:dyDescent="0.25">
      <c r="A10" s="5" t="s">
        <v>207</v>
      </c>
      <c r="D10" s="7" t="s">
        <v>110</v>
      </c>
      <c r="E10" s="7" t="s">
        <v>88</v>
      </c>
    </row>
    <row r="11" spans="1:5" x14ac:dyDescent="0.25">
      <c r="A11" s="5" t="s">
        <v>208</v>
      </c>
      <c r="B11" s="9" t="s">
        <v>209</v>
      </c>
      <c r="C11" s="7" t="s">
        <v>210</v>
      </c>
      <c r="D11" s="7" t="s">
        <v>110</v>
      </c>
      <c r="E11" s="7" t="s">
        <v>85</v>
      </c>
    </row>
    <row r="12" spans="1:5" x14ac:dyDescent="0.25">
      <c r="A12" s="5" t="s">
        <v>211</v>
      </c>
      <c r="B12" s="9" t="s">
        <v>212</v>
      </c>
      <c r="C12" s="7" t="s">
        <v>213</v>
      </c>
      <c r="D12" s="7" t="s">
        <v>110</v>
      </c>
      <c r="E12" s="7" t="s">
        <v>85</v>
      </c>
    </row>
    <row r="13" spans="1:5" x14ac:dyDescent="0.25">
      <c r="A13" s="5" t="s">
        <v>214</v>
      </c>
      <c r="B13" s="10" t="s">
        <v>215</v>
      </c>
      <c r="C13" s="7" t="s">
        <v>216</v>
      </c>
      <c r="D13" s="7" t="s">
        <v>110</v>
      </c>
      <c r="E13" s="7" t="s">
        <v>85</v>
      </c>
    </row>
    <row r="14" spans="1:5" x14ac:dyDescent="0.25">
      <c r="A14" s="5" t="s">
        <v>217</v>
      </c>
      <c r="B14" s="10" t="s">
        <v>218</v>
      </c>
      <c r="C14" s="7" t="s">
        <v>219</v>
      </c>
      <c r="D14" s="7" t="s">
        <v>110</v>
      </c>
      <c r="E14" s="7" t="s">
        <v>88</v>
      </c>
    </row>
    <row r="15" spans="1:5" x14ac:dyDescent="0.25">
      <c r="A15" s="5" t="s">
        <v>220</v>
      </c>
      <c r="B15" s="9" t="s">
        <v>221</v>
      </c>
      <c r="C15" s="7" t="s">
        <v>222</v>
      </c>
      <c r="D15" s="7" t="s">
        <v>110</v>
      </c>
      <c r="E15" s="7" t="s">
        <v>85</v>
      </c>
    </row>
    <row r="16" spans="1:5" x14ac:dyDescent="0.25">
      <c r="A16" s="5" t="s">
        <v>223</v>
      </c>
      <c r="D16" s="7" t="s">
        <v>110</v>
      </c>
      <c r="E16" s="7" t="s">
        <v>88</v>
      </c>
    </row>
    <row r="17" spans="1:5" x14ac:dyDescent="0.25">
      <c r="A17" s="5" t="s">
        <v>224</v>
      </c>
      <c r="D17" s="7" t="s">
        <v>110</v>
      </c>
      <c r="E17" s="7" t="s">
        <v>88</v>
      </c>
    </row>
    <row r="18" spans="1:5" x14ac:dyDescent="0.25">
      <c r="A18" s="5" t="s">
        <v>225</v>
      </c>
      <c r="D18" s="7" t="s">
        <v>110</v>
      </c>
      <c r="E18" s="7" t="s">
        <v>88</v>
      </c>
    </row>
    <row r="19" spans="1:5" x14ac:dyDescent="0.25">
      <c r="A19" s="5" t="s">
        <v>226</v>
      </c>
      <c r="B19" s="9" t="s">
        <v>227</v>
      </c>
      <c r="C19" s="7" t="s">
        <v>228</v>
      </c>
      <c r="D19" s="7" t="s">
        <v>110</v>
      </c>
      <c r="E19" s="7" t="s">
        <v>85</v>
      </c>
    </row>
    <row r="20" spans="1:5" x14ac:dyDescent="0.25">
      <c r="A20" s="5" t="s">
        <v>229</v>
      </c>
      <c r="D20" s="7" t="s">
        <v>110</v>
      </c>
      <c r="E20" s="7" t="s">
        <v>88</v>
      </c>
    </row>
    <row r="21" spans="1:5" x14ac:dyDescent="0.25">
      <c r="A21" s="5" t="s">
        <v>230</v>
      </c>
      <c r="D21" s="7" t="s">
        <v>110</v>
      </c>
      <c r="E21" s="7" t="s">
        <v>88</v>
      </c>
    </row>
    <row r="22" spans="1:5" x14ac:dyDescent="0.25">
      <c r="A22" s="5" t="s">
        <v>231</v>
      </c>
      <c r="B22" s="9" t="s">
        <v>232</v>
      </c>
      <c r="C22" s="7" t="s">
        <v>233</v>
      </c>
      <c r="D22" s="7" t="s">
        <v>179</v>
      </c>
      <c r="E22" s="7" t="s">
        <v>85</v>
      </c>
    </row>
    <row r="23" spans="1:5" x14ac:dyDescent="0.25">
      <c r="A23" s="5" t="s">
        <v>234</v>
      </c>
      <c r="B23" s="10" t="s">
        <v>235</v>
      </c>
      <c r="C23" s="7" t="s">
        <v>236</v>
      </c>
      <c r="D23" s="7" t="s">
        <v>179</v>
      </c>
      <c r="E23" s="7" t="s">
        <v>85</v>
      </c>
    </row>
  </sheetData>
  <dataValidations count="1">
    <dataValidation type="list" allowBlank="1" showErrorMessage="1" sqref="E2:E23" xr:uid="{00000000-0002-0000-0200-000000000000}">
      <formula1>"Relevant,Unknown,Irrelevant"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9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19" r:id="rId12" xr:uid="{00000000-0004-0000-0200-00000B000000}"/>
    <hyperlink ref="B22" r:id="rId13" xr:uid="{00000000-0004-0000-0200-00000C000000}"/>
    <hyperlink ref="B23" r:id="rId14" xr:uid="{00000000-0004-0000-02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</vt:lpstr>
      <vt:lpstr>Conferences</vt:lpstr>
      <vt:lpstr>Journals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2024-03-26T14:33:46Z</dcterms:modified>
</cp:coreProperties>
</file>