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uf\Workspace\BTH\Data Processing\gere-r3a\2-data-coding\"/>
    </mc:Choice>
  </mc:AlternateContent>
  <xr:revisionPtr revIDLastSave="0" documentId="13_ncr:1_{661E3BE1-42C8-461F-9A2A-A66AB112DA40}" xr6:coauthVersionLast="47" xr6:coauthVersionMax="47" xr10:uidLastSave="{00000000-0000-0000-0000-000000000000}"/>
  <bookViews>
    <workbookView xWindow="28680" yWindow="-14805" windowWidth="51840" windowHeight="21240" xr2:uid="{00000000-000D-0000-FFFF-FFFF00000000}"/>
  </bookViews>
  <sheets>
    <sheet name="Data" sheetId="1" r:id="rId1"/>
    <sheet name="Sources" sheetId="2" r:id="rId2"/>
    <sheet name="Activities" sheetId="3" r:id="rId3"/>
    <sheet name="Activity-Attributes" sheetId="4" r:id="rId4"/>
    <sheet name="Artifacts" sheetId="5" r:id="rId5"/>
    <sheet name="Artifact-Attributes" sheetId="6" r:id="rId6"/>
    <sheet name="Valuation Overlap v1" sheetId="7" r:id="rId7"/>
    <sheet name="Valuation Overlap v2" sheetId="8" r:id="rId8"/>
  </sheets>
  <definedNames>
    <definedName name="_xlnm._FilterDatabase" localSheetId="0" hidden="1">Data!$B$1:$B$473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6" l="1"/>
  <c r="C49" i="6"/>
  <c r="C48" i="6"/>
  <c r="C47" i="6"/>
  <c r="C46" i="6"/>
  <c r="C45" i="6"/>
  <c r="C44" i="6"/>
  <c r="C43" i="6"/>
  <c r="C42" i="6"/>
  <c r="C41" i="6"/>
  <c r="C40" i="6"/>
  <c r="C39" i="6"/>
  <c r="C38" i="6"/>
  <c r="C37" i="6"/>
  <c r="C36" i="6"/>
  <c r="C35" i="6"/>
  <c r="C34" i="6"/>
  <c r="C33" i="6"/>
  <c r="C32" i="6"/>
  <c r="C31" i="6"/>
  <c r="A30" i="6"/>
  <c r="C30" i="6" s="1"/>
  <c r="A29" i="6"/>
  <c r="C29" i="6" s="1"/>
  <c r="A28" i="6"/>
  <c r="C28" i="6" s="1"/>
  <c r="A27" i="6"/>
  <c r="C27" i="6" s="1"/>
  <c r="A26" i="6"/>
  <c r="C26" i="6" s="1"/>
  <c r="A25" i="6"/>
  <c r="C25" i="6" s="1"/>
  <c r="A24" i="6"/>
  <c r="C24" i="6" s="1"/>
  <c r="A23" i="6"/>
  <c r="C23" i="6" s="1"/>
  <c r="A22" i="6"/>
  <c r="C22" i="6" s="1"/>
  <c r="A21" i="6"/>
  <c r="C21" i="6" s="1"/>
  <c r="A20" i="6"/>
  <c r="C20" i="6" s="1"/>
  <c r="A19" i="6"/>
  <c r="C19" i="6" s="1"/>
  <c r="A18" i="6"/>
  <c r="C18" i="6" s="1"/>
  <c r="A17" i="6"/>
  <c r="C17" i="6" s="1"/>
  <c r="A16" i="6"/>
  <c r="C16" i="6" s="1"/>
  <c r="A15" i="6"/>
  <c r="C15" i="6" s="1"/>
  <c r="A14" i="6"/>
  <c r="C14" i="6" s="1"/>
  <c r="A13" i="6"/>
  <c r="C13" i="6" s="1"/>
  <c r="A12" i="6"/>
  <c r="C12" i="6" s="1"/>
  <c r="A11" i="6"/>
  <c r="C11" i="6" s="1"/>
  <c r="A10" i="6"/>
  <c r="C10" i="6" s="1"/>
  <c r="A9" i="6"/>
  <c r="C9" i="6" s="1"/>
  <c r="A8" i="6"/>
  <c r="C8" i="6" s="1"/>
  <c r="A7" i="6"/>
  <c r="C7" i="6" s="1"/>
  <c r="A6" i="6"/>
  <c r="C6" i="6" s="1"/>
  <c r="A5" i="6"/>
  <c r="C5" i="6" s="1"/>
  <c r="A4" i="6"/>
  <c r="C4" i="6" s="1"/>
  <c r="A3" i="6"/>
  <c r="C3" i="6" s="1"/>
  <c r="A2" i="6"/>
  <c r="C2" i="6" s="1"/>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A23" i="5"/>
  <c r="C23" i="5" s="1"/>
  <c r="A22" i="5"/>
  <c r="C22" i="5" s="1"/>
  <c r="A21" i="5"/>
  <c r="C21" i="5" s="1"/>
  <c r="A20" i="5"/>
  <c r="C20" i="5" s="1"/>
  <c r="A19" i="5"/>
  <c r="C19" i="5" s="1"/>
  <c r="A18" i="5"/>
  <c r="C18" i="5" s="1"/>
  <c r="A17" i="5"/>
  <c r="C17" i="5" s="1"/>
  <c r="A16" i="5"/>
  <c r="C16" i="5" s="1"/>
  <c r="A15" i="5"/>
  <c r="C15" i="5" s="1"/>
  <c r="A14" i="5"/>
  <c r="C14" i="5" s="1"/>
  <c r="A13" i="5"/>
  <c r="C13" i="5" s="1"/>
  <c r="A12" i="5"/>
  <c r="C12" i="5" s="1"/>
  <c r="A11" i="5"/>
  <c r="C11" i="5" s="1"/>
  <c r="A10" i="5"/>
  <c r="C10" i="5" s="1"/>
  <c r="A9" i="5"/>
  <c r="C9" i="5" s="1"/>
  <c r="A8" i="5"/>
  <c r="C8" i="5" s="1"/>
  <c r="A7" i="5"/>
  <c r="C7" i="5" s="1"/>
  <c r="A6" i="5"/>
  <c r="C6" i="5" s="1"/>
  <c r="A5" i="5"/>
  <c r="C5" i="5" s="1"/>
  <c r="A4" i="5"/>
  <c r="C4" i="5" s="1"/>
  <c r="A3" i="5"/>
  <c r="C3" i="5" s="1"/>
  <c r="A2" i="5"/>
  <c r="C2" i="5" s="1"/>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A21" i="4"/>
  <c r="C21" i="4" s="1"/>
  <c r="A20" i="4"/>
  <c r="C20" i="4" s="1"/>
  <c r="C19" i="4"/>
  <c r="A19" i="4"/>
  <c r="C18" i="4"/>
  <c r="A18" i="4"/>
  <c r="A17" i="4"/>
  <c r="C17" i="4" s="1"/>
  <c r="A16" i="4"/>
  <c r="C16" i="4" s="1"/>
  <c r="A15" i="4"/>
  <c r="C15" i="4" s="1"/>
  <c r="A14" i="4"/>
  <c r="C14" i="4" s="1"/>
  <c r="A13" i="4"/>
  <c r="C13" i="4" s="1"/>
  <c r="A12" i="4"/>
  <c r="C12" i="4" s="1"/>
  <c r="A11" i="4"/>
  <c r="C11" i="4" s="1"/>
  <c r="A10" i="4"/>
  <c r="C10" i="4" s="1"/>
  <c r="A9" i="4"/>
  <c r="C9" i="4" s="1"/>
  <c r="A8" i="4"/>
  <c r="C8" i="4" s="1"/>
  <c r="C7" i="4"/>
  <c r="A7" i="4"/>
  <c r="A6" i="4"/>
  <c r="C6" i="4" s="1"/>
  <c r="A5" i="4"/>
  <c r="C5" i="4" s="1"/>
  <c r="A4" i="4"/>
  <c r="C4" i="4" s="1"/>
  <c r="A3" i="4"/>
  <c r="C3" i="4" s="1"/>
  <c r="A2" i="4"/>
  <c r="C2" i="4" s="1"/>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A28" i="3"/>
  <c r="C28" i="3" s="1"/>
  <c r="A27" i="3"/>
  <c r="A26" i="3"/>
  <c r="D26" i="3" s="1"/>
  <c r="A25" i="3"/>
  <c r="D25" i="3" s="1"/>
  <c r="A24" i="3"/>
  <c r="C24" i="3" s="1"/>
  <c r="A23" i="3"/>
  <c r="A22" i="3"/>
  <c r="D22" i="3" s="1"/>
  <c r="A21" i="3"/>
  <c r="D21" i="3" s="1"/>
  <c r="A20" i="3"/>
  <c r="C20" i="3" s="1"/>
  <c r="A19" i="3"/>
  <c r="A18" i="3"/>
  <c r="D18" i="3" s="1"/>
  <c r="A17" i="3"/>
  <c r="D17" i="3" s="1"/>
  <c r="D16" i="3"/>
  <c r="A16" i="3"/>
  <c r="C16" i="3" s="1"/>
  <c r="A15" i="3"/>
  <c r="A14" i="3"/>
  <c r="D14" i="3" s="1"/>
  <c r="A13" i="3"/>
  <c r="D13" i="3" s="1"/>
  <c r="A12" i="3"/>
  <c r="C12" i="3" s="1"/>
  <c r="A11" i="3"/>
  <c r="A10" i="3"/>
  <c r="D10" i="3" s="1"/>
  <c r="A9" i="3"/>
  <c r="D9" i="3" s="1"/>
  <c r="A8" i="3"/>
  <c r="C8" i="3" s="1"/>
  <c r="A7" i="3"/>
  <c r="C7" i="3" s="1"/>
  <c r="A6" i="3"/>
  <c r="D6" i="3" s="1"/>
  <c r="A5" i="3"/>
  <c r="D5" i="3" s="1"/>
  <c r="A4" i="3"/>
  <c r="C4" i="3" s="1"/>
  <c r="A3" i="3"/>
  <c r="C3" i="3" s="1"/>
  <c r="A2" i="3"/>
  <c r="D2" i="3" s="1"/>
  <c r="C4" i="2"/>
  <c r="C3" i="2"/>
  <c r="C2" i="2"/>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9" i="3" s="1"/>
  <c r="D11" i="3" l="1"/>
  <c r="D28" i="3"/>
  <c r="C11" i="3"/>
  <c r="D20" i="3"/>
  <c r="D24" i="3"/>
  <c r="C23" i="3"/>
  <c r="C21" i="3"/>
  <c r="D8" i="3"/>
  <c r="C25" i="3"/>
  <c r="D3" i="3"/>
  <c r="C13" i="3"/>
  <c r="D12" i="3"/>
  <c r="C17" i="3"/>
  <c r="C2" i="3"/>
  <c r="C6" i="3"/>
  <c r="C10" i="3"/>
  <c r="C14" i="3"/>
  <c r="C18" i="3"/>
  <c r="C22" i="3"/>
  <c r="C26" i="3"/>
  <c r="C5" i="3"/>
  <c r="D4" i="3"/>
  <c r="C9" i="3"/>
  <c r="C19" i="3"/>
  <c r="C27" i="3"/>
  <c r="C15" i="3"/>
  <c r="D15" i="3"/>
  <c r="D27" i="3"/>
  <c r="D7" i="3"/>
  <c r="D23" i="3"/>
</calcChain>
</file>

<file path=xl/sharedStrings.xml><?xml version="1.0" encoding="utf-8"?>
<sst xmlns="http://schemas.openxmlformats.org/spreadsheetml/2006/main" count="2097" uniqueCount="942">
  <si>
    <t>ID</t>
  </si>
  <si>
    <t>F</t>
  </si>
  <si>
    <t>Type</t>
  </si>
  <si>
    <t>Activity Description</t>
  </si>
  <si>
    <t>Activity</t>
  </si>
  <si>
    <t>Attribute Description</t>
  </si>
  <si>
    <t>Val</t>
  </si>
  <si>
    <t>Activity Attributes</t>
  </si>
  <si>
    <t>Artifact</t>
  </si>
  <si>
    <t>Artifact Attributes</t>
  </si>
  <si>
    <t>Impact</t>
  </si>
  <si>
    <t>Comment</t>
  </si>
  <si>
    <t>E35</t>
  </si>
  <si>
    <t>These dependent variables are commonly used to measure the construct understandability (cf. Feigenspan et al. [29] and Hoisl et al. [38])</t>
  </si>
  <si>
    <t>understanding</t>
  </si>
  <si>
    <t>the correctness achieved in trying to mark the correct answer</t>
  </si>
  <si>
    <t>correct</t>
  </si>
  <si>
    <t>the response time, which is the time it took to complete the 18 tasks.</t>
  </si>
  <si>
    <t>duration</t>
  </si>
  <si>
    <t>E39</t>
  </si>
  <si>
    <t>They were asked to build a web application to search and book transport and hotels, and gather tourist information for destinations entered in a personal agenda.</t>
  </si>
  <si>
    <t>implementing</t>
  </si>
  <si>
    <t xml:space="preserve">Table IV shows the statistical data on how many users managed to build a valid solution that met all the set requirements </t>
  </si>
  <si>
    <t>source code</t>
  </si>
  <si>
    <t>complete</t>
  </si>
  <si>
    <t>and how long it took them to do so.</t>
  </si>
  <si>
    <t>E41</t>
  </si>
  <si>
    <t>the participants were instructed to write down the corresponding ASM specification for the given informally described software system application by using the experimental group assigned language construct syntax extension for the ASM language</t>
  </si>
  <si>
    <t>modelling</t>
  </si>
  <si>
    <t>Correctness. The specification effectiveness (correctness) is derived from the participants’
modeled ASM specification and examined through evaluation criteria by analyzing struc-
tural, behavioral, reusable, functional, and syntax properties</t>
  </si>
  <si>
    <t>ASM specification</t>
  </si>
  <si>
    <t>Duration. The specification efficiency (duration) is the time it took the participants to comprehend the informal specification (stimuli) and model a corresponding ASM specification by using one of the two object-oriented abstractions. Important to note here is that the measurement of the duration variable only includes the processing time (reading, comprehending, and writing) and excludes breaks (see Section 3.4).</t>
  </si>
  <si>
    <t>E45</t>
  </si>
  <si>
    <t>Then, for each of the eight tasks, subjects enacted the following steps: [...]
(4) Record the starting time on the answer sheet.
(5) Analyze the compliance of the design with the requirement in the task.
(6) Record the analysis results on the answer sheet.
(7) Record the completion time on the answer sheet. [...]</t>
  </si>
  <si>
    <t>assessing compliance</t>
  </si>
  <si>
    <t>Feasibility captures whether subjects were able to draw a conclusion regarding design compliance with  requirements. We measured feasibility with a binary scale: “Unfeasible” in case subjects answered “I don’t know”, “Feasible” otherwise.</t>
  </si>
  <si>
    <t>feasible</t>
  </si>
  <si>
    <t>Uncertainty represents the level of confidence perceived by the subject regarding his design compliance conclusion. We measured uncertainty with a binary scale: “Uncertain” in case subjects answered “I don’t know”, “Likely consistent”, or “Likely inconsistent”; “Certain” otherwise when subjects answered “Definitely consistent” or “Definitely inconsistent”.</t>
  </si>
  <si>
    <t>certain</t>
  </si>
  <si>
    <t>Correctness captures whether a subject accurately determines whether a design is consistent or not with a requirement. Based on the information collected in the answer sheet described before, there are, however,  several ways this can be measured as described in the following.</t>
  </si>
  <si>
    <t>effort (how long it takes for the subject to provide an answer</t>
  </si>
  <si>
    <t>E54</t>
  </si>
  <si>
    <t>The participants sequentially performed two comprehensions tasks on the systems EasyCoin and AMICO</t>
  </si>
  <si>
    <t>comprehending</t>
  </si>
  <si>
    <t>Comprehension Level. It measures the comprehension a participant achieved on the functional requirements of a system. We computed the comprehension level as the number of correct answers divided by the number of items in the comprehension questionnaire. Comprehension level is a ratio metric that assumes values in the interval [0, 1].</t>
  </si>
  <si>
    <t>Task Completion Time. It indicates the minutes spent by a participant to complete the tasks defined in the comprehension questionnaire described previously. The time was recorded directly by the participants on the questionnaire, as begin- and end-time both expressed in terms of hours and minutes. The completion time is a ratio variable that can assume positive integer values only.</t>
  </si>
  <si>
    <t>Task Efficiency. It measures the efficiency of a participant in the execution of a comprehension task. The efficiency is a derived measure that is computed as the ratio between comprehension level and task completion time. To provide an easy-to-understand meaning, we decided to measure the task efficiency  measures in comprehension tasks per hour, with an answer to an item in the comprehension questionnaire considered a—basic—comprehension task.</t>
  </si>
  <si>
    <t>efficient</t>
  </si>
  <si>
    <t>E55</t>
  </si>
  <si>
    <t>Task 2 (deriving UML analysis models) involved the construction of analysis models from two types of UCMods, one of which applied RUCM (UCM R) whereas the other only applied a standard template without restrictions (UCM UR).</t>
  </si>
  <si>
    <t>The quality of an analysis class diagram is evaluated from three aspects: Correctness, Completeness, and Redundancy. The reference class diagrams, used as the basis to evaluate class diagrams designed by the participants, are the original class diagrams of the two case study systems we used in Task 2. The completeness of a class diagram (RCDcomplt ) is computed as the average of Class Completeness (R clp1 ), Association Completeness (Rclp2 ) and Generalization Completeness (R clp3 ) since we consider classes, associations and generalizations to be the three most important (structural) aspects of a class diagram.</t>
  </si>
  <si>
    <t>class diagram</t>
  </si>
  <si>
    <t>The class diagram correctness (R CDcorrect ) is determined by the correctness of classes (R Ci )—computed as the average, over the complete class diagram, of the class measures of Completeness (R Ccomplt ) and Correctness (RCcorrect ) (Table XIV)—and associations</t>
  </si>
  <si>
    <t>The class diagram redundancy (R CDre ) is computed as the ratio of redundant classes (N re ) over all the classes of a participant’s class diagram (Neclass ).</t>
  </si>
  <si>
    <t>redundant</t>
  </si>
  <si>
    <t>Do they mention the reason for redundancy in the discussion?</t>
  </si>
  <si>
    <t>Five measures evaluate the quality of a sequence diagram (SD): SD Completeness, SD Correctness, SD Redundancy, and BCE Consistency (consistency with the Boundary/Control/Entity principle). [...]  the completeness of a sequence diagram (RSDcomplt ) is computed as the average of the Message  Completeness (RconMsg ), IU (InteractionUse) Completeness (R conIU ), and CF (CombinedFragment) Completeness (RconCF ).</t>
  </si>
  <si>
    <t>sequence diagram</t>
  </si>
  <si>
    <t>The consistency of a sequence diagram (RSDcorrect ) is determined by the consistency of messages (RcorMsg ), interaction uses (RcorIU ), combined fragments (RcorCF ), and message ordering (RcorSeq ) since these are considered to be important aspects in a sequence diagram.</t>
  </si>
  <si>
    <t>consistent</t>
  </si>
  <si>
    <t xml:space="preserve">The redundancy of a sequence diagram (RSDre ) is computed as the ratio of redundant messages (N reMsg-t ) over all the messages of a student’s sequence diagram (N msg-t ). </t>
  </si>
  <si>
    <t>Measure BCE_Consistency (RconBCE ) evaluates whether a student’s sequence diagram conforms to the Boundary-Control-Entity (BCE) design principle of analysis sequence diagrams</t>
  </si>
  <si>
    <t>compliant</t>
  </si>
  <si>
    <t>Correctness of Responses to the Comprehension Questionnaires (QC). As discussed in Section 3.5.2.3, data about the correctness of responses to the questions of the comprehension questionnaires of Task 2 (QC), are used to evaluate the understandability of UCSs, which is normalized between 0 and 1</t>
  </si>
  <si>
    <t>E57</t>
  </si>
  <si>
    <t>Comprehension task. The participants were asked to fill in a questionnaire com-
posed of 5 questions.</t>
  </si>
  <si>
    <t>Comp Level. This denotes the comprehension level of the source code achieved by a software engineer. [...]  The questionnaires were composed of questions, each of which demanded an open answer. [...] We used an information-retrieval-based approach [Baeza-Yates and Ribeiro-Neto 1999] to quantitively assess the answers obtained. Each answer is provided as string items (e.g., a sequence of method/class names and/or the text messages shown to a user), which are compared in turn with the expected items. Minor spelling issues in the string items are not considered as mistakes (e.g., actionPer f ormed() vs. actionPer f orm()). The correctness of the obtained answers was measured with the precision measure, while the completeness was measured with the recall measure.</t>
  </si>
  <si>
    <t>Modification task. We also asked the participants to fill in a questionnaire to assess
their capability in performing modification operations on source code. This ques-
tionnaire was composed of 4 questions. Note that the participants had to answer
the questionnaire but did not have to carry out the real modifications of source code.</t>
  </si>
  <si>
    <t>modifying</t>
  </si>
  <si>
    <t>Modi Level. This denotes the capability of a maintainer to modify source code [...]  The questionnaires were composed of questions, each of which demanded an open answer. [...] We used an information-retrieval-based approach [Baeza-Yates and Ribeiro-Neto 1999] to quantitively assess the answers obtained. Each answer is provided as string items (e.g., a sequence of method/class names and/or the text messages shown to a user), which are compared in turn with the expected items. Minor spelling issues in the string items are not considered as mistakes (e.g., actionPer f ormed() vs. actionPer f orm()). The correctness of the obtained answers was measured with the precision measure, while the completeness was measured with the recall measure.</t>
  </si>
  <si>
    <t>E78</t>
  </si>
  <si>
    <t>Our experiment is organised into weekly iterations and consists of participants working with code repositories. [...] In each iteration, participants get assigned to a different repository, to work using different techniques.</t>
  </si>
  <si>
    <t xml:space="preserve">the number of failing acceptance tests: bugs end or Q for “quality” </t>
  </si>
  <si>
    <t>testing</t>
  </si>
  <si>
    <t>the percentage of sequence points from participant’s code executed when running participant’s unit tests: coverage end or C for “coverage”</t>
  </si>
  <si>
    <t>test code</t>
  </si>
  <si>
    <t>covering</t>
  </si>
  <si>
    <t>E93</t>
  </si>
  <si>
    <t xml:space="preserve">The material was composed of two experimental objects (containing a set of models with an attached comprehension questionnaire), the training material, and a postexperiment survey questionnaire. The experimental objects were the models of functional requirements of an e-commerce system and other typical management information systems (MIS) (e.g., course management). [...] At the end of each experiment, the participants were asked to fill in a postexperiment survey questionnaire. </t>
  </si>
  <si>
    <t xml:space="preserve">Comprehension: The F-measure of the precision and recall values of all the questions of the comprehension questionnaire. [...] In order to obtain a single measure that shows the comprehension achieved by the participants, we used the harmonic mean of precision and recall [26], called F-measure, which allowed us to obtain a balance between correctness and completenes [...] Comprehension: The F-measure of the precision and recall values of all the questions of the comprehension questionnaire. </t>
  </si>
  <si>
    <t>correct;complete</t>
  </si>
  <si>
    <t>E104</t>
  </si>
  <si>
    <t>The participants in the TP and NTP groups designed test cases on the given template using the MusicFone requirements specification and the conceptual prototype</t>
  </si>
  <si>
    <t>number of consistent test case (c) [...] A consistent test case refers to a test case that validates the stated required or non-required behaviour of the system as specified in the requirements specification</t>
  </si>
  <si>
    <t>number of inconsistent test case (ic) [...] An inconsistent test case validates the behaviour of the system that is not explicitly specified in the requirements, or is outside-of-the-box behaviour but within the domain</t>
  </si>
  <si>
    <t>temporal demand (T D) [...] temporal demand (TD) is one of the six attributes of NASA-TLX. This attribute assess time pressure as experienced by a subject due to the rate at which a respective activity occurred [46]. In order to measure TD, we used the ratings specified by participants on a rating-scale ranging from 0 (low) to 100 (high) on the NASA-TLX sheets.</t>
  </si>
  <si>
    <t>easy</t>
  </si>
  <si>
    <t>E110</t>
  </si>
  <si>
    <t>Participants were provided task descriptions explaining the requirements of the programming task and also an initial project template for the Eclipse IDE, which included the class and method definitions used in the acceptance test suite. [...] The experiment was conducted in two periods; each period had a duration of 2 hours and was dedicated to the implementation of a single task. [...] The tasks used in the  experiment were greenfield programming exercises - that require implementation from scratch - and are algorithmic in nature. They were of similar complexity in terms of number of requirements and effort needed for implementation.</t>
  </si>
  <si>
    <t>Functional correctness is defined as the degree to which the functions provide the correct results with the needed degree of precision [...] The dependent variables Functional correctness and Functional completeness were measured through acceptance test suites. [...] CORRECTNESS was calculated as the percentage of passing assert statements in the acceptance test suite for the task</t>
  </si>
  <si>
    <t>Functional completeness is defined as the degree to which the set of functions covers all the specified tasks and user objectives [...] The dependent variables Functional correctness and Functional completeness were measured through acceptance test suites. [...] COMPLETENESS was computed as the percentage of the covered features in the program developed by the participant. A feature was considered to be covered if there was at least one passing assert statement in the test class corresponding to that feature.</t>
  </si>
  <si>
    <t>E120</t>
  </si>
  <si>
    <t>All participants were given the same set of desiderata (presented differently) and asked to design, on paper, a mobile application.</t>
  </si>
  <si>
    <t>designing UI</t>
  </si>
  <si>
    <t>The judges scored each design for originality and practicality on a five-point scale from low (1) to high (5). Here, originality means being new and not found or implemented in similar applications, [...]</t>
  </si>
  <si>
    <t>design</t>
  </si>
  <si>
    <t>original</t>
  </si>
  <si>
    <t>The judges scored each design for originality and practicality on a five-point scale from low (1) to high (5). [...] practicality means being straightforward and appropriate for an actual use in a specific context, rather than a hypothetical use.</t>
  </si>
  <si>
    <t>usable</t>
  </si>
  <si>
    <t>E131</t>
  </si>
  <si>
    <t xml:space="preserve">we contacted 240 software companies in Eastern Europe and Asia by e-mail and invited them to estimate five software projects under ordinary payment conditions. </t>
  </si>
  <si>
    <t>estimating effort</t>
  </si>
  <si>
    <t>we based the analysis on differences of median, rather than the mean, for effort estimate of a treatment group.</t>
  </si>
  <si>
    <t>biased</t>
  </si>
  <si>
    <t>effort estimation</t>
  </si>
  <si>
    <t>precise</t>
  </si>
  <si>
    <t>E140</t>
  </si>
  <si>
    <t>they are assigned to prepare the testing target programs, generate test cases, and perform the actual testing of the programs in our experiment</t>
  </si>
  <si>
    <t xml:space="preserve">Each test result is analyzed by the student together with the programmer of UCS based on the test oracle derived from the related specifications. Specifically, the student tester compares the execution result (output values) with the test oracle if it is given as the expected output values. If both values are not consistent, the tester will tell that the mutant is killed and this judgement will be confirmed by the programmer. </t>
  </si>
  <si>
    <t>E148</t>
  </si>
  <si>
    <t>several professional Web development teams meet in one place at one time to create an implementation for the same requirements within a fixed time frame</t>
  </si>
  <si>
    <t>Completeness evaluation uses the list of 127 functional requirements as a checklist. For each of the nine solutions, two judges independently determine (by user-level functional testing) for each requirement whether it is fulfilled or not and record the result using the following five-point scale: (4) is implemented and works better (in particular, with better ease-of-use) than expected; (3) is implemented and works correctly; (2) is implemented, but works less well (in particular, with worse ease-of-use) than expected; (1) is only partially implemented or does not work properly; and (0) is not implemented.</t>
  </si>
  <si>
    <t>Development Process: No Differences Found. Each platform appears to have a specific culture with regard to the attitude toward how software development does or should work. Such attitude differences ought to result in behavioral differences and these  differences ought to be observable.</t>
  </si>
  <si>
    <t xml:space="preserve">File Version History [...] Each team submitted their version archive along with their solution. We attempted to analyze the version archives in various ways: total number of check-in records, distribution of check-ins over time, distribution of check-ins over team members, number of check-ins per file, number of files checked-in at once, size of the individual deltas. </t>
  </si>
  <si>
    <t>file version history</t>
  </si>
  <si>
    <t>All these metrics about file version history do not imply whether the extremes of the possible value ranges are good or bad.</t>
  </si>
  <si>
    <t>Ease-of-Use [...] an evaluation procedure that employs the requirements list as an ease-of-use checklist and evaluates each of the 108 GUI requirements separately: We just count how many of them were implemented in a manner that is clearly above/at/below normal expectations with respect to ease-of-use.</t>
  </si>
  <si>
    <t>user interface</t>
  </si>
  <si>
    <t>Robustness, Error Handling, and Security [...] To ensure both feasibility and fairness, we thus resorted to running simple user-level black-box tests only, as follows: handling of HTML-tags embeeded in user input [...], handling of very long user inputs, [...] handling of Chinese ideograms embedded in user inputs, [...] e-mail address validity checking, SQL: handling of quotes embedded in unser inputs [...], cooie: operation with cookies turned off</t>
  </si>
  <si>
    <t>system</t>
  </si>
  <si>
    <t>robust</t>
  </si>
  <si>
    <t xml:space="preserve">Correctness and Reliability [...] measure it by the number of defects visible at the user level and count each malfunctioning implementation of a GUI-level requirement </t>
  </si>
  <si>
    <t>Performance and Scalability [...] Scalability refers to the degree to which a solution is capable of providing rapid response times despite large numbers of concurrent users and requests. We had intended to evaluate scalability by means of load testing.</t>
  </si>
  <si>
    <t>scalable</t>
  </si>
  <si>
    <t>Product Size [...] This analysis concerns the source code distributions submitted by the teams, which we first purged of large-scale reused components, such as application servers, Javascript libraries, or Javascript HTML editors.</t>
  </si>
  <si>
    <t>size</t>
  </si>
  <si>
    <t>Modularity [...] We thus attempted to assess the modularity of the solutions dynamically in the following way: Produce a runtime profile of the subroutine calls occurring during a fixed usage scenario; classify each subroutine as part of either the infrastructure (framework and libraries) or the application (actual solution code); count the number of calls from, to, and within application code; classify the within- application calls into intrasource file and intersource file.</t>
  </si>
  <si>
    <t>coupling</t>
  </si>
  <si>
    <t>Modifiability [...] We assessed the modifiability of each solution by seeing how two specific changes would have to be implemented. We produced a verbal description for each solution saying which files needed which changes and had them reviewed by a member of each team</t>
  </si>
  <si>
    <t>modifiable</t>
  </si>
  <si>
    <t>Participants’ Platform Experience [...] The questionnaire filled in by each team member after the contest contained the following questions, among others: 7. I think the following two to five aspects of the PbT task were the most difficult ones. 8. I suspect the following two to five aspects of PbT were those where my platform provided the biggest competitive advantage compared to other platforms. 9. I think the following two to five aspects of PbT were those where my platform provided the weakest support</t>
  </si>
  <si>
    <t>E157</t>
  </si>
  <si>
    <t>Each task of the experiment consists of a temporal property definition and six combinations of an execution trace and a truth value. [...] For each combination the participant must evaluate whether it is correct or incorrect (i.e., whether the truth value is correct for the given trace).</t>
  </si>
  <si>
    <t>the correctness achieved in trying to mark the correct answers</t>
  </si>
  <si>
    <t>the response time, which is the time it took to complete the 10 tasks in the first experiment run / the 9 tasks in the second experiment run.</t>
  </si>
  <si>
    <t>E165</t>
  </si>
  <si>
    <t>The experiment involved the independent generation of multiple protocol implementations from the three diverse formal specifications</t>
  </si>
  <si>
    <t>SLOC (source lines of code). SLOC with NBNC (no blanks, no comments), number of subprograms (functions and procedures), number of task types, number of rendezvous entry calls, and number of binary decisions.</t>
  </si>
  <si>
    <t>E171</t>
  </si>
  <si>
    <t xml:space="preserve">The subjects were given one of the two treatments designed for his particular experiment. Each received general instructions, a detailed write-up of the documentation method being used, all appropriate design documents, and a questionnaire. </t>
  </si>
  <si>
    <t>The questions used to simulate the validation process were classified independently by eight people familiar with systems analysis and design as to the system characteristic they best represented.</t>
  </si>
  <si>
    <t>E186</t>
  </si>
  <si>
    <t>The context of the experiment was to assess the effects on comprehensibility of adding meaningful variable names and annotated English to Z .</t>
  </si>
  <si>
    <t>Each student was asked three questions to test their ability to read and understand the Specification.</t>
  </si>
  <si>
    <t>E195</t>
  </si>
  <si>
    <t>seven teams develop their own versions of the same product, four teams using the specifying approach and three teams using the prototyping approach.</t>
  </si>
  <si>
    <t>Product Size [...] in DSI (delivered source instructions)</t>
  </si>
  <si>
    <t>Development Effort [...] in MH (man-hours)</t>
  </si>
  <si>
    <t>Coding Productivity [...] DSI /programming MH</t>
  </si>
  <si>
    <t>Product Performance</t>
  </si>
  <si>
    <t>performant</t>
  </si>
  <si>
    <t>Maintainability Ratings [...] students indicated which products they would prefer to maintain</t>
  </si>
  <si>
    <t>maintainable</t>
  </si>
  <si>
    <t>documenting</t>
  </si>
  <si>
    <t>Documentation Productivity [...] pages per documentation MH</t>
  </si>
  <si>
    <t xml:space="preserve">Functionality: The relative utility of the various computational, user interface, output, and file management functions provided by the product. </t>
  </si>
  <si>
    <t>Robustness: The degree to which the user was protected from aborts, crashes, loss of working files, etc.</t>
  </si>
  <si>
    <t xml:space="preserve">Ease of Use (Or Lack ofFrustration): The degree of user convenience in performing desired functions, and the avoidance of overconstrained or unexpected program behavior. </t>
  </si>
  <si>
    <t>Ease of Learning: The ease with which new users could master the product's workings and get it to do what they wished</t>
  </si>
  <si>
    <t>learnable</t>
  </si>
  <si>
    <t>E197</t>
  </si>
  <si>
    <t>careful independent development [...]</t>
  </si>
  <si>
    <t xml:space="preserve">The faults discovered during back-to-back testing are assumed to correspond to the faults that would have discovered during in-service operation of the trip system, since they were not detected by the acceptance tests. </t>
  </si>
  <si>
    <t>E207</t>
  </si>
  <si>
    <t>the development of a small (2000 deliverable source instructions) application software product:</t>
  </si>
  <si>
    <t xml:space="preserve">Hypotheses about the amount and distribution of effort were tested by having each team member fill out weekly time sheets indicating how many hours in each day were spent in performing various basic activities: reading, designing, planning, programming, documentation, testing, reviewing, meeting, and fixing. </t>
  </si>
  <si>
    <t>Hypotheses about error rates during the development process were tested by collecting and analyzing the problem report forms employed as part of the V + V process.</t>
  </si>
  <si>
    <t>Hypotheses about the distribution of the code by function were tested by reading each segment of code and categorizing it by function: model calculations, getting user inputs, furnishing user outputs, control or mode management, user help message processing, error processing, moving data around, formats and data declarations, and comments.</t>
  </si>
  <si>
    <t>The distribution of code by function does not imply what would be preferable</t>
  </si>
  <si>
    <t>Hypotheses about the acceptability of the resulting products were tested by conducting an independent acceptance test, in which two members of the USC Computer Science faculty were given the product user's manual a day in advance, and then spent a 2 h session using the product the following day.</t>
  </si>
  <si>
    <t>Hypotheses about the relative importance and efficacy of languages' and other software engineering techniques were tested in a nondirected fashion. At the end of the course, each student wrote a ten-page project critique, addressing the question "if we were to do the project over again, how could we do it better?"</t>
  </si>
  <si>
    <t>planning</t>
  </si>
  <si>
    <t>The results of these critiques were analyzed for the degree of consensus among team members and between teams of the most important factors influencing the project results.</t>
  </si>
  <si>
    <t>E213</t>
  </si>
  <si>
    <t>extract class diagrams effectively from use case models.</t>
  </si>
  <si>
    <t>Completeness, which is measured in terms of how much of the functionality described in the requirements specification was actually implemented in the class diagram. The following [three] aspects should be satisfied: [...] Each of these three aspects were given a score between 0 (very poor) and 5 (very good), and the three scores were combined</t>
  </si>
  <si>
    <t>Structure, which is measured in terms of cohesion and coupling. Cohesion and coupling were measured subjectively because the class diagrams were too small to apply established metrics, such as the high-level design metrics described in (Briand et al., 1998; 1999). Each class diagram was given a score between 0 (very poor) and 5 (very good) on structure.</t>
  </si>
  <si>
    <t>cohesion;coupling</t>
  </si>
  <si>
    <t>Time spent on obtaining class diagrams of acceptable quality, which is measured in minutes. The time was compared only for those subjects who produced satisfactory solutions, that is, those who obtained a score of at least 3 on both completeness and structure.</t>
  </si>
  <si>
    <t>E218</t>
  </si>
  <si>
    <t>undergraduate students were required to answer comprehension questions regarding a domain model</t>
  </si>
  <si>
    <t>The comprehension level, which was measured as the number of correct answers and correct  explanations</t>
  </si>
  <si>
    <t>E223</t>
  </si>
  <si>
    <t>Requirements quality defect detection - does meet E1</t>
  </si>
  <si>
    <t>E225</t>
  </si>
  <si>
    <t>A tool was developed for the purpose of giving support in the consolidation process. The tool takes two requirements sets as input and presents suggestions on similar requirements by calculation the fraction of words the requirements have in common (more information about the tool is found in the next section).</t>
  </si>
  <si>
    <t>consolidating</t>
  </si>
  <si>
    <t>T time used for the consolidation</t>
  </si>
  <si>
    <t>N the number of analyzed requirements</t>
  </si>
  <si>
    <t>Ncl number of correct links</t>
  </si>
  <si>
    <t>Nil number of incorrect links</t>
  </si>
  <si>
    <t>Ncu number of correctly not linked</t>
  </si>
  <si>
    <t>Niu number of missed links (incorrectly not linked)</t>
  </si>
  <si>
    <t>E227</t>
  </si>
  <si>
    <t>the subjects were asked to prioritise [...] requirements</t>
  </si>
  <si>
    <t>prioritising</t>
  </si>
  <si>
    <t>The objective dependent variable average time to conclude the prioritisations was captured by each subject by noting their start and stop time for each task.</t>
  </si>
  <si>
    <t xml:space="preserve">The subjective dependent variable ease of use was measured by a questionnaire, which was filled out by all subjects after the experiment. </t>
  </si>
  <si>
    <t xml:space="preserve">The subjective dependent variable accuracy was measured by conducting a post-test a few weeks after the experiment. Each subject was sent four personal lists (two for each criterion),  corresponding to the priority order compiled from the two techniques investigated during the experiment. The subjects were asked to mark the priority order that corresponded best to their views. </t>
  </si>
  <si>
    <t>E241</t>
  </si>
  <si>
    <t>two subject groups, working in pairs, were asked to consolidate two requirements sets by finding and linking requirements that address the same underlying functionality</t>
  </si>
  <si>
    <t>E243</t>
  </si>
  <si>
    <t>The tasks represent maintenance activities that previously occurred in these projects (see Table 2). For both systems, we selected from a pool of possible tasks so that the change or problem was related to the tool’s functionality and was understandable without knowledge of the working tool.</t>
  </si>
  <si>
    <t>The time to solve a task was measured in seconds by the experimenting tool</t>
  </si>
  <si>
    <t>We decided to measure the correctness of a solution as a factor with three levels: incorrect, partly correct, and fully correct. Since tasks were based on real changes, we knew the solution chosen by the original developers. We accepted alternative solutions, if they removed the bug or led to the desired result.</t>
  </si>
  <si>
    <t>E246</t>
  </si>
  <si>
    <t>We study the manifestation of confirmation bias in functional software testing [...] We limit our investigation to functional (black box) testing</t>
  </si>
  <si>
    <t xml:space="preserve">Consistent test case: A consistent test case tests strictly according to what has been specified in the requirements, i.e. consistency with the specified behaviour. In the context of testing this refers to: 1) the defined program behaviour on a certain input; and 2) the defined behaviour for a specified invalid input. </t>
  </si>
  <si>
    <t xml:space="preserve">Inconsistent test case: An inconsistent test case tests the scenario or the data input that is not explicitly specified in the requirements. We also consider such test cases that present outside-of-the-box thinking at the tester’s end inconsistent. </t>
  </si>
  <si>
    <t>Temporal demand: We use the NASA task load index (TLX) as a measure of task difficulty as perceived by the participants. We apply the same definition of temporal demand as defined in the NASA-TLX, which is the degree of time pressure felt due to the pace or tempo at which events take place (Research Group HP and Ames Research Center N 1987). Therefore, it captures the time pressure perceived by the participants in the experimental groups.</t>
  </si>
  <si>
    <t>E250</t>
  </si>
  <si>
    <t xml:space="preserve">each subject was randomly assigned either the WSM or SNIPR method to be used first in prioritizing 100 smartphone requirements with the goal of selecting 20 of these requirements for the next release. </t>
  </si>
  <si>
    <t>Time to conclude the prioritization and selection [...] The time to conclude the prioritization and selection variable (t) was captured by logging the timestamp of the activities performed by the subject during the course of the experiment. The time consumption variable (t) is an important measure since resources are limited</t>
  </si>
  <si>
    <t>Accuracy [...] The selection accuracy (α) was determined separately for each of the methods by calculating how many of the top 20 requirements selected by the subject using the respective
method were in the confirmed top 20. The confirmed top 20 were identified using post-test 2
of the experiment</t>
  </si>
  <si>
    <t>Ease-of-learning [...] measured separately using a questionnaire. Immediately after a subject concluded the prioritization and selection of requirements using each method, we asked the subject to rate the following two statements: “The method was easy to learn” [...] using a five-point Likert scale, that is, “strongly agree”, “agree”, “neutral”, “disagree”, and “strongly disagree”.</t>
  </si>
  <si>
    <t>Ease-of-performing [...] measured separately using a questionnaire. Immediately after a subject concluded the prioritization and selection of requirements using each method, we asked the subject to rate the following two statements: [...] “The method was easy to perform,” using a five-point Likert scale, that is, “strongly agree”, “agree”, “neutral”, “disagree”, and “strongly disagree”.</t>
  </si>
  <si>
    <t>E252</t>
  </si>
  <si>
    <t>All participants were instructed to estimate the effort required to complete a web-development project based on the same requirement specification, employing their preferred estimation strategy.</t>
  </si>
  <si>
    <t>estimates are in work-hours</t>
  </si>
  <si>
    <t>The estimate in work hours implies no valuation. If the authors had investiaged precision, i.e., how close that value is to the actual effort, then it would be different.</t>
  </si>
  <si>
    <t>E255</t>
  </si>
  <si>
    <t>The constraints are design-based, not requirements-based, hence I2 is not met</t>
  </si>
  <si>
    <t>E259</t>
  </si>
  <si>
    <t xml:space="preserve">After the preparation phase, the participants were given the first form containing four tasks in the following order: 1. simple comprehension task; [...] 3. complex comprehension task [...]. </t>
  </si>
  <si>
    <t>For measuring the efficiency and accuracy, we used the following metrics respectively: 1) completion time of the tasks</t>
  </si>
  <si>
    <t>For measuring the efficiency and accuracy, we used the following metrics respectively: [...] 2) number of  incorrect answers to the questions given regarding the tasks.</t>
  </si>
  <si>
    <t>After the preparation phase, the participants were given the first form containing four tasks in the following order: [...] 2. simple changing task; [...] and 4. complex changing task.</t>
  </si>
  <si>
    <t xml:space="preserve">usability aspects of visually-enhanced tool versus basic tool </t>
  </si>
  <si>
    <t>E264</t>
  </si>
  <si>
    <t>we ask each participant to review one type of requirements document. Participants are asked to answer questions based on the information provided in the document.</t>
  </si>
  <si>
    <t>We evaluate the understandability of requirements documents by stakeholders’ ease in recognising the meaning of information within a reasonable amount of time.</t>
  </si>
  <si>
    <t>H2 [...] There is no difference in the number of questions answered correctly in Part 1 of the questionnaire by participants using the UCM document and by participants using the ReqSpec document.</t>
  </si>
  <si>
    <t>H3 [...] There is no difference between the confidence of participants using the UCM document and the confidence of participants using the ReqSpec document in their answers to Part 1 of the questionnaire.</t>
  </si>
  <si>
    <t>E265</t>
  </si>
  <si>
    <t xml:space="preserve">During Experiment 1, nine requirements were prioritized in individual estimations </t>
  </si>
  <si>
    <t>low standard deviation of the priorities of each single requirement (calculated over all participants’ or all group results), averaged over all requirements. The standard deviation measures how well the participants agree with each other.</t>
  </si>
  <si>
    <t>the participants indicate in a questionnaire that the method was easy to use</t>
  </si>
  <si>
    <t>directly after having done the risk estimations, the participants expect that the resulting priorities will be reasonable, realistic and useful</t>
  </si>
  <si>
    <t>useful</t>
  </si>
  <si>
    <t>priority list</t>
  </si>
  <si>
    <t>precise;usable</t>
  </si>
  <si>
    <t>accuracy, i.e. the priorities resulting from the risk estimations reflect the participants’ opinion</t>
  </si>
  <si>
    <t>a low frequency with which a requirement or misuse case is named by the participants when being asked where they believe that their estimations were especially uncertain</t>
  </si>
  <si>
    <t>directly after the estimations, the participants feel certain about their estimations</t>
  </si>
  <si>
    <t>E270</t>
  </si>
  <si>
    <t xml:space="preserve">each subject received either Java (9 pages) or AspectJ source code (6 pages) of Telecom printed on paper [...] Along with the source code, each participant received the output of the program. </t>
  </si>
  <si>
    <t xml:space="preserve">the time needed to comprehend the system [...] measured by the time (in minutes) taken by subjects to complete comprehension tasks. </t>
  </si>
  <si>
    <t>The input to the experiment does not fulfill I2</t>
  </si>
  <si>
    <t>the comprehension accuracy [...] the fraction of correct responses.</t>
  </si>
  <si>
    <t>E355</t>
  </si>
  <si>
    <t>Meets E1</t>
  </si>
  <si>
    <t>E358</t>
  </si>
  <si>
    <t xml:space="preserve">The subjects should work individually for 1 h in each phase, and should receive a textual representation of the stakeholder requirements to create one use case. </t>
  </si>
  <si>
    <t>the quality of the use case created [...] our study uses the 7 quality factors to help use case communication</t>
  </si>
  <si>
    <t>use case</t>
  </si>
  <si>
    <t>correct;complete;coherent;granualar</t>
  </si>
  <si>
    <t>the time spent to create the use case</t>
  </si>
  <si>
    <t>E384</t>
  </si>
  <si>
    <t>Each participant was given one kind of questionnaire and they were asked to identify and mark a series of elements on each model</t>
  </si>
  <si>
    <t>the understandability and manageability of the models, evaluated accordingly to the time necessary to perform different tasks on the models.</t>
  </si>
  <si>
    <t>E394</t>
  </si>
  <si>
    <t>E411</t>
  </si>
  <si>
    <t>Every subject answered a brief questionnaire on both models. The questionnaire (see Appendix)  consisted of some TR program fragments from the presented models using the appropriate mapping. In every fragment there was an element missing and the subject was asked to fill in the blanks.</t>
  </si>
  <si>
    <t xml:space="preserve">effectivenes (UEffec) was calculated as the number of correct answers divided by the total number of questions. </t>
  </si>
  <si>
    <t>efficiency (UEffic) was calculated as UEffec divided by the number of minutes required to fill in the questionnaire</t>
  </si>
  <si>
    <t xml:space="preserve">[Subjects] were also asked to record the time they need to answer the questions. </t>
  </si>
  <si>
    <t>E415</t>
  </si>
  <si>
    <t>the ability of the undergraduate students to understand the experimental material correctly is evaluated by means of True/False questionnaires about two TR systems specified with both i* and KAOS</t>
  </si>
  <si>
    <t>The variable understandability (Und) of i* requirements models related to KAOS models is used in this study. [...] evaluated by means of True/False questionnaires about two TR systems</t>
  </si>
  <si>
    <t>E424</t>
  </si>
  <si>
    <t>4. Reading an intrusion case described both textually and as a diagram on a separate page (5 pages, 18 min).
5. Judging the truth or falsity of 20 statements about the intrusion, with both the text and the diagram available (9 min).
6. Suggesting vulnerabilities and mitigations related to the intrusion, with both the text and the diagram available (17 min).</t>
  </si>
  <si>
    <t>Understanding of intrusions (UND): We let the participants read an intrusion case from the literature, described both textually and diagrammatically. We then presented them with an understanding questionnaire, which asked them to judge 20 statements about the case as either true or false. Ignoring missing judgments, we counted the number of correct minus the number of wrong answers (UND). We also counted the number of judgments each participant made in the available time (UND_ANS). A final measure was the number of correct minus the number of wrong answers,
counted only for those participants that had managed to judge all 20 statements within the allocated time (UND_ALL).</t>
  </si>
  <si>
    <t xml:space="preserve">Identification of vulnerabilities and mitigations (IDEN): We asked the participants first to identify as many vulnerabilities as possible to the intrusion—a central security requirement task (Tøndel et al., 2008)—and then to identify as many mitigations as possible to those vulnerabilities, possibly several mitigations per vulnerability. We did not ask them to focus on  specific types of vulnerabilities or mitigations. </t>
  </si>
  <si>
    <t>identifying threats</t>
  </si>
  <si>
    <t>we counted the numbers of unique vulnerabilities (IDEN_VUL) and mitigations  (IDEN_MIT) found, as well as their sum (IDEN)</t>
  </si>
  <si>
    <t>This attribute implies no valuation</t>
  </si>
  <si>
    <t>Perception of the technique used (ACC): We let the participants fill in an acceptance questionnaire about how they perceived their assigned technique. The questionnaire used 12 statements, or items, from the technology acceptance model TAM</t>
  </si>
  <si>
    <t>E436</t>
  </si>
  <si>
    <t>Identification of variability. Each team received as an input three specifications from the domestic appliances product family [...] the participants in each team were asked to review the specifications and identify variation points and variants.</t>
  </si>
  <si>
    <t>identifying variation points</t>
  </si>
  <si>
    <t xml:space="preserve">Average motivation of team [...] The participants were observed personally by the mentors throughout Phase 1. Each team was observed by at least one mentor all the time. Mentors mainly noted qualitative data on the interaction of participants with IVM. In particular, mentors had to observe how participants constructed issue-based argumentation structures, how decisions were made, and how – if at all – rationale was reused. Our mentors noted motivation of the individual participants on the linear five point scale provided by Q7. </t>
  </si>
  <si>
    <t>motivating</t>
  </si>
  <si>
    <t>Instantiation of variability model. The students were asked to instantiate their variability models developed in Task 1. For each team, we assigned six different product instantiations. As input for each product instantiation, teams were given additional criteria specifications consisting of textual description of product criteria. The students were required to add criteria by reviewing the specification and create a justification matrix (similar to Table 2) for each product instantiation.</t>
  </si>
  <si>
    <t>Quality of instantiation [...] To assess the quality of the rationale we initially checked if the assessments of the stakeholders as well as their arguments of stakeholders (++, +, 0, − and −−) were realistic and made sense. Then we checked if the decisions were logical</t>
  </si>
  <si>
    <t>variability model</t>
  </si>
  <si>
    <t>Change variability model. Each team was provided with a change request specification to add or deleting a variant to the variation points obtained from Task 1. An example of such a change request was: “Change the variability model by assuming that you have new variant XXX (e.g. Sensor Cooking for the Cooking model in Fig. 3). Also justify your changes”.</t>
  </si>
  <si>
    <t>Reuse of rationale [...] commonalities between old (captured during variability identification of Phase 1) and new justification matrices (variability evolution of Phase 2) were extracted. Later, it was checked whether reuse makes sense (arguments of participants for the reuse of assessments were considered). A pair of justification matrices passing this check received at least a fair (or above) assessment.</t>
  </si>
  <si>
    <t>E438</t>
  </si>
  <si>
    <t>The subjects were provided one use case diagram at a time to consider along with a questionnaire that asks syntax and semantic-based questions about the diagram.</t>
  </si>
  <si>
    <t>the response time for the subject to answer questions related to one diagram type</t>
  </si>
  <si>
    <t>the errors committed when answering questions related to one diagram type</t>
  </si>
  <si>
    <t>E445</t>
  </si>
  <si>
    <t>read the requirements document. After that, they were asked to submit a final priority sequence</t>
  </si>
  <si>
    <t>the time spent on the experiment by each subject was recorded</t>
  </si>
  <si>
    <t>TMRm (x): The top x matching rate of the priority  sequence for method m compared with the ground truth. Higher TMRm (x) indicates a more effective method</t>
  </si>
  <si>
    <t>IR: Inverse rate, which is calculated as the number of inversions in the integrated priority sequence divided by the total number of ordered pairs in the ground truth. Higher IR indicates a less effective method</t>
  </si>
  <si>
    <t>PEOL [...] The degree to which a subject regards learning a particular prioritization method to be effort-free</t>
  </si>
  <si>
    <t>PEOU [...] The degree to which a subject regards using a particular prioritization method to be effort-free</t>
  </si>
  <si>
    <t>PU [...] The degree to which a subject regards the method to improve his/her performance at work</t>
  </si>
  <si>
    <t>E450</t>
  </si>
  <si>
    <t>Meets E3</t>
  </si>
  <si>
    <t>E454</t>
  </si>
  <si>
    <t>The customer gave a copy of the requirements specifications to the two teams of software developer [...] The final delivery was to include the source and executable C++ code for the system, documentation on the employed engineering process, design and development documents, software test plans, procedures, and test results.</t>
  </si>
  <si>
    <t>An independent third party, the University of Maryland’s Reliability Engineering Program, reviewed the customer’s requirements, refined the requirements with the help of the user, modified the test model after all faults were removed from the specification, and developed test cases for the specified system using Teradyne’s TestMaster (Apfelbaum, 1997). They then executed the test scripts using Mercury’s tool WinRunner (Mercury, 1997). SPRE Inc., a consulting company specializing in solutions to software reliability engineering problems, was hired to independently validate the test models developed by the University of Maryland. Each delivered software system was tested by the University of Maryland using the same test  scenario. Failure data were gathered for each developed software application and then used to estimate the operational/functional reliability.</t>
  </si>
  <si>
    <t>reliable</t>
  </si>
  <si>
    <t>E456</t>
  </si>
  <si>
    <t>each group was assigned randomly to receive different sets of specifications [...] Each subject was to return test scripts, along with an estimate of the amount of time spent reviewing the ACCS specification, thinking, and writing test cases, to the author via electronic mail.</t>
  </si>
  <si>
    <t>the degree of statement coverage achieved by the test cases created by each group</t>
  </si>
  <si>
    <t>the amount of time taken to create the test cases</t>
  </si>
  <si>
    <t>E461</t>
  </si>
  <si>
    <t xml:space="preserve">[The participants answered] Two questionnaires with multiple-choice questions. </t>
  </si>
  <si>
    <t>TSEC (Time in SEConds): This is the amount of time spent answering each question. The time for each answer is measured in hundredths of a second and the total time is converted into seconds.</t>
  </si>
  <si>
    <t>NRESP (Number of RESPonses): This is the  number of correct answers. A 1 is counted when the answer is correct and a 0 if it is incorrect.</t>
  </si>
  <si>
    <t>E465</t>
  </si>
  <si>
    <t>Does not meet I1 (no human subjects involved)</t>
  </si>
  <si>
    <t>E469</t>
  </si>
  <si>
    <t xml:space="preserve">understand requirement specifications, </t>
  </si>
  <si>
    <t xml:space="preserve">The subjects were given requirement questions about the requirements specifications. </t>
  </si>
  <si>
    <t>identify change influences, i.e., determine the impact when a small portion of the specifications is changed.</t>
  </si>
  <si>
    <t>tracing</t>
  </si>
  <si>
    <t xml:space="preserve">these two subject groups were given a problem description written in natural language; they then analyzed system requirements and designed program modules. </t>
  </si>
  <si>
    <t>designing (architecture)</t>
  </si>
  <si>
    <t>Module design effort (man hour)</t>
  </si>
  <si>
    <t>Overlooked/wrongly fixed module errors</t>
  </si>
  <si>
    <t>program modules</t>
  </si>
  <si>
    <t>Overlooked/wrongly fixed module errors per module</t>
  </si>
  <si>
    <t xml:space="preserve"> </t>
  </si>
  <si>
    <t>E484</t>
  </si>
  <si>
    <t>E493</t>
  </si>
  <si>
    <t>Does not meet I1</t>
  </si>
  <si>
    <t>E495</t>
  </si>
  <si>
    <t>E499</t>
  </si>
  <si>
    <t>each  subject studied one of the specifications, answered three questions on it and recorded their times to read and complete the questions.</t>
  </si>
  <si>
    <t>Times: The times taken to read the introductory document to the test, and the times taken to answer each of three questions.</t>
  </si>
  <si>
    <t>Scores: The scores obtained on these three questions, where 1 was awarded for a correct answer and 0 for an incorrect one. The nature of the questions made it easy to decide on the marks and an answer sheet of acceptable answers was prepared before marking. All marking was done by one person so that there was consistency</t>
  </si>
  <si>
    <t>each subject was  issued with all five specifications and asked to rank them according to the ease with which they could read them.</t>
  </si>
  <si>
    <t>Rankings: Subjective rating of the comprehensibility of the specifications, by each of the subjects. A symmetric five point scale was used with -2 corresponding to `unclear', and 2 corresponding to `clear'.</t>
  </si>
  <si>
    <t>The questionnaire does not verify that the reader understood the specification correctly, just how easy they perceived them to read</t>
  </si>
  <si>
    <t>E520</t>
  </si>
  <si>
    <t>the participants are requested to prioritize the importance of the requirements in relation to each other using HCV (i.e. the participants are requested to distribute 100 points between the requirements in each block).</t>
  </si>
  <si>
    <t xml:space="preserve">In a post-test, information is collected regarding the participants’ perception of the process of hierarchical requirements prioritization, how understandable the requirements are, and some further details concerning the ease of use, accuracy, scalability, etc. of the hierarchical requirements prioritization. </t>
  </si>
  <si>
    <t>All other attributes except ease-of-use do not imply valuation</t>
  </si>
  <si>
    <t>E530</t>
  </si>
  <si>
    <t>each of the 139 subjects provided their requirements prioritization of the 10 user requirements of Gmail through a paper-based instrument</t>
  </si>
  <si>
    <t xml:space="preserve">Subjects in Round 2 rated their satisfaction with implementing the two requirement subsets obtained from each method in round 1 in response to questions tailored specifically for the subsets identified by each subject in round 1. Perceived user satisfaction was used as a dependent variable because the producer would want to know the impact of the requirement subsets before rather than after implementing the requirements. </t>
  </si>
  <si>
    <t xml:space="preserve">Precise in the sense of: how close are the answers of two or more rater related? </t>
  </si>
  <si>
    <t>E539</t>
  </si>
  <si>
    <t>For each system, eRest or mss, the subjects were asked to fill a questionnaire regarding the content presented in the models, specified in either UC or Tropos. [...] All the questions in the questionnaire were problem-solving tasks, namely tasks that assess the subjects’ ability to use knowledge represented in the schema, where they are requested to determine whether and how certain information is available from the schema</t>
  </si>
  <si>
    <t>comprehension level of models [...] we counted: (1) The set of elements mentioned in the answer to a question ‘‘i’’ by a subject ‘‘s’’ and (2) the number of elements in the answer that were expected as the correct answer to question ‘‘i’’. Based on the above, and similarly to [19,49], we computed precision and recall for each answer [39].</t>
  </si>
  <si>
    <t>the effort invested by the subjects for comprehending the models [...] The effort invested in answering the questionnaire is measured as the time in minutes it took the subjects to answer all questions, directly recorded by the subjects</t>
  </si>
  <si>
    <t>productivity [...] The dependent variable productivity was calculated as the subjects’ comprehension level/effort _x0002_ 100, which may support trade-off analysis for modeling language selection.</t>
  </si>
  <si>
    <t>E563</t>
  </si>
  <si>
    <t>All subjects were assigned one of the three roles that were also addressed in the initial study from which the eye tracking data were taken: software architect, [...]. Accordingly, they were assigned the same tasks to either create class diagrams of the application’s architecture [...]. All of these were created with pen and paper by the subjects.</t>
  </si>
  <si>
    <t>Scrolling time</t>
  </si>
  <si>
    <t>All subjects were assigned one of the three roles that were also addressed in the initial study from which the eye tracking data were taken: [...] tester [...]. Accordingly, they were assigned the same tasks to [...] specify test cases [...]. All of these were created with pen and paper by the subjects.</t>
  </si>
  <si>
    <t>All subjects were assigned one of the three roles that were also addressed in the initial study from which the eye tracking data were taken: [...] UI-designer [3]. Accordingly, they were assigned the same tasks to [...] design mock ups of the user interface. All of these were created with pen and paper by the subjects.</t>
  </si>
  <si>
    <t>E566</t>
  </si>
  <si>
    <t xml:space="preserve">Each single exercise contains three questions with the aim of asking the subject which is the best set of FRs to implement, while optimizing certain NFRs. For each exercise, the subject is asked to write down the answers to three questions: the first question asks for the best configuration for satisfying one NFR, the second aims to satisfy two NFRs (according to a specific priority) while the third asks for satisfying three NFRs (according to a specific priority). </t>
  </si>
  <si>
    <t>efficiency (time to correctly solve a problem) [...] Time is measured in seconds, by using the subjects’ response time in accomplishing the required tasks. To do so, the subjects’ starting and end time of each exercise are recorded. Therefore, time is a continuous variable</t>
  </si>
  <si>
    <t>effectiveness of results according to time (independent of the score) and according to correctness (independently of time) [...] Score is ranging from 0 to 2 as discrete values (categorical variable). Score is measured by expert-judging the correctness of the subjects’ answers</t>
  </si>
  <si>
    <t>E567</t>
  </si>
  <si>
    <t>Does not meet I2</t>
  </si>
  <si>
    <t>E569</t>
  </si>
  <si>
    <t>writing acceptance test case specifications.</t>
  </si>
  <si>
    <t>Completeness: Is the test scenario complete, e.g. in terms of all relevant test steps, alternatives and expected failures</t>
  </si>
  <si>
    <t>acceptance test specification</t>
  </si>
  <si>
    <t>Correctness: Are all steps that have been documented in the test case specification correct.</t>
  </si>
  <si>
    <t>Comprehensibility: Is the test case specification easy to understand.</t>
  </si>
  <si>
    <t>understandable</t>
  </si>
  <si>
    <t>Reading flow: Because of the shorthand notation in DSLs the reading flow may be disturbed leading to a bad readability.</t>
  </si>
  <si>
    <t>Reproducibility: Can someone repeat the acceptance test based on the document assuming that this person has similar skills and is aware of the domain?</t>
  </si>
  <si>
    <t>reproducible</t>
  </si>
  <si>
    <t>we measure the time it takes to create the test case specification</t>
  </si>
  <si>
    <t>Benefit: Rates whether there is a generated benefit in creating the test scenario with the tool over writing it freely in a document.</t>
  </si>
  <si>
    <t>Intuitiveness: Used to determine if the approach and tool can be used with little training.</t>
  </si>
  <si>
    <t>Restrictiveness: Did the subject feel restricted by using the predefined language concepts?</t>
  </si>
  <si>
    <t>restrictive</t>
  </si>
  <si>
    <t>Supportive: Was the approach supporting you in creating the test case specification?</t>
  </si>
  <si>
    <t>Usability: Rate the usability of the approach and tool.</t>
  </si>
  <si>
    <t>E591</t>
  </si>
  <si>
    <t>The participants were asked to identify security threats and mitigations [...] During each experiment period, one of the techniques was used on one of the tasks, resulting in (1) a diagram drawn by the participant</t>
  </si>
  <si>
    <t>Threats: The number of threats each participant found using a particular technique on a particular task (THR). All threats identified by a participant were counted, with no consideration of severity, likelihood, possibility, relevance, etc.</t>
  </si>
  <si>
    <t>Could be refactored into identifying/retrieving (activity) and security threats (artifact)</t>
  </si>
  <si>
    <t>During each experiment period, one of the techniques was used on one of the tasks, resulting in [...] (2) for each threat in the diagram, a list of potential mitigations of the threat [...]</t>
  </si>
  <si>
    <t xml:space="preserve">Mitigations: The number of mitigations each participant found using a particular technique on a particular task (MIT). As for mitigations, all mitigations identified by a participant were counted </t>
  </si>
  <si>
    <t xml:space="preserve">Not a RAA anymore: the input to this </t>
  </si>
  <si>
    <t>Threats and mitigations: The sum of threats and mitigations found using a particular technique on a particular task (THMI).</t>
  </si>
  <si>
    <t>Mitigations per threat: The number of mitigations each participant found per threat using a particular technique on a particular task (MPT).</t>
  </si>
  <si>
    <t>The participants were asked to identify security threats and mitigations [...] During each experiment period, one of the techniques was used on one of the tasks, resulting in (1) a diagram drawn by the participant, (2) for each threat in the diagram, a list of potential mitigations of the threat and, (3) for each threat in the diagram, the participant’s estimate of how strongly the threat is associated with each of four main lifecycle phases (i.e., requirements, design, implementation and use), intended as an indicator of when in the lifecycle the threat would most likely be introduced into the system.</t>
  </si>
  <si>
    <t>Threat-phase association: A percentage that estimates how strongly a threat is associated with a lifecycle phase (either requirements, design, implementation and use) (PHASE).</t>
  </si>
  <si>
    <t>There is no ground-truth against which this value would be compared</t>
  </si>
  <si>
    <t>Time: The time in minutes each participant reported having spent using a particular technique on a particular task.</t>
  </si>
  <si>
    <t>Interruptions: The number of interruptions each participant reported while using a particular technique on a particular task.</t>
  </si>
  <si>
    <t>Perceived usefulness: Each participant’s perception of how useful a technique is, measured as the mean of the participant’s scores on the four post-task questionnaire items related to usefulness (after inversion of scores on the negatively formulated question).</t>
  </si>
  <si>
    <t>Perceived ease of use: Each participant’s perception of how easy a technique is to use, measured as the mean of the participant’s scores on the four post-task questionnaire items related to ease of use (after inversion of scores on the negatively formulated question).</t>
  </si>
  <si>
    <t>Intention to use: Each participant’s intention to use a technique again in the future, measured as the mean of the participant’s scores on the four post-task questionnaire items related to intention to use (after inversion of scores on the negatively formulated question)</t>
  </si>
  <si>
    <t>enjoyable</t>
  </si>
  <si>
    <t>Overall perception: Each participant’s perception of a technique, measured as the mean of perceived usefulness, perceived ease of use and intention to use.</t>
  </si>
  <si>
    <t>E593</t>
  </si>
  <si>
    <t>Not a real experiment (I1 not met)</t>
  </si>
  <si>
    <t>E595</t>
  </si>
  <si>
    <t>E598</t>
  </si>
  <si>
    <t>The task the participants were asked to perform in each session was to provide their opinion about the prioritization of the given requirements based on the given set of user feedback messages. [...]  In the first study, the participants were asked, for each requirement, either to confirm the suggested priority or provide their own if the one provided does not seem reasonable to them. The requirements were presented to them prioritized according to a random order (Treatment T1) and prioritized according to ReFeed (Treatment T2), the participants were not told which one was which.</t>
  </si>
  <si>
    <t>To assess how well ReFeed did, we compare the association made by our tool to the association identified by participants of the study.</t>
  </si>
  <si>
    <t>or the second study, the participants were presented with two different prioritizations of the requirements and were asked their opinion as to which one sounded more reasonable to them. i.e., they were not told to provide their priorities but simply to choose from options, unlike the first study</t>
  </si>
  <si>
    <t>E604</t>
  </si>
  <si>
    <t xml:space="preserve">The subjects were asked to answer 14 open questions which were problem-solving tasks, evaluating the ability of the subjects to use the information provided in the models. The questions were organized in 3 groups: text-model mapping, model reading, and model modifying. </t>
  </si>
  <si>
    <t>The answers were used to measure the comprehensibility of the requirements models</t>
  </si>
  <si>
    <t>the time required to answer these questions was used to measure the effort</t>
  </si>
  <si>
    <t>The productivity was calculated as 100 * comprehension level / effort.</t>
  </si>
  <si>
    <t>E611</t>
  </si>
  <si>
    <t>During the experiment, the participants were asked to carry out the experimental task and no time limit was imposed. They were allowed to consult the training materials. After specifying the goal model, the participants were asked to fill in the post-experiment survey</t>
  </si>
  <si>
    <t>The Quality variable assesses the syntactic and semantic quality of goal models created with value@GRL and i∗ in terms of correctness (whether the model conforms to the rules of the language) and completeness (whether the model contains all the correct modeling elements required to represent the stakeholders’ goals).</t>
  </si>
  <si>
    <t>goal model</t>
  </si>
  <si>
    <t>complete;correct;compliant</t>
  </si>
  <si>
    <t>The Modeling Time variable was measured as the total time (in minutes) taken by a participant to create a goal model using a particular language.</t>
  </si>
  <si>
    <t xml:space="preserve">The participants’ Productivity (PROD) was calculated as the ratio between the quality of the goal model and the time taken to apply the language (Quality/Modeling Time). </t>
  </si>
  <si>
    <t>Perceived Ease of Use (PEOU): the degree to which modelers believe that using a goal modeling language will be effort-free.</t>
  </si>
  <si>
    <t>Perceived Usefulness (PU): the degree to which modelers believe that using a specific goal modeling language will increase their job performance within an organizational context.</t>
  </si>
  <si>
    <t>E614</t>
  </si>
  <si>
    <t xml:space="preserve">The task for our subjects was to interpret the given material. This involved asking subjects to read the material provided and to give answers to the questions about user stories. The questions were focused on measuring understanding of the user stories. </t>
  </si>
  <si>
    <t>interpreting</t>
  </si>
  <si>
    <t xml:space="preserve">By scoring a comprehension test we measure how well a subject can read the given material. </t>
  </si>
  <si>
    <t>The recall test measures how much information about the domain has remained in the memory of the subjects</t>
  </si>
  <si>
    <t xml:space="preserve">Questions from Maes and Poels [73] are used to measure ease of use and usefulness on a 7-point Likert scale with response options ranging from “strongly disagree” to “strongly agree”. </t>
  </si>
  <si>
    <t>easy;useful</t>
  </si>
  <si>
    <t>E620</t>
  </si>
  <si>
    <t>the experimental tasks only required subjects reading diagrams and not creating them. [...] The subjects were provided one misuse case diagram at a time to consider. The subjects were provided a questionnaire that asks questions pertaining only to the diagram constructs of the diagrams.</t>
  </si>
  <si>
    <t xml:space="preserve">the response time (T) for the subjects to answer questions related to one diagram type </t>
  </si>
  <si>
    <t>the errors committed (E) when answering questions related to one diagram type</t>
  </si>
  <si>
    <t>E622</t>
  </si>
  <si>
    <t xml:space="preserve">We designed the experiment so that each subject would experience the derivation of a conceptual model from both notations. [...] (1) a pre-task questionnaire that checks the subjects’ background and knowledge; (2) the first task, in which subjects receive the requirements of the Data Hub application, specified either in use cases or user stories, and were asked to derive a conceptual model; (3) the second task, in which subjects receive the requirements of the Planning Poker application, specified either in use cases or user stories, and were asked to derive a conceptual model; (4) questions about the subjects’ perception of the two notations and their usefulness. </t>
  </si>
  <si>
    <t>Validity (DV1): the ratio between the number of elements in the subject solution that also exist in the gold standard (true positives) and the true positives plus the number of elements in the subject’s solution that do not exist within the gold standard solution (false positives).</t>
  </si>
  <si>
    <t>conceptual model</t>
  </si>
  <si>
    <t>Completeness (DV2): the ratio between the number of elements in the subject solution that also exist in the gold standard (true positives) and the number of elements in the gold standard (true positives + false negatives). In information retrieval terms, completeness equates to recall.</t>
  </si>
  <si>
    <t>[The students] worked independently on the creation of a second individual assignment, which included the derivation of a structural/static conceptual model, a class diagram [from the requirements]</t>
  </si>
  <si>
    <t>Validity (DV1): the ratio of classes in a student model that also appear in the expert model, over the number of classes that are correctly or incorrectly represented in the student model.</t>
  </si>
  <si>
    <t>Completeness (DV2): the ratio of classes in a student model that are correctly or incorrectly represented, over the number of classes in the expert model.</t>
  </si>
  <si>
    <t>E623</t>
  </si>
  <si>
    <t>During the first session, the subjects were asked to read and understand the use case specifications and the provided questionnaire for the first thirty minutes. For the next one hour and thirty minutes the subjects had to answer the questionnaire by referring to the given use case specifications.</t>
  </si>
  <si>
    <t>The subjects’ understanding of the problem specification in a given use case template is measured by the average number of questions correctly answered by the subjects to a comprehensive questionnaire on the intended functionality</t>
  </si>
  <si>
    <t>The second session was used to judge the subject’s ability to make the desired changes in the given use case specifications. For this, the subjects were given a list of changes to be incorporated in the given use case specifications. We collected the updated specifications towards the end of this session.</t>
  </si>
  <si>
    <t>The subjects’ abilities to make the required changes in the problem specification in a given use case template is measured by the number of correct changes made by the subjects, in that specification</t>
  </si>
  <si>
    <t>E626</t>
  </si>
  <si>
    <t xml:space="preserve">the requirements were prioritized by the three persons independently, and to the best of their knowledge. </t>
  </si>
  <si>
    <t>Consistency indication: this characteristic indicates whether the prioritizing method is able to indicate  consistency in the decision maker’s judgment. This ability requires redundancy in the judgments</t>
  </si>
  <si>
    <t>Scale of measurement: this characteristic describes the scale on which the resulting requirements priorities are based. The scale used for ranking the requirements is an important attribute of goodness. The more powerful the scale, the more useful the assessments of the requirements can be carried out. These  measurement scales in increasing order of strength are: nominal, ordinal, interval, and ratio scales [12].</t>
  </si>
  <si>
    <t>granular</t>
  </si>
  <si>
    <t>Required number of decisions: for the first four methods the number of decisions is pre-defined, but for the two last methods the number is based on how the specific session was carried out. This measure refers to the number of pairwise comparisons required by a decision maker to complete all stages of the method.</t>
  </si>
  <si>
    <t>Total time consumption: this is an objective measure of the average time required by a decision maker to complete all stages of the method. This measure is different from the measure of required number of decisions, since comparisons are of a different nature and can thus take different times to accomplish. When it comes to the cost of using a prioritizing method, this measure can serve as a rough estimation.</t>
  </si>
  <si>
    <t>Time consumption per decision: this is an objective measure of the time consumption required per decision.</t>
  </si>
  <si>
    <t>Ease of use: this measure describes how easy it is to use the prioritizing method.</t>
  </si>
  <si>
    <t>Reliability of results: this measure describes how reliable the results are judged to be.</t>
  </si>
  <si>
    <t>Fault tolerance: this measure describes how insensitive the method is to judgmental errors.</t>
  </si>
  <si>
    <t>E642</t>
  </si>
  <si>
    <t>The subjects are provided with six requirements of a software system (Library System). Then, they are asked to answer one per requirement.</t>
  </si>
  <si>
    <t>The comprehension level has been measured by asking subjects to answer a question for each requirement.</t>
  </si>
  <si>
    <t>To allow for comparisons between different requirements – each one having a different complexity and thus requiring a different time – we introduced a derived metric, the Normalized Time, which is computed normalizing the absolute time by the average time spent by each subject and the average time required by each requirement.</t>
  </si>
  <si>
    <t>E646</t>
  </si>
  <si>
    <t>subjects answered six understandability questions of three types [about the requirements]</t>
  </si>
  <si>
    <t>the time required to complete the whole questionnaire (incorrectly answered questions are included)</t>
  </si>
  <si>
    <t>the number of correctly answered questions.</t>
  </si>
  <si>
    <t>E649</t>
  </si>
  <si>
    <t xml:space="preserve">Each conducted experiment consisted in understanding a piece of a requirements model, specified by using either i⁄ or CSRML, of two different CSCW systems. [...]  In order to test the understanding of the requirements specifications, the students had to fill in a questionnaire for each system consisting of true or false answers. </t>
  </si>
  <si>
    <t>the ability to understand the experimental material properly was assessed by using the number of correct answers divided by the total number of  questions</t>
  </si>
  <si>
    <t>E659</t>
  </si>
  <si>
    <t>Participants had 90 min to acquaint themselves with the transaction identification method appropriate for their group, and identify transactions in 34 use cases.</t>
  </si>
  <si>
    <t>The dependent variable was the number of transactions identified in a use-case-based requirements specification.</t>
  </si>
  <si>
    <t>E670</t>
  </si>
  <si>
    <t>In order to assure that we obtain homogeneous groups within each session, the subjects within each session were randomly assigned to use one of the two methods. Subjects in one group implemented the security requirements with Oracle tools (i.e., SQL), while subjects in the other group used the PbSD method. The subjects’ distribution is shown in Table 2.</t>
  </si>
  <si>
    <t>Quality of access control specification: we checked if there are differences in the quality of database access control specifications produced in a design process that utilize the PbSD compared to those that used coding of access control specifications in SQL and Oracle VPD. [...] Quality is measured in comparison to a ‘‘gold standard’’ solution in terms of correctness and completeness [of privileges and constraints]</t>
  </si>
  <si>
    <t>database access control specification</t>
  </si>
  <si>
    <t>Time taken design. The total time taken to complete the design task, measured in minutes. Time can be considered as indicator of efficiency or cost.</t>
  </si>
  <si>
    <t>Perceived quality the method. Using a 7-point ordinal scale, the subjects expressed their subjective opinions regarding the method that they used with respect to two aspects: clarity of the method, and ease of use</t>
  </si>
  <si>
    <t>E677</t>
  </si>
  <si>
    <t>Participants executed the two prioritization tasks for the 20 CoCoA requirements, applying the two methods sequentially (the order was assigned randomly to each subject as specified in the design).</t>
  </si>
  <si>
    <t>The average time to conclude a prioritization task is captured by subjects noting down their start and stop time for each prioritization task (declared time).  Moreover, for a sample of them (17/23) the time is computed in automatic way, directly by the prioritization tools (actual time).</t>
  </si>
  <si>
    <t>The variable ease of use is measured by a post-questionnaire (post-test 1) filled after the prioritization session. The subjects are asked to answer the following question: Which method did you find easier to use (select one answer among the following: CBRank, AHP, they are similar)?</t>
  </si>
  <si>
    <t>The subjective, dependent variable accuracy is measured in two ways (expected and perceived accuracy) and with the two post-questionnaires: post-test 1, filled in immediately after the experiment, and post-test 2 filled in after a long break but in the same day of the experiment. In post-test 1, the subjects are asked to answer to: Which method do you think gives the most accurate result (CBRank, AHP, they are similar)? As a last step in the measure of the accuracy, each subject is presented two lists containing the 20 requirements ordered according to the priority order computed during the subject session with the two tools. The subjects do not know which tool the lists are produced from and are asked to mark the list containing the order which better fits their view (post-test 2).</t>
  </si>
  <si>
    <t>E682</t>
  </si>
  <si>
    <t>the participants used the two techniques individually on two different threat identification tasks: a web shop for mobile devices and a mobile interface to a student portal.</t>
  </si>
  <si>
    <t>Effectiveness: How many threats does the participant identify for the task? Measured by coding the delivered specifications and counting unique threats</t>
  </si>
  <si>
    <t>Coverage: Which types of threats does the participant identify for the task? Measured by coding the threats according to main categories and sub-categories of threats</t>
  </si>
  <si>
    <t>Perceived usefulness (PU): How useful does the participant consider the technique to be? Measured using four questionnaire items</t>
  </si>
  <si>
    <t>Perceived ease of use (PEOU): How easy to use does the participant consider the technique to be? Measured using four questionnaire items</t>
  </si>
  <si>
    <t>Intention to use (ITU): Does the participant intend to use the technique again in the future? Measured using four questionnaire items</t>
  </si>
  <si>
    <t>E692</t>
  </si>
  <si>
    <t>The subject was instructed to study the experimental requirements passage with the intention of answering a question(s) about the passage upon completion.</t>
  </si>
  <si>
    <t>The dependent variable in this experiment was overall score on the requirements questions.</t>
  </si>
  <si>
    <t>E697</t>
  </si>
  <si>
    <t>performing the modelling activity [...] During the modelling activity, the subjects had access to the experimental problems (randomly assigned and balanced between groups) and to the training materials. The subjects uploaded pictures of their models in the last question of the post-test questionnaire.</t>
  </si>
  <si>
    <t>we define the accuracy response variable, meaning how well a statement in the problem description is represented in the conceptual model. Each statement in the experimental problem is checked and rated  according to a three-level grading scale</t>
  </si>
  <si>
    <t>we define the completeness response variable as the degree to which all concepts in a statement are represented in the model.</t>
  </si>
  <si>
    <t>we define the user satisfaction variable, which is addressed by the evaluation model proposed by Moody [59]. It defines three metrics: Perceived Ease of Use (PEU), Perceived Utility (PU), and Intention to Use (IU)</t>
  </si>
  <si>
    <t>easy;useful;enjoyable</t>
  </si>
  <si>
    <t>we define the efficiency variable, measured as the time needed to perform the business modelling tasks. Time is measured in minutes and was self-reported by the subjects.</t>
  </si>
  <si>
    <t>E700</t>
  </si>
  <si>
    <t>the first task was of understanding diagrams and descriptions representing the functional requirements of a certain system;</t>
  </si>
  <si>
    <t>Comprehension of diagrams and their descriptions. This variable is measured by a comprehension questionnaire consisting of true/false/can’t tell statements about information included in the diagrams and their descriptions</t>
  </si>
  <si>
    <t>Time taken to comprehend. This variable is measured by the time (in minutes) taken by participants to complete the comprehension task</t>
  </si>
  <si>
    <t>Perceived comprehensibility of models, that is, the participants’ opinion regarding the ease of understanding the diagrams and descriptions. This variable is measured using a 7-point scale</t>
  </si>
  <si>
    <t>the second task was of creating diagrams and descriptions from a requirements document of a certain (other) system.</t>
  </si>
  <si>
    <t>Quality of the diagrams and their descriptions. The participants create models based on a requirements document of a certain (other) system. The quality of a created model is the degree to which the diagrams  and descriptions describe correctly and accurately the requirements of the system. Quality is  determined by graders who were assisted with an expert solution.</t>
  </si>
  <si>
    <t>domain model</t>
  </si>
  <si>
    <t>Time taken to create models. This variable is measured by the time (in minutes) taken by participants to complete the model creation task</t>
  </si>
  <si>
    <t>Perceived quality of modeling methods, that is, the participants’ opinion regarding how good is the modeling method for requirements specification. This variable too is measured using a 7-point scale.</t>
  </si>
  <si>
    <t>E711</t>
  </si>
  <si>
    <t>the students had time to read the instructions and to complete the estimation task. The effort estimation task was designed and conducted individually by the students.</t>
  </si>
  <si>
    <t>we conducted the same experiment but with professional software developers in industry and compared the result to the true implementation time, as implemented later by their colleagues</t>
  </si>
  <si>
    <t>E720</t>
  </si>
  <si>
    <t>In the understanding task, participants using CON and BEN [i.e., user story templated] had to choose the user stories that best matched the given scenario. There were 7 options, and 4 of those were considered the correct answer. [...] They then had to choose which user stories best suited the needs of each persona. Again, 4 of those options were considered correct.</t>
  </si>
  <si>
    <t>Assessing effectiveness. In Table 3 we present the metrics for the dependent variable effectiveness. It is  evaluated using precision, recall and f-measure.  Higher values of these metrics support the claim of better effectiveness.</t>
  </si>
  <si>
    <t>Assessing speed. In Table 4 we present the metric for the dependent variable speed. The unit for this metric is the second. Lower values of duration correspond to better speed.</t>
  </si>
  <si>
    <t>Assessing visual effort. In Table 5 we present the metrics for the dependent variable visual effort, collected with the eye-tracker. A fixation is a stabilisation of the eye on a part of the stimulus for a period of time between 200 and 300 ms</t>
  </si>
  <si>
    <t>Assessing perceived effort. In Table 6 we present the metrics for the dependent variable perceived effort, assessed through the NASA-TLX questionnaire.</t>
  </si>
  <si>
    <t>For each creation task, in the ones using CON and BEN, participants had to write user stories based on a given scenario.</t>
  </si>
  <si>
    <t>E726</t>
  </si>
  <si>
    <t>During the experiment, each reviewer was provided the full list of StRs to review; however, each StR was considered a separate experimental trial to best capture the differences between approaches.</t>
  </si>
  <si>
    <t>Accuracy captured whether the reviewer correctly identified the requirement as ‘satisfied’ or ‘unsatisfied.’</t>
  </si>
  <si>
    <t>More specifically, this looks like a manual acceptance test</t>
  </si>
  <si>
    <t xml:space="preserve">ART measured the amount of time the reviewer spent actively engaged in requirement review. </t>
  </si>
  <si>
    <t>E728</t>
  </si>
  <si>
    <t>a ten-question sheet was provided to each student.</t>
  </si>
  <si>
    <t>comprehension accuracy</t>
  </si>
  <si>
    <t>comprehension times</t>
  </si>
  <si>
    <t>E730</t>
  </si>
  <si>
    <t>The primary task in the experiment was to read the script of the aquarium domain (either the guided or unguided script, based on random assignment) and answer two inferential problem-solving questions. These questions (shown below) required subjects to develop creative solutions that go beyond the semantics of the diagram</t>
  </si>
  <si>
    <t>we also recorded the time that participants took to complete the questions in the main study</t>
  </si>
  <si>
    <t>both eye movement and verbal data were recorded while they performed the tasks</t>
  </si>
  <si>
    <t>We recruited two MIS graduate students to serve as independent coders and grade subjects’ responses, and we provided them with a detailed coding document containing possible answers to the questions</t>
  </si>
  <si>
    <t>E741</t>
  </si>
  <si>
    <t>E760</t>
  </si>
  <si>
    <t>E787</t>
  </si>
  <si>
    <t>The objects were the analysis class diagrams generated</t>
  </si>
  <si>
    <t>correctness</t>
  </si>
  <si>
    <t>comppleteness</t>
  </si>
  <si>
    <t>redundancy</t>
  </si>
  <si>
    <t>E855</t>
  </si>
  <si>
    <t xml:space="preserve">we asked 14 human subjects with a background in computer science (graduate students and technical staff from our department) to translate properties represented in DNL into equivalent FSA representations. </t>
  </si>
  <si>
    <t>The experimental results indicated that 40% (17 of 42) of the subjects’ FSAs were an exact match for the Propel FSAs and 64% (27 of 42) were “close” to the Propel FSAs. We say that a subject’s FSA is “close” to the Propel FSA if the subject’s FSA can be transformed into the Propel FSA by changing no more than one transition7 (i.e., adding it to the FSA if it is missing, changing its label, or changing its destination state) or changing the accepting status of one state.</t>
  </si>
  <si>
    <t>E898</t>
  </si>
  <si>
    <t>the subjects were asked to develop high-level test cases based on the requirements</t>
  </si>
  <si>
    <t>the score received from the test case development [...] The test case score was based on the number of identified correct input and output variables, and created equivalence classes in the test cases.</t>
  </si>
  <si>
    <t>efficiency, i.e. [...] the test case score per hour</t>
  </si>
  <si>
    <t>E902</t>
  </si>
  <si>
    <t>Does not meet I1 (an experiment is not part of the contributions of this work)</t>
  </si>
  <si>
    <t>E952</t>
  </si>
  <si>
    <t>Comprehension task 1—We provided each participant with the models associated with the functional requirement “Search Album by Singer” of M-Shop. To evaluate the comprehension of such a requirement, we asked the participants to fill out a comprehension questionnaire consisting of 11 closed-ended questions. Each question admitted one or more right answers.</t>
  </si>
  <si>
    <t>To get a single measure that represents a trade-off between correctness (P) and completenesses R, we compute the balanced F-measure as follows: F_1 = (2*P*R)/(P+R)</t>
  </si>
  <si>
    <t>Companion paper</t>
  </si>
  <si>
    <t>Comprehension task 2—We asked the participants to perform the same task as the previous one, but the experimental object was Theater. In particular, we gave each participant the models of the requirement “Buy Theater Ticket.”</t>
  </si>
  <si>
    <t xml:space="preserve">The second strategy was inspired to that by Kamsties et al. [3]. In particular, we quantified comprehension by means of: Avg = (SUM_(i=1)^(n) count_i)/n. The count_i assumes 1 as the value if the answer to the question i corresponds to the oracle for that question, while n is the number of questions. </t>
  </si>
  <si>
    <t>E984</t>
  </si>
  <si>
    <t>Subjects were presented with two to four equivalent specifications, depending on the feature being tested. They were then asked a series of objective questions about the state machine behavior described by the specifications.</t>
  </si>
  <si>
    <t>Objective questions were designed to test for four different aspects of readability. In order of increasing difficulty, these are:
1. Finding a relevant part of the specification, e.g., “Where in the specification is the trigger specified for a transition from the Cruise to Descent state?”
2. Understanding the notation, e.g., “What does line 6 of the specification say?”
3. Relating the specification to the model, e.g., “What will the output of the system be if the Altitude input is 1000 ft.?”
4. Modifying the specification, e.g., “What changes need to be made to the specification if the transition ‘Reorient mode to Spinup Mode when condition C occurs’ is added to the state machine?”</t>
  </si>
  <si>
    <t xml:space="preserve">After each part of the experiment, subjects were asked a set of subjective questions regarding their experience using the specifications. [...] Subjects were asked to rank the specifications used for each part of the experiment in terms of readability and then in terms of ease of editing. </t>
  </si>
  <si>
    <t>E1020</t>
  </si>
  <si>
    <t>In the understanding task, the participant had to analyse a correct i* SR model and answer a question about it.</t>
  </si>
  <si>
    <t>The ease with which participants conduct their tasks is assessed by effort measures. [...] we focus our assessment in two information sources: the physical (visual) effort involved in exploring the model and the perception of effort reported by participants. The former is addressed with eye-tracking measurements, while the latter is assessed through a NASA-TLX questionnaire.</t>
  </si>
  <si>
    <t>The accuracy achieved by our participants is assessed by their responses with respect to their precision, and recall [and F-measure]</t>
  </si>
  <si>
    <t>The speed achieved by our participants is assessed by several time-related indicators. We are interested not only in the overall response time, but also on the time it takes participants to provide valid answers.</t>
  </si>
  <si>
    <t>E1025</t>
  </si>
  <si>
    <t>Does not meet I1 (no human subjects)</t>
  </si>
  <si>
    <t>E1027</t>
  </si>
  <si>
    <t xml:space="preserve">Each student was asked to complete a trace recovery task for the student dataset </t>
  </si>
  <si>
    <t>We used the committee of all five methods and applied three decision rules: majority (3 of 5 methods), supermajority (4 of 5 methods), and consensus (5 of 5 methods) to classify the links. To find the probability of detection (pd) for each committee, we simply ran the true RTM through it. For each of the student-generated RTMs, we therefore were interested in establishing pf, the probability of false positive detection, and thus only the false positives from these RTMs were studied. We also looked at how each committee changed the precision and recall of the RTM</t>
  </si>
  <si>
    <t>E1044</t>
  </si>
  <si>
    <t>each participant had 4 models to examine, all from different domains. [...] Two of the performed tasks were aimed at evaluating the effort in understanding a correct i* model. In one of them, the model had a good layout (according to the guidelines discussed in section II-B), while on the other the layout was bad (violating several layout guidelines). [..] the participants had to answer orally a simple question.</t>
  </si>
  <si>
    <t>Precision — the fraction of model elements retrieved by participants</t>
  </si>
  <si>
    <t>Recall — the fraction of relevant model elements (or of relevant defects) retrieved by participants, over the total number of model elements (or potential defects) retrieved</t>
  </si>
  <si>
    <t>F-measure — a measure that combines precision and recall, computed as 2∗(P recision∗Recall) (P recision+Recall) ; this measure provides an harmonic mean of precision and recall</t>
  </si>
  <si>
    <t>Duration — the time taken by the participants to complete the task.</t>
  </si>
  <si>
    <t>NASA TLX score — an overall weighted score resulting from the application of the TLX questionnaire, covering perceived mental, physical and temporal demand, performance, effort and frustration while performing a task.</t>
  </si>
  <si>
    <t>FixRel — Fixation Rate on Relevant elements; the fraction of number of fixations in an given AOI over the total number of fixations in the AOG (Area of Glance).</t>
  </si>
  <si>
    <t>FixIrrel — Fixation Rate on Irrelevant elements; the fraction of number of fixations in an given AOI over the total number of fixations in the AOG.</t>
  </si>
  <si>
    <t>AvDurFixRel — Average Duration of Relevant Fixation; the fraction of total duration of fixations for relevant AOIs over the number of elements of the relevant AOIs.</t>
  </si>
  <si>
    <t>AvDurFixIrrel — Average Duration of Irrelevant Fixation; the fraction of total duration of fixations for relevant AOIs over the number of elements of the relevant AOIs.</t>
  </si>
  <si>
    <t>E1064</t>
  </si>
  <si>
    <t>After watching the videos, participants voted on which variant they would choose via a short poll started by the experimenter. Then the group participants discussed their choices among each other. The individuals were asked about pros and cons o f each variant by the interviewer. After this exchange, participants voted again on which order variant they would choose via a short poll started by the experimenter.</t>
  </si>
  <si>
    <t>Analyzing the Choice of Variants: To examine our data regarding the first hypothesis, we analyzed the results o f two questions o f the online questionnaire in a descriptive way. Within the scope o f these questions, we asked the participants whether they had changed their opinion regarding the choice of variants after the discussion and if so, why.</t>
  </si>
  <si>
    <t>Analyzing the Amount o f Arguments'. To answer our second research question, we listened to the audio recordings o f the sessions to count the arguments for each variant. Based on the results o f the counting, we calculated the average arguments per participant for both groups.</t>
  </si>
  <si>
    <t>Analyzing Additional Results: For the analysis o f the additional results (Video Quality, Changes o f Opinion, Chosen Variants) the results o f the online questionnaire were used.</t>
  </si>
  <si>
    <t>E1066</t>
  </si>
  <si>
    <t>subjects were asked questions to test their understanding using the Employment model. These questions allowed us to establish a baseline for comparison of subjects’ performance on goal model tasks.</t>
  </si>
  <si>
    <t>Subjects were tested on their ability to answer questions about the Bike and Summer models</t>
  </si>
  <si>
    <t>time [to complete the task]</t>
  </si>
  <si>
    <t>E1080</t>
  </si>
  <si>
    <t>the participants started modeling the process description they were given</t>
  </si>
  <si>
    <t># of modeled information units (info): For each participant, it was examined whether the complete process description comprising a total of 17 information units (i.e., requirements) was modeled, by counting the number of modeled information units.</t>
  </si>
  <si>
    <t>process description</t>
  </si>
  <si>
    <t># of elements: With the help of this variable, conclusions can be drawn referring to the complexity of the different diagram types. To measure this variable, the following elements were counted for each diagram modeled with ACTs: activities, labeled arrows, connectors / branches. In case of EPCs, the elements “event” and “function”, and connectors such as “AND”, “OR”, and “XOR” were counted.</t>
  </si>
  <si>
    <t>complex</t>
  </si>
  <si>
    <t># of errors: This value holds the number of errors related to both the syntax of the respective diagram types, e.g., incorrect usage of connectors, and missing or incorrect information.</t>
  </si>
  <si>
    <t>E1092</t>
  </si>
  <si>
    <t>The participants were then given 45 minutes to vet as many [trace] links as they could.</t>
  </si>
  <si>
    <t>recall of the final trace links</t>
  </si>
  <si>
    <t>precision of the final trace links</t>
  </si>
  <si>
    <t>the number of links investigated by the analyst within the allotted time</t>
  </si>
  <si>
    <t>E1103</t>
  </si>
  <si>
    <t>Both groups were tasked to annotate the same requirements, in the same order. The only difference between the two groups was that the treatment group received suggestions from CCR, which they either accepted or rejected, while the control group used the built-in search functionality of the annotation tool to find the relevant objects.</t>
  </si>
  <si>
    <t>time spent per requirement</t>
  </si>
  <si>
    <t>expert-based judgment on correctness of associations</t>
  </si>
  <si>
    <t>within-group variation of made associations</t>
  </si>
  <si>
    <t>self-reported confidence in terms of completeness (M4) and correctness (M5) of made associations</t>
  </si>
  <si>
    <t>E1134</t>
  </si>
  <si>
    <t>The study required the participants to determine security sensitive pattern(s) (right layer of ALSAF) that can be expected to achieve a given set of security properties (middle layer of ALSAF). The participants were also required to identify those security attributes (left layer of ALSAF), which have been decomposed into security properties</t>
  </si>
  <si>
    <t>the number of correctly identified security sensitive patterns required to satisfy the required security properties</t>
  </si>
  <si>
    <t>the number of correctly identified security attributes from which the required security properties have been decomposed.</t>
  </si>
  <si>
    <t>All the participants in the study were asked to fill a questionnaire consisting of one question and some space for comments. The questionnaire asked the participant’s to give their opinion of the usefulness of ALSAF for performing the task of identifying the security patterns and quality attributes for the given security properties on a five point scale</t>
  </si>
  <si>
    <t>E1136</t>
  </si>
  <si>
    <t>Participants had 90 minutes to acquaint themselves with the transaction identification method appropriate for their group, and identify transactions in 34 use cases.</t>
  </si>
  <si>
    <t>a number of transactions identified in a use-case-based requirements specification</t>
  </si>
  <si>
    <t>E1138</t>
  </si>
  <si>
    <t>converting requirements into software model [...] A software model is the outcome of each exercise when the subject processes the requirements. The resulting software models are corrected by a domain expert, who determines the percentage of steps that are correctly performed within each task</t>
  </si>
  <si>
    <t>Effectiveness is defined as the percentage of an exercise performed correctly by the software engineer. The exercises are decomposed by a domain expert into a set of steps, and each step has a weighted percentage with respect to the whole exercise</t>
  </si>
  <si>
    <t>Efficiency is the ratio between the effectiveness and the time spent (in minutes) to perform the exercise.</t>
  </si>
  <si>
    <t>The perceived difficulty is the perception that a software engineer has of the complexity of an exercise. It is measured using a Likert scale. The software engineers must fill in a value for the perceived difficulty for each exercise.</t>
  </si>
  <si>
    <t>E1142</t>
  </si>
  <si>
    <t>94 subjects were asked to rate the importance of 16 cell phone features that would pertain to their decision for purchasing a new phone.</t>
  </si>
  <si>
    <t>the number of features judged as essential</t>
  </si>
  <si>
    <t>Unclear, whether there was a valuation</t>
  </si>
  <si>
    <t>The subjects were asked to assess the contribution of 16 proposed features to the fulfillment of the project’s vision for the software product.</t>
  </si>
  <si>
    <t>E1143</t>
  </si>
  <si>
    <t xml:space="preserve">To fulfill the above objectives we developed a set of twenty (20) exercises. Each exercise contains two goals connected with each other using a contribution link. All four (4) kinds of contribution links are considered, initially visualized symbolically: “++”,“+”,“−” and“−−”. [...]  we ask the participants to look at the model and respond with what they think the satisfaction value of the destination goal is. </t>
  </si>
  <si>
    <t>the total distance between participant responses – to assess agreement and its affecting factors</t>
  </si>
  <si>
    <t>total relative and absolute distance of the participant responses and the normative response  – to assess alignment between visualization and semantics</t>
  </si>
  <si>
    <t>average participant confidence in their response</t>
  </si>
  <si>
    <t>E1146</t>
  </si>
  <si>
    <t xml:space="preserve">the subjects were asked to perform the following tasks: Comprehension tests for the functional requirement </t>
  </si>
  <si>
    <t>a comprehension questionnaire consisting of 8 multiple-choice questions, each of which had one or more correct answers</t>
  </si>
  <si>
    <t>E1148</t>
  </si>
  <si>
    <t>The participants –working in isolation– produced UML models representing the requirements of the system, according to the measurement-oriented modelling technique. The UML models were measured following the procedure described in section 3.3. All the models were evaluated by three counters, in order to make the evaluations reasonably independent from the counter</t>
  </si>
  <si>
    <t>The measured sizes of the models were compared with each other and with the measure obtained by means of the traditional procedure</t>
  </si>
  <si>
    <t>E1149</t>
  </si>
  <si>
    <t>They had to perform three activities for modelling the domain: identify the actors, domain objects and associations.</t>
  </si>
  <si>
    <t xml:space="preserve">Number of missing actors: We counted all actors that were identified in the master solution and not recognized by the participants. </t>
  </si>
  <si>
    <t xml:space="preserve">Number of missing domain objects: The number of missing domain objects were counted similarly to the number of missing actors (i.e. synonyms are accepted). </t>
  </si>
  <si>
    <t>Number of missing associations: We evaluated whether the associations connect to correct domain objects</t>
  </si>
  <si>
    <t>E1151</t>
  </si>
  <si>
    <t>Subjects were requested to perform the following corrective or perfective maintenance interventions</t>
  </si>
  <si>
    <t xml:space="preserve">the code correctness [...] the code correctness [was measured] by executing a JUnit test suite </t>
  </si>
  <si>
    <t>the effort required to perform the maintenance task. The effort was measured by means of time sheets</t>
  </si>
  <si>
    <t>E1155</t>
  </si>
  <si>
    <t>The experimental task consists in specifying a goal model using one of the selected languages on two experimental objects that were selected from the Requirements Engineering literature</t>
  </si>
  <si>
    <t>quality (QLTY) of the goal models produced in terms of correctness (whether the model conforms to the goal-oriented language) and completeness (whether the model contains all the information required to represent the stakeholders goals).</t>
  </si>
  <si>
    <t>the participants’ productivity (PROD) and is calculated as the ratio between the quality of the model and the total time spent in the modeling task</t>
  </si>
  <si>
    <t>Perceived Ease of Use (PEOU): the degree to which modelers believe that using a method will be effort-free</t>
  </si>
  <si>
    <t>Perceived Usefulness (PU): the degree to which modelers believe that using a specific method will increase their job performance within an organizational context</t>
  </si>
  <si>
    <t>E1158</t>
  </si>
  <si>
    <t>To quantify software engineers’ performance in comprehending functional requirements, we evaluated participants’ answers to each comprehension questionnaire by using two strategies. The first one was an information retrieval-based strategy [ 24 ]. It consists in computing precision (Pc ) and recall (Rc ) of the answers given by the participant s</t>
  </si>
  <si>
    <t>Extension of E952</t>
  </si>
  <si>
    <t xml:space="preserve">The second strategy we adopted to quantify performance in comprehending functional requirements was inspired to that used by Kamsties et al. [22]. </t>
  </si>
  <si>
    <t>E1163</t>
  </si>
  <si>
    <t>During the experiment, the multilingual groups were involved in a Planning Game activity, a requirements prioritization technique used in agile development. In particular, they had to complete two tasks. During the first task (T1), acting as customers, they separated a few vital requirements from the many elicited in a software development effort</t>
  </si>
  <si>
    <t>engagement and comfort with communication [...] The questionnaires listed 16 closed questions</t>
  </si>
  <si>
    <t>satisfaction with task performance [...] The questionnaires listed 16 closed questions</t>
  </si>
  <si>
    <t xml:space="preserve">Then, during the second task (T2), acting as developers, they completed a release plan. </t>
  </si>
  <si>
    <t>E1165</t>
  </si>
  <si>
    <t xml:space="preserve">The participating teams where all tasked with implementing the same specification for a web portal </t>
  </si>
  <si>
    <t>Completeness: How many requirements (per priority level) did the teams manage to implement in the given time?</t>
  </si>
  <si>
    <t>Robustness: How well do the solutions react to weird, difficult, or dangerous inputs?</t>
  </si>
  <si>
    <t>Development process: How frequent are which types of development activities during the two days?</t>
  </si>
  <si>
    <t>Size and structure: How many files of which size and type comprise each team’s solution?</t>
  </si>
  <si>
    <t>E1168</t>
  </si>
  <si>
    <t>The software development activity that subjects must tackle consisted of designing [...] software for a given problem using either design approach (XP/Evolutionary or Planned</t>
  </si>
  <si>
    <t>The quality concept applied in this study is that a good design should keep low levels of algorithm’s complexity, measured with the metrics: Decision Count (DC), Maximum McCabe Cyclomatic Complexity (MCC), and Number of Code Statements (NSTMNT)</t>
  </si>
  <si>
    <t>The software development activity that subjects must tackle consisted of [...] coding [...] software for a given problem using either design approach (XP/Evolutionary or Planned</t>
  </si>
  <si>
    <t>For analyzing variations in productivity, three metrics were chosen to capture different views of the effort put into the design, namely: Number of Classes/hour  (PTNOC), LOC/minute (PTLOC), and Number of Methods/minute (PTNOM)</t>
  </si>
  <si>
    <t>E1172</t>
  </si>
  <si>
    <t>answering independently the questions consulting the Use Cases</t>
  </si>
  <si>
    <t>comprehension effort [...] The comprehension effort is measured as time to answer the questionnaire</t>
  </si>
  <si>
    <t>comprehension level [...] The comprehension level has been assessed, similarly to [17], using a comprehension questionnaire composed of 10 open questions on each software system.</t>
  </si>
  <si>
    <t>E1175</t>
  </si>
  <si>
    <t>on Rent the subjects were asked to model the use case insert a new reservation contract to hire a car, while on ECP search for a book within the on-line catalog was asked to model.</t>
  </si>
  <si>
    <t>Time (indicates the minutes that all the subjects within a team spent to perform the task)</t>
  </si>
  <si>
    <t>Defects (shows the number of defects in a use case)</t>
  </si>
  <si>
    <t>E1183</t>
  </si>
  <si>
    <t>the subjects answer six comprehension questions</t>
  </si>
  <si>
    <t>Accuracy: we quantify and measure this variable by the percentage of correct answers given by a subject in the multiple choice questions.</t>
  </si>
  <si>
    <t>Time: we measure this variable as the amount of time that each subject spends on each model stimulus. We measure this variable using the eye-tracking system.</t>
  </si>
  <si>
    <t>Effort: we consider effort as the amount of visual attention that subjects spend to answer the question. We assume that less attention and less time means less effort.</t>
  </si>
  <si>
    <t>E1186</t>
  </si>
  <si>
    <t>For each task, subjects were given 2.5 minutes to comprehend the documents and were required to answer the question verbally within the time.</t>
  </si>
  <si>
    <t>the temporal distance between increases in α spectrum power and fixation ratio on source code</t>
  </si>
  <si>
    <t>E1222</t>
  </si>
  <si>
    <t>the subjects were given the task of manually creating tests and generating tests with the aid of an  automated test input generation tool</t>
  </si>
  <si>
    <t>Decision Coverage [...] In this experiment we use decision coverage as the criterion for which tests are automatically generated. A coverage score indicator of the created tests is obtained for each individual  solution.</t>
  </si>
  <si>
    <t>Effectiveness [...] A mutation score is calculated by automatically seeding faults to measure the fault detecting capability of the written tests.</t>
  </si>
  <si>
    <t>Efficiency Metrics [...] We measured efficiency using the following indicators: Duration: Number of minutes spent on testing the program. [...] Number of tests: This metric is defined by the number of created tests.</t>
  </si>
  <si>
    <t>E1241</t>
  </si>
  <si>
    <t>software design and development</t>
  </si>
  <si>
    <t>designing (architecture);implementing</t>
  </si>
  <si>
    <t>Source Lines</t>
  </si>
  <si>
    <t>Comment Lines</t>
  </si>
  <si>
    <t>Program Development Effort</t>
  </si>
  <si>
    <t>Number of Errors</t>
  </si>
  <si>
    <t>E1245</t>
  </si>
  <si>
    <t>old and young subjects reviewed source code based on a specification document.</t>
  </si>
  <si>
    <t>reviewing</t>
  </si>
  <si>
    <t>accuracy [...] of code review: [...] Indication recall rate: Number of indications in the code review / total number of faults [and] Indication precision
rate: Number of correct indications / number of indications</t>
  </si>
  <si>
    <t>code review</t>
  </si>
  <si>
    <t>complete;correct</t>
  </si>
  <si>
    <t>efficiency of code review [...] Review indication time: Number of indications / total review time [and] Correct indication time: Number of correct indications / total review time</t>
  </si>
  <si>
    <t>E1323</t>
  </si>
  <si>
    <t>Each subject received the artifacts described in Section 4.6, Instrumentation. During the inspection, each subject filled out a worksheet with the identified candidate defects.</t>
  </si>
  <si>
    <t>Efficiency [...]: the ratio between the number of defects detected and the time spent in the inspection process</t>
  </si>
  <si>
    <t>Effectiveness [...]: the ratio between the number of detected defects and the total number of existing (known) defects,</t>
  </si>
  <si>
    <t>E1336</t>
  </si>
  <si>
    <t>to develop Implementation 1.</t>
  </si>
  <si>
    <t>Implementation 1’s adaptability</t>
  </si>
  <si>
    <t>E1382</t>
  </si>
  <si>
    <t>create class diagrams of the application’s architecture</t>
  </si>
  <si>
    <t>Superseded by E563</t>
  </si>
  <si>
    <t>E1383</t>
  </si>
  <si>
    <t>Superseded by E622</t>
  </si>
  <si>
    <t>E1386</t>
  </si>
  <si>
    <t>45 min was focused only on deriving test cases for the application by filling in the provided template</t>
  </si>
  <si>
    <t>the size of the test suite measured as the number of derived test cases</t>
  </si>
  <si>
    <t>the amount and types of errors in the derived test cases</t>
  </si>
  <si>
    <t>the number of system requirements covered by the derived tests</t>
  </si>
  <si>
    <t>E1387</t>
  </si>
  <si>
    <t>subjects receive the user stories of one application (DH or PP), with or without the guidelines and were asked to derive the conceptual models - one class diagram and one use case diagram for the entire set; We asked the subjects to derive a use case diagram and a class diagram that would serve as the backbone of the system to be developed</t>
  </si>
  <si>
    <t>Validity (DV1): the ratio between the number of  elements in the subject solution that are in the gold standard (true positives) and the true positives plus the number of elements in the subject’s solution that do not exist within the gold standard solution (false positives). In information retrieval terms, validity equates to precision.</t>
  </si>
  <si>
    <t>Completeness (DV2): the ratio between the number of elements in the subject solution that also exist in the gold standard (true positives) and the number of elements in the gold standard (true positives + false negatives). In information retrieval terms, completeness is recall.</t>
  </si>
  <si>
    <t>E1389</t>
  </si>
  <si>
    <t>The task of the experiment was to compare the given sentence with three given situations and decide which of the three situations (one, two, or all three) match the given sentence.</t>
  </si>
  <si>
    <t>Readability: [...] we also use reading time as an indicator of reading difficulty to examine the effort for a person to understand a sentence</t>
  </si>
  <si>
    <t>Technically, they are measuring duration, not ease</t>
  </si>
  <si>
    <t>Understandability: To measure correctness, we test whether the understanding reflects the true meaning of the sentence or represents a false belief.</t>
  </si>
  <si>
    <t>Perceived Difficulty: For the determination of perceived difficulty, we asked the participants to rate the reading difficulty on a scale with the values “easy”, “medium”, and “difficult”.</t>
  </si>
  <si>
    <t>E1391</t>
  </si>
  <si>
    <t>Subjects receive a set of user stories as source artefacts and an EDG as target artefact, having as a task generating the traces between artefacts.</t>
  </si>
  <si>
    <t>For effectiveness, we decide to measure subject’s precision during trace generation.</t>
  </si>
  <si>
    <t>For efficiency, we plan to measure subject’s number of generated traces per minute.</t>
  </si>
  <si>
    <t>For satisfaction, we propose to measure three qualitative variables based on a 1-to-5 Likert scale: Perceived ease of use (PEU), perceived usefulness (PU), and Intention to Use (ITU).</t>
  </si>
  <si>
    <t>E1393</t>
  </si>
  <si>
    <t>Each subject was given either NL or MERTS formatted strategy for the experiment. [...] The requirements set contained 13 product and 18 feature level requirements. [...] The instrumentation had a Decision column next to every feature level requirement with two options: Accept and Reject. For every triage decision the experiment subject had to specify a rationale behind the triage (Accept or Reject) decision.</t>
  </si>
  <si>
    <t>Effectiveness: Number of correct requirements triage decisions</t>
  </si>
  <si>
    <t>Triage means exclusion of irrelevant requirements</t>
  </si>
  <si>
    <t>Efficiency: Time taken (in minutes) to perform triage on all requirements</t>
  </si>
  <si>
    <t>E1394</t>
  </si>
  <si>
    <t>In each segment, the participants saw one type of video representation. [...] At the end of segment 1, all participants rated several statements whether they agree or disagree. [...] Afterwards, all participants were asked which type of vision video communicated more information and which one they prefer and recommend.</t>
  </si>
  <si>
    <t>Preference. The preference was measured in two  different parts of the experiment. On the one hand, the preference was measured after the participants watched videos of one type of representation. On the other hand, the preference was measured after both types of video representation were shown to the participants. The preference of the participants regarding the videos was measured partly through 6-point Likert-scales and partly through questions with predefined response options.</t>
  </si>
  <si>
    <t>"communicating information" is interpreted as the activity of "understanding"</t>
  </si>
  <si>
    <t>Performance. The performance was measured after three single videos of one representation type were viewed. The participants were asked to name solution ideas. H7_1: There is a difference between the groups in the number of solution ideas triggered by the particular video being viewed.</t>
  </si>
  <si>
    <t>E1395</t>
  </si>
  <si>
    <t>In the first time window, participants were asked to watch the vision video for the first time before answering six Questions of Understanding. [...] Lastly, participants were allowed to leave comments and add to existing parts of the discussion.</t>
  </si>
  <si>
    <t>To find data on which to base a potential rejection of these null hypotheses, we analyzed the PFNets spreadsheets filled out by our participants according to Braunschweig and Seaman [5]. Their technique resulted in network similarity (NetSim) values for all participant pairs. These were then used to calculate average NetSim values for each group and to calculate the statistical significance of differences in the achieved shared understanding between the groups.</t>
  </si>
  <si>
    <t>E1398</t>
  </si>
  <si>
    <t>During the experiment the subjects got an overview map covering the whole E-Shop, so they could put the proposed associations in context. [...] For each suggested association, the participants got four tasks to solve.
1. They had to answer the question, whether the suggestion is correct.
2. They should write down up to three ideas triggered by the suggestion.
3. They should evaluate how helpful the suggestion was in finding new ideas.
4. In case the suggestions trigger new ideas, the participants should score the innovative aspect of their ideas.</t>
  </si>
  <si>
    <t>the subjects identify more associations as correct using ri than using rb.</t>
  </si>
  <si>
    <t>the subjects identify the proposed associations more often as helpful using ri than using rb.</t>
  </si>
  <si>
    <t>the subjects identify the proposed associations more often as leading to innovative ideas using ri than using rb.</t>
  </si>
  <si>
    <t>E1403</t>
  </si>
  <si>
    <t>Five tasks were prepared and used in the experiment, and were concerned with:
• listing requirements related to some functionality or having some, by the task, defined property
• listing components in the logical view that implement a given requirement
• listing components which may be affected by a given change request</t>
  </si>
  <si>
    <t>tracing;modifying</t>
  </si>
  <si>
    <t>The subject’s average score over all tasks (percentage)</t>
  </si>
  <si>
    <t>The subject’s total number of false positives for all tasks</t>
  </si>
  <si>
    <t>The total amount of time the subject spent on the tasks</t>
  </si>
  <si>
    <t>The sum of the subject’s confidence level over all tasks</t>
  </si>
  <si>
    <t>The efficiency of the change impact assessment process, calculated as AVG_SCORE / TOT_TIME</t>
  </si>
  <si>
    <t>E1410</t>
  </si>
  <si>
    <t>Subjects were asked to manually generate one release plan.</t>
  </si>
  <si>
    <t>The confidence that each subject had in their manual, black box, and white box release plans was measured after each stage of experiment by surveys 2, 3, and 4 respectively.</t>
  </si>
  <si>
    <t>Subjects were asked to take the same project data used in stage 1 to generate release plans using DSS-RP.</t>
  </si>
  <si>
    <t>The average tendency of change in confidence [...] between the three stages of the experiment was analyzed</t>
  </si>
  <si>
    <t>Subjects used DSS-RP not only as a planning tool, but also performed prescribed re-planning steps. This was intended to provide a deeper understanding on the impact of parameter changes.</t>
  </si>
  <si>
    <t>The average tendency of change in [...] understanding between the three stages of the experiment was analyzed</t>
  </si>
  <si>
    <t>E1415</t>
  </si>
  <si>
    <t>Regarding the main experiment, the subjects were asked to use the following procedure to execute both the tasks: (i) specify name and start-time in the comprehension questionnaire; (ii) answer the questions by consulting the provided material; (iii) mark the end-time</t>
  </si>
  <si>
    <t>The comprehension level dependent variable is used to measure the comprehension of the subjects on each business process. Similarly to [21], the subjects were asked to answer a comprehension questionnaire (it is equal for both the treatments but different by objects) composed of multiple choice questions</t>
  </si>
  <si>
    <t>Correctness and completeness of the provided answers have been measured, similarly to [21], using an information retrieval based approach. [...] In order to get a single value representing a balance between correctness and completeness, we used the harmonic mean between precision and recall: F-measure</t>
  </si>
  <si>
    <t>The comprehension effort dependent variable measures the time, expressed in minutes, that each subject spent to accomplish a task. We got this value using the start and stop times the subjects were asked to record.</t>
  </si>
  <si>
    <t>E1425</t>
  </si>
  <si>
    <t>subjects had to specify functional test cases for given requirements</t>
  </si>
  <si>
    <t xml:space="preserve">Number of test candidates [...] For measurement of test coverage we introduce the concept of test candidates which represents the diversity of input data according to equivalence partitioning. </t>
  </si>
  <si>
    <t>Mean time per test candidate</t>
  </si>
  <si>
    <t>Perceived difficulty</t>
  </si>
  <si>
    <t>E1435</t>
  </si>
  <si>
    <t>To comprehend functional requirements specifications, each participant received the functional, object, and dynamic models associated with the requirements understand as well as a comprehension questionnaire consisting of 11 closed-ended questions—each question admitted one or more right answer</t>
  </si>
  <si>
    <t>two Dependent Variables (DVs), namely Fc and Avg, to measure software engineers’ performance in comprehending functional requirements specifications. Fc is the (balanced) F-measure [24] of precision (correctness) and recall (completeness) of the answers a certain participant gave to the comprehension  questionnaire.</t>
  </si>
  <si>
    <t>I0</t>
  </si>
  <si>
    <t>coordinating</t>
  </si>
  <si>
    <t>reusing</t>
  </si>
  <si>
    <t>I1</t>
  </si>
  <si>
    <t>correct;complete;duration</t>
  </si>
  <si>
    <t>I2</t>
  </si>
  <si>
    <t>I3</t>
  </si>
  <si>
    <t>estimating feasibility</t>
  </si>
  <si>
    <t>I4</t>
  </si>
  <si>
    <t>prototyping</t>
  </si>
  <si>
    <t>I5</t>
  </si>
  <si>
    <t>I6</t>
  </si>
  <si>
    <t>I7</t>
  </si>
  <si>
    <t>S0</t>
  </si>
  <si>
    <t>precede design by requirements</t>
  </si>
  <si>
    <t>The requirements themselves must be stable, and one must possess high capabilities for effort estimation.</t>
  </si>
  <si>
    <t>S1</t>
  </si>
  <si>
    <t>a requirements analysis for the respective iteration is followed by designing the system part of the iteration</t>
  </si>
  <si>
    <t>requirements to be considered in later iterations should not require a complete redesign of the system architecture.</t>
  </si>
  <si>
    <t>architecture</t>
  </si>
  <si>
    <t>stable</t>
  </si>
  <si>
    <t>S2</t>
  </si>
  <si>
    <t>Prototyping concentrates on the development of an executable version of the system that fulfills a limited number of requirements.</t>
  </si>
  <si>
    <t>developer requirements or even customer requirements typically directly lead to code</t>
  </si>
  <si>
    <t>A prototype is a great way to clarify ambiguous or unknown requirements</t>
  </si>
  <si>
    <t>S3</t>
  </si>
  <si>
    <t>The next step evaluates the identified alternatives and identifies and resolves risks that come with the different alternatives.</t>
  </si>
  <si>
    <t>estimating risk</t>
  </si>
  <si>
    <t>During the third step, the development approach that is suited best for the risks is chosen.</t>
  </si>
  <si>
    <t>S5</t>
  </si>
  <si>
    <t>The Unified Modeling Language (UML) is used to model all central artifacts describing the system—e.g., requirements and design.</t>
  </si>
  <si>
    <t>Use cases are central to system development, also driving design, implementation, and test</t>
  </si>
  <si>
    <t>implementing;designing (architecture);testing</t>
  </si>
  <si>
    <t>the architecture is influenced by the use cases [...] The system architect must find an architecture that satisfies these external factors as well as the requirements stated in the use cases</t>
  </si>
  <si>
    <t>The more detailed and mature the use cases become, the more details are added to the architecture, which in turn facilitates the maturation of additional use cases. This process continues until the architecture is deemed stable.</t>
  </si>
  <si>
    <t>Each iteration elicits requirements; performs an analysis that allocates the system behavior to a set of objects of the system;</t>
  </si>
  <si>
    <t>Each iteration elicits requirements; [...] provides a design that describes the static structure of the system as subsystems, classes, and interfaces as well as the use cases realized as collaborations among them;</t>
  </si>
  <si>
    <t>Each iteration elicits requirements; [...] creates an implementation that includes components (i.e., source code)</t>
  </si>
  <si>
    <t>Each iteration elicits requirements; [...] and finally performs a test of the system, using test cases that verify the use cases.</t>
  </si>
  <si>
    <t>S6</t>
  </si>
  <si>
    <t>If requirements are unclear, the teams can develop prototypes to elicit feedback iteratively</t>
  </si>
  <si>
    <t>Incremental development planning</t>
  </si>
  <si>
    <t>the functional specification is the basis for the incremental system development</t>
  </si>
  <si>
    <t>the usage specification is the basis for generating test cases.</t>
  </si>
  <si>
    <t>On the basis of both specifications, the development and certification teams together define an initial plan for incrementally developing the system.</t>
  </si>
  <si>
    <t>Data Collection Source</t>
  </si>
  <si>
    <t>Prefix</t>
  </si>
  <si>
    <t>#</t>
  </si>
  <si>
    <t>Literature Survey: Experiments</t>
  </si>
  <si>
    <t>E</t>
  </si>
  <si>
    <t>Literature Survey: Software Processes</t>
  </si>
  <si>
    <t>S</t>
  </si>
  <si>
    <t>Interview Study</t>
  </si>
  <si>
    <t>I</t>
  </si>
  <si>
    <t>Description</t>
  </si>
  <si>
    <t>#E</t>
  </si>
  <si>
    <t>#I</t>
  </si>
  <si>
    <t>Reading a requirement and creating a mental model of it</t>
  </si>
  <si>
    <t>Developing source code that exhibits features as specified in the requirements</t>
  </si>
  <si>
    <t>Developing a (graphical) model from a requirement</t>
  </si>
  <si>
    <t>Determining whether a requirement is compliant to some regulation</t>
  </si>
  <si>
    <t>Changing some artifact based on the information of a requirement</t>
  </si>
  <si>
    <t>Verifying an artifact to exhibit the features or properties described in a requirement</t>
  </si>
  <si>
    <t>Developing a graphical user interface</t>
  </si>
  <si>
    <t>Estimating the effort that it takes to implement a requirement</t>
  </si>
  <si>
    <t>Creating documentation</t>
  </si>
  <si>
    <t>Creating a release plan</t>
  </si>
  <si>
    <t>Given a set of requirements, selecting the minimal subset of these requirements that semantically cover the initial set</t>
  </si>
  <si>
    <t>Assigning priority values to requirements of a set</t>
  </si>
  <si>
    <t>Identifying points of the system under development that may be subject to variation</t>
  </si>
  <si>
    <t>Establishing a trace link between a requirement and another artifact</t>
  </si>
  <si>
    <t>Devloping a software architecture that meets the NFRs</t>
  </si>
  <si>
    <t>Identifying points of the system under development that may be subject to security threats</t>
  </si>
  <si>
    <t>Reviewing source code based on requirements</t>
  </si>
  <si>
    <t>Coordinating software engineering work</t>
  </si>
  <si>
    <t xml:space="preserve">Using an existing artifact </t>
  </si>
  <si>
    <t>Determining the feasibility of a task</t>
  </si>
  <si>
    <t>Developing a prototype of a system</t>
  </si>
  <si>
    <t>Attribute</t>
  </si>
  <si>
    <t>The precision of the activity, i.e., the fraction of true positives among positives</t>
  </si>
  <si>
    <t>The time it takes to complete the activity</t>
  </si>
  <si>
    <t>The recall of the activity, i.e., the fraction of tru positives among trues</t>
  </si>
  <si>
    <t>Feasibility describes the degree to which the activity is doable.</t>
  </si>
  <si>
    <t>The degree of belief with which the agent relies on their result</t>
  </si>
  <si>
    <t>Efficiency is the correctness/duration</t>
  </si>
  <si>
    <t>The ease of use as perceived by the executing agent</t>
  </si>
  <si>
    <t>The degree to which an activity is biased</t>
  </si>
  <si>
    <t>Stability of the activity against errors</t>
  </si>
  <si>
    <t>The closeness of a produced value to an actual value</t>
  </si>
  <si>
    <t>The ease of learning as perceived by the executing agent</t>
  </si>
  <si>
    <t>The usefulness of the activity as perceived by its participants</t>
  </si>
  <si>
    <t>How well the activity engages and encourages its participants</t>
  </si>
  <si>
    <t>How much freedom of flexibility the activity allows</t>
  </si>
  <si>
    <t>The general perception of the activity</t>
  </si>
  <si>
    <t>The precision of repeated executions of the activity</t>
  </si>
  <si>
    <t>source code of an implementation realizing certain features</t>
  </si>
  <si>
    <t>abstract state machine specification</t>
  </si>
  <si>
    <t>UML class diagram in object-oriented languages</t>
  </si>
  <si>
    <t>UML sequence diagram between actors</t>
  </si>
  <si>
    <t>source code of test cases</t>
  </si>
  <si>
    <t>design documentation (mainly for user interfaces)</t>
  </si>
  <si>
    <t>documentated, estimated effort for a planned activitity</t>
  </si>
  <si>
    <t>log of changes to a file</t>
  </si>
  <si>
    <t>(graphical) interface for a user to interact with the system</t>
  </si>
  <si>
    <t>executable compiled from source code</t>
  </si>
  <si>
    <t>association of requirements to priority ranks</t>
  </si>
  <si>
    <t>summary of interaction scenarios between a user and the system as a black box</t>
  </si>
  <si>
    <t>specification of variation points of a system</t>
  </si>
  <si>
    <t>grouping of lower-level source code components</t>
  </si>
  <si>
    <t>textual description of acceptance tests</t>
  </si>
  <si>
    <t>list of aims that stakeholders want to achieve with a system under development</t>
  </si>
  <si>
    <t>formalization of the concepts implied by requirements</t>
  </si>
  <si>
    <t>specification of the access rights to a data base</t>
  </si>
  <si>
    <t>specification of the contextual entities of a system</t>
  </si>
  <si>
    <t>description of a development process</t>
  </si>
  <si>
    <t>evaluation of source code</t>
  </si>
  <si>
    <t>high-level organization of a system's components</t>
  </si>
  <si>
    <t>Recall of the elements of an artifact in respect to a gold standard</t>
  </si>
  <si>
    <t>Precision of the elements of an artifact in respect to a gold standard</t>
  </si>
  <si>
    <t>Repetition of artifacts or elements in an artifact</t>
  </si>
  <si>
    <t>Alignment of semantic information of an artifact with semantic information of another artifact</t>
  </si>
  <si>
    <t>Conformance of the syntactic representation of an artifact with another artifact like a guideline or meta-model</t>
  </si>
  <si>
    <t>Coverage of source code by test code</t>
  </si>
  <si>
    <t>Novelty of the artifact</t>
  </si>
  <si>
    <t>Ease of use</t>
  </si>
  <si>
    <t>Closeness of an artifact to a gold standard (e.g., closeness of an estimated effort to the actual effort)</t>
  </si>
  <si>
    <t>Tolerance against incorrect inputs</t>
  </si>
  <si>
    <t>Ability to adjust to a higher load</t>
  </si>
  <si>
    <t>Extent of the artifact (e.g., lines of code)</t>
  </si>
  <si>
    <t>Level of coupling of a system</t>
  </si>
  <si>
    <t>Changeability of the artifact</t>
  </si>
  <si>
    <t>System performance</t>
  </si>
  <si>
    <t>Ease of making changes to the artifact for the purpose of preserving</t>
  </si>
  <si>
    <t>Ease of learning to use the artifact</t>
  </si>
  <si>
    <t>Degree of cohesion &amp; coupling</t>
  </si>
  <si>
    <t>Trustworthiness in the performance of the artifact</t>
  </si>
  <si>
    <t>Ease of understanding the artifact</t>
  </si>
  <si>
    <t>Ease of reproducing the artifact</t>
  </si>
  <si>
    <t>Degree of detail</t>
  </si>
  <si>
    <t>Complexity of an artifact</t>
  </si>
  <si>
    <t>Frequency of changes in the artifact</t>
  </si>
  <si>
    <t>Experiment Description</t>
  </si>
  <si>
    <t>Experimental Task</t>
  </si>
  <si>
    <t>Dependent Variable</t>
  </si>
  <si>
    <t>No valuation</t>
  </si>
  <si>
    <t>For this purpose, we conducted a family of four controlled experiments, involving 139 participants having different profiles. The experiments involved comprehension tasks performed on the requirements documents of two desktop applications.</t>
  </si>
  <si>
    <t>To understand the relative pros and cons of different Web development platforms, characterize all consistent differences in the development processes used with these platforms and the products they bring forth with small teams of professional developers for medium-small, stand-alone Web applications, from the perspective of developers, modifiers, customers, users, and researchers using a replicated project study.</t>
  </si>
  <si>
    <t xml:space="preserve">a controlled experiment in which 116 undergraduate students were required to answer comprehension questions regarding a domain model that was equipped with explicit reuse guidance and/or variability specification. </t>
  </si>
  <si>
    <t>We have performed two experiments, with participants ranging from non-expert people to DW designers and experts on i* modeling, in order to evaluate the impact of our proposal [of an adapted i* notation].</t>
  </si>
  <si>
    <t>Not sure how time relates to manageability</t>
  </si>
  <si>
    <t>Analyze the output of a DSL with business concepts and a DSL without them for the purpose of evaluation with respect to their perceived quality, creation time, document length and support from the point of view of the DSL user in the context of master students writing acceptance test case specifications.</t>
  </si>
  <si>
    <t>the goal of this study is to characterise the effect of security technique used (AT or MUC) on numbers and types of security threats identified, numbers of corresponding mitigations identified and technique perception from the point of view of professional software developers in the context of identifying security requirements for database-intensive web applications</t>
  </si>
  <si>
    <t>With the motivation of gaining a better understanding of requirements prioritizing, we performed a single  project study [ 1 l] with the aim of characterizing and evaluating the six candidate prioritizing methods from the perspective of users and project managers. The methods were studied by each of the authors by applying them to the 13 quality requirements [ 131 outlined in Fig. 1 for a small telephony system.</t>
  </si>
  <si>
    <t>borderline
unclear evaluation wrt to what</t>
  </si>
  <si>
    <t>The goal of the study is to analyze two different tool-supported prioritization methods, CBRank and AHP, with the purpose of evaluating their time-consumption, ease of use and accuracy.</t>
  </si>
  <si>
    <t>despite the importance of roles in understanding Organizations and their prevalence in various aspects of information systems development, no consensus exists on what roles are, or how to represent them in conceptual models. [...]  we test the effectiveness of the modeling rules by conducting an experimental study to compare the domain understanding of readers using two types of conceptual modeling scripts.</t>
  </si>
  <si>
    <t>No, at least given the details provided</t>
  </si>
  <si>
    <t>We conducted a controlled experiment with 55 final-year undergraduate students in Computer Science. We asked them to comprehend functional requirements exposing them or not to noise.</t>
  </si>
  <si>
    <t xml:space="preserve">Our goal was to investigate whether certain attributes of prioritization techniques affect stakeholders’ threshold for judging product features as essential. The four investigated techniques represent four combinations of granularity (low, high) and cognitive support (low, high). </t>
  </si>
  <si>
    <t>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t>
  </si>
  <si>
    <t>(anonymized)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</si>
</sst>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rgb="FFFFFFFF"/>
      <name val="Arial"/>
      <scheme val="minor"/>
    </font>
    <font>
      <sz val="10"/>
      <color theme="1"/>
      <name val="Arial"/>
      <scheme val="minor"/>
    </font>
    <font>
      <strike/>
      <sz val="10"/>
      <color theme="1"/>
      <name val="Arial"/>
      <scheme val="minor"/>
    </font>
    <font>
      <sz val="10"/>
      <color theme="1"/>
      <name val="Arial"/>
    </font>
  </fonts>
  <fills count="3">
    <fill>
      <patternFill patternType="none"/>
    </fill>
    <fill>
      <patternFill patternType="gray125"/>
    </fill>
    <fill>
      <patternFill patternType="solid">
        <fgColor rgb="FF666666"/>
        <bgColor rgb="FF666666"/>
      </patternFill>
    </fill>
  </fills>
  <borders count="8">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style="thin">
        <color indexed="64"/>
      </bottom>
      <diagonal/>
    </border>
  </borders>
  <cellStyleXfs count="1">
    <xf numFmtId="0" fontId="0" fillId="0" borderId="0"/>
  </cellStyleXfs>
  <cellXfs count="29">
    <xf numFmtId="0" fontId="0" fillId="0" borderId="0" xfId="0"/>
    <xf numFmtId="0" fontId="1" fillId="2" borderId="0" xfId="0" applyFont="1" applyFill="1"/>
    <xf numFmtId="0" fontId="1" fillId="2" borderId="1" xfId="0" applyFont="1" applyFill="1" applyBorder="1"/>
    <xf numFmtId="0" fontId="1" fillId="2" borderId="0" xfId="0" applyFont="1" applyFill="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2" fillId="0" borderId="0" xfId="0" applyFont="1"/>
    <xf numFmtId="0" fontId="2" fillId="0" borderId="1" xfId="0" applyFont="1" applyBorder="1"/>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2" xfId="0" applyFont="1" applyBorder="1"/>
    <xf numFmtId="0" fontId="3" fillId="0" borderId="0" xfId="0" applyFont="1" applyAlignment="1">
      <alignment wrapText="1"/>
    </xf>
    <xf numFmtId="0" fontId="4" fillId="0" borderId="0" xfId="0" applyFont="1" applyAlignment="1">
      <alignment wrapText="1"/>
    </xf>
    <xf numFmtId="0" fontId="2" fillId="0" borderId="3" xfId="0" applyFont="1" applyBorder="1"/>
    <xf numFmtId="0" fontId="2" fillId="0" borderId="4" xfId="0" applyFont="1" applyBorder="1"/>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2" xfId="0" applyFont="1" applyBorder="1" applyAlignment="1">
      <alignment wrapText="1"/>
    </xf>
    <xf numFmtId="0" fontId="1" fillId="2" borderId="0" xfId="0" applyFont="1" applyFill="1" applyAlignment="1">
      <alignment horizontal="right"/>
    </xf>
    <xf numFmtId="0" fontId="2" fillId="0" borderId="0" xfId="0" applyFont="1" applyAlignment="1">
      <alignment horizontal="right"/>
    </xf>
    <xf numFmtId="0" fontId="1" fillId="2" borderId="2" xfId="0" applyFont="1" applyFill="1" applyBorder="1"/>
    <xf numFmtId="0" fontId="1" fillId="2" borderId="6" xfId="0" applyFont="1" applyFill="1" applyBorder="1"/>
    <xf numFmtId="0" fontId="4" fillId="0" borderId="6" xfId="0" applyFont="1" applyBorder="1" applyAlignment="1">
      <alignment wrapText="1"/>
    </xf>
    <xf numFmtId="0" fontId="2" fillId="0" borderId="6" xfId="0" applyFont="1" applyBorder="1"/>
    <xf numFmtId="0" fontId="4" fillId="0" borderId="1" xfId="0" applyFont="1" applyBorder="1"/>
    <xf numFmtId="0" fontId="4" fillId="0" borderId="1" xfId="0" applyFont="1" applyBorder="1" applyAlignment="1">
      <alignment wrapText="1"/>
    </xf>
    <xf numFmtId="0" fontId="4" fillId="0" borderId="7" xfId="0" applyFont="1" applyBorder="1" applyAlignment="1">
      <alignment wrapText="1"/>
    </xf>
  </cellXfs>
  <cellStyles count="1">
    <cellStyle name="Normal" xfId="0" builtinId="0"/>
  </cellStyles>
  <dxfs count="2">
    <dxf>
      <fill>
        <patternFill patternType="solid">
          <fgColor rgb="FFA4C2F4"/>
          <bgColor rgb="FFA4C2F4"/>
        </patternFill>
      </fill>
    </dxf>
    <dxf>
      <fill>
        <patternFill patternType="solid">
          <fgColor rgb="FF990000"/>
          <bgColor rgb="FF99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73"/>
  <sheetViews>
    <sheetView tabSelected="1" workbookViewId="0">
      <pane xSplit="1" ySplit="1" topLeftCell="B243" activePane="bottomRight" state="frozen"/>
      <selection pane="topRight" activeCell="B1" sqref="B1"/>
      <selection pane="bottomLeft" activeCell="A2" sqref="A2"/>
      <selection pane="bottomRight" activeCell="G1" sqref="G1:G1048576"/>
    </sheetView>
  </sheetViews>
  <sheetFormatPr defaultColWidth="12.6640625" defaultRowHeight="15.75" customHeight="1" x14ac:dyDescent="0.25"/>
  <cols>
    <col min="1" max="1" width="7.6640625" customWidth="1"/>
    <col min="2" max="2" width="3.88671875" customWidth="1"/>
    <col min="3" max="3" width="7.6640625" customWidth="1"/>
    <col min="4" max="4" width="37.6640625" customWidth="1"/>
    <col min="5" max="5" width="25.109375" customWidth="1"/>
    <col min="6" max="6" width="37.6640625" customWidth="1"/>
    <col min="7" max="7" width="6.77734375" customWidth="1"/>
    <col min="8" max="10" width="25.109375" customWidth="1"/>
    <col min="11" max="11" width="37.6640625" hidden="1" customWidth="1"/>
    <col min="12" max="12" width="50.109375" customWidth="1"/>
  </cols>
  <sheetData>
    <row r="1" spans="1:12" x14ac:dyDescent="0.25">
      <c r="A1" s="1" t="s">
        <v>0</v>
      </c>
      <c r="B1" s="1" t="s">
        <v>1</v>
      </c>
      <c r="C1" s="2" t="s">
        <v>2</v>
      </c>
      <c r="D1" s="3" t="s">
        <v>3</v>
      </c>
      <c r="E1" s="4" t="s">
        <v>4</v>
      </c>
      <c r="F1" s="3" t="s">
        <v>5</v>
      </c>
      <c r="G1" s="3" t="s">
        <v>6</v>
      </c>
      <c r="H1" s="3" t="s">
        <v>7</v>
      </c>
      <c r="I1" s="5" t="s">
        <v>8</v>
      </c>
      <c r="J1" s="4" t="s">
        <v>9</v>
      </c>
      <c r="K1" s="3" t="s">
        <v>10</v>
      </c>
      <c r="L1" s="3" t="s">
        <v>11</v>
      </c>
    </row>
    <row r="2" spans="1:12" x14ac:dyDescent="0.25">
      <c r="A2" s="6" t="s">
        <v>12</v>
      </c>
      <c r="B2" s="6" t="b">
        <v>0</v>
      </c>
      <c r="C2" s="7" t="str">
        <f t="shared" ref="C2:C256" si="0">LEFT(A2, 1)</f>
        <v>E</v>
      </c>
      <c r="D2" s="8" t="s">
        <v>13</v>
      </c>
      <c r="E2" s="9" t="s">
        <v>14</v>
      </c>
      <c r="F2" s="8" t="s">
        <v>15</v>
      </c>
      <c r="G2" s="8" t="b">
        <v>0</v>
      </c>
      <c r="H2" s="8" t="s">
        <v>16</v>
      </c>
      <c r="I2" s="10"/>
      <c r="J2" s="9"/>
      <c r="K2" s="8"/>
      <c r="L2" s="8"/>
    </row>
    <row r="3" spans="1:12" x14ac:dyDescent="0.25">
      <c r="A3" s="6" t="s">
        <v>12</v>
      </c>
      <c r="B3" s="6" t="b">
        <v>0</v>
      </c>
      <c r="C3" s="7" t="str">
        <f t="shared" si="0"/>
        <v>E</v>
      </c>
      <c r="D3" s="8"/>
      <c r="E3" s="9"/>
      <c r="F3" s="8" t="s">
        <v>17</v>
      </c>
      <c r="G3" s="8" t="b">
        <v>0</v>
      </c>
      <c r="H3" s="8" t="s">
        <v>18</v>
      </c>
      <c r="I3" s="10"/>
      <c r="J3" s="9"/>
      <c r="K3" s="8"/>
      <c r="L3" s="8"/>
    </row>
    <row r="4" spans="1:12" x14ac:dyDescent="0.25">
      <c r="A4" s="6" t="s">
        <v>19</v>
      </c>
      <c r="B4" s="6" t="b">
        <v>0</v>
      </c>
      <c r="C4" s="7" t="str">
        <f t="shared" si="0"/>
        <v>E</v>
      </c>
      <c r="D4" s="8" t="s">
        <v>20</v>
      </c>
      <c r="E4" s="9" t="s">
        <v>21</v>
      </c>
      <c r="F4" s="8" t="s">
        <v>22</v>
      </c>
      <c r="G4" s="8" t="b">
        <v>0</v>
      </c>
      <c r="H4" s="8"/>
      <c r="I4" s="10" t="s">
        <v>23</v>
      </c>
      <c r="J4" s="9" t="s">
        <v>24</v>
      </c>
      <c r="K4" s="8"/>
      <c r="L4" s="8"/>
    </row>
    <row r="5" spans="1:12" x14ac:dyDescent="0.25">
      <c r="A5" s="6" t="s">
        <v>19</v>
      </c>
      <c r="B5" s="6" t="b">
        <v>0</v>
      </c>
      <c r="C5" s="7" t="str">
        <f t="shared" si="0"/>
        <v>E</v>
      </c>
      <c r="D5" s="8"/>
      <c r="E5" s="9"/>
      <c r="F5" s="8" t="s">
        <v>25</v>
      </c>
      <c r="G5" s="8" t="b">
        <v>0</v>
      </c>
      <c r="H5" s="8" t="s">
        <v>18</v>
      </c>
      <c r="I5" s="10"/>
      <c r="J5" s="9"/>
      <c r="K5" s="8"/>
      <c r="L5" s="8"/>
    </row>
    <row r="6" spans="1:12" x14ac:dyDescent="0.25">
      <c r="A6" s="6" t="s">
        <v>26</v>
      </c>
      <c r="B6" s="6" t="b">
        <v>0</v>
      </c>
      <c r="C6" s="7" t="str">
        <f t="shared" si="0"/>
        <v>E</v>
      </c>
      <c r="D6" s="8" t="s">
        <v>27</v>
      </c>
      <c r="E6" s="9" t="s">
        <v>28</v>
      </c>
      <c r="F6" s="8" t="s">
        <v>29</v>
      </c>
      <c r="G6" s="8" t="b">
        <v>0</v>
      </c>
      <c r="H6" s="8"/>
      <c r="I6" s="10" t="s">
        <v>30</v>
      </c>
      <c r="J6" s="9" t="s">
        <v>16</v>
      </c>
      <c r="K6" s="8"/>
      <c r="L6" s="8"/>
    </row>
    <row r="7" spans="1:12" x14ac:dyDescent="0.25">
      <c r="A7" s="6" t="s">
        <v>26</v>
      </c>
      <c r="B7" s="6" t="b">
        <v>0</v>
      </c>
      <c r="C7" s="7" t="str">
        <f t="shared" si="0"/>
        <v>E</v>
      </c>
      <c r="D7" s="8"/>
      <c r="E7" s="9"/>
      <c r="F7" s="8" t="s">
        <v>31</v>
      </c>
      <c r="G7" s="8" t="b">
        <v>0</v>
      </c>
      <c r="H7" s="8" t="s">
        <v>18</v>
      </c>
      <c r="I7" s="10"/>
      <c r="J7" s="9"/>
      <c r="K7" s="8"/>
      <c r="L7" s="8"/>
    </row>
    <row r="8" spans="1:12" x14ac:dyDescent="0.25">
      <c r="A8" s="6" t="s">
        <v>32</v>
      </c>
      <c r="B8" s="6" t="b">
        <v>0</v>
      </c>
      <c r="C8" s="7" t="str">
        <f t="shared" si="0"/>
        <v>E</v>
      </c>
      <c r="D8" s="8" t="s">
        <v>33</v>
      </c>
      <c r="E8" s="9" t="s">
        <v>34</v>
      </c>
      <c r="F8" s="8" t="s">
        <v>35</v>
      </c>
      <c r="G8" s="8" t="b">
        <v>0</v>
      </c>
      <c r="H8" s="8" t="s">
        <v>36</v>
      </c>
      <c r="I8" s="10"/>
      <c r="J8" s="9"/>
      <c r="K8" s="8"/>
      <c r="L8" s="8"/>
    </row>
    <row r="9" spans="1:12" x14ac:dyDescent="0.25">
      <c r="A9" s="6" t="s">
        <v>32</v>
      </c>
      <c r="B9" s="6" t="b">
        <v>0</v>
      </c>
      <c r="C9" s="7" t="str">
        <f t="shared" si="0"/>
        <v>E</v>
      </c>
      <c r="D9" s="8"/>
      <c r="E9" s="9"/>
      <c r="F9" s="8" t="s">
        <v>37</v>
      </c>
      <c r="G9" s="8" t="b">
        <v>0</v>
      </c>
      <c r="H9" s="8" t="s">
        <v>38</v>
      </c>
      <c r="I9" s="10"/>
      <c r="J9" s="9"/>
      <c r="K9" s="8"/>
      <c r="L9" s="8"/>
    </row>
    <row r="10" spans="1:12" x14ac:dyDescent="0.25">
      <c r="A10" s="6" t="s">
        <v>32</v>
      </c>
      <c r="B10" s="6" t="b">
        <v>0</v>
      </c>
      <c r="C10" s="7" t="str">
        <f t="shared" si="0"/>
        <v>E</v>
      </c>
      <c r="D10" s="8"/>
      <c r="E10" s="9"/>
      <c r="F10" s="8" t="s">
        <v>39</v>
      </c>
      <c r="G10" s="8" t="b">
        <v>0</v>
      </c>
      <c r="H10" s="8" t="s">
        <v>16</v>
      </c>
      <c r="I10" s="10"/>
      <c r="J10" s="9"/>
      <c r="K10" s="8"/>
      <c r="L10" s="8"/>
    </row>
    <row r="11" spans="1:12" x14ac:dyDescent="0.25">
      <c r="A11" s="6" t="s">
        <v>32</v>
      </c>
      <c r="B11" s="6" t="b">
        <v>0</v>
      </c>
      <c r="C11" s="7" t="str">
        <f t="shared" si="0"/>
        <v>E</v>
      </c>
      <c r="D11" s="8"/>
      <c r="E11" s="9"/>
      <c r="F11" s="8" t="s">
        <v>40</v>
      </c>
      <c r="G11" s="8" t="b">
        <v>0</v>
      </c>
      <c r="H11" s="8" t="s">
        <v>18</v>
      </c>
      <c r="I11" s="10"/>
      <c r="J11" s="9"/>
      <c r="K11" s="8"/>
      <c r="L11" s="8"/>
    </row>
    <row r="12" spans="1:12" x14ac:dyDescent="0.25">
      <c r="A12" s="6" t="s">
        <v>41</v>
      </c>
      <c r="B12" s="6" t="b">
        <v>0</v>
      </c>
      <c r="C12" s="7" t="str">
        <f t="shared" si="0"/>
        <v>E</v>
      </c>
      <c r="D12" s="8" t="s">
        <v>42</v>
      </c>
      <c r="E12" s="9" t="s">
        <v>43</v>
      </c>
      <c r="F12" s="8" t="s">
        <v>44</v>
      </c>
      <c r="G12" s="8" t="b">
        <v>0</v>
      </c>
      <c r="H12" s="8" t="s">
        <v>16</v>
      </c>
      <c r="I12" s="10"/>
      <c r="J12" s="9"/>
      <c r="K12" s="8"/>
      <c r="L12" s="8"/>
    </row>
    <row r="13" spans="1:12" x14ac:dyDescent="0.25">
      <c r="A13" s="6" t="s">
        <v>41</v>
      </c>
      <c r="B13" s="6" t="b">
        <v>0</v>
      </c>
      <c r="C13" s="7" t="str">
        <f t="shared" si="0"/>
        <v>E</v>
      </c>
      <c r="D13" s="8"/>
      <c r="E13" s="9"/>
      <c r="F13" s="8" t="s">
        <v>45</v>
      </c>
      <c r="G13" s="8" t="b">
        <v>0</v>
      </c>
      <c r="H13" s="8" t="s">
        <v>18</v>
      </c>
      <c r="I13" s="10"/>
      <c r="J13" s="9"/>
      <c r="K13" s="8"/>
      <c r="L13" s="8"/>
    </row>
    <row r="14" spans="1:12" x14ac:dyDescent="0.25">
      <c r="A14" s="6" t="s">
        <v>41</v>
      </c>
      <c r="B14" s="6" t="b">
        <v>0</v>
      </c>
      <c r="C14" s="7" t="str">
        <f t="shared" si="0"/>
        <v>E</v>
      </c>
      <c r="D14" s="8"/>
      <c r="E14" s="9"/>
      <c r="F14" s="8" t="s">
        <v>46</v>
      </c>
      <c r="G14" s="8" t="b">
        <v>0</v>
      </c>
      <c r="H14" s="8" t="s">
        <v>47</v>
      </c>
      <c r="I14" s="10"/>
      <c r="J14" s="9"/>
      <c r="K14" s="8"/>
      <c r="L14" s="8"/>
    </row>
    <row r="15" spans="1:12" x14ac:dyDescent="0.25">
      <c r="A15" s="6" t="s">
        <v>48</v>
      </c>
      <c r="B15" s="6" t="b">
        <v>0</v>
      </c>
      <c r="C15" s="7" t="str">
        <f t="shared" si="0"/>
        <v>E</v>
      </c>
      <c r="D15" s="8" t="s">
        <v>49</v>
      </c>
      <c r="E15" s="9" t="s">
        <v>28</v>
      </c>
      <c r="F15" s="8" t="s">
        <v>50</v>
      </c>
      <c r="G15" s="8" t="b">
        <v>0</v>
      </c>
      <c r="H15" s="8"/>
      <c r="I15" s="10" t="s">
        <v>51</v>
      </c>
      <c r="J15" s="9" t="s">
        <v>24</v>
      </c>
      <c r="K15" s="8"/>
      <c r="L15" s="8"/>
    </row>
    <row r="16" spans="1:12" x14ac:dyDescent="0.25">
      <c r="A16" s="6" t="s">
        <v>48</v>
      </c>
      <c r="B16" s="6" t="b">
        <v>0</v>
      </c>
      <c r="C16" s="7" t="str">
        <f t="shared" si="0"/>
        <v>E</v>
      </c>
      <c r="D16" s="8"/>
      <c r="E16" s="9"/>
      <c r="F16" s="8" t="s">
        <v>52</v>
      </c>
      <c r="G16" s="8" t="b">
        <v>0</v>
      </c>
      <c r="H16" s="8"/>
      <c r="I16" s="10" t="s">
        <v>51</v>
      </c>
      <c r="J16" s="9" t="s">
        <v>16</v>
      </c>
      <c r="K16" s="8"/>
      <c r="L16" s="8"/>
    </row>
    <row r="17" spans="1:12" x14ac:dyDescent="0.25">
      <c r="A17" s="6" t="s">
        <v>48</v>
      </c>
      <c r="B17" s="6" t="b">
        <v>0</v>
      </c>
      <c r="C17" s="7" t="str">
        <f t="shared" si="0"/>
        <v>E</v>
      </c>
      <c r="D17" s="8"/>
      <c r="E17" s="9"/>
      <c r="F17" s="8" t="s">
        <v>53</v>
      </c>
      <c r="G17" s="8" t="b">
        <v>0</v>
      </c>
      <c r="H17" s="8"/>
      <c r="I17" s="10" t="s">
        <v>51</v>
      </c>
      <c r="J17" s="9" t="s">
        <v>54</v>
      </c>
      <c r="K17" s="8"/>
      <c r="L17" s="8" t="s">
        <v>55</v>
      </c>
    </row>
    <row r="18" spans="1:12" x14ac:dyDescent="0.25">
      <c r="A18" s="6" t="s">
        <v>48</v>
      </c>
      <c r="B18" s="6" t="b">
        <v>0</v>
      </c>
      <c r="C18" s="7" t="str">
        <f t="shared" si="0"/>
        <v>E</v>
      </c>
      <c r="D18" s="8"/>
      <c r="E18" s="9"/>
      <c r="F18" s="8" t="s">
        <v>56</v>
      </c>
      <c r="G18" s="8" t="b">
        <v>0</v>
      </c>
      <c r="H18" s="8"/>
      <c r="I18" s="10" t="s">
        <v>57</v>
      </c>
      <c r="J18" s="9" t="s">
        <v>24</v>
      </c>
      <c r="K18" s="8"/>
      <c r="L18" s="8"/>
    </row>
    <row r="19" spans="1:12" x14ac:dyDescent="0.25">
      <c r="A19" s="6" t="s">
        <v>48</v>
      </c>
      <c r="B19" s="6" t="b">
        <v>0</v>
      </c>
      <c r="C19" s="7" t="str">
        <f t="shared" si="0"/>
        <v>E</v>
      </c>
      <c r="D19" s="8"/>
      <c r="E19" s="9"/>
      <c r="F19" s="8" t="s">
        <v>58</v>
      </c>
      <c r="G19" s="8" t="b">
        <v>0</v>
      </c>
      <c r="H19" s="8"/>
      <c r="I19" s="10" t="s">
        <v>57</v>
      </c>
      <c r="J19" s="9" t="s">
        <v>59</v>
      </c>
      <c r="K19" s="8"/>
      <c r="L19" s="8"/>
    </row>
    <row r="20" spans="1:12" x14ac:dyDescent="0.25">
      <c r="A20" s="6" t="s">
        <v>48</v>
      </c>
      <c r="B20" s="6" t="b">
        <v>0</v>
      </c>
      <c r="C20" s="7" t="str">
        <f t="shared" si="0"/>
        <v>E</v>
      </c>
      <c r="D20" s="8"/>
      <c r="E20" s="9"/>
      <c r="F20" s="8" t="s">
        <v>60</v>
      </c>
      <c r="G20" s="8" t="b">
        <v>0</v>
      </c>
      <c r="H20" s="8"/>
      <c r="I20" s="10" t="s">
        <v>57</v>
      </c>
      <c r="J20" s="9" t="s">
        <v>54</v>
      </c>
      <c r="K20" s="8"/>
      <c r="L20" s="8"/>
    </row>
    <row r="21" spans="1:12" x14ac:dyDescent="0.25">
      <c r="A21" s="6" t="s">
        <v>48</v>
      </c>
      <c r="B21" s="6" t="b">
        <v>0</v>
      </c>
      <c r="C21" s="7" t="str">
        <f t="shared" si="0"/>
        <v>E</v>
      </c>
      <c r="D21" s="8"/>
      <c r="E21" s="9"/>
      <c r="F21" s="8" t="s">
        <v>61</v>
      </c>
      <c r="G21" s="6" t="b">
        <v>0</v>
      </c>
      <c r="I21" s="11" t="s">
        <v>57</v>
      </c>
      <c r="J21" s="9" t="s">
        <v>62</v>
      </c>
      <c r="K21" s="8"/>
      <c r="L21" s="8"/>
    </row>
    <row r="22" spans="1:12" x14ac:dyDescent="0.25">
      <c r="A22" s="6" t="s">
        <v>48</v>
      </c>
      <c r="B22" s="6" t="b">
        <v>0</v>
      </c>
      <c r="C22" s="7" t="str">
        <f t="shared" si="0"/>
        <v>E</v>
      </c>
      <c r="D22" s="8"/>
      <c r="E22" s="9" t="s">
        <v>43</v>
      </c>
      <c r="F22" s="8" t="s">
        <v>63</v>
      </c>
      <c r="G22" s="8" t="b">
        <v>0</v>
      </c>
      <c r="H22" s="8" t="s">
        <v>16</v>
      </c>
      <c r="I22" s="10"/>
      <c r="J22" s="9"/>
      <c r="K22" s="8"/>
      <c r="L22" s="8"/>
    </row>
    <row r="23" spans="1:12" x14ac:dyDescent="0.25">
      <c r="A23" s="6" t="s">
        <v>64</v>
      </c>
      <c r="B23" s="6" t="b">
        <v>0</v>
      </c>
      <c r="C23" s="7" t="str">
        <f t="shared" si="0"/>
        <v>E</v>
      </c>
      <c r="D23" s="8" t="s">
        <v>65</v>
      </c>
      <c r="E23" s="9" t="s">
        <v>43</v>
      </c>
      <c r="F23" s="8" t="s">
        <v>66</v>
      </c>
      <c r="G23" s="8" t="b">
        <v>0</v>
      </c>
      <c r="H23" s="8" t="s">
        <v>16</v>
      </c>
      <c r="I23" s="10"/>
      <c r="J23" s="9"/>
      <c r="K23" s="8"/>
      <c r="L23" s="8"/>
    </row>
    <row r="24" spans="1:12" x14ac:dyDescent="0.25">
      <c r="A24" s="6" t="s">
        <v>64</v>
      </c>
      <c r="B24" s="6" t="b">
        <v>0</v>
      </c>
      <c r="C24" s="7" t="str">
        <f t="shared" si="0"/>
        <v>E</v>
      </c>
      <c r="D24" s="8" t="s">
        <v>67</v>
      </c>
      <c r="E24" s="9" t="s">
        <v>68</v>
      </c>
      <c r="F24" s="8" t="s">
        <v>69</v>
      </c>
      <c r="G24" s="8" t="b">
        <v>0</v>
      </c>
      <c r="H24" s="8" t="s">
        <v>16</v>
      </c>
      <c r="I24" s="10"/>
      <c r="J24" s="9"/>
      <c r="K24" s="8"/>
      <c r="L24" s="8"/>
    </row>
    <row r="25" spans="1:12" x14ac:dyDescent="0.25">
      <c r="A25" s="6" t="s">
        <v>70</v>
      </c>
      <c r="B25" s="6" t="b">
        <v>0</v>
      </c>
      <c r="C25" s="7" t="str">
        <f t="shared" si="0"/>
        <v>E</v>
      </c>
      <c r="D25" s="8" t="s">
        <v>71</v>
      </c>
      <c r="E25" s="9" t="s">
        <v>21</v>
      </c>
      <c r="F25" s="8" t="s">
        <v>72</v>
      </c>
      <c r="G25" s="8" t="b">
        <v>0</v>
      </c>
      <c r="H25" s="8"/>
      <c r="I25" s="10" t="s">
        <v>23</v>
      </c>
      <c r="J25" s="9" t="s">
        <v>16</v>
      </c>
      <c r="K25" s="8"/>
      <c r="L25" s="8"/>
    </row>
    <row r="26" spans="1:12" x14ac:dyDescent="0.25">
      <c r="A26" s="6" t="s">
        <v>70</v>
      </c>
      <c r="B26" s="6" t="b">
        <v>0</v>
      </c>
      <c r="C26" s="7" t="str">
        <f t="shared" si="0"/>
        <v>E</v>
      </c>
      <c r="D26" s="8" t="s">
        <v>71</v>
      </c>
      <c r="E26" s="9" t="s">
        <v>73</v>
      </c>
      <c r="F26" s="8" t="s">
        <v>74</v>
      </c>
      <c r="G26" s="8" t="b">
        <v>0</v>
      </c>
      <c r="H26" s="8"/>
      <c r="I26" s="10" t="s">
        <v>75</v>
      </c>
      <c r="J26" s="9" t="s">
        <v>76</v>
      </c>
      <c r="K26" s="8"/>
      <c r="L26" s="8"/>
    </row>
    <row r="27" spans="1:12" x14ac:dyDescent="0.25">
      <c r="A27" s="6" t="s">
        <v>77</v>
      </c>
      <c r="B27" s="6" t="b">
        <v>0</v>
      </c>
      <c r="C27" s="7" t="str">
        <f t="shared" si="0"/>
        <v>E</v>
      </c>
      <c r="D27" s="8" t="s">
        <v>78</v>
      </c>
      <c r="E27" s="9" t="s">
        <v>43</v>
      </c>
      <c r="F27" s="8" t="s">
        <v>79</v>
      </c>
      <c r="G27" s="8" t="b">
        <v>0</v>
      </c>
      <c r="H27" s="8" t="s">
        <v>80</v>
      </c>
      <c r="I27" s="10"/>
      <c r="J27" s="9"/>
      <c r="K27" s="8"/>
      <c r="L27" s="8"/>
    </row>
    <row r="28" spans="1:12" x14ac:dyDescent="0.25">
      <c r="A28" s="6" t="s">
        <v>81</v>
      </c>
      <c r="B28" s="6" t="b">
        <v>0</v>
      </c>
      <c r="C28" s="7" t="str">
        <f t="shared" si="0"/>
        <v>E</v>
      </c>
      <c r="D28" s="8" t="s">
        <v>82</v>
      </c>
      <c r="E28" s="9" t="s">
        <v>73</v>
      </c>
      <c r="F28" s="8" t="s">
        <v>83</v>
      </c>
      <c r="G28" s="8" t="b">
        <v>0</v>
      </c>
      <c r="H28" s="8"/>
      <c r="I28" s="10" t="s">
        <v>75</v>
      </c>
      <c r="J28" s="9" t="s">
        <v>16</v>
      </c>
      <c r="K28" s="8"/>
      <c r="L28" s="8"/>
    </row>
    <row r="29" spans="1:12" x14ac:dyDescent="0.25">
      <c r="A29" s="6" t="s">
        <v>81</v>
      </c>
      <c r="B29" s="6" t="b">
        <v>0</v>
      </c>
      <c r="C29" s="7" t="str">
        <f t="shared" si="0"/>
        <v>E</v>
      </c>
      <c r="D29" s="8"/>
      <c r="E29" s="9"/>
      <c r="F29" s="8" t="s">
        <v>84</v>
      </c>
      <c r="G29" s="8" t="b">
        <v>0</v>
      </c>
      <c r="H29" s="8"/>
      <c r="I29" s="10" t="s">
        <v>75</v>
      </c>
      <c r="J29" s="9" t="s">
        <v>16</v>
      </c>
      <c r="K29" s="8"/>
      <c r="L29" s="8"/>
    </row>
    <row r="30" spans="1:12" x14ac:dyDescent="0.25">
      <c r="A30" s="6" t="s">
        <v>81</v>
      </c>
      <c r="B30" s="6" t="b">
        <v>0</v>
      </c>
      <c r="C30" s="7" t="str">
        <f t="shared" si="0"/>
        <v>E</v>
      </c>
      <c r="D30" s="8"/>
      <c r="E30" s="9"/>
      <c r="F30" s="8" t="s">
        <v>85</v>
      </c>
      <c r="G30" s="8" t="b">
        <v>0</v>
      </c>
      <c r="H30" s="8" t="s">
        <v>86</v>
      </c>
      <c r="I30" s="10"/>
      <c r="J30" s="9"/>
      <c r="K30" s="8"/>
      <c r="L30" s="8"/>
    </row>
    <row r="31" spans="1:12" x14ac:dyDescent="0.25">
      <c r="A31" s="6" t="s">
        <v>87</v>
      </c>
      <c r="B31" s="6" t="b">
        <v>0</v>
      </c>
      <c r="C31" s="7" t="str">
        <f t="shared" si="0"/>
        <v>E</v>
      </c>
      <c r="D31" s="8" t="s">
        <v>88</v>
      </c>
      <c r="E31" s="9" t="s">
        <v>21</v>
      </c>
      <c r="F31" s="8" t="s">
        <v>89</v>
      </c>
      <c r="G31" s="8" t="b">
        <v>0</v>
      </c>
      <c r="H31" s="8"/>
      <c r="I31" s="10" t="s">
        <v>23</v>
      </c>
      <c r="J31" s="9" t="s">
        <v>16</v>
      </c>
      <c r="K31" s="8"/>
      <c r="L31" s="8"/>
    </row>
    <row r="32" spans="1:12" x14ac:dyDescent="0.25">
      <c r="A32" s="6" t="s">
        <v>87</v>
      </c>
      <c r="B32" s="6" t="b">
        <v>0</v>
      </c>
      <c r="C32" s="7" t="str">
        <f t="shared" si="0"/>
        <v>E</v>
      </c>
      <c r="D32" s="8"/>
      <c r="E32" s="9"/>
      <c r="F32" s="8" t="s">
        <v>90</v>
      </c>
      <c r="G32" s="8" t="b">
        <v>0</v>
      </c>
      <c r="H32" s="8"/>
      <c r="I32" s="10" t="s">
        <v>23</v>
      </c>
      <c r="J32" s="9" t="s">
        <v>24</v>
      </c>
      <c r="K32" s="8"/>
      <c r="L32" s="8"/>
    </row>
    <row r="33" spans="1:12" x14ac:dyDescent="0.25">
      <c r="A33" s="6" t="s">
        <v>91</v>
      </c>
      <c r="B33" s="6" t="b">
        <v>0</v>
      </c>
      <c r="C33" s="7" t="str">
        <f t="shared" si="0"/>
        <v>E</v>
      </c>
      <c r="D33" s="8" t="s">
        <v>92</v>
      </c>
      <c r="E33" s="9" t="s">
        <v>93</v>
      </c>
      <c r="F33" s="8" t="s">
        <v>94</v>
      </c>
      <c r="G33" s="8" t="b">
        <v>0</v>
      </c>
      <c r="H33" s="8"/>
      <c r="I33" s="10" t="s">
        <v>95</v>
      </c>
      <c r="J33" s="9" t="s">
        <v>96</v>
      </c>
      <c r="K33" s="8"/>
      <c r="L33" s="8"/>
    </row>
    <row r="34" spans="1:12" x14ac:dyDescent="0.25">
      <c r="A34" s="6" t="s">
        <v>91</v>
      </c>
      <c r="B34" s="6" t="b">
        <v>0</v>
      </c>
      <c r="C34" s="7" t="str">
        <f t="shared" si="0"/>
        <v>E</v>
      </c>
      <c r="D34" s="8"/>
      <c r="E34" s="9"/>
      <c r="F34" s="8" t="s">
        <v>97</v>
      </c>
      <c r="G34" s="8" t="b">
        <v>0</v>
      </c>
      <c r="H34" s="8"/>
      <c r="I34" s="10" t="s">
        <v>95</v>
      </c>
      <c r="J34" s="9" t="s">
        <v>98</v>
      </c>
      <c r="K34" s="8"/>
      <c r="L34" s="8"/>
    </row>
    <row r="35" spans="1:12" x14ac:dyDescent="0.25">
      <c r="A35" s="6" t="s">
        <v>99</v>
      </c>
      <c r="B35" s="6" t="b">
        <v>0</v>
      </c>
      <c r="C35" s="7" t="str">
        <f t="shared" si="0"/>
        <v>E</v>
      </c>
      <c r="D35" s="8" t="s">
        <v>100</v>
      </c>
      <c r="E35" s="9" t="s">
        <v>101</v>
      </c>
      <c r="F35" s="8" t="s">
        <v>102</v>
      </c>
      <c r="G35" s="8" t="b">
        <v>0</v>
      </c>
      <c r="H35" s="8" t="s">
        <v>103</v>
      </c>
      <c r="I35" s="10" t="s">
        <v>104</v>
      </c>
      <c r="J35" s="9" t="s">
        <v>105</v>
      </c>
      <c r="K35" s="8"/>
      <c r="L35" s="8"/>
    </row>
    <row r="36" spans="1:12" x14ac:dyDescent="0.25">
      <c r="A36" s="6" t="s">
        <v>106</v>
      </c>
      <c r="B36" s="6" t="b">
        <v>0</v>
      </c>
      <c r="C36" s="7" t="str">
        <f t="shared" si="0"/>
        <v>E</v>
      </c>
      <c r="D36" s="8" t="s">
        <v>107</v>
      </c>
      <c r="E36" s="9" t="s">
        <v>73</v>
      </c>
      <c r="F36" s="8" t="s">
        <v>108</v>
      </c>
      <c r="G36" s="8" t="b">
        <v>0</v>
      </c>
      <c r="H36" s="8"/>
      <c r="I36" s="10" t="s">
        <v>75</v>
      </c>
      <c r="J36" s="9" t="s">
        <v>16</v>
      </c>
      <c r="K36" s="8"/>
      <c r="L36" s="8"/>
    </row>
    <row r="37" spans="1:12" x14ac:dyDescent="0.25">
      <c r="A37" s="6" t="s">
        <v>109</v>
      </c>
      <c r="B37" s="6" t="b">
        <v>0</v>
      </c>
      <c r="C37" s="7" t="str">
        <f t="shared" si="0"/>
        <v>E</v>
      </c>
      <c r="D37" s="8" t="s">
        <v>110</v>
      </c>
      <c r="E37" s="9" t="s">
        <v>21</v>
      </c>
      <c r="F37" s="8" t="s">
        <v>111</v>
      </c>
      <c r="G37" s="8" t="b">
        <v>0</v>
      </c>
      <c r="H37" s="8"/>
      <c r="I37" s="10" t="s">
        <v>23</v>
      </c>
      <c r="J37" s="9" t="s">
        <v>24</v>
      </c>
      <c r="K37" s="8"/>
      <c r="L37" s="8"/>
    </row>
    <row r="38" spans="1:12" x14ac:dyDescent="0.25">
      <c r="A38" s="6" t="s">
        <v>109</v>
      </c>
      <c r="B38" s="6" t="b">
        <v>0</v>
      </c>
      <c r="C38" s="7" t="str">
        <f t="shared" si="0"/>
        <v>E</v>
      </c>
      <c r="D38" s="8"/>
      <c r="E38" s="9"/>
      <c r="F38" s="8" t="s">
        <v>112</v>
      </c>
      <c r="G38" s="8" t="b">
        <v>1</v>
      </c>
      <c r="H38" s="8"/>
      <c r="I38" s="10"/>
      <c r="J38" s="9"/>
      <c r="K38" s="8"/>
      <c r="L38" s="8"/>
    </row>
    <row r="39" spans="1:12" x14ac:dyDescent="0.25">
      <c r="A39" s="6" t="s">
        <v>109</v>
      </c>
      <c r="B39" s="6" t="b">
        <v>0</v>
      </c>
      <c r="C39" s="7" t="str">
        <f t="shared" si="0"/>
        <v>E</v>
      </c>
      <c r="D39" s="8"/>
      <c r="E39" s="9"/>
      <c r="F39" s="8" t="s">
        <v>113</v>
      </c>
      <c r="G39" s="8" t="b">
        <v>1</v>
      </c>
      <c r="H39" s="8"/>
      <c r="I39" s="10" t="s">
        <v>114</v>
      </c>
      <c r="J39" s="9"/>
      <c r="K39" s="8"/>
      <c r="L39" s="8" t="s">
        <v>115</v>
      </c>
    </row>
    <row r="40" spans="1:12" x14ac:dyDescent="0.25">
      <c r="A40" s="6" t="s">
        <v>109</v>
      </c>
      <c r="B40" s="6" t="b">
        <v>0</v>
      </c>
      <c r="C40" s="7" t="str">
        <f t="shared" si="0"/>
        <v>E</v>
      </c>
      <c r="D40" s="8"/>
      <c r="E40" s="9"/>
      <c r="F40" s="8" t="s">
        <v>116</v>
      </c>
      <c r="G40" s="8" t="b">
        <v>0</v>
      </c>
      <c r="H40" s="8"/>
      <c r="I40" s="10" t="s">
        <v>117</v>
      </c>
      <c r="J40" s="9" t="s">
        <v>98</v>
      </c>
      <c r="K40" s="8"/>
      <c r="L40" s="8"/>
    </row>
    <row r="41" spans="1:12" x14ac:dyDescent="0.25">
      <c r="A41" s="6" t="s">
        <v>109</v>
      </c>
      <c r="B41" s="6" t="b">
        <v>0</v>
      </c>
      <c r="C41" s="7" t="str">
        <f t="shared" si="0"/>
        <v>E</v>
      </c>
      <c r="D41" s="8"/>
      <c r="E41" s="9"/>
      <c r="F41" s="8" t="s">
        <v>118</v>
      </c>
      <c r="G41" s="8" t="b">
        <v>0</v>
      </c>
      <c r="H41" s="8"/>
      <c r="I41" s="10" t="s">
        <v>119</v>
      </c>
      <c r="J41" s="9" t="s">
        <v>120</v>
      </c>
      <c r="K41" s="8"/>
      <c r="L41" s="8"/>
    </row>
    <row r="42" spans="1:12" x14ac:dyDescent="0.25">
      <c r="A42" s="6" t="s">
        <v>109</v>
      </c>
      <c r="B42" s="6" t="b">
        <v>0</v>
      </c>
      <c r="C42" s="7" t="str">
        <f t="shared" si="0"/>
        <v>E</v>
      </c>
      <c r="D42" s="8"/>
      <c r="E42" s="9"/>
      <c r="F42" s="8" t="s">
        <v>121</v>
      </c>
      <c r="G42" s="8" t="b">
        <v>0</v>
      </c>
      <c r="H42" s="8"/>
      <c r="I42" s="10" t="s">
        <v>117</v>
      </c>
      <c r="J42" s="9" t="s">
        <v>120</v>
      </c>
      <c r="K42" s="8"/>
      <c r="L42" s="8"/>
    </row>
    <row r="43" spans="1:12" x14ac:dyDescent="0.25">
      <c r="A43" s="6" t="s">
        <v>109</v>
      </c>
      <c r="B43" s="6" t="b">
        <v>0</v>
      </c>
      <c r="C43" s="7" t="str">
        <f t="shared" si="0"/>
        <v>E</v>
      </c>
      <c r="D43" s="8"/>
      <c r="E43" s="9"/>
      <c r="F43" s="8" t="s">
        <v>122</v>
      </c>
      <c r="G43" s="8" t="b">
        <v>0</v>
      </c>
      <c r="H43" s="8"/>
      <c r="I43" s="10" t="s">
        <v>119</v>
      </c>
      <c r="J43" s="9" t="s">
        <v>123</v>
      </c>
      <c r="K43" s="8"/>
      <c r="L43" s="8"/>
    </row>
    <row r="44" spans="1:12" x14ac:dyDescent="0.25">
      <c r="A44" s="6" t="s">
        <v>109</v>
      </c>
      <c r="B44" s="6" t="b">
        <v>0</v>
      </c>
      <c r="C44" s="7" t="str">
        <f t="shared" si="0"/>
        <v>E</v>
      </c>
      <c r="D44" s="8"/>
      <c r="E44" s="9"/>
      <c r="F44" s="8" t="s">
        <v>124</v>
      </c>
      <c r="G44" s="8" t="b">
        <v>0</v>
      </c>
      <c r="H44" s="8"/>
      <c r="I44" s="10" t="s">
        <v>23</v>
      </c>
      <c r="J44" s="9" t="s">
        <v>125</v>
      </c>
      <c r="K44" s="8"/>
      <c r="L44" s="8"/>
    </row>
    <row r="45" spans="1:12" x14ac:dyDescent="0.25">
      <c r="A45" s="6" t="s">
        <v>109</v>
      </c>
      <c r="B45" s="6" t="b">
        <v>0</v>
      </c>
      <c r="C45" s="7" t="str">
        <f t="shared" si="0"/>
        <v>E</v>
      </c>
      <c r="D45" s="8"/>
      <c r="E45" s="9"/>
      <c r="F45" s="8" t="s">
        <v>126</v>
      </c>
      <c r="G45" s="8" t="b">
        <v>0</v>
      </c>
      <c r="H45" s="8"/>
      <c r="I45" s="10" t="s">
        <v>23</v>
      </c>
      <c r="J45" s="9" t="s">
        <v>127</v>
      </c>
      <c r="K45" s="8"/>
      <c r="L45" s="8"/>
    </row>
    <row r="46" spans="1:12" x14ac:dyDescent="0.25">
      <c r="A46" s="6" t="s">
        <v>109</v>
      </c>
      <c r="B46" s="6" t="b">
        <v>0</v>
      </c>
      <c r="C46" s="7" t="str">
        <f t="shared" si="0"/>
        <v>E</v>
      </c>
      <c r="D46" s="8"/>
      <c r="E46" s="9"/>
      <c r="F46" s="8" t="s">
        <v>128</v>
      </c>
      <c r="G46" s="8" t="b">
        <v>0</v>
      </c>
      <c r="H46" s="8"/>
      <c r="I46" s="10" t="s">
        <v>23</v>
      </c>
      <c r="J46" s="9" t="s">
        <v>129</v>
      </c>
      <c r="K46" s="8"/>
      <c r="L46" s="8"/>
    </row>
    <row r="47" spans="1:12" x14ac:dyDescent="0.25">
      <c r="A47" s="6" t="s">
        <v>109</v>
      </c>
      <c r="B47" s="6" t="b">
        <v>0</v>
      </c>
      <c r="C47" s="7" t="str">
        <f t="shared" si="0"/>
        <v>E</v>
      </c>
      <c r="D47" s="8"/>
      <c r="E47" s="9"/>
      <c r="F47" s="8" t="s">
        <v>130</v>
      </c>
      <c r="G47" s="8" t="b">
        <v>0</v>
      </c>
      <c r="H47" s="8" t="s">
        <v>86</v>
      </c>
      <c r="I47" s="10"/>
      <c r="J47" s="9"/>
      <c r="K47" s="8"/>
      <c r="L47" s="8"/>
    </row>
    <row r="48" spans="1:12" x14ac:dyDescent="0.25">
      <c r="A48" s="6" t="s">
        <v>131</v>
      </c>
      <c r="B48" s="6" t="b">
        <v>0</v>
      </c>
      <c r="C48" s="7" t="str">
        <f t="shared" si="0"/>
        <v>E</v>
      </c>
      <c r="D48" s="8" t="s">
        <v>132</v>
      </c>
      <c r="E48" s="9" t="s">
        <v>14</v>
      </c>
      <c r="F48" s="8" t="s">
        <v>133</v>
      </c>
      <c r="G48" s="8" t="b">
        <v>0</v>
      </c>
      <c r="H48" s="8" t="s">
        <v>16</v>
      </c>
      <c r="I48" s="10"/>
      <c r="J48" s="9"/>
      <c r="K48" s="8"/>
      <c r="L48" s="8"/>
    </row>
    <row r="49" spans="1:12" x14ac:dyDescent="0.25">
      <c r="A49" s="6" t="s">
        <v>131</v>
      </c>
      <c r="B49" s="6" t="b">
        <v>0</v>
      </c>
      <c r="C49" s="7" t="str">
        <f t="shared" si="0"/>
        <v>E</v>
      </c>
      <c r="D49" s="8" t="s">
        <v>132</v>
      </c>
      <c r="E49" s="9" t="s">
        <v>14</v>
      </c>
      <c r="F49" s="8" t="s">
        <v>134</v>
      </c>
      <c r="G49" s="8" t="b">
        <v>0</v>
      </c>
      <c r="H49" s="8" t="s">
        <v>16</v>
      </c>
      <c r="I49" s="10"/>
      <c r="J49" s="9"/>
      <c r="K49" s="8"/>
      <c r="L49" s="8"/>
    </row>
    <row r="50" spans="1:12" x14ac:dyDescent="0.25">
      <c r="A50" s="6" t="s">
        <v>135</v>
      </c>
      <c r="B50" s="6" t="b">
        <v>0</v>
      </c>
      <c r="C50" s="7" t="str">
        <f t="shared" si="0"/>
        <v>E</v>
      </c>
      <c r="D50" s="8" t="s">
        <v>136</v>
      </c>
      <c r="E50" s="9" t="s">
        <v>21</v>
      </c>
      <c r="F50" s="8" t="s">
        <v>137</v>
      </c>
      <c r="G50" s="8" t="b">
        <v>0</v>
      </c>
      <c r="H50" s="8"/>
      <c r="I50" s="10" t="s">
        <v>23</v>
      </c>
      <c r="J50" s="9" t="s">
        <v>125</v>
      </c>
      <c r="K50" s="8"/>
      <c r="L50" s="8"/>
    </row>
    <row r="51" spans="1:12" x14ac:dyDescent="0.25">
      <c r="A51" s="6" t="s">
        <v>138</v>
      </c>
      <c r="B51" s="6" t="b">
        <v>0</v>
      </c>
      <c r="C51" s="7" t="str">
        <f t="shared" si="0"/>
        <v>E</v>
      </c>
      <c r="D51" s="8" t="s">
        <v>139</v>
      </c>
      <c r="E51" s="9" t="s">
        <v>43</v>
      </c>
      <c r="F51" s="8" t="s">
        <v>140</v>
      </c>
      <c r="G51" s="8" t="b">
        <v>0</v>
      </c>
      <c r="H51" s="8" t="s">
        <v>16</v>
      </c>
      <c r="I51" s="10"/>
      <c r="J51" s="9"/>
      <c r="K51" s="8"/>
      <c r="L51" s="8"/>
    </row>
    <row r="52" spans="1:12" x14ac:dyDescent="0.25">
      <c r="A52" s="6" t="s">
        <v>141</v>
      </c>
      <c r="B52" s="6" t="b">
        <v>0</v>
      </c>
      <c r="C52" s="7" t="str">
        <f t="shared" si="0"/>
        <v>E</v>
      </c>
      <c r="D52" s="8" t="s">
        <v>142</v>
      </c>
      <c r="E52" s="9" t="s">
        <v>43</v>
      </c>
      <c r="F52" s="8" t="s">
        <v>143</v>
      </c>
      <c r="G52" s="8" t="b">
        <v>0</v>
      </c>
      <c r="H52" s="8" t="s">
        <v>16</v>
      </c>
      <c r="I52" s="10"/>
      <c r="J52" s="9"/>
      <c r="K52" s="8"/>
      <c r="L52" s="8"/>
    </row>
    <row r="53" spans="1:12" x14ac:dyDescent="0.25">
      <c r="A53" s="6" t="s">
        <v>144</v>
      </c>
      <c r="B53" s="6" t="b">
        <v>0</v>
      </c>
      <c r="C53" s="7" t="str">
        <f t="shared" si="0"/>
        <v>E</v>
      </c>
      <c r="D53" s="8" t="s">
        <v>145</v>
      </c>
      <c r="E53" s="9" t="s">
        <v>21</v>
      </c>
      <c r="F53" s="8" t="s">
        <v>146</v>
      </c>
      <c r="G53" s="8" t="b">
        <v>0</v>
      </c>
      <c r="H53" s="8"/>
      <c r="I53" s="10" t="s">
        <v>23</v>
      </c>
      <c r="J53" s="9" t="s">
        <v>125</v>
      </c>
      <c r="K53" s="8"/>
      <c r="L53" s="8"/>
    </row>
    <row r="54" spans="1:12" x14ac:dyDescent="0.25">
      <c r="A54" s="6" t="s">
        <v>144</v>
      </c>
      <c r="B54" s="6" t="b">
        <v>0</v>
      </c>
      <c r="C54" s="7" t="str">
        <f t="shared" si="0"/>
        <v>E</v>
      </c>
      <c r="D54" s="8"/>
      <c r="E54" s="9"/>
      <c r="F54" s="8" t="s">
        <v>147</v>
      </c>
      <c r="G54" s="8" t="b">
        <v>0</v>
      </c>
      <c r="H54" s="8" t="s">
        <v>18</v>
      </c>
      <c r="I54" s="10"/>
      <c r="J54" s="9"/>
      <c r="K54" s="8"/>
      <c r="L54" s="8"/>
    </row>
    <row r="55" spans="1:12" x14ac:dyDescent="0.25">
      <c r="A55" s="6" t="s">
        <v>144</v>
      </c>
      <c r="B55" s="6" t="b">
        <v>0</v>
      </c>
      <c r="C55" s="7" t="str">
        <f t="shared" si="0"/>
        <v>E</v>
      </c>
      <c r="D55" s="8"/>
      <c r="E55" s="9"/>
      <c r="F55" s="8" t="s">
        <v>148</v>
      </c>
      <c r="G55" s="8" t="b">
        <v>0</v>
      </c>
      <c r="H55" s="8" t="s">
        <v>47</v>
      </c>
      <c r="I55" s="10"/>
      <c r="J55" s="9"/>
      <c r="K55" s="8"/>
      <c r="L55" s="8"/>
    </row>
    <row r="56" spans="1:12" x14ac:dyDescent="0.25">
      <c r="A56" s="6" t="s">
        <v>144</v>
      </c>
      <c r="B56" s="6" t="b">
        <v>0</v>
      </c>
      <c r="C56" s="7" t="str">
        <f t="shared" si="0"/>
        <v>E</v>
      </c>
      <c r="D56" s="8"/>
      <c r="E56" s="9"/>
      <c r="F56" s="8" t="s">
        <v>149</v>
      </c>
      <c r="G56" s="8" t="b">
        <v>0</v>
      </c>
      <c r="H56" s="8"/>
      <c r="I56" s="10" t="s">
        <v>119</v>
      </c>
      <c r="J56" s="9" t="s">
        <v>150</v>
      </c>
      <c r="K56" s="8"/>
      <c r="L56" s="8"/>
    </row>
    <row r="57" spans="1:12" x14ac:dyDescent="0.25">
      <c r="A57" s="6" t="s">
        <v>144</v>
      </c>
      <c r="B57" s="6" t="b">
        <v>0</v>
      </c>
      <c r="C57" s="7" t="str">
        <f t="shared" si="0"/>
        <v>E</v>
      </c>
      <c r="D57" s="8"/>
      <c r="E57" s="9"/>
      <c r="F57" s="8" t="s">
        <v>151</v>
      </c>
      <c r="G57" s="8" t="b">
        <v>0</v>
      </c>
      <c r="H57" s="8"/>
      <c r="I57" s="10" t="s">
        <v>23</v>
      </c>
      <c r="J57" s="9" t="s">
        <v>152</v>
      </c>
      <c r="K57" s="8"/>
      <c r="L57" s="8"/>
    </row>
    <row r="58" spans="1:12" x14ac:dyDescent="0.25">
      <c r="A58" s="6" t="s">
        <v>144</v>
      </c>
      <c r="B58" s="6" t="b">
        <v>0</v>
      </c>
      <c r="C58" s="7" t="str">
        <f t="shared" si="0"/>
        <v>E</v>
      </c>
      <c r="D58" s="8"/>
      <c r="E58" s="9" t="s">
        <v>153</v>
      </c>
      <c r="F58" s="8" t="s">
        <v>154</v>
      </c>
      <c r="G58" s="8" t="b">
        <v>0</v>
      </c>
      <c r="H58" s="8" t="s">
        <v>47</v>
      </c>
      <c r="I58" s="10"/>
      <c r="J58" s="9"/>
      <c r="K58" s="8"/>
      <c r="L58" s="8"/>
    </row>
    <row r="59" spans="1:12" x14ac:dyDescent="0.25">
      <c r="A59" s="6" t="s">
        <v>144</v>
      </c>
      <c r="B59" s="6" t="b">
        <v>0</v>
      </c>
      <c r="C59" s="7" t="str">
        <f t="shared" si="0"/>
        <v>E</v>
      </c>
      <c r="D59" s="8"/>
      <c r="E59" s="9" t="s">
        <v>21</v>
      </c>
      <c r="F59" s="8" t="s">
        <v>155</v>
      </c>
      <c r="G59" s="8" t="b">
        <v>0</v>
      </c>
      <c r="H59" s="8"/>
      <c r="I59" s="10" t="s">
        <v>119</v>
      </c>
      <c r="J59" s="9" t="s">
        <v>24</v>
      </c>
      <c r="K59" s="8"/>
      <c r="L59" s="8"/>
    </row>
    <row r="60" spans="1:12" x14ac:dyDescent="0.25">
      <c r="A60" s="6" t="s">
        <v>144</v>
      </c>
      <c r="B60" s="6" t="b">
        <v>0</v>
      </c>
      <c r="C60" s="7" t="str">
        <f t="shared" si="0"/>
        <v>E</v>
      </c>
      <c r="D60" s="8"/>
      <c r="E60" s="9"/>
      <c r="F60" s="8" t="s">
        <v>156</v>
      </c>
      <c r="G60" s="8" t="b">
        <v>0</v>
      </c>
      <c r="H60" s="8"/>
      <c r="I60" s="10" t="s">
        <v>119</v>
      </c>
      <c r="J60" s="9" t="s">
        <v>120</v>
      </c>
      <c r="K60" s="8"/>
      <c r="L60" s="8"/>
    </row>
    <row r="61" spans="1:12" x14ac:dyDescent="0.25">
      <c r="A61" s="6" t="s">
        <v>144</v>
      </c>
      <c r="B61" s="6" t="b">
        <v>0</v>
      </c>
      <c r="C61" s="7" t="str">
        <f t="shared" si="0"/>
        <v>E</v>
      </c>
      <c r="D61" s="8"/>
      <c r="E61" s="9"/>
      <c r="F61" s="8" t="s">
        <v>157</v>
      </c>
      <c r="G61" s="8" t="b">
        <v>0</v>
      </c>
      <c r="H61" s="8"/>
      <c r="I61" s="10" t="s">
        <v>119</v>
      </c>
      <c r="J61" s="9" t="s">
        <v>98</v>
      </c>
      <c r="K61" s="8"/>
      <c r="L61" s="8"/>
    </row>
    <row r="62" spans="1:12" x14ac:dyDescent="0.25">
      <c r="A62" s="6" t="s">
        <v>144</v>
      </c>
      <c r="B62" s="6" t="b">
        <v>0</v>
      </c>
      <c r="C62" s="7" t="str">
        <f t="shared" si="0"/>
        <v>E</v>
      </c>
      <c r="D62" s="8"/>
      <c r="E62" s="9"/>
      <c r="F62" s="8" t="s">
        <v>158</v>
      </c>
      <c r="G62" s="8" t="b">
        <v>0</v>
      </c>
      <c r="H62" s="8"/>
      <c r="I62" s="10" t="s">
        <v>119</v>
      </c>
      <c r="J62" s="9" t="s">
        <v>159</v>
      </c>
      <c r="K62" s="8"/>
      <c r="L62" s="8"/>
    </row>
    <row r="63" spans="1:12" x14ac:dyDescent="0.25">
      <c r="A63" s="6" t="s">
        <v>160</v>
      </c>
      <c r="B63" s="6" t="b">
        <v>0</v>
      </c>
      <c r="C63" s="7" t="str">
        <f t="shared" si="0"/>
        <v>E</v>
      </c>
      <c r="D63" s="8" t="s">
        <v>161</v>
      </c>
      <c r="E63" s="9" t="s">
        <v>21</v>
      </c>
      <c r="F63" s="8" t="s">
        <v>162</v>
      </c>
      <c r="G63" s="8" t="b">
        <v>0</v>
      </c>
      <c r="H63" s="8"/>
      <c r="I63" s="10" t="s">
        <v>23</v>
      </c>
      <c r="J63" s="9" t="s">
        <v>16</v>
      </c>
      <c r="K63" s="8"/>
      <c r="L63" s="8"/>
    </row>
    <row r="64" spans="1:12" x14ac:dyDescent="0.25">
      <c r="A64" s="6" t="s">
        <v>163</v>
      </c>
      <c r="B64" s="6" t="b">
        <v>0</v>
      </c>
      <c r="C64" s="7" t="str">
        <f t="shared" si="0"/>
        <v>E</v>
      </c>
      <c r="D64" s="8" t="s">
        <v>164</v>
      </c>
      <c r="E64" s="9" t="s">
        <v>21</v>
      </c>
      <c r="F64" s="8" t="s">
        <v>165</v>
      </c>
      <c r="G64" s="8" t="b">
        <v>0</v>
      </c>
      <c r="H64" s="8" t="s">
        <v>18</v>
      </c>
      <c r="I64" s="10"/>
      <c r="J64" s="9"/>
      <c r="K64" s="8"/>
      <c r="L64" s="8"/>
    </row>
    <row r="65" spans="1:12" x14ac:dyDescent="0.25">
      <c r="A65" s="6" t="s">
        <v>163</v>
      </c>
      <c r="B65" s="6" t="b">
        <v>0</v>
      </c>
      <c r="C65" s="7" t="str">
        <f t="shared" si="0"/>
        <v>E</v>
      </c>
      <c r="D65" s="8"/>
      <c r="E65" s="9"/>
      <c r="F65" s="8" t="s">
        <v>166</v>
      </c>
      <c r="G65" s="8" t="b">
        <v>0</v>
      </c>
      <c r="H65" s="8"/>
      <c r="I65" s="10" t="s">
        <v>23</v>
      </c>
      <c r="J65" s="9" t="s">
        <v>16</v>
      </c>
      <c r="K65" s="8"/>
      <c r="L65" s="8"/>
    </row>
    <row r="66" spans="1:12" x14ac:dyDescent="0.25">
      <c r="A66" s="6" t="s">
        <v>163</v>
      </c>
      <c r="B66" s="6" t="b">
        <v>0</v>
      </c>
      <c r="C66" s="7" t="str">
        <f t="shared" si="0"/>
        <v>E</v>
      </c>
      <c r="D66" s="8"/>
      <c r="E66" s="9"/>
      <c r="F66" s="8" t="s">
        <v>167</v>
      </c>
      <c r="G66" s="8" t="b">
        <v>1</v>
      </c>
      <c r="H66" s="8"/>
      <c r="I66" s="10"/>
      <c r="J66" s="9"/>
      <c r="K66" s="8"/>
      <c r="L66" s="8" t="s">
        <v>168</v>
      </c>
    </row>
    <row r="67" spans="1:12" x14ac:dyDescent="0.25">
      <c r="A67" s="6" t="s">
        <v>163</v>
      </c>
      <c r="B67" s="6" t="b">
        <v>0</v>
      </c>
      <c r="C67" s="7" t="str">
        <f t="shared" si="0"/>
        <v>E</v>
      </c>
      <c r="D67" s="8"/>
      <c r="E67" s="9"/>
      <c r="F67" s="8" t="s">
        <v>169</v>
      </c>
      <c r="G67" s="8" t="b">
        <v>0</v>
      </c>
      <c r="H67" s="8"/>
      <c r="I67" s="10" t="s">
        <v>119</v>
      </c>
      <c r="J67" s="9" t="s">
        <v>16</v>
      </c>
      <c r="K67" s="8"/>
      <c r="L67" s="8"/>
    </row>
    <row r="68" spans="1:12" x14ac:dyDescent="0.25">
      <c r="A68" s="6" t="s">
        <v>163</v>
      </c>
      <c r="B68" s="6" t="b">
        <v>0</v>
      </c>
      <c r="C68" s="7" t="str">
        <f t="shared" si="0"/>
        <v>E</v>
      </c>
      <c r="D68" s="8" t="s">
        <v>170</v>
      </c>
      <c r="E68" s="9" t="s">
        <v>171</v>
      </c>
      <c r="F68" s="8" t="s">
        <v>172</v>
      </c>
      <c r="G68" s="8" t="b">
        <v>0</v>
      </c>
      <c r="H68" s="8" t="s">
        <v>120</v>
      </c>
      <c r="I68" s="10"/>
      <c r="J68" s="9"/>
      <c r="K68" s="8"/>
      <c r="L68" s="8"/>
    </row>
    <row r="69" spans="1:12" x14ac:dyDescent="0.25">
      <c r="A69" s="6" t="s">
        <v>173</v>
      </c>
      <c r="B69" s="6" t="b">
        <v>0</v>
      </c>
      <c r="C69" s="7" t="str">
        <f t="shared" si="0"/>
        <v>E</v>
      </c>
      <c r="D69" s="8" t="s">
        <v>174</v>
      </c>
      <c r="E69" s="9" t="s">
        <v>28</v>
      </c>
      <c r="F69" s="8" t="s">
        <v>175</v>
      </c>
      <c r="G69" s="8" t="b">
        <v>0</v>
      </c>
      <c r="H69" s="8"/>
      <c r="I69" s="10" t="s">
        <v>51</v>
      </c>
      <c r="J69" s="9" t="s">
        <v>24</v>
      </c>
      <c r="K69" s="8"/>
      <c r="L69" s="8"/>
    </row>
    <row r="70" spans="1:12" x14ac:dyDescent="0.25">
      <c r="A70" s="6" t="s">
        <v>173</v>
      </c>
      <c r="B70" s="6" t="b">
        <v>0</v>
      </c>
      <c r="C70" s="7" t="str">
        <f t="shared" si="0"/>
        <v>E</v>
      </c>
      <c r="D70" s="8"/>
      <c r="E70" s="9"/>
      <c r="F70" s="8" t="s">
        <v>176</v>
      </c>
      <c r="G70" s="8" t="b">
        <v>0</v>
      </c>
      <c r="H70" s="8"/>
      <c r="I70" s="10" t="s">
        <v>51</v>
      </c>
      <c r="J70" s="9" t="s">
        <v>177</v>
      </c>
      <c r="K70" s="8"/>
      <c r="L70" s="8"/>
    </row>
    <row r="71" spans="1:12" x14ac:dyDescent="0.25">
      <c r="A71" s="6" t="s">
        <v>173</v>
      </c>
      <c r="B71" s="6" t="b">
        <v>0</v>
      </c>
      <c r="C71" s="7" t="str">
        <f t="shared" si="0"/>
        <v>E</v>
      </c>
      <c r="D71" s="8"/>
      <c r="E71" s="9"/>
      <c r="F71" s="8" t="s">
        <v>178</v>
      </c>
      <c r="G71" s="8" t="b">
        <v>0</v>
      </c>
      <c r="H71" s="8" t="s">
        <v>18</v>
      </c>
      <c r="I71" s="10"/>
      <c r="J71" s="9"/>
      <c r="K71" s="8"/>
      <c r="L71" s="8"/>
    </row>
    <row r="72" spans="1:12" x14ac:dyDescent="0.25">
      <c r="A72" s="6" t="s">
        <v>179</v>
      </c>
      <c r="B72" s="6" t="b">
        <v>0</v>
      </c>
      <c r="C72" s="7" t="str">
        <f t="shared" si="0"/>
        <v>E</v>
      </c>
      <c r="D72" s="8" t="s">
        <v>180</v>
      </c>
      <c r="E72" s="9" t="s">
        <v>43</v>
      </c>
      <c r="F72" s="8" t="s">
        <v>181</v>
      </c>
      <c r="G72" s="8" t="b">
        <v>0</v>
      </c>
      <c r="H72" s="8" t="s">
        <v>16</v>
      </c>
      <c r="I72" s="10"/>
      <c r="J72" s="9"/>
      <c r="K72" s="8"/>
      <c r="L72" s="8"/>
    </row>
    <row r="73" spans="1:12" x14ac:dyDescent="0.25">
      <c r="A73" s="6" t="s">
        <v>182</v>
      </c>
      <c r="B73" s="6" t="b">
        <v>1</v>
      </c>
      <c r="C73" s="7" t="str">
        <f t="shared" si="0"/>
        <v>E</v>
      </c>
      <c r="D73" s="8"/>
      <c r="E73" s="9"/>
      <c r="F73" s="8"/>
      <c r="G73" s="8" t="b">
        <v>0</v>
      </c>
      <c r="H73" s="8"/>
      <c r="I73" s="10"/>
      <c r="J73" s="9"/>
      <c r="K73" s="8"/>
      <c r="L73" s="8" t="s">
        <v>183</v>
      </c>
    </row>
    <row r="74" spans="1:12" x14ac:dyDescent="0.25">
      <c r="A74" s="6" t="s">
        <v>184</v>
      </c>
      <c r="B74" s="6" t="b">
        <v>0</v>
      </c>
      <c r="C74" s="7" t="str">
        <f t="shared" si="0"/>
        <v>E</v>
      </c>
      <c r="D74" s="8" t="s">
        <v>185</v>
      </c>
      <c r="E74" s="9" t="s">
        <v>186</v>
      </c>
      <c r="F74" s="8" t="s">
        <v>187</v>
      </c>
      <c r="G74" s="8" t="b">
        <v>0</v>
      </c>
      <c r="H74" s="8" t="s">
        <v>18</v>
      </c>
      <c r="I74" s="10"/>
      <c r="J74" s="9"/>
      <c r="K74" s="8"/>
      <c r="L74" s="8"/>
    </row>
    <row r="75" spans="1:12" x14ac:dyDescent="0.25">
      <c r="A75" s="6" t="s">
        <v>184</v>
      </c>
      <c r="B75" s="6" t="b">
        <v>0</v>
      </c>
      <c r="C75" s="7" t="str">
        <f t="shared" si="0"/>
        <v>E</v>
      </c>
      <c r="D75" s="8"/>
      <c r="E75" s="9"/>
      <c r="F75" s="8" t="s">
        <v>188</v>
      </c>
      <c r="G75" s="8" t="b">
        <v>0</v>
      </c>
      <c r="H75" s="8" t="s">
        <v>24</v>
      </c>
      <c r="I75" s="10"/>
      <c r="J75" s="9"/>
      <c r="K75" s="8"/>
      <c r="L75" s="8"/>
    </row>
    <row r="76" spans="1:12" x14ac:dyDescent="0.25">
      <c r="A76" s="6" t="s">
        <v>184</v>
      </c>
      <c r="B76" s="6" t="b">
        <v>0</v>
      </c>
      <c r="C76" s="7" t="str">
        <f t="shared" si="0"/>
        <v>E</v>
      </c>
      <c r="D76" s="8"/>
      <c r="E76" s="9"/>
      <c r="F76" s="8" t="s">
        <v>189</v>
      </c>
      <c r="G76" s="8" t="b">
        <v>0</v>
      </c>
      <c r="H76" s="8" t="s">
        <v>16</v>
      </c>
      <c r="I76" s="10"/>
      <c r="J76" s="9"/>
      <c r="K76" s="8"/>
      <c r="L76" s="8"/>
    </row>
    <row r="77" spans="1:12" x14ac:dyDescent="0.25">
      <c r="A77" s="6" t="s">
        <v>184</v>
      </c>
      <c r="B77" s="6" t="b">
        <v>0</v>
      </c>
      <c r="C77" s="7" t="str">
        <f t="shared" si="0"/>
        <v>E</v>
      </c>
      <c r="D77" s="8"/>
      <c r="E77" s="9"/>
      <c r="F77" s="8" t="s">
        <v>190</v>
      </c>
      <c r="G77" s="8" t="b">
        <v>0</v>
      </c>
      <c r="H77" s="8" t="s">
        <v>16</v>
      </c>
      <c r="I77" s="10"/>
      <c r="J77" s="9"/>
      <c r="K77" s="8"/>
      <c r="L77" s="8"/>
    </row>
    <row r="78" spans="1:12" x14ac:dyDescent="0.25">
      <c r="A78" s="6" t="s">
        <v>184</v>
      </c>
      <c r="B78" s="6" t="b">
        <v>0</v>
      </c>
      <c r="C78" s="7" t="str">
        <f t="shared" si="0"/>
        <v>E</v>
      </c>
      <c r="D78" s="8"/>
      <c r="E78" s="9"/>
      <c r="F78" s="8" t="s">
        <v>191</v>
      </c>
      <c r="G78" s="8" t="b">
        <v>0</v>
      </c>
      <c r="H78" s="8" t="s">
        <v>16</v>
      </c>
      <c r="I78" s="10"/>
      <c r="J78" s="9"/>
      <c r="K78" s="8"/>
      <c r="L78" s="8"/>
    </row>
    <row r="79" spans="1:12" x14ac:dyDescent="0.25">
      <c r="A79" s="6" t="s">
        <v>184</v>
      </c>
      <c r="B79" s="6" t="b">
        <v>0</v>
      </c>
      <c r="C79" s="7" t="str">
        <f t="shared" si="0"/>
        <v>E</v>
      </c>
      <c r="D79" s="8"/>
      <c r="E79" s="9"/>
      <c r="F79" s="8" t="s">
        <v>192</v>
      </c>
      <c r="G79" s="8" t="b">
        <v>0</v>
      </c>
      <c r="H79" s="8" t="s">
        <v>24</v>
      </c>
      <c r="I79" s="10"/>
      <c r="J79" s="9"/>
      <c r="K79" s="8"/>
      <c r="L79" s="8"/>
    </row>
    <row r="80" spans="1:12" x14ac:dyDescent="0.25">
      <c r="A80" s="6" t="s">
        <v>193</v>
      </c>
      <c r="B80" s="6" t="b">
        <v>0</v>
      </c>
      <c r="C80" s="7" t="str">
        <f t="shared" si="0"/>
        <v>E</v>
      </c>
      <c r="D80" s="8" t="s">
        <v>194</v>
      </c>
      <c r="E80" s="9" t="s">
        <v>195</v>
      </c>
      <c r="F80" s="8" t="s">
        <v>196</v>
      </c>
      <c r="G80" s="8" t="b">
        <v>0</v>
      </c>
      <c r="H80" s="8" t="s">
        <v>18</v>
      </c>
      <c r="I80" s="10"/>
      <c r="J80" s="9"/>
      <c r="K80" s="8"/>
      <c r="L80" s="8"/>
    </row>
    <row r="81" spans="1:12" x14ac:dyDescent="0.25">
      <c r="A81" s="6" t="s">
        <v>193</v>
      </c>
      <c r="B81" s="6" t="b">
        <v>0</v>
      </c>
      <c r="C81" s="7" t="str">
        <f t="shared" si="0"/>
        <v>E</v>
      </c>
      <c r="D81" s="8"/>
      <c r="E81" s="9"/>
      <c r="F81" s="8" t="s">
        <v>197</v>
      </c>
      <c r="G81" s="8" t="b">
        <v>0</v>
      </c>
      <c r="H81" s="8" t="s">
        <v>86</v>
      </c>
      <c r="I81" s="10"/>
      <c r="J81" s="9"/>
      <c r="K81" s="8"/>
      <c r="L81" s="8"/>
    </row>
    <row r="82" spans="1:12" x14ac:dyDescent="0.25">
      <c r="A82" s="6" t="s">
        <v>193</v>
      </c>
      <c r="B82" s="6" t="b">
        <v>0</v>
      </c>
      <c r="C82" s="7" t="str">
        <f t="shared" si="0"/>
        <v>E</v>
      </c>
      <c r="D82" s="8"/>
      <c r="E82" s="9"/>
      <c r="F82" s="8" t="s">
        <v>198</v>
      </c>
      <c r="G82" s="8" t="b">
        <v>0</v>
      </c>
      <c r="H82" s="8" t="s">
        <v>105</v>
      </c>
      <c r="I82" s="10"/>
      <c r="J82" s="9"/>
      <c r="K82" s="8"/>
      <c r="L82" s="8"/>
    </row>
    <row r="83" spans="1:12" x14ac:dyDescent="0.25">
      <c r="A83" s="6" t="s">
        <v>199</v>
      </c>
      <c r="B83" s="6" t="b">
        <v>0</v>
      </c>
      <c r="C83" s="7" t="str">
        <f t="shared" si="0"/>
        <v>E</v>
      </c>
      <c r="D83" s="8" t="s">
        <v>200</v>
      </c>
      <c r="E83" s="9" t="s">
        <v>186</v>
      </c>
      <c r="F83" s="8" t="s">
        <v>187</v>
      </c>
      <c r="G83" s="8" t="b">
        <v>0</v>
      </c>
      <c r="H83" s="8" t="s">
        <v>18</v>
      </c>
      <c r="I83" s="10"/>
      <c r="J83" s="9"/>
      <c r="K83" s="8"/>
      <c r="L83" s="8"/>
    </row>
    <row r="84" spans="1:12" x14ac:dyDescent="0.25">
      <c r="A84" s="6" t="s">
        <v>199</v>
      </c>
      <c r="B84" s="6" t="b">
        <v>0</v>
      </c>
      <c r="C84" s="7" t="str">
        <f t="shared" si="0"/>
        <v>E</v>
      </c>
      <c r="D84" s="8"/>
      <c r="E84" s="9"/>
      <c r="F84" s="8" t="s">
        <v>188</v>
      </c>
      <c r="G84" s="8" t="b">
        <v>0</v>
      </c>
      <c r="H84" s="8" t="s">
        <v>24</v>
      </c>
      <c r="I84" s="10"/>
      <c r="J84" s="9"/>
      <c r="K84" s="8"/>
      <c r="L84" s="8"/>
    </row>
    <row r="85" spans="1:12" x14ac:dyDescent="0.25">
      <c r="A85" s="6" t="s">
        <v>199</v>
      </c>
      <c r="B85" s="6" t="b">
        <v>0</v>
      </c>
      <c r="C85" s="7" t="str">
        <f t="shared" si="0"/>
        <v>E</v>
      </c>
      <c r="D85" s="8"/>
      <c r="E85" s="9"/>
      <c r="F85" s="8" t="s">
        <v>189</v>
      </c>
      <c r="G85" s="8" t="b">
        <v>0</v>
      </c>
      <c r="H85" s="8" t="s">
        <v>16</v>
      </c>
      <c r="I85" s="10"/>
      <c r="J85" s="9"/>
      <c r="K85" s="8"/>
      <c r="L85" s="8"/>
    </row>
    <row r="86" spans="1:12" x14ac:dyDescent="0.25">
      <c r="A86" s="6" t="s">
        <v>199</v>
      </c>
      <c r="B86" s="6" t="b">
        <v>0</v>
      </c>
      <c r="C86" s="7" t="str">
        <f t="shared" si="0"/>
        <v>E</v>
      </c>
      <c r="D86" s="8"/>
      <c r="E86" s="9"/>
      <c r="F86" s="8" t="s">
        <v>190</v>
      </c>
      <c r="G86" s="8" t="b">
        <v>0</v>
      </c>
      <c r="H86" s="8" t="s">
        <v>16</v>
      </c>
      <c r="I86" s="10"/>
      <c r="J86" s="9"/>
      <c r="K86" s="8"/>
      <c r="L86" s="8"/>
    </row>
    <row r="87" spans="1:12" x14ac:dyDescent="0.25">
      <c r="A87" s="6" t="s">
        <v>199</v>
      </c>
      <c r="B87" s="6" t="b">
        <v>0</v>
      </c>
      <c r="C87" s="7" t="str">
        <f t="shared" si="0"/>
        <v>E</v>
      </c>
      <c r="D87" s="8"/>
      <c r="E87" s="9"/>
      <c r="F87" s="8" t="s">
        <v>191</v>
      </c>
      <c r="G87" s="8" t="b">
        <v>0</v>
      </c>
      <c r="H87" s="8" t="s">
        <v>16</v>
      </c>
      <c r="I87" s="10"/>
      <c r="J87" s="9"/>
      <c r="K87" s="8"/>
      <c r="L87" s="8"/>
    </row>
    <row r="88" spans="1:12" x14ac:dyDescent="0.25">
      <c r="A88" s="6" t="s">
        <v>199</v>
      </c>
      <c r="B88" s="6" t="b">
        <v>0</v>
      </c>
      <c r="C88" s="7" t="str">
        <f t="shared" si="0"/>
        <v>E</v>
      </c>
      <c r="D88" s="8"/>
      <c r="E88" s="9"/>
      <c r="F88" s="8" t="s">
        <v>192</v>
      </c>
      <c r="G88" s="8" t="b">
        <v>0</v>
      </c>
      <c r="H88" s="8" t="s">
        <v>24</v>
      </c>
      <c r="I88" s="10"/>
      <c r="J88" s="9"/>
      <c r="K88" s="8"/>
      <c r="L88" s="8"/>
    </row>
    <row r="89" spans="1:12" x14ac:dyDescent="0.25">
      <c r="A89" s="6" t="s">
        <v>201</v>
      </c>
      <c r="B89" s="6" t="b">
        <v>0</v>
      </c>
      <c r="C89" s="7" t="str">
        <f t="shared" si="0"/>
        <v>E</v>
      </c>
      <c r="D89" s="8" t="s">
        <v>202</v>
      </c>
      <c r="E89" s="9" t="s">
        <v>68</v>
      </c>
      <c r="F89" s="8" t="s">
        <v>203</v>
      </c>
      <c r="G89" s="8" t="b">
        <v>0</v>
      </c>
      <c r="H89" s="8" t="s">
        <v>18</v>
      </c>
      <c r="I89" s="10"/>
      <c r="J89" s="9"/>
      <c r="K89" s="8"/>
      <c r="L89" s="8"/>
    </row>
    <row r="90" spans="1:12" x14ac:dyDescent="0.25">
      <c r="A90" s="6" t="s">
        <v>201</v>
      </c>
      <c r="B90" s="6" t="b">
        <v>0</v>
      </c>
      <c r="C90" s="7" t="str">
        <f t="shared" si="0"/>
        <v>E</v>
      </c>
      <c r="D90" s="8"/>
      <c r="E90" s="9"/>
      <c r="F90" s="8" t="s">
        <v>204</v>
      </c>
      <c r="G90" s="8" t="b">
        <v>0</v>
      </c>
      <c r="H90" s="8" t="s">
        <v>16</v>
      </c>
      <c r="I90" s="10"/>
      <c r="J90" s="9"/>
      <c r="K90" s="8"/>
      <c r="L90" s="8"/>
    </row>
    <row r="91" spans="1:12" x14ac:dyDescent="0.25">
      <c r="A91" s="6" t="s">
        <v>205</v>
      </c>
      <c r="B91" s="6" t="b">
        <v>0</v>
      </c>
      <c r="C91" s="7" t="str">
        <f t="shared" si="0"/>
        <v>E</v>
      </c>
      <c r="D91" s="8" t="s">
        <v>206</v>
      </c>
      <c r="E91" s="9" t="s">
        <v>73</v>
      </c>
      <c r="F91" s="8" t="s">
        <v>207</v>
      </c>
      <c r="G91" s="8" t="b">
        <v>0</v>
      </c>
      <c r="H91" s="8"/>
      <c r="I91" s="10" t="s">
        <v>75</v>
      </c>
      <c r="J91" s="9" t="s">
        <v>16</v>
      </c>
      <c r="K91" s="8"/>
      <c r="L91" s="8"/>
    </row>
    <row r="92" spans="1:12" x14ac:dyDescent="0.25">
      <c r="A92" s="6" t="s">
        <v>205</v>
      </c>
      <c r="B92" s="6" t="b">
        <v>0</v>
      </c>
      <c r="C92" s="7" t="str">
        <f t="shared" si="0"/>
        <v>E</v>
      </c>
      <c r="D92" s="8"/>
      <c r="E92" s="9"/>
      <c r="F92" s="8" t="s">
        <v>208</v>
      </c>
      <c r="G92" s="8" t="b">
        <v>0</v>
      </c>
      <c r="H92" s="8"/>
      <c r="I92" s="10" t="s">
        <v>75</v>
      </c>
      <c r="J92" s="9" t="s">
        <v>16</v>
      </c>
      <c r="K92" s="8"/>
      <c r="L92" s="8"/>
    </row>
    <row r="93" spans="1:12" x14ac:dyDescent="0.25">
      <c r="A93" s="6" t="s">
        <v>205</v>
      </c>
      <c r="B93" s="6" t="b">
        <v>0</v>
      </c>
      <c r="C93" s="7" t="str">
        <f t="shared" si="0"/>
        <v>E</v>
      </c>
      <c r="D93" s="8"/>
      <c r="E93" s="9"/>
      <c r="F93" s="8" t="s">
        <v>209</v>
      </c>
      <c r="G93" s="8" t="b">
        <v>0</v>
      </c>
      <c r="H93" s="8" t="s">
        <v>86</v>
      </c>
      <c r="I93" s="10"/>
      <c r="J93" s="9"/>
      <c r="K93" s="8"/>
      <c r="L93" s="8"/>
    </row>
    <row r="94" spans="1:12" x14ac:dyDescent="0.25">
      <c r="A94" s="6" t="s">
        <v>210</v>
      </c>
      <c r="B94" s="6" t="b">
        <v>0</v>
      </c>
      <c r="C94" s="7" t="str">
        <f t="shared" si="0"/>
        <v>E</v>
      </c>
      <c r="D94" s="8" t="s">
        <v>211</v>
      </c>
      <c r="E94" s="9" t="s">
        <v>195</v>
      </c>
      <c r="F94" s="8" t="s">
        <v>212</v>
      </c>
      <c r="G94" s="8" t="b">
        <v>0</v>
      </c>
      <c r="H94" s="8" t="s">
        <v>18</v>
      </c>
      <c r="I94" s="10"/>
      <c r="J94" s="9"/>
      <c r="K94" s="8"/>
      <c r="L94" s="8"/>
    </row>
    <row r="95" spans="1:12" x14ac:dyDescent="0.25">
      <c r="A95" s="6" t="s">
        <v>210</v>
      </c>
      <c r="B95" s="6" t="b">
        <v>0</v>
      </c>
      <c r="C95" s="7" t="str">
        <f t="shared" si="0"/>
        <v>E</v>
      </c>
      <c r="D95" s="8"/>
      <c r="E95" s="9"/>
      <c r="F95" s="8" t="s">
        <v>213</v>
      </c>
      <c r="G95" s="8" t="b">
        <v>0</v>
      </c>
      <c r="H95" s="8" t="s">
        <v>105</v>
      </c>
      <c r="I95" s="10"/>
      <c r="J95" s="9"/>
      <c r="K95" s="8"/>
      <c r="L95" s="8"/>
    </row>
    <row r="96" spans="1:12" x14ac:dyDescent="0.25">
      <c r="A96" s="6" t="s">
        <v>210</v>
      </c>
      <c r="B96" s="6" t="b">
        <v>0</v>
      </c>
      <c r="C96" s="7" t="str">
        <f t="shared" si="0"/>
        <v>E</v>
      </c>
      <c r="D96" s="8"/>
      <c r="E96" s="9"/>
      <c r="F96" s="8" t="s">
        <v>214</v>
      </c>
      <c r="G96" s="8" t="b">
        <v>0</v>
      </c>
      <c r="H96" s="8" t="s">
        <v>159</v>
      </c>
      <c r="I96" s="10"/>
      <c r="J96" s="9"/>
      <c r="K96" s="8"/>
      <c r="L96" s="8"/>
    </row>
    <row r="97" spans="1:12" x14ac:dyDescent="0.25">
      <c r="A97" s="6" t="s">
        <v>210</v>
      </c>
      <c r="B97" s="6" t="b">
        <v>0</v>
      </c>
      <c r="C97" s="7" t="str">
        <f t="shared" si="0"/>
        <v>E</v>
      </c>
      <c r="D97" s="8"/>
      <c r="E97" s="9"/>
      <c r="F97" s="8" t="s">
        <v>215</v>
      </c>
      <c r="G97" s="8" t="b">
        <v>0</v>
      </c>
      <c r="H97" s="8" t="s">
        <v>86</v>
      </c>
      <c r="I97" s="10"/>
      <c r="J97" s="9"/>
      <c r="K97" s="8"/>
      <c r="L97" s="8"/>
    </row>
    <row r="98" spans="1:12" x14ac:dyDescent="0.25">
      <c r="A98" s="6" t="s">
        <v>216</v>
      </c>
      <c r="B98" s="6" t="b">
        <v>0</v>
      </c>
      <c r="C98" s="7" t="str">
        <f t="shared" si="0"/>
        <v>E</v>
      </c>
      <c r="D98" s="8" t="s">
        <v>217</v>
      </c>
      <c r="E98" s="9" t="s">
        <v>101</v>
      </c>
      <c r="F98" s="8" t="s">
        <v>218</v>
      </c>
      <c r="G98" s="8" t="b">
        <v>1</v>
      </c>
      <c r="H98" s="8"/>
      <c r="I98" s="10"/>
      <c r="J98" s="9"/>
      <c r="K98" s="8"/>
      <c r="L98" s="8" t="s">
        <v>219</v>
      </c>
    </row>
    <row r="99" spans="1:12" x14ac:dyDescent="0.25">
      <c r="A99" s="6" t="s">
        <v>220</v>
      </c>
      <c r="B99" s="6" t="b">
        <v>1</v>
      </c>
      <c r="C99" s="7" t="str">
        <f t="shared" si="0"/>
        <v>E</v>
      </c>
      <c r="D99" s="8"/>
      <c r="E99" s="9"/>
      <c r="F99" s="8"/>
      <c r="G99" s="8" t="b">
        <v>0</v>
      </c>
      <c r="H99" s="8"/>
      <c r="I99" s="10"/>
      <c r="J99" s="9"/>
      <c r="K99" s="8"/>
      <c r="L99" s="8" t="s">
        <v>221</v>
      </c>
    </row>
    <row r="100" spans="1:12" x14ac:dyDescent="0.25">
      <c r="A100" s="6" t="s">
        <v>222</v>
      </c>
      <c r="B100" s="6" t="b">
        <v>0</v>
      </c>
      <c r="C100" s="7" t="str">
        <f t="shared" si="0"/>
        <v>E</v>
      </c>
      <c r="D100" s="8" t="s">
        <v>223</v>
      </c>
      <c r="E100" s="9" t="s">
        <v>43</v>
      </c>
      <c r="F100" s="8" t="s">
        <v>224</v>
      </c>
      <c r="G100" s="8" t="b">
        <v>0</v>
      </c>
      <c r="H100" s="8" t="s">
        <v>18</v>
      </c>
      <c r="I100" s="10"/>
      <c r="J100" s="9"/>
      <c r="K100" s="8"/>
      <c r="L100" s="8"/>
    </row>
    <row r="101" spans="1:12" x14ac:dyDescent="0.25">
      <c r="A101" s="6" t="s">
        <v>222</v>
      </c>
      <c r="B101" s="6" t="b">
        <v>0</v>
      </c>
      <c r="C101" s="7" t="str">
        <f t="shared" si="0"/>
        <v>E</v>
      </c>
      <c r="D101" s="8"/>
      <c r="E101" s="9"/>
      <c r="F101" s="8" t="s">
        <v>225</v>
      </c>
      <c r="G101" s="8" t="b">
        <v>0</v>
      </c>
      <c r="H101" s="8" t="s">
        <v>16</v>
      </c>
      <c r="I101" s="10"/>
      <c r="J101" s="9"/>
      <c r="K101" s="8"/>
      <c r="L101" s="8"/>
    </row>
    <row r="102" spans="1:12" x14ac:dyDescent="0.25">
      <c r="A102" s="6" t="s">
        <v>222</v>
      </c>
      <c r="B102" s="6" t="b">
        <v>0</v>
      </c>
      <c r="C102" s="7" t="str">
        <f t="shared" si="0"/>
        <v>E</v>
      </c>
      <c r="D102" s="8" t="s">
        <v>226</v>
      </c>
      <c r="E102" s="9" t="s">
        <v>68</v>
      </c>
      <c r="F102" s="8" t="s">
        <v>224</v>
      </c>
      <c r="G102" s="8" t="b">
        <v>0</v>
      </c>
      <c r="H102" s="8" t="s">
        <v>18</v>
      </c>
      <c r="I102" s="10"/>
      <c r="J102" s="9"/>
      <c r="K102" s="8"/>
      <c r="L102" s="8"/>
    </row>
    <row r="103" spans="1:12" x14ac:dyDescent="0.25">
      <c r="A103" s="6" t="s">
        <v>222</v>
      </c>
      <c r="B103" s="6" t="b">
        <v>0</v>
      </c>
      <c r="C103" s="7" t="str">
        <f t="shared" si="0"/>
        <v>E</v>
      </c>
      <c r="D103" s="8"/>
      <c r="E103" s="9"/>
      <c r="F103" s="8" t="s">
        <v>225</v>
      </c>
      <c r="G103" s="8" t="b">
        <v>0</v>
      </c>
      <c r="H103" s="8" t="s">
        <v>16</v>
      </c>
      <c r="I103" s="10"/>
      <c r="J103" s="9"/>
      <c r="K103" s="8"/>
      <c r="L103" s="8"/>
    </row>
    <row r="104" spans="1:12" x14ac:dyDescent="0.25">
      <c r="A104" s="6" t="s">
        <v>222</v>
      </c>
      <c r="B104" s="6" t="b">
        <v>0</v>
      </c>
      <c r="C104" s="7" t="str">
        <f t="shared" si="0"/>
        <v>E</v>
      </c>
      <c r="D104" s="8"/>
      <c r="E104" s="9"/>
      <c r="F104" s="8" t="s">
        <v>227</v>
      </c>
      <c r="G104" s="8" t="b">
        <v>0</v>
      </c>
      <c r="H104" s="8" t="s">
        <v>86</v>
      </c>
      <c r="I104" s="10"/>
      <c r="J104" s="9"/>
      <c r="K104" s="8"/>
      <c r="L104" s="8"/>
    </row>
    <row r="105" spans="1:12" x14ac:dyDescent="0.25">
      <c r="A105" s="6" t="s">
        <v>228</v>
      </c>
      <c r="B105" s="6" t="b">
        <v>0</v>
      </c>
      <c r="C105" s="7" t="str">
        <f t="shared" si="0"/>
        <v>E</v>
      </c>
      <c r="D105" s="8" t="s">
        <v>229</v>
      </c>
      <c r="E105" s="9" t="s">
        <v>14</v>
      </c>
      <c r="F105" s="8" t="s">
        <v>230</v>
      </c>
      <c r="G105" s="8" t="b">
        <v>0</v>
      </c>
      <c r="H105" s="8" t="s">
        <v>18</v>
      </c>
      <c r="I105" s="10"/>
      <c r="J105" s="9"/>
      <c r="K105" s="8"/>
      <c r="L105" s="8"/>
    </row>
    <row r="106" spans="1:12" x14ac:dyDescent="0.25">
      <c r="A106" s="6" t="s">
        <v>228</v>
      </c>
      <c r="B106" s="6" t="b">
        <v>0</v>
      </c>
      <c r="C106" s="7" t="str">
        <f t="shared" si="0"/>
        <v>E</v>
      </c>
      <c r="D106" s="8"/>
      <c r="E106" s="9"/>
      <c r="F106" s="8" t="s">
        <v>231</v>
      </c>
      <c r="G106" s="8" t="b">
        <v>0</v>
      </c>
      <c r="H106" s="8" t="s">
        <v>16</v>
      </c>
      <c r="I106" s="10"/>
      <c r="J106" s="9"/>
      <c r="K106" s="8"/>
      <c r="L106" s="8"/>
    </row>
    <row r="107" spans="1:12" x14ac:dyDescent="0.25">
      <c r="A107" s="6" t="s">
        <v>228</v>
      </c>
      <c r="B107" s="6" t="b">
        <v>0</v>
      </c>
      <c r="C107" s="7" t="str">
        <f t="shared" si="0"/>
        <v>E</v>
      </c>
      <c r="D107" s="8"/>
      <c r="E107" s="9"/>
      <c r="F107" s="8" t="s">
        <v>232</v>
      </c>
      <c r="G107" s="8" t="b">
        <v>0</v>
      </c>
      <c r="H107" s="8" t="s">
        <v>38</v>
      </c>
      <c r="I107" s="10"/>
      <c r="J107" s="9"/>
      <c r="K107" s="8"/>
      <c r="L107" s="8"/>
    </row>
    <row r="108" spans="1:12" x14ac:dyDescent="0.25">
      <c r="A108" s="6" t="s">
        <v>233</v>
      </c>
      <c r="B108" s="6" t="b">
        <v>0</v>
      </c>
      <c r="C108" s="7" t="str">
        <f t="shared" si="0"/>
        <v>E</v>
      </c>
      <c r="D108" s="8" t="s">
        <v>234</v>
      </c>
      <c r="E108" s="9" t="s">
        <v>195</v>
      </c>
      <c r="F108" s="8" t="s">
        <v>235</v>
      </c>
      <c r="G108" s="8" t="b">
        <v>0</v>
      </c>
      <c r="H108" s="8" t="s">
        <v>105</v>
      </c>
      <c r="I108" s="10"/>
      <c r="J108" s="9"/>
      <c r="K108" s="8"/>
      <c r="L108" s="8"/>
    </row>
    <row r="109" spans="1:12" x14ac:dyDescent="0.25">
      <c r="A109" s="6" t="s">
        <v>233</v>
      </c>
      <c r="B109" s="6" t="b">
        <v>0</v>
      </c>
      <c r="C109" s="7" t="str">
        <f t="shared" si="0"/>
        <v>E</v>
      </c>
      <c r="D109" s="8"/>
      <c r="E109" s="9"/>
      <c r="F109" s="8" t="s">
        <v>236</v>
      </c>
      <c r="G109" s="8" t="b">
        <v>0</v>
      </c>
      <c r="H109" s="8" t="s">
        <v>86</v>
      </c>
      <c r="I109" s="10"/>
      <c r="J109" s="9"/>
      <c r="K109" s="8"/>
      <c r="L109" s="8"/>
    </row>
    <row r="110" spans="1:12" x14ac:dyDescent="0.25">
      <c r="A110" s="6" t="s">
        <v>233</v>
      </c>
      <c r="B110" s="6" t="b">
        <v>0</v>
      </c>
      <c r="C110" s="7" t="str">
        <f t="shared" si="0"/>
        <v>E</v>
      </c>
      <c r="D110" s="8"/>
      <c r="E110" s="9"/>
      <c r="F110" s="8" t="s">
        <v>237</v>
      </c>
      <c r="G110" s="8" t="b">
        <v>0</v>
      </c>
      <c r="H110" s="8" t="s">
        <v>238</v>
      </c>
      <c r="I110" s="10" t="s">
        <v>239</v>
      </c>
      <c r="J110" s="9" t="s">
        <v>240</v>
      </c>
      <c r="K110" s="8"/>
      <c r="L110" s="8"/>
    </row>
    <row r="111" spans="1:12" x14ac:dyDescent="0.25">
      <c r="A111" s="6" t="s">
        <v>233</v>
      </c>
      <c r="B111" s="6" t="b">
        <v>0</v>
      </c>
      <c r="C111" s="7" t="str">
        <f t="shared" si="0"/>
        <v>E</v>
      </c>
      <c r="D111" s="8"/>
      <c r="E111" s="9"/>
      <c r="F111" s="8" t="s">
        <v>241</v>
      </c>
      <c r="G111" s="8" t="b">
        <v>0</v>
      </c>
      <c r="H111" s="8" t="s">
        <v>105</v>
      </c>
      <c r="I111" s="10"/>
      <c r="J111" s="9"/>
      <c r="K111" s="8"/>
      <c r="L111" s="8"/>
    </row>
    <row r="112" spans="1:12" x14ac:dyDescent="0.25">
      <c r="A112" s="6" t="s">
        <v>233</v>
      </c>
      <c r="B112" s="6" t="b">
        <v>0</v>
      </c>
      <c r="C112" s="7" t="str">
        <f t="shared" si="0"/>
        <v>E</v>
      </c>
      <c r="D112" s="8"/>
      <c r="E112" s="9"/>
      <c r="F112" s="8" t="s">
        <v>242</v>
      </c>
      <c r="G112" s="8" t="b">
        <v>0</v>
      </c>
      <c r="H112" s="8" t="s">
        <v>38</v>
      </c>
      <c r="I112" s="10"/>
      <c r="J112" s="9"/>
      <c r="K112" s="8"/>
      <c r="L112" s="8"/>
    </row>
    <row r="113" spans="1:12" x14ac:dyDescent="0.25">
      <c r="A113" s="6" t="s">
        <v>233</v>
      </c>
      <c r="B113" s="6" t="b">
        <v>0</v>
      </c>
      <c r="C113" s="7" t="str">
        <f t="shared" si="0"/>
        <v>E</v>
      </c>
      <c r="D113" s="8"/>
      <c r="E113" s="9"/>
      <c r="F113" s="8" t="s">
        <v>243</v>
      </c>
      <c r="G113" s="8" t="b">
        <v>0</v>
      </c>
      <c r="H113" s="8" t="s">
        <v>38</v>
      </c>
      <c r="I113" s="10"/>
      <c r="J113" s="9"/>
      <c r="K113" s="8"/>
      <c r="L113" s="8"/>
    </row>
    <row r="114" spans="1:12" x14ac:dyDescent="0.25">
      <c r="A114" s="6" t="s">
        <v>244</v>
      </c>
      <c r="B114" s="6" t="b">
        <v>1</v>
      </c>
      <c r="C114" s="7" t="str">
        <f t="shared" si="0"/>
        <v>E</v>
      </c>
      <c r="D114" s="8" t="s">
        <v>245</v>
      </c>
      <c r="E114" s="9"/>
      <c r="F114" s="8" t="s">
        <v>246</v>
      </c>
      <c r="G114" s="8" t="b">
        <v>0</v>
      </c>
      <c r="H114" s="8"/>
      <c r="I114" s="10"/>
      <c r="J114" s="9"/>
      <c r="K114" s="8"/>
      <c r="L114" s="8" t="s">
        <v>247</v>
      </c>
    </row>
    <row r="115" spans="1:12" x14ac:dyDescent="0.25">
      <c r="A115" s="6" t="s">
        <v>244</v>
      </c>
      <c r="B115" s="6" t="b">
        <v>1</v>
      </c>
      <c r="C115" s="7" t="str">
        <f t="shared" si="0"/>
        <v>E</v>
      </c>
      <c r="D115" s="8"/>
      <c r="E115" s="9"/>
      <c r="F115" s="8" t="s">
        <v>248</v>
      </c>
      <c r="G115" s="8" t="b">
        <v>0</v>
      </c>
      <c r="H115" s="8"/>
      <c r="I115" s="10"/>
      <c r="J115" s="9"/>
      <c r="K115" s="8"/>
      <c r="L115" s="8"/>
    </row>
    <row r="116" spans="1:12" x14ac:dyDescent="0.25">
      <c r="A116" s="6" t="s">
        <v>249</v>
      </c>
      <c r="B116" s="6" t="b">
        <v>1</v>
      </c>
      <c r="C116" s="7" t="str">
        <f t="shared" si="0"/>
        <v>E</v>
      </c>
      <c r="D116" s="8"/>
      <c r="E116" s="9"/>
      <c r="F116" s="8"/>
      <c r="G116" s="8" t="b">
        <v>0</v>
      </c>
      <c r="H116" s="8"/>
      <c r="I116" s="10"/>
      <c r="J116" s="9"/>
      <c r="K116" s="8"/>
      <c r="L116" s="8" t="s">
        <v>250</v>
      </c>
    </row>
    <row r="117" spans="1:12" x14ac:dyDescent="0.25">
      <c r="A117" s="6" t="s">
        <v>251</v>
      </c>
      <c r="B117" s="6" t="b">
        <v>0</v>
      </c>
      <c r="C117" s="7" t="str">
        <f t="shared" si="0"/>
        <v>E</v>
      </c>
      <c r="D117" s="8" t="s">
        <v>252</v>
      </c>
      <c r="E117" s="9" t="s">
        <v>28</v>
      </c>
      <c r="F117" s="8" t="s">
        <v>253</v>
      </c>
      <c r="G117" s="8" t="b">
        <v>0</v>
      </c>
      <c r="H117" s="8"/>
      <c r="I117" s="10" t="s">
        <v>254</v>
      </c>
      <c r="J117" s="9" t="s">
        <v>255</v>
      </c>
      <c r="K117" s="8"/>
      <c r="L117" s="8"/>
    </row>
    <row r="118" spans="1:12" x14ac:dyDescent="0.25">
      <c r="A118" s="6" t="s">
        <v>251</v>
      </c>
      <c r="B118" s="6" t="b">
        <v>0</v>
      </c>
      <c r="C118" s="7" t="str">
        <f t="shared" si="0"/>
        <v>E</v>
      </c>
      <c r="D118" s="8"/>
      <c r="E118" s="9"/>
      <c r="F118" s="8" t="s">
        <v>256</v>
      </c>
      <c r="G118" s="8" t="b">
        <v>0</v>
      </c>
      <c r="H118" s="8" t="s">
        <v>18</v>
      </c>
      <c r="I118" s="10"/>
      <c r="J118" s="9"/>
      <c r="K118" s="8"/>
      <c r="L118" s="8"/>
    </row>
    <row r="119" spans="1:12" x14ac:dyDescent="0.25">
      <c r="A119" s="6" t="s">
        <v>257</v>
      </c>
      <c r="B119" s="6" t="b">
        <v>0</v>
      </c>
      <c r="C119" s="7" t="str">
        <f t="shared" si="0"/>
        <v>E</v>
      </c>
      <c r="D119" s="8" t="s">
        <v>258</v>
      </c>
      <c r="E119" s="9" t="s">
        <v>14</v>
      </c>
      <c r="F119" s="8" t="s">
        <v>259</v>
      </c>
      <c r="G119" s="8" t="b">
        <v>0</v>
      </c>
      <c r="H119" s="8" t="s">
        <v>18</v>
      </c>
      <c r="I119" s="10"/>
      <c r="J119" s="9"/>
      <c r="K119" s="8"/>
      <c r="L119" s="8"/>
    </row>
    <row r="120" spans="1:12" x14ac:dyDescent="0.25">
      <c r="A120" s="6" t="s">
        <v>260</v>
      </c>
      <c r="B120" s="6" t="b">
        <v>1</v>
      </c>
      <c r="C120" s="7" t="str">
        <f t="shared" si="0"/>
        <v>E</v>
      </c>
      <c r="D120" s="8"/>
      <c r="E120" s="9"/>
      <c r="F120" s="8"/>
      <c r="G120" s="8" t="b">
        <v>0</v>
      </c>
      <c r="H120" s="8"/>
      <c r="I120" s="10"/>
      <c r="J120" s="9"/>
      <c r="K120" s="8"/>
      <c r="L120" s="8" t="s">
        <v>250</v>
      </c>
    </row>
    <row r="121" spans="1:12" x14ac:dyDescent="0.25">
      <c r="A121" s="6" t="s">
        <v>261</v>
      </c>
      <c r="B121" s="6" t="b">
        <v>0</v>
      </c>
      <c r="C121" s="7" t="str">
        <f t="shared" si="0"/>
        <v>E</v>
      </c>
      <c r="D121" s="8" t="s">
        <v>262</v>
      </c>
      <c r="E121" s="9" t="s">
        <v>14</v>
      </c>
      <c r="F121" s="8" t="s">
        <v>263</v>
      </c>
      <c r="G121" s="8" t="b">
        <v>0</v>
      </c>
      <c r="H121" s="8" t="s">
        <v>16</v>
      </c>
      <c r="I121" s="10"/>
      <c r="J121" s="9"/>
      <c r="K121" s="8"/>
      <c r="L121" s="8"/>
    </row>
    <row r="122" spans="1:12" x14ac:dyDescent="0.25">
      <c r="A122" s="6" t="s">
        <v>261</v>
      </c>
      <c r="B122" s="6" t="b">
        <v>0</v>
      </c>
      <c r="C122" s="7" t="str">
        <f t="shared" si="0"/>
        <v>E</v>
      </c>
      <c r="D122" s="8"/>
      <c r="E122" s="9"/>
      <c r="F122" s="8" t="s">
        <v>264</v>
      </c>
      <c r="G122" s="8" t="b">
        <v>0</v>
      </c>
      <c r="H122" s="8" t="s">
        <v>47</v>
      </c>
      <c r="I122" s="10"/>
      <c r="J122" s="9"/>
      <c r="K122" s="8"/>
      <c r="L122" s="8"/>
    </row>
    <row r="123" spans="1:12" x14ac:dyDescent="0.25">
      <c r="A123" s="6" t="s">
        <v>261</v>
      </c>
      <c r="B123" s="6" t="b">
        <v>0</v>
      </c>
      <c r="C123" s="7" t="str">
        <f t="shared" si="0"/>
        <v>E</v>
      </c>
      <c r="D123" s="8"/>
      <c r="E123" s="9"/>
      <c r="F123" s="8" t="s">
        <v>265</v>
      </c>
      <c r="G123" s="8" t="b">
        <v>0</v>
      </c>
      <c r="H123" s="8" t="s">
        <v>18</v>
      </c>
      <c r="I123" s="10"/>
      <c r="J123" s="9"/>
      <c r="K123" s="8"/>
      <c r="L123" s="8"/>
    </row>
    <row r="124" spans="1:12" x14ac:dyDescent="0.25">
      <c r="A124" s="6" t="s">
        <v>266</v>
      </c>
      <c r="B124" s="6" t="b">
        <v>0</v>
      </c>
      <c r="C124" s="7" t="str">
        <f t="shared" si="0"/>
        <v>E</v>
      </c>
      <c r="D124" s="8" t="s">
        <v>267</v>
      </c>
      <c r="E124" s="9" t="s">
        <v>14</v>
      </c>
      <c r="F124" s="8" t="s">
        <v>268</v>
      </c>
      <c r="G124" s="8" t="b">
        <v>0</v>
      </c>
      <c r="H124" s="8" t="s">
        <v>16</v>
      </c>
      <c r="I124" s="10"/>
      <c r="J124" s="9"/>
      <c r="K124" s="8"/>
      <c r="L124" s="8"/>
    </row>
    <row r="125" spans="1:12" x14ac:dyDescent="0.25">
      <c r="A125" s="6" t="s">
        <v>269</v>
      </c>
      <c r="B125" s="6" t="b">
        <v>0</v>
      </c>
      <c r="C125" s="7" t="str">
        <f t="shared" si="0"/>
        <v>E</v>
      </c>
      <c r="D125" s="8" t="s">
        <v>270</v>
      </c>
      <c r="E125" s="9" t="s">
        <v>14</v>
      </c>
      <c r="F125" s="8" t="s">
        <v>271</v>
      </c>
      <c r="G125" s="8" t="b">
        <v>0</v>
      </c>
      <c r="H125" s="8" t="s">
        <v>16</v>
      </c>
      <c r="I125" s="10"/>
      <c r="J125" s="9"/>
      <c r="K125" s="8"/>
      <c r="L125" s="8"/>
    </row>
    <row r="126" spans="1:12" x14ac:dyDescent="0.25">
      <c r="A126" s="6" t="s">
        <v>269</v>
      </c>
      <c r="B126" s="6" t="b">
        <v>0</v>
      </c>
      <c r="C126" s="7" t="str">
        <f t="shared" si="0"/>
        <v>E</v>
      </c>
      <c r="D126" s="8" t="s">
        <v>272</v>
      </c>
      <c r="E126" s="9" t="s">
        <v>273</v>
      </c>
      <c r="F126" s="8" t="s">
        <v>274</v>
      </c>
      <c r="G126" s="8" t="b">
        <v>0</v>
      </c>
      <c r="H126" s="8" t="s">
        <v>24</v>
      </c>
      <c r="I126" s="10"/>
      <c r="J126" s="9"/>
      <c r="K126" s="8"/>
      <c r="L126" s="8" t="s">
        <v>275</v>
      </c>
    </row>
    <row r="127" spans="1:12" x14ac:dyDescent="0.25">
      <c r="A127" s="6" t="s">
        <v>269</v>
      </c>
      <c r="B127" s="6" t="b">
        <v>0</v>
      </c>
      <c r="C127" s="7" t="str">
        <f t="shared" si="0"/>
        <v>E</v>
      </c>
      <c r="D127" s="8"/>
      <c r="E127" s="9"/>
      <c r="F127" s="8" t="s">
        <v>276</v>
      </c>
      <c r="G127" s="8" t="b">
        <v>0</v>
      </c>
      <c r="H127" s="8" t="s">
        <v>238</v>
      </c>
      <c r="I127" s="10"/>
      <c r="J127" s="9"/>
      <c r="K127" s="8"/>
      <c r="L127" s="8"/>
    </row>
    <row r="128" spans="1:12" x14ac:dyDescent="0.25">
      <c r="A128" s="6" t="s">
        <v>277</v>
      </c>
      <c r="B128" s="6" t="b">
        <v>0</v>
      </c>
      <c r="C128" s="7" t="str">
        <f t="shared" si="0"/>
        <v>E</v>
      </c>
      <c r="D128" s="8" t="s">
        <v>278</v>
      </c>
      <c r="E128" s="9" t="s">
        <v>279</v>
      </c>
      <c r="F128" s="8" t="s">
        <v>280</v>
      </c>
      <c r="G128" s="8" t="b">
        <v>0</v>
      </c>
      <c r="H128" s="8" t="s">
        <v>281</v>
      </c>
      <c r="I128" s="10"/>
      <c r="J128" s="9"/>
      <c r="K128" s="8"/>
      <c r="L128" s="8"/>
    </row>
    <row r="129" spans="1:12" x14ac:dyDescent="0.25">
      <c r="A129" s="6" t="s">
        <v>277</v>
      </c>
      <c r="B129" s="6" t="b">
        <v>0</v>
      </c>
      <c r="C129" s="7" t="str">
        <f t="shared" si="0"/>
        <v>E</v>
      </c>
      <c r="D129" s="8" t="s">
        <v>282</v>
      </c>
      <c r="E129" s="9" t="s">
        <v>28</v>
      </c>
      <c r="F129" s="8" t="s">
        <v>283</v>
      </c>
      <c r="G129" s="8" t="b">
        <v>0</v>
      </c>
      <c r="H129" s="8" t="s">
        <v>16</v>
      </c>
      <c r="I129" s="10" t="s">
        <v>284</v>
      </c>
      <c r="J129" s="9" t="s">
        <v>16</v>
      </c>
      <c r="K129" s="8"/>
      <c r="L129" s="8"/>
    </row>
    <row r="130" spans="1:12" x14ac:dyDescent="0.25">
      <c r="A130" s="6" t="s">
        <v>277</v>
      </c>
      <c r="B130" s="6" t="b">
        <v>0</v>
      </c>
      <c r="C130" s="7" t="str">
        <f t="shared" si="0"/>
        <v>E</v>
      </c>
      <c r="D130" s="8" t="s">
        <v>285</v>
      </c>
      <c r="E130" s="9" t="s">
        <v>68</v>
      </c>
      <c r="F130" s="8" t="s">
        <v>286</v>
      </c>
      <c r="G130" s="8" t="b">
        <v>0</v>
      </c>
      <c r="H130" s="8" t="s">
        <v>16</v>
      </c>
      <c r="I130" s="10"/>
      <c r="J130" s="9"/>
      <c r="K130" s="8"/>
      <c r="L130" s="8"/>
    </row>
    <row r="131" spans="1:12" x14ac:dyDescent="0.25">
      <c r="A131" s="6" t="s">
        <v>287</v>
      </c>
      <c r="B131" s="6" t="b">
        <v>0</v>
      </c>
      <c r="C131" s="7" t="str">
        <f t="shared" si="0"/>
        <v>E</v>
      </c>
      <c r="D131" s="8" t="s">
        <v>288</v>
      </c>
      <c r="E131" s="9" t="s">
        <v>14</v>
      </c>
      <c r="F131" s="8" t="s">
        <v>289</v>
      </c>
      <c r="G131" s="8" t="b">
        <v>0</v>
      </c>
      <c r="H131" s="8" t="s">
        <v>18</v>
      </c>
      <c r="I131" s="10"/>
      <c r="J131" s="9"/>
      <c r="K131" s="8"/>
      <c r="L131" s="8"/>
    </row>
    <row r="132" spans="1:12" x14ac:dyDescent="0.25">
      <c r="A132" s="6" t="s">
        <v>287</v>
      </c>
      <c r="B132" s="6" t="b">
        <v>0</v>
      </c>
      <c r="C132" s="7" t="str">
        <f t="shared" si="0"/>
        <v>E</v>
      </c>
      <c r="D132" s="8"/>
      <c r="E132" s="9"/>
      <c r="F132" s="8" t="s">
        <v>290</v>
      </c>
      <c r="G132" s="8" t="b">
        <v>0</v>
      </c>
      <c r="H132" s="8" t="s">
        <v>16</v>
      </c>
      <c r="I132" s="10"/>
      <c r="J132" s="9"/>
      <c r="K132" s="8"/>
      <c r="L132" s="8"/>
    </row>
    <row r="133" spans="1:12" x14ac:dyDescent="0.25">
      <c r="A133" s="6" t="s">
        <v>291</v>
      </c>
      <c r="B133" s="6" t="b">
        <v>0</v>
      </c>
      <c r="C133" s="7" t="str">
        <f t="shared" si="0"/>
        <v>E</v>
      </c>
      <c r="D133" s="8" t="s">
        <v>292</v>
      </c>
      <c r="E133" s="9" t="s">
        <v>195</v>
      </c>
      <c r="F133" s="8" t="s">
        <v>293</v>
      </c>
      <c r="G133" s="8" t="b">
        <v>0</v>
      </c>
      <c r="H133" s="8" t="s">
        <v>18</v>
      </c>
      <c r="I133" s="10"/>
      <c r="J133" s="9"/>
      <c r="K133" s="8"/>
      <c r="L133" s="8"/>
    </row>
    <row r="134" spans="1:12" x14ac:dyDescent="0.25">
      <c r="A134" s="6" t="s">
        <v>291</v>
      </c>
      <c r="B134" s="6" t="b">
        <v>0</v>
      </c>
      <c r="C134" s="7" t="str">
        <f t="shared" si="0"/>
        <v>E</v>
      </c>
      <c r="D134" s="8"/>
      <c r="E134" s="9"/>
      <c r="F134" s="8" t="s">
        <v>294</v>
      </c>
      <c r="G134" s="8" t="b">
        <v>0</v>
      </c>
      <c r="H134" s="8" t="s">
        <v>105</v>
      </c>
      <c r="I134" s="10"/>
      <c r="J134" s="9"/>
      <c r="K134" s="8"/>
      <c r="L134" s="8"/>
    </row>
    <row r="135" spans="1:12" x14ac:dyDescent="0.25">
      <c r="A135" s="6" t="s">
        <v>291</v>
      </c>
      <c r="B135" s="6" t="b">
        <v>0</v>
      </c>
      <c r="C135" s="7" t="str">
        <f t="shared" si="0"/>
        <v>E</v>
      </c>
      <c r="D135" s="8"/>
      <c r="E135" s="9"/>
      <c r="F135" s="8" t="s">
        <v>295</v>
      </c>
      <c r="G135" s="8" t="b">
        <v>0</v>
      </c>
      <c r="H135" s="8" t="s">
        <v>16</v>
      </c>
      <c r="I135" s="10"/>
      <c r="J135" s="9"/>
      <c r="K135" s="8"/>
      <c r="L135" s="8"/>
    </row>
    <row r="136" spans="1:12" x14ac:dyDescent="0.25">
      <c r="A136" s="6" t="s">
        <v>291</v>
      </c>
      <c r="B136" s="6" t="b">
        <v>0</v>
      </c>
      <c r="C136" s="7" t="str">
        <f t="shared" si="0"/>
        <v>E</v>
      </c>
      <c r="D136" s="8"/>
      <c r="E136" s="9"/>
      <c r="F136" s="8" t="s">
        <v>296</v>
      </c>
      <c r="G136" s="8" t="b">
        <v>0</v>
      </c>
      <c r="H136" s="8" t="s">
        <v>159</v>
      </c>
      <c r="I136" s="10"/>
      <c r="J136" s="9"/>
      <c r="K136" s="8"/>
      <c r="L136" s="8"/>
    </row>
    <row r="137" spans="1:12" x14ac:dyDescent="0.25">
      <c r="A137" s="6" t="s">
        <v>291</v>
      </c>
      <c r="B137" s="6" t="b">
        <v>0</v>
      </c>
      <c r="C137" s="7" t="str">
        <f t="shared" si="0"/>
        <v>E</v>
      </c>
      <c r="D137" s="8"/>
      <c r="E137" s="9"/>
      <c r="F137" s="8" t="s">
        <v>297</v>
      </c>
      <c r="G137" s="8" t="b">
        <v>0</v>
      </c>
      <c r="H137" s="8" t="s">
        <v>86</v>
      </c>
      <c r="I137" s="10"/>
      <c r="J137" s="9"/>
      <c r="K137" s="8"/>
      <c r="L137" s="8"/>
    </row>
    <row r="138" spans="1:12" x14ac:dyDescent="0.25">
      <c r="A138" s="6" t="s">
        <v>291</v>
      </c>
      <c r="B138" s="6" t="b">
        <v>0</v>
      </c>
      <c r="C138" s="7" t="str">
        <f t="shared" si="0"/>
        <v>E</v>
      </c>
      <c r="D138" s="8"/>
      <c r="E138" s="9"/>
      <c r="F138" s="8" t="s">
        <v>298</v>
      </c>
      <c r="G138" s="8" t="b">
        <v>0</v>
      </c>
      <c r="H138" s="8" t="s">
        <v>238</v>
      </c>
      <c r="I138" s="10"/>
      <c r="J138" s="9"/>
      <c r="K138" s="8"/>
      <c r="L138" s="8"/>
    </row>
    <row r="139" spans="1:12" x14ac:dyDescent="0.25">
      <c r="A139" s="6" t="s">
        <v>299</v>
      </c>
      <c r="B139" s="6" t="b">
        <v>1</v>
      </c>
      <c r="C139" s="7" t="str">
        <f t="shared" si="0"/>
        <v>E</v>
      </c>
      <c r="D139" s="8"/>
      <c r="E139" s="9"/>
      <c r="F139" s="8"/>
      <c r="G139" s="8" t="b">
        <v>0</v>
      </c>
      <c r="H139" s="8"/>
      <c r="I139" s="10"/>
      <c r="J139" s="9"/>
      <c r="K139" s="8"/>
      <c r="L139" s="8" t="s">
        <v>300</v>
      </c>
    </row>
    <row r="140" spans="1:12" x14ac:dyDescent="0.25">
      <c r="A140" s="6" t="s">
        <v>301</v>
      </c>
      <c r="B140" s="6" t="b">
        <v>0</v>
      </c>
      <c r="C140" s="7" t="str">
        <f t="shared" si="0"/>
        <v>E</v>
      </c>
      <c r="D140" s="8" t="s">
        <v>302</v>
      </c>
      <c r="E140" s="9" t="s">
        <v>21</v>
      </c>
      <c r="F140" s="8" t="s">
        <v>303</v>
      </c>
      <c r="G140" s="8" t="b">
        <v>0</v>
      </c>
      <c r="H140" s="8"/>
      <c r="I140" s="10" t="s">
        <v>23</v>
      </c>
      <c r="J140" s="9" t="s">
        <v>304</v>
      </c>
      <c r="K140" s="8"/>
      <c r="L140" s="8"/>
    </row>
    <row r="141" spans="1:12" x14ac:dyDescent="0.25">
      <c r="A141" s="6" t="s">
        <v>305</v>
      </c>
      <c r="B141" s="6" t="b">
        <v>0</v>
      </c>
      <c r="C141" s="7" t="str">
        <f t="shared" si="0"/>
        <v>E</v>
      </c>
      <c r="D141" s="8" t="s">
        <v>306</v>
      </c>
      <c r="E141" s="9" t="s">
        <v>73</v>
      </c>
      <c r="F141" s="8" t="s">
        <v>307</v>
      </c>
      <c r="G141" s="8" t="b">
        <v>0</v>
      </c>
      <c r="H141" s="8"/>
      <c r="I141" s="10" t="s">
        <v>75</v>
      </c>
      <c r="J141" s="9" t="s">
        <v>24</v>
      </c>
      <c r="K141" s="8"/>
      <c r="L141" s="8"/>
    </row>
    <row r="142" spans="1:12" x14ac:dyDescent="0.25">
      <c r="A142" s="6" t="s">
        <v>305</v>
      </c>
      <c r="B142" s="6" t="b">
        <v>0</v>
      </c>
      <c r="C142" s="7" t="str">
        <f t="shared" si="0"/>
        <v>E</v>
      </c>
      <c r="D142" s="8"/>
      <c r="E142" s="9"/>
      <c r="F142" s="8" t="s">
        <v>308</v>
      </c>
      <c r="G142" s="8" t="b">
        <v>0</v>
      </c>
      <c r="H142" s="8" t="s">
        <v>18</v>
      </c>
      <c r="I142" s="10"/>
      <c r="J142" s="9"/>
      <c r="K142" s="8"/>
      <c r="L142" s="8"/>
    </row>
    <row r="143" spans="1:12" x14ac:dyDescent="0.25">
      <c r="A143" s="6" t="s">
        <v>309</v>
      </c>
      <c r="B143" s="6" t="b">
        <v>0</v>
      </c>
      <c r="C143" s="7" t="str">
        <f t="shared" si="0"/>
        <v>E</v>
      </c>
      <c r="D143" s="8" t="s">
        <v>310</v>
      </c>
      <c r="E143" s="9" t="s">
        <v>43</v>
      </c>
      <c r="F143" s="8" t="s">
        <v>311</v>
      </c>
      <c r="G143" s="8" t="b">
        <v>0</v>
      </c>
      <c r="H143" s="8" t="s">
        <v>18</v>
      </c>
      <c r="I143" s="10"/>
      <c r="J143" s="9"/>
      <c r="K143" s="8"/>
      <c r="L143" s="8"/>
    </row>
    <row r="144" spans="1:12" x14ac:dyDescent="0.25">
      <c r="A144" s="6" t="s">
        <v>309</v>
      </c>
      <c r="B144" s="6" t="b">
        <v>0</v>
      </c>
      <c r="C144" s="7" t="str">
        <f t="shared" si="0"/>
        <v>E</v>
      </c>
      <c r="D144" s="8"/>
      <c r="E144" s="9"/>
      <c r="F144" s="8" t="s">
        <v>312</v>
      </c>
      <c r="G144" s="8" t="b">
        <v>0</v>
      </c>
      <c r="H144" s="8" t="s">
        <v>16</v>
      </c>
      <c r="I144" s="10"/>
      <c r="J144" s="9"/>
      <c r="K144" s="8"/>
      <c r="L144" s="8"/>
    </row>
    <row r="145" spans="1:12" x14ac:dyDescent="0.25">
      <c r="A145" s="6" t="s">
        <v>313</v>
      </c>
      <c r="B145" s="6" t="b">
        <v>1</v>
      </c>
      <c r="C145" s="7" t="str">
        <f t="shared" si="0"/>
        <v>E</v>
      </c>
      <c r="D145" s="8"/>
      <c r="E145" s="9"/>
      <c r="F145" s="8"/>
      <c r="G145" s="8" t="b">
        <v>0</v>
      </c>
      <c r="H145" s="8"/>
      <c r="I145" s="10"/>
      <c r="J145" s="9"/>
      <c r="K145" s="8"/>
      <c r="L145" s="8" t="s">
        <v>314</v>
      </c>
    </row>
    <row r="146" spans="1:12" x14ac:dyDescent="0.25">
      <c r="A146" s="6" t="s">
        <v>315</v>
      </c>
      <c r="B146" s="6" t="b">
        <v>0</v>
      </c>
      <c r="C146" s="7" t="str">
        <f t="shared" si="0"/>
        <v>E</v>
      </c>
      <c r="D146" s="8" t="s">
        <v>316</v>
      </c>
      <c r="E146" s="9" t="s">
        <v>14</v>
      </c>
      <c r="F146" s="8" t="s">
        <v>317</v>
      </c>
      <c r="G146" s="8" t="b">
        <v>0</v>
      </c>
      <c r="H146" s="8" t="s">
        <v>16</v>
      </c>
      <c r="I146" s="10"/>
      <c r="J146" s="9"/>
      <c r="K146" s="8"/>
      <c r="L146" s="8"/>
    </row>
    <row r="147" spans="1:12" x14ac:dyDescent="0.25">
      <c r="A147" s="6" t="s">
        <v>315</v>
      </c>
      <c r="B147" s="6" t="b">
        <v>0</v>
      </c>
      <c r="C147" s="7" t="str">
        <f t="shared" si="0"/>
        <v>E</v>
      </c>
      <c r="D147" s="8" t="s">
        <v>318</v>
      </c>
      <c r="E147" s="9" t="s">
        <v>319</v>
      </c>
      <c r="F147" s="8" t="s">
        <v>317</v>
      </c>
      <c r="G147" s="8" t="b">
        <v>0</v>
      </c>
      <c r="H147" s="8" t="s">
        <v>16</v>
      </c>
      <c r="I147" s="10"/>
      <c r="J147" s="9"/>
      <c r="K147" s="8"/>
      <c r="L147" s="8"/>
    </row>
    <row r="148" spans="1:12" x14ac:dyDescent="0.25">
      <c r="A148" s="6" t="s">
        <v>315</v>
      </c>
      <c r="B148" s="6" t="b">
        <v>0</v>
      </c>
      <c r="C148" s="7" t="str">
        <f t="shared" si="0"/>
        <v>E</v>
      </c>
      <c r="D148" s="8" t="s">
        <v>320</v>
      </c>
      <c r="E148" s="9" t="s">
        <v>321</v>
      </c>
      <c r="F148" s="8" t="s">
        <v>322</v>
      </c>
      <c r="G148" s="8" t="b">
        <v>0</v>
      </c>
      <c r="H148" s="8" t="s">
        <v>18</v>
      </c>
      <c r="I148" s="10"/>
      <c r="J148" s="9"/>
      <c r="K148" s="8"/>
      <c r="L148" s="8"/>
    </row>
    <row r="149" spans="1:12" x14ac:dyDescent="0.25">
      <c r="A149" s="6" t="s">
        <v>315</v>
      </c>
      <c r="B149" s="6" t="b">
        <v>0</v>
      </c>
      <c r="C149" s="7" t="str">
        <f t="shared" si="0"/>
        <v>E</v>
      </c>
      <c r="D149" s="8"/>
      <c r="E149" s="9"/>
      <c r="F149" s="8" t="s">
        <v>323</v>
      </c>
      <c r="G149" s="8" t="b">
        <v>0</v>
      </c>
      <c r="H149" s="8"/>
      <c r="I149" s="10" t="s">
        <v>324</v>
      </c>
      <c r="J149" s="9" t="s">
        <v>16</v>
      </c>
      <c r="K149" s="8"/>
      <c r="L149" s="8"/>
    </row>
    <row r="150" spans="1:12" x14ac:dyDescent="0.25">
      <c r="A150" s="6" t="s">
        <v>315</v>
      </c>
      <c r="B150" s="6" t="b">
        <v>0</v>
      </c>
      <c r="C150" s="7" t="str">
        <f t="shared" si="0"/>
        <v>E</v>
      </c>
      <c r="D150" s="8"/>
      <c r="E150" s="9"/>
      <c r="F150" s="8" t="s">
        <v>325</v>
      </c>
      <c r="G150" s="8" t="b">
        <v>0</v>
      </c>
      <c r="H150" s="8"/>
      <c r="I150" s="10" t="s">
        <v>324</v>
      </c>
      <c r="J150" s="9" t="s">
        <v>16</v>
      </c>
      <c r="K150" s="8"/>
      <c r="L150" s="8" t="s">
        <v>326</v>
      </c>
    </row>
    <row r="151" spans="1:12" x14ac:dyDescent="0.25">
      <c r="A151" s="6" t="s">
        <v>327</v>
      </c>
      <c r="B151" s="6" t="b">
        <v>1</v>
      </c>
      <c r="C151" s="7" t="str">
        <f t="shared" si="0"/>
        <v>E</v>
      </c>
      <c r="D151" s="8"/>
      <c r="E151" s="9"/>
      <c r="F151" s="8"/>
      <c r="G151" s="8" t="b">
        <v>0</v>
      </c>
      <c r="H151" s="8"/>
      <c r="I151" s="10"/>
      <c r="J151" s="9"/>
      <c r="K151" s="8"/>
      <c r="L151" s="8" t="s">
        <v>300</v>
      </c>
    </row>
    <row r="152" spans="1:12" x14ac:dyDescent="0.25">
      <c r="A152" s="6" t="s">
        <v>328</v>
      </c>
      <c r="B152" s="6" t="b">
        <v>1</v>
      </c>
      <c r="C152" s="7" t="str">
        <f t="shared" si="0"/>
        <v>E</v>
      </c>
      <c r="D152" s="8"/>
      <c r="E152" s="9"/>
      <c r="F152" s="8"/>
      <c r="G152" s="8" t="b">
        <v>0</v>
      </c>
      <c r="H152" s="8"/>
      <c r="I152" s="10"/>
      <c r="J152" s="9"/>
      <c r="K152" s="8"/>
      <c r="L152" s="8" t="s">
        <v>329</v>
      </c>
    </row>
    <row r="153" spans="1:12" x14ac:dyDescent="0.25">
      <c r="A153" s="6" t="s">
        <v>330</v>
      </c>
      <c r="B153" s="6" t="b">
        <v>1</v>
      </c>
      <c r="C153" s="7" t="str">
        <f t="shared" si="0"/>
        <v>E</v>
      </c>
      <c r="D153" s="8"/>
      <c r="E153" s="9"/>
      <c r="F153" s="8"/>
      <c r="G153" s="8" t="b">
        <v>0</v>
      </c>
      <c r="H153" s="8"/>
      <c r="I153" s="10"/>
      <c r="J153" s="9"/>
      <c r="K153" s="8"/>
      <c r="L153" s="8" t="s">
        <v>300</v>
      </c>
    </row>
    <row r="154" spans="1:12" x14ac:dyDescent="0.25">
      <c r="A154" s="6" t="s">
        <v>331</v>
      </c>
      <c r="B154" s="6" t="b">
        <v>0</v>
      </c>
      <c r="C154" s="7" t="str">
        <f t="shared" si="0"/>
        <v>E</v>
      </c>
      <c r="D154" s="8" t="s">
        <v>332</v>
      </c>
      <c r="E154" s="9" t="s">
        <v>14</v>
      </c>
      <c r="F154" s="8" t="s">
        <v>333</v>
      </c>
      <c r="G154" s="8" t="b">
        <v>0</v>
      </c>
      <c r="H154" s="8" t="s">
        <v>18</v>
      </c>
      <c r="I154" s="10"/>
      <c r="J154" s="9"/>
      <c r="K154" s="8"/>
      <c r="L154" s="8"/>
    </row>
    <row r="155" spans="1:12" x14ac:dyDescent="0.25">
      <c r="A155" s="6" t="s">
        <v>331</v>
      </c>
      <c r="B155" s="6" t="b">
        <v>0</v>
      </c>
      <c r="C155" s="7" t="str">
        <f t="shared" si="0"/>
        <v>E</v>
      </c>
      <c r="D155" s="8"/>
      <c r="E155" s="9"/>
      <c r="F155" s="8" t="s">
        <v>334</v>
      </c>
      <c r="G155" s="8" t="b">
        <v>0</v>
      </c>
      <c r="H155" s="8" t="s">
        <v>16</v>
      </c>
      <c r="I155" s="10"/>
      <c r="J155" s="9"/>
      <c r="K155" s="8"/>
      <c r="L155" s="8"/>
    </row>
    <row r="156" spans="1:12" x14ac:dyDescent="0.25">
      <c r="A156" s="6" t="s">
        <v>331</v>
      </c>
      <c r="B156" s="6" t="b">
        <v>0</v>
      </c>
      <c r="C156" s="7" t="str">
        <f t="shared" si="0"/>
        <v>E</v>
      </c>
      <c r="D156" s="8" t="s">
        <v>335</v>
      </c>
      <c r="E156" s="9" t="s">
        <v>14</v>
      </c>
      <c r="F156" s="8" t="s">
        <v>336</v>
      </c>
      <c r="G156" s="8" t="b">
        <v>0</v>
      </c>
      <c r="H156" s="8" t="s">
        <v>86</v>
      </c>
      <c r="I156" s="10"/>
      <c r="J156" s="9"/>
      <c r="K156" s="8"/>
      <c r="L156" s="8" t="s">
        <v>337</v>
      </c>
    </row>
    <row r="157" spans="1:12" x14ac:dyDescent="0.25">
      <c r="A157" s="6" t="s">
        <v>338</v>
      </c>
      <c r="B157" s="6" t="b">
        <v>0</v>
      </c>
      <c r="C157" s="7" t="str">
        <f t="shared" si="0"/>
        <v>E</v>
      </c>
      <c r="D157" s="8" t="s">
        <v>339</v>
      </c>
      <c r="E157" s="9" t="s">
        <v>195</v>
      </c>
      <c r="F157" s="8" t="s">
        <v>340</v>
      </c>
      <c r="G157" s="8" t="b">
        <v>0</v>
      </c>
      <c r="H157" s="8" t="s">
        <v>86</v>
      </c>
      <c r="I157" s="10"/>
      <c r="J157" s="9"/>
      <c r="K157" s="8"/>
      <c r="L157" s="8" t="s">
        <v>341</v>
      </c>
    </row>
    <row r="158" spans="1:12" x14ac:dyDescent="0.25">
      <c r="A158" s="6" t="s">
        <v>342</v>
      </c>
      <c r="B158" s="6" t="b">
        <v>0</v>
      </c>
      <c r="C158" s="7" t="str">
        <f t="shared" si="0"/>
        <v>E</v>
      </c>
      <c r="D158" s="8" t="s">
        <v>343</v>
      </c>
      <c r="E158" s="9" t="s">
        <v>195</v>
      </c>
      <c r="F158" s="8" t="s">
        <v>344</v>
      </c>
      <c r="G158" s="8" t="b">
        <v>0</v>
      </c>
      <c r="H158" s="8" t="s">
        <v>105</v>
      </c>
      <c r="I158" s="10"/>
      <c r="J158" s="9"/>
      <c r="K158" s="8"/>
      <c r="L158" s="8" t="s">
        <v>345</v>
      </c>
    </row>
    <row r="159" spans="1:12" x14ac:dyDescent="0.25">
      <c r="A159" s="6" t="s">
        <v>346</v>
      </c>
      <c r="B159" s="6" t="b">
        <v>0</v>
      </c>
      <c r="C159" s="7" t="str">
        <f t="shared" si="0"/>
        <v>E</v>
      </c>
      <c r="D159" s="8" t="s">
        <v>347</v>
      </c>
      <c r="E159" s="9" t="s">
        <v>14</v>
      </c>
      <c r="F159" s="8" t="s">
        <v>348</v>
      </c>
      <c r="G159" s="8" t="b">
        <v>0</v>
      </c>
      <c r="H159" s="8" t="s">
        <v>80</v>
      </c>
      <c r="I159" s="10"/>
      <c r="J159" s="9"/>
      <c r="K159" s="8"/>
      <c r="L159" s="8"/>
    </row>
    <row r="160" spans="1:12" x14ac:dyDescent="0.25">
      <c r="A160" s="6" t="s">
        <v>346</v>
      </c>
      <c r="B160" s="6" t="b">
        <v>0</v>
      </c>
      <c r="C160" s="7" t="str">
        <f t="shared" si="0"/>
        <v>E</v>
      </c>
      <c r="D160" s="8"/>
      <c r="E160" s="9"/>
      <c r="F160" s="8" t="s">
        <v>349</v>
      </c>
      <c r="G160" s="8" t="b">
        <v>0</v>
      </c>
      <c r="H160" s="8" t="s">
        <v>18</v>
      </c>
      <c r="I160" s="10"/>
      <c r="J160" s="9"/>
      <c r="K160" s="8"/>
      <c r="L160" s="8"/>
    </row>
    <row r="161" spans="1:12" x14ac:dyDescent="0.25">
      <c r="A161" s="6" t="s">
        <v>346</v>
      </c>
      <c r="B161" s="6" t="b">
        <v>0</v>
      </c>
      <c r="C161" s="7" t="str">
        <f t="shared" si="0"/>
        <v>E</v>
      </c>
      <c r="D161" s="8"/>
      <c r="E161" s="9"/>
      <c r="F161" s="8" t="s">
        <v>350</v>
      </c>
      <c r="G161" s="8" t="b">
        <v>0</v>
      </c>
      <c r="H161" s="8" t="s">
        <v>47</v>
      </c>
      <c r="I161" s="10"/>
      <c r="J161" s="9"/>
      <c r="K161" s="8"/>
      <c r="L161" s="8"/>
    </row>
    <row r="162" spans="1:12" x14ac:dyDescent="0.25">
      <c r="A162" s="6" t="s">
        <v>351</v>
      </c>
      <c r="B162" s="6" t="b">
        <v>0</v>
      </c>
      <c r="C162" s="7" t="str">
        <f t="shared" si="0"/>
        <v>E</v>
      </c>
      <c r="D162" s="8" t="s">
        <v>352</v>
      </c>
      <c r="E162" s="9" t="s">
        <v>321</v>
      </c>
      <c r="F162" s="8" t="s">
        <v>353</v>
      </c>
      <c r="G162" s="8" t="b">
        <v>0</v>
      </c>
      <c r="H162" s="8" t="s">
        <v>18</v>
      </c>
      <c r="I162" s="10"/>
      <c r="J162" s="9"/>
      <c r="K162" s="8"/>
      <c r="L162" s="8"/>
    </row>
    <row r="163" spans="1:12" x14ac:dyDescent="0.25">
      <c r="A163" s="6" t="s">
        <v>351</v>
      </c>
      <c r="B163" s="6" t="b">
        <v>0</v>
      </c>
      <c r="C163" s="7" t="str">
        <f t="shared" si="0"/>
        <v>E</v>
      </c>
      <c r="D163" s="8" t="s">
        <v>354</v>
      </c>
      <c r="E163" s="9" t="s">
        <v>73</v>
      </c>
      <c r="F163" s="8" t="s">
        <v>353</v>
      </c>
      <c r="G163" s="8" t="b">
        <v>0</v>
      </c>
      <c r="H163" s="8" t="s">
        <v>18</v>
      </c>
      <c r="I163" s="10"/>
      <c r="J163" s="9"/>
      <c r="K163" s="8"/>
      <c r="L163" s="8"/>
    </row>
    <row r="164" spans="1:12" x14ac:dyDescent="0.25">
      <c r="A164" s="6" t="s">
        <v>351</v>
      </c>
      <c r="B164" s="6" t="b">
        <v>0</v>
      </c>
      <c r="C164" s="7" t="str">
        <f t="shared" si="0"/>
        <v>E</v>
      </c>
      <c r="D164" s="8" t="s">
        <v>355</v>
      </c>
      <c r="E164" s="9" t="s">
        <v>93</v>
      </c>
      <c r="F164" s="8" t="s">
        <v>353</v>
      </c>
      <c r="G164" s="8" t="b">
        <v>0</v>
      </c>
      <c r="H164" s="8" t="s">
        <v>18</v>
      </c>
      <c r="I164" s="10"/>
      <c r="J164" s="9"/>
      <c r="K164" s="8"/>
      <c r="L164" s="8"/>
    </row>
    <row r="165" spans="1:12" x14ac:dyDescent="0.25">
      <c r="A165" s="6" t="s">
        <v>356</v>
      </c>
      <c r="B165" s="6" t="b">
        <v>0</v>
      </c>
      <c r="C165" s="7" t="str">
        <f t="shared" si="0"/>
        <v>E</v>
      </c>
      <c r="D165" s="8" t="s">
        <v>357</v>
      </c>
      <c r="E165" s="9" t="s">
        <v>195</v>
      </c>
      <c r="F165" s="8" t="s">
        <v>358</v>
      </c>
      <c r="G165" s="8" t="b">
        <v>0</v>
      </c>
      <c r="H165" s="8" t="s">
        <v>18</v>
      </c>
      <c r="I165" s="10"/>
      <c r="J165" s="9"/>
      <c r="K165" s="8"/>
      <c r="L165" s="8"/>
    </row>
    <row r="166" spans="1:12" x14ac:dyDescent="0.25">
      <c r="A166" s="6" t="s">
        <v>356</v>
      </c>
      <c r="B166" s="6" t="b">
        <v>0</v>
      </c>
      <c r="C166" s="7" t="str">
        <f t="shared" si="0"/>
        <v>E</v>
      </c>
      <c r="D166" s="8"/>
      <c r="E166" s="9"/>
      <c r="F166" s="8" t="s">
        <v>359</v>
      </c>
      <c r="G166" s="8" t="b">
        <v>0</v>
      </c>
      <c r="H166" s="8" t="s">
        <v>16</v>
      </c>
      <c r="I166" s="10"/>
      <c r="J166" s="9"/>
      <c r="K166" s="8"/>
      <c r="L166" s="8"/>
    </row>
    <row r="167" spans="1:12" x14ac:dyDescent="0.25">
      <c r="A167" s="6" t="s">
        <v>360</v>
      </c>
      <c r="B167" s="6" t="b">
        <v>1</v>
      </c>
      <c r="C167" s="7" t="str">
        <f t="shared" si="0"/>
        <v>E</v>
      </c>
      <c r="D167" s="8"/>
      <c r="E167" s="9"/>
      <c r="F167" s="8"/>
      <c r="G167" s="8" t="b">
        <v>0</v>
      </c>
      <c r="H167" s="8"/>
      <c r="I167" s="10"/>
      <c r="J167" s="9"/>
      <c r="K167" s="8"/>
      <c r="L167" s="8" t="s">
        <v>361</v>
      </c>
    </row>
    <row r="168" spans="1:12" x14ac:dyDescent="0.25">
      <c r="A168" s="6" t="s">
        <v>362</v>
      </c>
      <c r="B168" s="6" t="b">
        <v>0</v>
      </c>
      <c r="C168" s="7" t="str">
        <f t="shared" si="0"/>
        <v>E</v>
      </c>
      <c r="D168" s="8" t="s">
        <v>363</v>
      </c>
      <c r="E168" s="9" t="s">
        <v>73</v>
      </c>
      <c r="F168" s="8" t="s">
        <v>364</v>
      </c>
      <c r="G168" s="8" t="b">
        <v>0</v>
      </c>
      <c r="H168" s="8"/>
      <c r="I168" s="10" t="s">
        <v>365</v>
      </c>
      <c r="J168" s="9" t="s">
        <v>24</v>
      </c>
      <c r="K168" s="8"/>
      <c r="L168" s="8"/>
    </row>
    <row r="169" spans="1:12" x14ac:dyDescent="0.25">
      <c r="A169" s="6" t="s">
        <v>362</v>
      </c>
      <c r="B169" s="6" t="b">
        <v>0</v>
      </c>
      <c r="C169" s="7" t="str">
        <f t="shared" si="0"/>
        <v>E</v>
      </c>
      <c r="D169" s="8"/>
      <c r="E169" s="9"/>
      <c r="F169" s="8" t="s">
        <v>366</v>
      </c>
      <c r="G169" s="8" t="b">
        <v>0</v>
      </c>
      <c r="H169" s="8"/>
      <c r="I169" s="10" t="s">
        <v>365</v>
      </c>
      <c r="J169" s="9" t="s">
        <v>16</v>
      </c>
      <c r="K169" s="8"/>
      <c r="L169" s="8"/>
    </row>
    <row r="170" spans="1:12" x14ac:dyDescent="0.25">
      <c r="A170" s="6" t="s">
        <v>362</v>
      </c>
      <c r="B170" s="6" t="b">
        <v>0</v>
      </c>
      <c r="C170" s="7" t="str">
        <f t="shared" si="0"/>
        <v>E</v>
      </c>
      <c r="D170" s="8"/>
      <c r="E170" s="9"/>
      <c r="F170" s="8" t="s">
        <v>367</v>
      </c>
      <c r="G170" s="8" t="b">
        <v>0</v>
      </c>
      <c r="H170" s="8"/>
      <c r="I170" s="10" t="s">
        <v>365</v>
      </c>
      <c r="J170" s="9" t="s">
        <v>368</v>
      </c>
      <c r="K170" s="8"/>
      <c r="L170" s="8"/>
    </row>
    <row r="171" spans="1:12" x14ac:dyDescent="0.25">
      <c r="A171" s="6" t="s">
        <v>362</v>
      </c>
      <c r="B171" s="6" t="b">
        <v>0</v>
      </c>
      <c r="C171" s="7" t="str">
        <f t="shared" si="0"/>
        <v>E</v>
      </c>
      <c r="D171" s="8"/>
      <c r="E171" s="9"/>
      <c r="F171" s="8" t="s">
        <v>369</v>
      </c>
      <c r="G171" s="8" t="b">
        <v>0</v>
      </c>
      <c r="H171" s="8" t="s">
        <v>18</v>
      </c>
      <c r="I171" s="10"/>
      <c r="J171" s="9"/>
      <c r="K171" s="8"/>
      <c r="L171" s="8"/>
    </row>
    <row r="172" spans="1:12" x14ac:dyDescent="0.25">
      <c r="A172" s="6" t="s">
        <v>362</v>
      </c>
      <c r="B172" s="6" t="b">
        <v>0</v>
      </c>
      <c r="C172" s="7" t="str">
        <f t="shared" si="0"/>
        <v>E</v>
      </c>
      <c r="D172" s="8"/>
      <c r="E172" s="9"/>
      <c r="F172" s="8" t="s">
        <v>370</v>
      </c>
      <c r="G172" s="8" t="b">
        <v>0</v>
      </c>
      <c r="H172" s="8"/>
      <c r="I172" s="10" t="s">
        <v>365</v>
      </c>
      <c r="J172" s="9" t="s">
        <v>371</v>
      </c>
      <c r="K172" s="8"/>
      <c r="L172" s="8"/>
    </row>
    <row r="173" spans="1:12" x14ac:dyDescent="0.25">
      <c r="A173" s="6" t="s">
        <v>362</v>
      </c>
      <c r="B173" s="6" t="b">
        <v>0</v>
      </c>
      <c r="C173" s="7" t="str">
        <f t="shared" si="0"/>
        <v>E</v>
      </c>
      <c r="D173" s="8"/>
      <c r="E173" s="9"/>
      <c r="F173" s="8" t="s">
        <v>372</v>
      </c>
      <c r="G173" s="8" t="b">
        <v>0</v>
      </c>
      <c r="H173" s="8" t="s">
        <v>18</v>
      </c>
      <c r="I173" s="10"/>
      <c r="J173" s="9"/>
      <c r="K173" s="8"/>
      <c r="L173" s="8"/>
    </row>
    <row r="174" spans="1:12" x14ac:dyDescent="0.25">
      <c r="A174" s="6" t="s">
        <v>362</v>
      </c>
      <c r="B174" s="6" t="b">
        <v>0</v>
      </c>
      <c r="C174" s="7" t="str">
        <f t="shared" si="0"/>
        <v>E</v>
      </c>
      <c r="D174" s="8"/>
      <c r="E174" s="9"/>
      <c r="F174" s="8" t="s">
        <v>373</v>
      </c>
      <c r="G174" s="8" t="b">
        <v>0</v>
      </c>
      <c r="H174" s="8" t="s">
        <v>238</v>
      </c>
      <c r="I174" s="10"/>
      <c r="J174" s="9"/>
      <c r="K174" s="8"/>
      <c r="L174" s="8"/>
    </row>
    <row r="175" spans="1:12" x14ac:dyDescent="0.25">
      <c r="A175" s="6" t="s">
        <v>362</v>
      </c>
      <c r="B175" s="6" t="b">
        <v>0</v>
      </c>
      <c r="C175" s="7" t="str">
        <f t="shared" si="0"/>
        <v>E</v>
      </c>
      <c r="D175" s="8"/>
      <c r="E175" s="9"/>
      <c r="F175" s="8" t="s">
        <v>374</v>
      </c>
      <c r="G175" s="8" t="b">
        <v>0</v>
      </c>
      <c r="H175" s="8" t="s">
        <v>159</v>
      </c>
      <c r="I175" s="10"/>
      <c r="J175" s="9"/>
      <c r="K175" s="8"/>
      <c r="L175" s="8"/>
    </row>
    <row r="176" spans="1:12" x14ac:dyDescent="0.25">
      <c r="A176" s="6" t="s">
        <v>362</v>
      </c>
      <c r="B176" s="6" t="b">
        <v>0</v>
      </c>
      <c r="C176" s="7" t="str">
        <f t="shared" si="0"/>
        <v>E</v>
      </c>
      <c r="D176" s="8"/>
      <c r="E176" s="9"/>
      <c r="F176" s="8" t="s">
        <v>375</v>
      </c>
      <c r="G176" s="8" t="b">
        <v>0</v>
      </c>
      <c r="H176" s="8" t="s">
        <v>376</v>
      </c>
      <c r="I176" s="10"/>
      <c r="J176" s="9"/>
      <c r="K176" s="8"/>
      <c r="L176" s="8"/>
    </row>
    <row r="177" spans="1:12" x14ac:dyDescent="0.25">
      <c r="A177" s="6" t="s">
        <v>362</v>
      </c>
      <c r="B177" s="6" t="b">
        <v>0</v>
      </c>
      <c r="C177" s="7" t="str">
        <f t="shared" si="0"/>
        <v>E</v>
      </c>
      <c r="D177" s="8"/>
      <c r="E177" s="9"/>
      <c r="F177" s="8" t="s">
        <v>377</v>
      </c>
      <c r="G177" s="8" t="b">
        <v>0</v>
      </c>
      <c r="H177" s="8" t="s">
        <v>238</v>
      </c>
      <c r="I177" s="10"/>
      <c r="J177" s="9"/>
      <c r="K177" s="8"/>
      <c r="L177" s="8"/>
    </row>
    <row r="178" spans="1:12" x14ac:dyDescent="0.25">
      <c r="A178" s="6" t="s">
        <v>362</v>
      </c>
      <c r="B178" s="6" t="b">
        <v>0</v>
      </c>
      <c r="C178" s="7" t="str">
        <f t="shared" si="0"/>
        <v>E</v>
      </c>
      <c r="D178" s="8"/>
      <c r="E178" s="9"/>
      <c r="F178" s="8" t="s">
        <v>378</v>
      </c>
      <c r="G178" s="8" t="b">
        <v>0</v>
      </c>
      <c r="H178" s="8" t="s">
        <v>86</v>
      </c>
      <c r="I178" s="10"/>
      <c r="J178" s="9"/>
      <c r="K178" s="8"/>
      <c r="L178" s="8"/>
    </row>
    <row r="179" spans="1:12" x14ac:dyDescent="0.25">
      <c r="A179" s="6" t="s">
        <v>379</v>
      </c>
      <c r="B179" s="6" t="b">
        <v>0</v>
      </c>
      <c r="C179" s="7" t="str">
        <f t="shared" si="0"/>
        <v>E</v>
      </c>
      <c r="D179" s="8" t="s">
        <v>380</v>
      </c>
      <c r="E179" s="9" t="s">
        <v>273</v>
      </c>
      <c r="F179" s="8" t="s">
        <v>381</v>
      </c>
      <c r="G179" s="8" t="b">
        <v>0</v>
      </c>
      <c r="H179" s="8" t="s">
        <v>24</v>
      </c>
      <c r="I179" s="10"/>
      <c r="J179" s="9"/>
      <c r="K179" s="8"/>
      <c r="L179" s="8" t="s">
        <v>382</v>
      </c>
    </row>
    <row r="180" spans="1:12" x14ac:dyDescent="0.25">
      <c r="A180" s="6" t="s">
        <v>379</v>
      </c>
      <c r="B180" s="6" t="b">
        <v>0</v>
      </c>
      <c r="C180" s="7" t="str">
        <f t="shared" si="0"/>
        <v>E</v>
      </c>
      <c r="D180" s="12" t="s">
        <v>383</v>
      </c>
      <c r="E180" s="9"/>
      <c r="F180" s="12" t="s">
        <v>384</v>
      </c>
      <c r="G180" s="8" t="b">
        <v>0</v>
      </c>
      <c r="H180" s="8"/>
      <c r="I180" s="10"/>
      <c r="J180" s="9"/>
      <c r="K180" s="8"/>
      <c r="L180" s="8" t="s">
        <v>385</v>
      </c>
    </row>
    <row r="181" spans="1:12" x14ac:dyDescent="0.25">
      <c r="A181" s="6" t="s">
        <v>379</v>
      </c>
      <c r="B181" s="6" t="b">
        <v>0</v>
      </c>
      <c r="C181" s="7" t="str">
        <f t="shared" si="0"/>
        <v>E</v>
      </c>
      <c r="D181" s="8"/>
      <c r="E181" s="9"/>
      <c r="F181" s="12" t="s">
        <v>386</v>
      </c>
      <c r="G181" s="8" t="b">
        <v>0</v>
      </c>
      <c r="H181" s="8"/>
      <c r="I181" s="10"/>
      <c r="J181" s="9"/>
      <c r="K181" s="8"/>
      <c r="L181" s="8"/>
    </row>
    <row r="182" spans="1:12" x14ac:dyDescent="0.25">
      <c r="A182" s="6" t="s">
        <v>379</v>
      </c>
      <c r="B182" s="6" t="b">
        <v>0</v>
      </c>
      <c r="C182" s="7" t="str">
        <f t="shared" si="0"/>
        <v>E</v>
      </c>
      <c r="D182" s="8"/>
      <c r="E182" s="9"/>
      <c r="F182" s="12" t="s">
        <v>387</v>
      </c>
      <c r="G182" s="8" t="b">
        <v>0</v>
      </c>
      <c r="H182" s="8"/>
      <c r="I182" s="10"/>
      <c r="J182" s="9"/>
      <c r="K182" s="8"/>
      <c r="L182" s="8"/>
    </row>
    <row r="183" spans="1:12" x14ac:dyDescent="0.25">
      <c r="A183" s="6" t="s">
        <v>379</v>
      </c>
      <c r="B183" s="6" t="b">
        <v>0</v>
      </c>
      <c r="C183" s="7" t="str">
        <f t="shared" si="0"/>
        <v>E</v>
      </c>
      <c r="D183" s="8" t="s">
        <v>388</v>
      </c>
      <c r="E183" s="9" t="s">
        <v>273</v>
      </c>
      <c r="F183" s="8" t="s">
        <v>389</v>
      </c>
      <c r="G183" s="8" t="b">
        <v>1</v>
      </c>
      <c r="H183" s="8"/>
      <c r="I183" s="10"/>
      <c r="J183" s="9"/>
      <c r="K183" s="8"/>
      <c r="L183" s="8" t="s">
        <v>390</v>
      </c>
    </row>
    <row r="184" spans="1:12" x14ac:dyDescent="0.25">
      <c r="A184" s="6" t="s">
        <v>379</v>
      </c>
      <c r="B184" s="6" t="b">
        <v>0</v>
      </c>
      <c r="C184" s="7" t="str">
        <f t="shared" si="0"/>
        <v>E</v>
      </c>
      <c r="D184" s="8"/>
      <c r="E184" s="9"/>
      <c r="F184" s="8" t="s">
        <v>391</v>
      </c>
      <c r="G184" s="8" t="b">
        <v>0</v>
      </c>
      <c r="H184" s="8" t="s">
        <v>18</v>
      </c>
      <c r="I184" s="10"/>
      <c r="J184" s="9"/>
      <c r="K184" s="8"/>
      <c r="L184" s="8"/>
    </row>
    <row r="185" spans="1:12" x14ac:dyDescent="0.25">
      <c r="A185" s="6" t="s">
        <v>379</v>
      </c>
      <c r="B185" s="6" t="b">
        <v>0</v>
      </c>
      <c r="C185" s="7" t="str">
        <f t="shared" si="0"/>
        <v>E</v>
      </c>
      <c r="D185" s="8"/>
      <c r="E185" s="9"/>
      <c r="F185" s="8" t="s">
        <v>392</v>
      </c>
      <c r="G185" s="8" t="b">
        <v>0</v>
      </c>
      <c r="H185" s="8" t="s">
        <v>18</v>
      </c>
      <c r="I185" s="10"/>
      <c r="J185" s="9"/>
      <c r="K185" s="8"/>
      <c r="L185" s="8"/>
    </row>
    <row r="186" spans="1:12" x14ac:dyDescent="0.25">
      <c r="A186" s="6" t="s">
        <v>379</v>
      </c>
      <c r="B186" s="6" t="b">
        <v>0</v>
      </c>
      <c r="C186" s="7" t="str">
        <f t="shared" si="0"/>
        <v>E</v>
      </c>
      <c r="D186" s="8"/>
      <c r="E186" s="9"/>
      <c r="F186" s="8" t="s">
        <v>393</v>
      </c>
      <c r="G186" s="8" t="b">
        <v>0</v>
      </c>
      <c r="H186" s="8" t="s">
        <v>238</v>
      </c>
      <c r="I186" s="10"/>
      <c r="J186" s="9"/>
      <c r="K186" s="8"/>
      <c r="L186" s="8"/>
    </row>
    <row r="187" spans="1:12" x14ac:dyDescent="0.25">
      <c r="A187" s="6" t="s">
        <v>379</v>
      </c>
      <c r="B187" s="6" t="b">
        <v>0</v>
      </c>
      <c r="C187" s="7" t="str">
        <f t="shared" si="0"/>
        <v>E</v>
      </c>
      <c r="D187" s="8"/>
      <c r="E187" s="9"/>
      <c r="F187" s="8" t="s">
        <v>394</v>
      </c>
      <c r="G187" s="8" t="b">
        <v>0</v>
      </c>
      <c r="H187" s="8" t="s">
        <v>86</v>
      </c>
      <c r="I187" s="10"/>
      <c r="J187" s="9"/>
      <c r="K187" s="8"/>
      <c r="L187" s="8"/>
    </row>
    <row r="188" spans="1:12" x14ac:dyDescent="0.25">
      <c r="A188" s="6" t="s">
        <v>379</v>
      </c>
      <c r="B188" s="6" t="b">
        <v>0</v>
      </c>
      <c r="C188" s="7" t="str">
        <f t="shared" si="0"/>
        <v>E</v>
      </c>
      <c r="D188" s="8"/>
      <c r="E188" s="9"/>
      <c r="F188" s="8" t="s">
        <v>395</v>
      </c>
      <c r="G188" s="8" t="b">
        <v>0</v>
      </c>
      <c r="H188" s="8" t="s">
        <v>396</v>
      </c>
      <c r="I188" s="10"/>
      <c r="J188" s="9"/>
      <c r="K188" s="8"/>
      <c r="L188" s="8"/>
    </row>
    <row r="189" spans="1:12" x14ac:dyDescent="0.25">
      <c r="A189" s="6" t="s">
        <v>379</v>
      </c>
      <c r="B189" s="6" t="b">
        <v>0</v>
      </c>
      <c r="C189" s="7" t="str">
        <f t="shared" si="0"/>
        <v>E</v>
      </c>
      <c r="D189" s="8"/>
      <c r="E189" s="9"/>
      <c r="F189" s="8" t="s">
        <v>397</v>
      </c>
      <c r="G189" s="8" t="b">
        <v>0</v>
      </c>
      <c r="H189" s="8" t="s">
        <v>396</v>
      </c>
      <c r="I189" s="10"/>
      <c r="J189" s="9"/>
      <c r="K189" s="8"/>
      <c r="L189" s="8"/>
    </row>
    <row r="190" spans="1:12" x14ac:dyDescent="0.25">
      <c r="A190" s="6" t="s">
        <v>398</v>
      </c>
      <c r="B190" s="6" t="b">
        <v>1</v>
      </c>
      <c r="C190" s="7" t="str">
        <f t="shared" si="0"/>
        <v>E</v>
      </c>
      <c r="D190" s="8"/>
      <c r="E190" s="9"/>
      <c r="F190" s="8"/>
      <c r="G190" s="8" t="b">
        <v>0</v>
      </c>
      <c r="H190" s="8"/>
      <c r="I190" s="10"/>
      <c r="J190" s="9"/>
      <c r="K190" s="8"/>
      <c r="L190" s="8" t="s">
        <v>399</v>
      </c>
    </row>
    <row r="191" spans="1:12" x14ac:dyDescent="0.25">
      <c r="A191" s="6" t="s">
        <v>400</v>
      </c>
      <c r="B191" s="6" t="b">
        <v>1</v>
      </c>
      <c r="C191" s="7" t="str">
        <f t="shared" si="0"/>
        <v>E</v>
      </c>
      <c r="D191" s="8"/>
      <c r="E191" s="9"/>
      <c r="F191" s="8"/>
      <c r="G191" s="8" t="b">
        <v>0</v>
      </c>
      <c r="H191" s="8"/>
      <c r="I191" s="10"/>
      <c r="J191" s="9"/>
      <c r="K191" s="8"/>
      <c r="L191" s="8" t="s">
        <v>250</v>
      </c>
    </row>
    <row r="192" spans="1:12" x14ac:dyDescent="0.25">
      <c r="A192" s="6" t="s">
        <v>401</v>
      </c>
      <c r="B192" s="6" t="b">
        <v>0</v>
      </c>
      <c r="C192" s="7" t="str">
        <f t="shared" si="0"/>
        <v>E</v>
      </c>
      <c r="D192" s="8" t="s">
        <v>402</v>
      </c>
      <c r="E192" s="9" t="s">
        <v>195</v>
      </c>
      <c r="F192" s="8" t="s">
        <v>403</v>
      </c>
      <c r="G192" s="8" t="b">
        <v>0</v>
      </c>
      <c r="H192" s="8" t="s">
        <v>105</v>
      </c>
      <c r="I192" s="10"/>
      <c r="J192" s="9"/>
      <c r="K192" s="8"/>
      <c r="L192" s="8"/>
    </row>
    <row r="193" spans="1:12" x14ac:dyDescent="0.25">
      <c r="A193" s="6" t="s">
        <v>401</v>
      </c>
      <c r="B193" s="6" t="b">
        <v>0</v>
      </c>
      <c r="C193" s="7" t="str">
        <f t="shared" si="0"/>
        <v>E</v>
      </c>
      <c r="D193" s="8" t="s">
        <v>404</v>
      </c>
      <c r="E193" s="9" t="s">
        <v>195</v>
      </c>
      <c r="F193" s="8" t="s">
        <v>403</v>
      </c>
      <c r="G193" s="8" t="b">
        <v>0</v>
      </c>
      <c r="H193" s="8" t="s">
        <v>105</v>
      </c>
      <c r="I193" s="10"/>
      <c r="J193" s="9"/>
      <c r="K193" s="8"/>
      <c r="L193" s="8"/>
    </row>
    <row r="194" spans="1:12" x14ac:dyDescent="0.25">
      <c r="A194" s="6" t="s">
        <v>405</v>
      </c>
      <c r="B194" s="6" t="b">
        <v>0</v>
      </c>
      <c r="C194" s="7" t="str">
        <f t="shared" si="0"/>
        <v>E</v>
      </c>
      <c r="D194" s="8" t="s">
        <v>406</v>
      </c>
      <c r="E194" s="9" t="s">
        <v>43</v>
      </c>
      <c r="F194" s="8" t="s">
        <v>407</v>
      </c>
      <c r="G194" s="8" t="b">
        <v>0</v>
      </c>
      <c r="H194" s="8" t="s">
        <v>16</v>
      </c>
      <c r="I194" s="10"/>
      <c r="J194" s="9"/>
      <c r="K194" s="8"/>
      <c r="L194" s="8"/>
    </row>
    <row r="195" spans="1:12" x14ac:dyDescent="0.25">
      <c r="A195" s="6" t="s">
        <v>405</v>
      </c>
      <c r="B195" s="6" t="b">
        <v>0</v>
      </c>
      <c r="C195" s="7" t="str">
        <f t="shared" si="0"/>
        <v>E</v>
      </c>
      <c r="D195" s="8"/>
      <c r="E195" s="9"/>
      <c r="F195" s="8" t="s">
        <v>408</v>
      </c>
      <c r="G195" s="8" t="b">
        <v>0</v>
      </c>
      <c r="H195" s="8" t="s">
        <v>18</v>
      </c>
      <c r="I195" s="10"/>
      <c r="J195" s="9"/>
      <c r="K195" s="8"/>
      <c r="L195" s="8"/>
    </row>
    <row r="196" spans="1:12" x14ac:dyDescent="0.25">
      <c r="A196" s="6" t="s">
        <v>405</v>
      </c>
      <c r="B196" s="6" t="b">
        <v>0</v>
      </c>
      <c r="C196" s="7" t="str">
        <f t="shared" si="0"/>
        <v>E</v>
      </c>
      <c r="D196" s="8"/>
      <c r="E196" s="9"/>
      <c r="F196" s="8" t="s">
        <v>409</v>
      </c>
      <c r="G196" s="8" t="b">
        <v>0</v>
      </c>
      <c r="H196" s="8" t="s">
        <v>47</v>
      </c>
      <c r="I196" s="10"/>
      <c r="J196" s="9"/>
      <c r="K196" s="8"/>
      <c r="L196" s="8"/>
    </row>
    <row r="197" spans="1:12" x14ac:dyDescent="0.25">
      <c r="A197" s="6" t="s">
        <v>410</v>
      </c>
      <c r="B197" s="6" t="b">
        <v>0</v>
      </c>
      <c r="C197" s="7" t="str">
        <f t="shared" si="0"/>
        <v>E</v>
      </c>
      <c r="D197" s="8" t="s">
        <v>411</v>
      </c>
      <c r="E197" s="9" t="s">
        <v>28</v>
      </c>
      <c r="F197" s="8" t="s">
        <v>412</v>
      </c>
      <c r="G197" s="8" t="b">
        <v>0</v>
      </c>
      <c r="H197" s="8"/>
      <c r="I197" s="10" t="s">
        <v>413</v>
      </c>
      <c r="J197" s="9" t="s">
        <v>414</v>
      </c>
      <c r="K197" s="8"/>
      <c r="L197" s="8"/>
    </row>
    <row r="198" spans="1:12" x14ac:dyDescent="0.25">
      <c r="A198" s="6" t="s">
        <v>410</v>
      </c>
      <c r="B198" s="6" t="b">
        <v>0</v>
      </c>
      <c r="C198" s="7" t="str">
        <f t="shared" si="0"/>
        <v>E</v>
      </c>
      <c r="D198" s="8"/>
      <c r="E198" s="9"/>
      <c r="F198" s="8" t="s">
        <v>415</v>
      </c>
      <c r="G198" s="8" t="b">
        <v>0</v>
      </c>
      <c r="H198" s="8" t="s">
        <v>18</v>
      </c>
      <c r="I198" s="10"/>
      <c r="J198" s="9"/>
      <c r="K198" s="8"/>
      <c r="L198" s="8"/>
    </row>
    <row r="199" spans="1:12" x14ac:dyDescent="0.25">
      <c r="A199" s="6" t="s">
        <v>410</v>
      </c>
      <c r="B199" s="6" t="b">
        <v>0</v>
      </c>
      <c r="C199" s="7" t="str">
        <f t="shared" si="0"/>
        <v>E</v>
      </c>
      <c r="D199" s="8"/>
      <c r="E199" s="9"/>
      <c r="F199" s="8" t="s">
        <v>416</v>
      </c>
      <c r="G199" s="8" t="b">
        <v>0</v>
      </c>
      <c r="H199" s="8" t="s">
        <v>47</v>
      </c>
      <c r="I199" s="10"/>
      <c r="J199" s="9"/>
      <c r="K199" s="8"/>
      <c r="L199" s="8"/>
    </row>
    <row r="200" spans="1:12" x14ac:dyDescent="0.25">
      <c r="A200" s="6" t="s">
        <v>410</v>
      </c>
      <c r="B200" s="6" t="b">
        <v>0</v>
      </c>
      <c r="C200" s="7" t="str">
        <f t="shared" si="0"/>
        <v>E</v>
      </c>
      <c r="D200" s="8"/>
      <c r="E200" s="9"/>
      <c r="F200" s="8" t="s">
        <v>417</v>
      </c>
      <c r="G200" s="8" t="b">
        <v>0</v>
      </c>
      <c r="H200" s="8" t="s">
        <v>86</v>
      </c>
      <c r="I200" s="10"/>
      <c r="J200" s="9"/>
      <c r="K200" s="8"/>
      <c r="L200" s="8"/>
    </row>
    <row r="201" spans="1:12" x14ac:dyDescent="0.25">
      <c r="A201" s="6" t="s">
        <v>410</v>
      </c>
      <c r="B201" s="6" t="b">
        <v>0</v>
      </c>
      <c r="C201" s="7" t="str">
        <f t="shared" si="0"/>
        <v>E</v>
      </c>
      <c r="D201" s="8"/>
      <c r="E201" s="9"/>
      <c r="F201" s="8" t="s">
        <v>418</v>
      </c>
      <c r="G201" s="8" t="b">
        <v>0</v>
      </c>
      <c r="H201" s="8" t="s">
        <v>238</v>
      </c>
      <c r="I201" s="10"/>
      <c r="J201" s="9"/>
      <c r="K201" s="8"/>
      <c r="L201" s="8"/>
    </row>
    <row r="202" spans="1:12" x14ac:dyDescent="0.25">
      <c r="A202" s="6" t="s">
        <v>419</v>
      </c>
      <c r="B202" s="6" t="b">
        <v>0</v>
      </c>
      <c r="C202" s="7" t="str">
        <f t="shared" si="0"/>
        <v>E</v>
      </c>
      <c r="D202" s="8" t="s">
        <v>420</v>
      </c>
      <c r="E202" s="9" t="s">
        <v>421</v>
      </c>
      <c r="F202" s="8" t="s">
        <v>422</v>
      </c>
      <c r="G202" s="8" t="b">
        <v>0</v>
      </c>
      <c r="H202" s="8" t="s">
        <v>16</v>
      </c>
      <c r="I202" s="10"/>
      <c r="J202" s="9"/>
      <c r="K202" s="8"/>
      <c r="L202" s="8"/>
    </row>
    <row r="203" spans="1:12" x14ac:dyDescent="0.25">
      <c r="A203" s="6" t="s">
        <v>419</v>
      </c>
      <c r="B203" s="6" t="b">
        <v>0</v>
      </c>
      <c r="C203" s="7" t="str">
        <f t="shared" si="0"/>
        <v>E</v>
      </c>
      <c r="D203" s="8"/>
      <c r="E203" s="9"/>
      <c r="F203" s="8" t="s">
        <v>423</v>
      </c>
      <c r="G203" s="8" t="b">
        <v>0</v>
      </c>
      <c r="H203" s="8" t="s">
        <v>24</v>
      </c>
      <c r="I203" s="10"/>
      <c r="J203" s="9"/>
      <c r="K203" s="8"/>
      <c r="L203" s="8"/>
    </row>
    <row r="204" spans="1:12" x14ac:dyDescent="0.25">
      <c r="A204" s="6" t="s">
        <v>419</v>
      </c>
      <c r="B204" s="6" t="b">
        <v>0</v>
      </c>
      <c r="C204" s="7" t="str">
        <f t="shared" si="0"/>
        <v>E</v>
      </c>
      <c r="D204" s="8"/>
      <c r="E204" s="9"/>
      <c r="F204" s="8" t="s">
        <v>424</v>
      </c>
      <c r="G204" s="8" t="b">
        <v>0</v>
      </c>
      <c r="H204" s="8" t="s">
        <v>425</v>
      </c>
      <c r="I204" s="10"/>
      <c r="J204" s="9"/>
      <c r="K204" s="8"/>
      <c r="L204" s="8"/>
    </row>
    <row r="205" spans="1:12" x14ac:dyDescent="0.25">
      <c r="A205" s="6" t="s">
        <v>426</v>
      </c>
      <c r="B205" s="6" t="b">
        <v>0</v>
      </c>
      <c r="C205" s="7" t="str">
        <f t="shared" si="0"/>
        <v>E</v>
      </c>
      <c r="D205" s="8" t="s">
        <v>427</v>
      </c>
      <c r="E205" s="9" t="s">
        <v>43</v>
      </c>
      <c r="F205" s="8" t="s">
        <v>428</v>
      </c>
      <c r="G205" s="8" t="b">
        <v>0</v>
      </c>
      <c r="H205" s="8" t="s">
        <v>18</v>
      </c>
      <c r="I205" s="10"/>
      <c r="J205" s="9"/>
      <c r="K205" s="8"/>
      <c r="L205" s="8"/>
    </row>
    <row r="206" spans="1:12" x14ac:dyDescent="0.25">
      <c r="A206" s="6" t="s">
        <v>426</v>
      </c>
      <c r="B206" s="6" t="b">
        <v>0</v>
      </c>
      <c r="C206" s="7" t="str">
        <f t="shared" si="0"/>
        <v>E</v>
      </c>
      <c r="D206" s="8"/>
      <c r="E206" s="9"/>
      <c r="F206" s="8" t="s">
        <v>429</v>
      </c>
      <c r="G206" s="8" t="b">
        <v>0</v>
      </c>
      <c r="H206" s="8" t="s">
        <v>16</v>
      </c>
      <c r="I206" s="10"/>
      <c r="J206" s="9"/>
      <c r="K206" s="8"/>
      <c r="L206" s="8"/>
    </row>
    <row r="207" spans="1:12" x14ac:dyDescent="0.25">
      <c r="A207" s="6" t="s">
        <v>430</v>
      </c>
      <c r="B207" s="6" t="b">
        <v>0</v>
      </c>
      <c r="C207" s="7" t="str">
        <f t="shared" si="0"/>
        <v>E</v>
      </c>
      <c r="D207" s="8" t="s">
        <v>431</v>
      </c>
      <c r="E207" s="9" t="s">
        <v>28</v>
      </c>
      <c r="F207" s="8" t="s">
        <v>432</v>
      </c>
      <c r="G207" s="8" t="b">
        <v>0</v>
      </c>
      <c r="H207" s="8"/>
      <c r="I207" s="10" t="s">
        <v>433</v>
      </c>
      <c r="J207" s="9" t="s">
        <v>16</v>
      </c>
      <c r="K207" s="8"/>
      <c r="L207" s="8"/>
    </row>
    <row r="208" spans="1:12" x14ac:dyDescent="0.25">
      <c r="A208" s="6" t="s">
        <v>430</v>
      </c>
      <c r="B208" s="6" t="b">
        <v>0</v>
      </c>
      <c r="C208" s="7" t="str">
        <f t="shared" si="0"/>
        <v>E</v>
      </c>
      <c r="D208" s="8"/>
      <c r="E208" s="9"/>
      <c r="F208" s="8" t="s">
        <v>434</v>
      </c>
      <c r="G208" s="8" t="b">
        <v>0</v>
      </c>
      <c r="H208" s="8"/>
      <c r="I208" s="10" t="s">
        <v>433</v>
      </c>
      <c r="J208" s="9" t="s">
        <v>24</v>
      </c>
      <c r="K208" s="8"/>
      <c r="L208" s="8"/>
    </row>
    <row r="209" spans="1:12" x14ac:dyDescent="0.25">
      <c r="A209" s="6" t="s">
        <v>430</v>
      </c>
      <c r="B209" s="6" t="b">
        <v>0</v>
      </c>
      <c r="C209" s="7" t="str">
        <f t="shared" si="0"/>
        <v>E</v>
      </c>
      <c r="D209" s="8" t="s">
        <v>435</v>
      </c>
      <c r="E209" s="9" t="s">
        <v>28</v>
      </c>
      <c r="F209" s="8" t="s">
        <v>436</v>
      </c>
      <c r="G209" s="8" t="b">
        <v>0</v>
      </c>
      <c r="H209" s="8"/>
      <c r="I209" s="10" t="s">
        <v>51</v>
      </c>
      <c r="J209" s="9" t="s">
        <v>16</v>
      </c>
      <c r="K209" s="8"/>
      <c r="L209" s="8"/>
    </row>
    <row r="210" spans="1:12" x14ac:dyDescent="0.25">
      <c r="A210" s="6" t="s">
        <v>430</v>
      </c>
      <c r="B210" s="6" t="b">
        <v>0</v>
      </c>
      <c r="C210" s="7" t="str">
        <f t="shared" si="0"/>
        <v>E</v>
      </c>
      <c r="D210" s="8"/>
      <c r="E210" s="9"/>
      <c r="F210" s="8" t="s">
        <v>437</v>
      </c>
      <c r="G210" s="8" t="b">
        <v>0</v>
      </c>
      <c r="H210" s="8"/>
      <c r="I210" s="10" t="s">
        <v>51</v>
      </c>
      <c r="J210" s="9" t="s">
        <v>24</v>
      </c>
      <c r="K210" s="8"/>
      <c r="L210" s="8"/>
    </row>
    <row r="211" spans="1:12" x14ac:dyDescent="0.25">
      <c r="A211" s="6" t="s">
        <v>438</v>
      </c>
      <c r="B211" s="6" t="b">
        <v>0</v>
      </c>
      <c r="C211" s="7" t="str">
        <f t="shared" si="0"/>
        <v>E</v>
      </c>
      <c r="D211" s="8" t="s">
        <v>439</v>
      </c>
      <c r="E211" s="9" t="s">
        <v>14</v>
      </c>
      <c r="F211" s="8" t="s">
        <v>440</v>
      </c>
      <c r="G211" s="8" t="b">
        <v>0</v>
      </c>
      <c r="H211" s="8" t="s">
        <v>16</v>
      </c>
      <c r="I211" s="10"/>
      <c r="J211" s="9"/>
      <c r="K211" s="8"/>
      <c r="L211" s="8"/>
    </row>
    <row r="212" spans="1:12" x14ac:dyDescent="0.25">
      <c r="A212" s="6" t="s">
        <v>438</v>
      </c>
      <c r="B212" s="6" t="b">
        <v>0</v>
      </c>
      <c r="C212" s="7" t="str">
        <f t="shared" si="0"/>
        <v>E</v>
      </c>
      <c r="D212" s="8" t="s">
        <v>441</v>
      </c>
      <c r="E212" s="9" t="s">
        <v>68</v>
      </c>
      <c r="F212" s="8" t="s">
        <v>442</v>
      </c>
      <c r="G212" s="8" t="b">
        <v>0</v>
      </c>
      <c r="H212" s="8" t="s">
        <v>16</v>
      </c>
      <c r="I212" s="10"/>
      <c r="J212" s="9"/>
      <c r="K212" s="8"/>
      <c r="L212" s="8"/>
    </row>
    <row r="213" spans="1:12" x14ac:dyDescent="0.25">
      <c r="A213" s="6" t="s">
        <v>443</v>
      </c>
      <c r="B213" s="6" t="b">
        <v>0</v>
      </c>
      <c r="C213" s="7" t="str">
        <f t="shared" si="0"/>
        <v>E</v>
      </c>
      <c r="D213" s="8" t="s">
        <v>444</v>
      </c>
      <c r="E213" s="9" t="s">
        <v>195</v>
      </c>
      <c r="F213" s="8" t="s">
        <v>445</v>
      </c>
      <c r="G213" s="8" t="b">
        <v>0</v>
      </c>
      <c r="H213" s="8" t="s">
        <v>59</v>
      </c>
      <c r="I213" s="10"/>
      <c r="J213" s="9"/>
      <c r="K213" s="8"/>
      <c r="L213" s="8"/>
    </row>
    <row r="214" spans="1:12" x14ac:dyDescent="0.25">
      <c r="A214" s="6" t="s">
        <v>443</v>
      </c>
      <c r="B214" s="6" t="b">
        <v>0</v>
      </c>
      <c r="C214" s="7" t="str">
        <f t="shared" si="0"/>
        <v>E</v>
      </c>
      <c r="D214" s="8"/>
      <c r="E214" s="9"/>
      <c r="F214" s="8" t="s">
        <v>446</v>
      </c>
      <c r="G214" s="8" t="b">
        <v>0</v>
      </c>
      <c r="H214" s="8" t="s">
        <v>376</v>
      </c>
      <c r="I214" s="10" t="s">
        <v>239</v>
      </c>
      <c r="J214" s="9" t="s">
        <v>447</v>
      </c>
      <c r="K214" s="8"/>
      <c r="L214" s="8"/>
    </row>
    <row r="215" spans="1:12" x14ac:dyDescent="0.25">
      <c r="A215" s="6" t="s">
        <v>443</v>
      </c>
      <c r="B215" s="6" t="b">
        <v>0</v>
      </c>
      <c r="C215" s="7" t="str">
        <f t="shared" si="0"/>
        <v>E</v>
      </c>
      <c r="D215" s="8"/>
      <c r="E215" s="9"/>
      <c r="F215" s="8" t="s">
        <v>448</v>
      </c>
      <c r="G215" s="8" t="b">
        <v>1</v>
      </c>
      <c r="H215" s="8"/>
      <c r="I215" s="10"/>
      <c r="J215" s="9"/>
      <c r="K215" s="8"/>
      <c r="L215" s="8"/>
    </row>
    <row r="216" spans="1:12" x14ac:dyDescent="0.25">
      <c r="A216" s="6" t="s">
        <v>443</v>
      </c>
      <c r="B216" s="6" t="b">
        <v>0</v>
      </c>
      <c r="C216" s="7" t="str">
        <f t="shared" si="0"/>
        <v>E</v>
      </c>
      <c r="D216" s="8"/>
      <c r="E216" s="9"/>
      <c r="F216" s="8" t="s">
        <v>449</v>
      </c>
      <c r="G216" s="8" t="b">
        <v>0</v>
      </c>
      <c r="H216" s="8" t="s">
        <v>18</v>
      </c>
      <c r="I216" s="10"/>
      <c r="J216" s="9"/>
      <c r="K216" s="8"/>
      <c r="L216" s="8"/>
    </row>
    <row r="217" spans="1:12" x14ac:dyDescent="0.25">
      <c r="A217" s="6" t="s">
        <v>443</v>
      </c>
      <c r="B217" s="6" t="b">
        <v>0</v>
      </c>
      <c r="C217" s="7" t="str">
        <f t="shared" si="0"/>
        <v>E</v>
      </c>
      <c r="D217" s="8"/>
      <c r="E217" s="9"/>
      <c r="F217" s="8" t="s">
        <v>450</v>
      </c>
      <c r="G217" s="8" t="b">
        <v>0</v>
      </c>
      <c r="H217" s="8" t="s">
        <v>47</v>
      </c>
      <c r="I217" s="10"/>
      <c r="J217" s="9"/>
      <c r="K217" s="8"/>
      <c r="L217" s="8"/>
    </row>
    <row r="218" spans="1:12" x14ac:dyDescent="0.25">
      <c r="A218" s="6" t="s">
        <v>443</v>
      </c>
      <c r="B218" s="6" t="b">
        <v>0</v>
      </c>
      <c r="C218" s="7" t="str">
        <f t="shared" si="0"/>
        <v>E</v>
      </c>
      <c r="D218" s="8"/>
      <c r="E218" s="9"/>
      <c r="F218" s="8" t="s">
        <v>451</v>
      </c>
      <c r="G218" s="8" t="b">
        <v>0</v>
      </c>
      <c r="H218" s="8" t="s">
        <v>86</v>
      </c>
      <c r="I218" s="10"/>
      <c r="J218" s="9"/>
      <c r="K218" s="8"/>
      <c r="L218" s="8"/>
    </row>
    <row r="219" spans="1:12" x14ac:dyDescent="0.25">
      <c r="A219" s="6" t="s">
        <v>443</v>
      </c>
      <c r="B219" s="6" t="b">
        <v>0</v>
      </c>
      <c r="C219" s="7" t="str">
        <f t="shared" si="0"/>
        <v>E</v>
      </c>
      <c r="D219" s="8"/>
      <c r="E219" s="9"/>
      <c r="F219" s="8" t="s">
        <v>452</v>
      </c>
      <c r="G219" s="8" t="b">
        <v>0</v>
      </c>
      <c r="H219" s="8"/>
      <c r="I219" s="10" t="s">
        <v>239</v>
      </c>
      <c r="J219" s="9" t="s">
        <v>304</v>
      </c>
      <c r="K219" s="8"/>
      <c r="L219" s="8"/>
    </row>
    <row r="220" spans="1:12" x14ac:dyDescent="0.25">
      <c r="A220" s="6" t="s">
        <v>443</v>
      </c>
      <c r="B220" s="6" t="b">
        <v>0</v>
      </c>
      <c r="C220" s="7" t="str">
        <f t="shared" si="0"/>
        <v>E</v>
      </c>
      <c r="D220" s="8"/>
      <c r="E220" s="9"/>
      <c r="F220" s="8" t="s">
        <v>453</v>
      </c>
      <c r="G220" s="8" t="b">
        <v>0</v>
      </c>
      <c r="H220" s="8" t="s">
        <v>120</v>
      </c>
      <c r="I220" s="10"/>
      <c r="J220" s="9"/>
      <c r="K220" s="8"/>
      <c r="L220" s="8"/>
    </row>
    <row r="221" spans="1:12" x14ac:dyDescent="0.25">
      <c r="A221" s="6" t="s">
        <v>454</v>
      </c>
      <c r="B221" s="6" t="b">
        <v>0</v>
      </c>
      <c r="C221" s="7" t="str">
        <f t="shared" si="0"/>
        <v>E</v>
      </c>
      <c r="D221" s="8" t="s">
        <v>455</v>
      </c>
      <c r="E221" s="9" t="s">
        <v>43</v>
      </c>
      <c r="F221" s="8" t="s">
        <v>456</v>
      </c>
      <c r="G221" s="8" t="b">
        <v>0</v>
      </c>
      <c r="H221" s="8" t="s">
        <v>16</v>
      </c>
      <c r="I221" s="10"/>
      <c r="J221" s="9"/>
      <c r="K221" s="8"/>
      <c r="L221" s="8"/>
    </row>
    <row r="222" spans="1:12" x14ac:dyDescent="0.25">
      <c r="A222" s="6" t="s">
        <v>454</v>
      </c>
      <c r="B222" s="6" t="b">
        <v>0</v>
      </c>
      <c r="C222" s="7" t="str">
        <f t="shared" si="0"/>
        <v>E</v>
      </c>
      <c r="D222" s="8"/>
      <c r="E222" s="9"/>
      <c r="F222" s="8" t="s">
        <v>457</v>
      </c>
      <c r="G222" s="8" t="b">
        <v>0</v>
      </c>
      <c r="H222" s="8" t="s">
        <v>18</v>
      </c>
      <c r="I222" s="10"/>
      <c r="J222" s="9"/>
      <c r="K222" s="8"/>
      <c r="L222" s="8"/>
    </row>
    <row r="223" spans="1:12" x14ac:dyDescent="0.25">
      <c r="A223" s="6" t="s">
        <v>458</v>
      </c>
      <c r="B223" s="6" t="b">
        <v>0</v>
      </c>
      <c r="C223" s="7" t="str">
        <f t="shared" si="0"/>
        <v>E</v>
      </c>
      <c r="D223" s="8" t="s">
        <v>459</v>
      </c>
      <c r="E223" s="9" t="s">
        <v>14</v>
      </c>
      <c r="F223" s="8" t="s">
        <v>460</v>
      </c>
      <c r="G223" s="8" t="b">
        <v>0</v>
      </c>
      <c r="H223" s="8" t="s">
        <v>18</v>
      </c>
      <c r="I223" s="10"/>
      <c r="J223" s="9"/>
      <c r="K223" s="8"/>
      <c r="L223" s="8"/>
    </row>
    <row r="224" spans="1:12" x14ac:dyDescent="0.25">
      <c r="A224" s="6" t="s">
        <v>458</v>
      </c>
      <c r="B224" s="6" t="b">
        <v>0</v>
      </c>
      <c r="C224" s="7" t="str">
        <f t="shared" si="0"/>
        <v>E</v>
      </c>
      <c r="D224" s="8"/>
      <c r="E224" s="9"/>
      <c r="F224" s="8" t="s">
        <v>461</v>
      </c>
      <c r="G224" s="8" t="b">
        <v>0</v>
      </c>
      <c r="H224" s="8" t="s">
        <v>16</v>
      </c>
      <c r="I224" s="10"/>
      <c r="J224" s="9"/>
      <c r="K224" s="8"/>
      <c r="L224" s="8"/>
    </row>
    <row r="225" spans="1:12" x14ac:dyDescent="0.25">
      <c r="A225" s="6" t="s">
        <v>462</v>
      </c>
      <c r="B225" s="6" t="b">
        <v>0</v>
      </c>
      <c r="C225" s="7" t="str">
        <f t="shared" si="0"/>
        <v>E</v>
      </c>
      <c r="D225" s="8" t="s">
        <v>463</v>
      </c>
      <c r="E225" s="9" t="s">
        <v>14</v>
      </c>
      <c r="F225" s="8" t="s">
        <v>464</v>
      </c>
      <c r="G225" s="8" t="b">
        <v>0</v>
      </c>
      <c r="H225" s="8" t="s">
        <v>16</v>
      </c>
      <c r="I225" s="10"/>
      <c r="J225" s="9"/>
      <c r="K225" s="8"/>
      <c r="L225" s="8"/>
    </row>
    <row r="226" spans="1:12" x14ac:dyDescent="0.25">
      <c r="A226" s="6" t="s">
        <v>465</v>
      </c>
      <c r="B226" s="6" t="b">
        <v>0</v>
      </c>
      <c r="C226" s="7" t="str">
        <f t="shared" si="0"/>
        <v>E</v>
      </c>
      <c r="D226" s="8" t="s">
        <v>466</v>
      </c>
      <c r="E226" s="9" t="s">
        <v>101</v>
      </c>
      <c r="F226" s="8" t="s">
        <v>467</v>
      </c>
      <c r="G226" s="8" t="b">
        <v>1</v>
      </c>
      <c r="H226" s="8"/>
      <c r="I226" s="10"/>
      <c r="J226" s="9"/>
      <c r="K226" s="8"/>
      <c r="L226" s="8"/>
    </row>
    <row r="227" spans="1:12" x14ac:dyDescent="0.25">
      <c r="A227" s="6" t="s">
        <v>468</v>
      </c>
      <c r="B227" s="6" t="b">
        <v>0</v>
      </c>
      <c r="C227" s="7" t="str">
        <f t="shared" si="0"/>
        <v>E</v>
      </c>
      <c r="D227" s="8" t="s">
        <v>469</v>
      </c>
      <c r="E227" s="9" t="s">
        <v>21</v>
      </c>
      <c r="F227" s="8" t="s">
        <v>470</v>
      </c>
      <c r="G227" s="8" t="b">
        <v>0</v>
      </c>
      <c r="H227" s="8"/>
      <c r="I227" s="10" t="s">
        <v>471</v>
      </c>
      <c r="J227" s="9" t="s">
        <v>80</v>
      </c>
      <c r="K227" s="8"/>
      <c r="L227" s="8"/>
    </row>
    <row r="228" spans="1:12" x14ac:dyDescent="0.25">
      <c r="A228" s="6" t="s">
        <v>468</v>
      </c>
      <c r="B228" s="6" t="b">
        <v>0</v>
      </c>
      <c r="C228" s="7" t="str">
        <f t="shared" si="0"/>
        <v>E</v>
      </c>
      <c r="D228" s="8"/>
      <c r="E228" s="9"/>
      <c r="F228" s="8" t="s">
        <v>472</v>
      </c>
      <c r="G228" s="8" t="b">
        <v>0</v>
      </c>
      <c r="H228" s="8" t="s">
        <v>18</v>
      </c>
      <c r="I228" s="10"/>
      <c r="J228" s="9"/>
      <c r="K228" s="8"/>
      <c r="L228" s="8"/>
    </row>
    <row r="229" spans="1:12" x14ac:dyDescent="0.25">
      <c r="A229" s="6" t="s">
        <v>468</v>
      </c>
      <c r="B229" s="6" t="b">
        <v>0</v>
      </c>
      <c r="C229" s="7" t="str">
        <f t="shared" si="0"/>
        <v>E</v>
      </c>
      <c r="D229" s="8"/>
      <c r="E229" s="9"/>
      <c r="F229" s="8" t="s">
        <v>473</v>
      </c>
      <c r="G229" s="8" t="b">
        <v>0</v>
      </c>
      <c r="H229" s="8" t="s">
        <v>238</v>
      </c>
      <c r="I229" s="10"/>
      <c r="J229" s="9"/>
      <c r="K229" s="8"/>
      <c r="L229" s="8"/>
    </row>
    <row r="230" spans="1:12" x14ac:dyDescent="0.25">
      <c r="A230" s="6" t="s">
        <v>474</v>
      </c>
      <c r="B230" s="6" t="b">
        <v>0</v>
      </c>
      <c r="C230" s="7" t="str">
        <f t="shared" si="0"/>
        <v>E</v>
      </c>
      <c r="D230" s="8" t="s">
        <v>475</v>
      </c>
      <c r="E230" s="9" t="s">
        <v>195</v>
      </c>
      <c r="F230" s="8" t="s">
        <v>476</v>
      </c>
      <c r="G230" s="8" t="b">
        <v>0</v>
      </c>
      <c r="H230" s="8" t="s">
        <v>18</v>
      </c>
      <c r="I230" s="10"/>
      <c r="J230" s="9"/>
      <c r="K230" s="8"/>
      <c r="L230" s="8"/>
    </row>
    <row r="231" spans="1:12" x14ac:dyDescent="0.25">
      <c r="A231" s="6" t="s">
        <v>474</v>
      </c>
      <c r="B231" s="6" t="b">
        <v>0</v>
      </c>
      <c r="C231" s="7" t="str">
        <f t="shared" si="0"/>
        <v>E</v>
      </c>
      <c r="D231" s="8"/>
      <c r="E231" s="9"/>
      <c r="F231" s="8" t="s">
        <v>477</v>
      </c>
      <c r="G231" s="8" t="b">
        <v>0</v>
      </c>
      <c r="H231" s="8" t="s">
        <v>86</v>
      </c>
      <c r="I231" s="10"/>
      <c r="J231" s="9"/>
      <c r="K231" s="8"/>
      <c r="L231" s="8"/>
    </row>
    <row r="232" spans="1:12" x14ac:dyDescent="0.25">
      <c r="A232" s="6" t="s">
        <v>474</v>
      </c>
      <c r="B232" s="6" t="b">
        <v>0</v>
      </c>
      <c r="C232" s="7" t="str">
        <f t="shared" si="0"/>
        <v>E</v>
      </c>
      <c r="D232" s="8"/>
      <c r="E232" s="9"/>
      <c r="F232" s="8" t="s">
        <v>478</v>
      </c>
      <c r="G232" s="8" t="b">
        <v>0</v>
      </c>
      <c r="H232" s="8" t="s">
        <v>105</v>
      </c>
      <c r="I232" s="10"/>
      <c r="J232" s="9"/>
      <c r="K232" s="8"/>
      <c r="L232" s="8"/>
    </row>
    <row r="233" spans="1:12" x14ac:dyDescent="0.25">
      <c r="A233" s="6" t="s">
        <v>479</v>
      </c>
      <c r="B233" s="6" t="b">
        <v>0</v>
      </c>
      <c r="C233" s="7" t="str">
        <f t="shared" si="0"/>
        <v>E</v>
      </c>
      <c r="D233" s="8" t="s">
        <v>480</v>
      </c>
      <c r="E233" s="9" t="s">
        <v>273</v>
      </c>
      <c r="F233" s="8" t="s">
        <v>481</v>
      </c>
      <c r="G233" s="8" t="b">
        <v>0</v>
      </c>
      <c r="H233" s="8" t="s">
        <v>24</v>
      </c>
      <c r="I233" s="10"/>
      <c r="J233" s="9"/>
      <c r="K233" s="8"/>
      <c r="L233" s="8"/>
    </row>
    <row r="234" spans="1:12" x14ac:dyDescent="0.25">
      <c r="A234" s="6" t="s">
        <v>479</v>
      </c>
      <c r="B234" s="6" t="b">
        <v>0</v>
      </c>
      <c r="C234" s="7" t="str">
        <f t="shared" si="0"/>
        <v>E</v>
      </c>
      <c r="D234" s="8"/>
      <c r="E234" s="9"/>
      <c r="F234" s="8" t="s">
        <v>482</v>
      </c>
      <c r="G234" s="8" t="b">
        <v>0</v>
      </c>
      <c r="H234" s="8" t="s">
        <v>24</v>
      </c>
      <c r="I234" s="10"/>
      <c r="J234" s="9"/>
      <c r="K234" s="8"/>
      <c r="L234" s="8"/>
    </row>
    <row r="235" spans="1:12" x14ac:dyDescent="0.25">
      <c r="A235" s="6" t="s">
        <v>479</v>
      </c>
      <c r="B235" s="6" t="b">
        <v>0</v>
      </c>
      <c r="C235" s="7" t="str">
        <f t="shared" si="0"/>
        <v>E</v>
      </c>
      <c r="D235" s="8"/>
      <c r="E235" s="9"/>
      <c r="F235" s="8" t="s">
        <v>483</v>
      </c>
      <c r="G235" s="8" t="b">
        <v>0</v>
      </c>
      <c r="H235" s="8" t="s">
        <v>238</v>
      </c>
      <c r="I235" s="10"/>
      <c r="J235" s="9"/>
      <c r="K235" s="8"/>
      <c r="L235" s="8"/>
    </row>
    <row r="236" spans="1:12" x14ac:dyDescent="0.25">
      <c r="A236" s="6" t="s">
        <v>479</v>
      </c>
      <c r="B236" s="6" t="b">
        <v>0</v>
      </c>
      <c r="C236" s="7" t="str">
        <f t="shared" si="0"/>
        <v>E</v>
      </c>
      <c r="D236" s="8"/>
      <c r="E236" s="9"/>
      <c r="F236" s="8" t="s">
        <v>484</v>
      </c>
      <c r="G236" s="8" t="b">
        <v>0</v>
      </c>
      <c r="H236" s="8" t="s">
        <v>86</v>
      </c>
      <c r="I236" s="10"/>
      <c r="J236" s="9"/>
      <c r="K236" s="8"/>
      <c r="L236" s="8"/>
    </row>
    <row r="237" spans="1:12" x14ac:dyDescent="0.25">
      <c r="A237" s="6" t="s">
        <v>479</v>
      </c>
      <c r="B237" s="6" t="b">
        <v>0</v>
      </c>
      <c r="C237" s="7" t="str">
        <f t="shared" si="0"/>
        <v>E</v>
      </c>
      <c r="D237" s="8"/>
      <c r="E237" s="9"/>
      <c r="F237" s="8" t="s">
        <v>485</v>
      </c>
      <c r="G237" s="8" t="b">
        <v>0</v>
      </c>
      <c r="H237" s="8" t="s">
        <v>396</v>
      </c>
      <c r="I237" s="10"/>
      <c r="J237" s="9"/>
      <c r="K237" s="8"/>
      <c r="L237" s="8"/>
    </row>
    <row r="238" spans="1:12" x14ac:dyDescent="0.25">
      <c r="A238" s="6" t="s">
        <v>486</v>
      </c>
      <c r="B238" s="6" t="b">
        <v>0</v>
      </c>
      <c r="C238" s="7" t="str">
        <f t="shared" si="0"/>
        <v>E</v>
      </c>
      <c r="D238" s="8" t="s">
        <v>487</v>
      </c>
      <c r="E238" s="9" t="s">
        <v>14</v>
      </c>
      <c r="F238" s="8" t="s">
        <v>488</v>
      </c>
      <c r="G238" s="8" t="b">
        <v>0</v>
      </c>
      <c r="H238" s="8" t="s">
        <v>16</v>
      </c>
      <c r="I238" s="10"/>
      <c r="J238" s="9"/>
      <c r="K238" s="8"/>
      <c r="L238" s="8"/>
    </row>
    <row r="239" spans="1:12" x14ac:dyDescent="0.25">
      <c r="A239" s="6" t="s">
        <v>489</v>
      </c>
      <c r="B239" s="6" t="b">
        <v>0</v>
      </c>
      <c r="C239" s="7" t="str">
        <f t="shared" si="0"/>
        <v>E</v>
      </c>
      <c r="D239" s="8" t="s">
        <v>490</v>
      </c>
      <c r="E239" s="9" t="s">
        <v>28</v>
      </c>
      <c r="F239" s="8" t="s">
        <v>491</v>
      </c>
      <c r="G239" s="8" t="b">
        <v>0</v>
      </c>
      <c r="H239" s="8"/>
      <c r="I239" s="10" t="s">
        <v>433</v>
      </c>
      <c r="J239" s="9" t="s">
        <v>16</v>
      </c>
      <c r="K239" s="8"/>
      <c r="L239" s="8"/>
    </row>
    <row r="240" spans="1:12" x14ac:dyDescent="0.25">
      <c r="A240" s="6" t="s">
        <v>489</v>
      </c>
      <c r="B240" s="6" t="b">
        <v>0</v>
      </c>
      <c r="C240" s="7" t="str">
        <f t="shared" si="0"/>
        <v>E</v>
      </c>
      <c r="D240" s="8"/>
      <c r="E240" s="9"/>
      <c r="F240" s="8" t="s">
        <v>492</v>
      </c>
      <c r="G240" s="8" t="b">
        <v>0</v>
      </c>
      <c r="H240" s="8"/>
      <c r="I240" s="10" t="s">
        <v>433</v>
      </c>
      <c r="J240" s="9" t="s">
        <v>24</v>
      </c>
      <c r="K240" s="8"/>
      <c r="L240" s="8"/>
    </row>
    <row r="241" spans="1:12" x14ac:dyDescent="0.25">
      <c r="A241" s="6" t="s">
        <v>489</v>
      </c>
      <c r="B241" s="6" t="b">
        <v>0</v>
      </c>
      <c r="C241" s="7" t="str">
        <f t="shared" si="0"/>
        <v>E</v>
      </c>
      <c r="D241" s="8"/>
      <c r="E241" s="9"/>
      <c r="F241" s="8" t="s">
        <v>493</v>
      </c>
      <c r="G241" s="8" t="b">
        <v>0</v>
      </c>
      <c r="H241" s="8" t="s">
        <v>494</v>
      </c>
      <c r="I241" s="10"/>
      <c r="J241" s="9"/>
      <c r="K241" s="8"/>
      <c r="L241" s="8"/>
    </row>
    <row r="242" spans="1:12" x14ac:dyDescent="0.25">
      <c r="A242" s="6" t="s">
        <v>489</v>
      </c>
      <c r="B242" s="6" t="b">
        <v>0</v>
      </c>
      <c r="C242" s="7" t="str">
        <f t="shared" si="0"/>
        <v>E</v>
      </c>
      <c r="D242" s="8"/>
      <c r="E242" s="9"/>
      <c r="F242" s="8" t="s">
        <v>495</v>
      </c>
      <c r="G242" s="8" t="b">
        <v>0</v>
      </c>
      <c r="H242" s="8" t="s">
        <v>18</v>
      </c>
      <c r="I242" s="10"/>
      <c r="J242" s="9"/>
      <c r="K242" s="8"/>
      <c r="L242" s="8"/>
    </row>
    <row r="243" spans="1:12" x14ac:dyDescent="0.25">
      <c r="A243" s="6" t="s">
        <v>496</v>
      </c>
      <c r="B243" s="6" t="b">
        <v>0</v>
      </c>
      <c r="C243" s="7" t="str">
        <f t="shared" si="0"/>
        <v>E</v>
      </c>
      <c r="D243" s="8" t="s">
        <v>497</v>
      </c>
      <c r="E243" s="9" t="s">
        <v>14</v>
      </c>
      <c r="F243" s="8" t="s">
        <v>498</v>
      </c>
      <c r="G243" s="8" t="b">
        <v>0</v>
      </c>
      <c r="H243" s="8" t="s">
        <v>16</v>
      </c>
      <c r="I243" s="10"/>
      <c r="J243" s="9"/>
      <c r="K243" s="8"/>
      <c r="L243" s="8" t="s">
        <v>326</v>
      </c>
    </row>
    <row r="244" spans="1:12" x14ac:dyDescent="0.25">
      <c r="A244" s="6" t="s">
        <v>496</v>
      </c>
      <c r="B244" s="6" t="b">
        <v>0</v>
      </c>
      <c r="C244" s="7" t="str">
        <f t="shared" si="0"/>
        <v>E</v>
      </c>
      <c r="D244" s="8"/>
      <c r="E244" s="9"/>
      <c r="F244" s="8" t="s">
        <v>499</v>
      </c>
      <c r="G244" s="8" t="b">
        <v>0</v>
      </c>
      <c r="H244" s="8" t="s">
        <v>18</v>
      </c>
      <c r="I244" s="10"/>
      <c r="J244" s="9"/>
      <c r="K244" s="8"/>
      <c r="L244" s="8"/>
    </row>
    <row r="245" spans="1:12" x14ac:dyDescent="0.25">
      <c r="A245" s="6" t="s">
        <v>496</v>
      </c>
      <c r="B245" s="6" t="b">
        <v>0</v>
      </c>
      <c r="C245" s="7" t="str">
        <f t="shared" si="0"/>
        <v>E</v>
      </c>
      <c r="D245" s="8"/>
      <c r="E245" s="9"/>
      <c r="F245" s="8" t="s">
        <v>500</v>
      </c>
      <c r="G245" s="8" t="b">
        <v>0</v>
      </c>
      <c r="H245" s="8" t="s">
        <v>86</v>
      </c>
      <c r="I245" s="10"/>
      <c r="J245" s="9"/>
      <c r="K245" s="8"/>
      <c r="L245" s="8"/>
    </row>
    <row r="246" spans="1:12" x14ac:dyDescent="0.25">
      <c r="A246" s="6" t="s">
        <v>496</v>
      </c>
      <c r="B246" s="6" t="b">
        <v>0</v>
      </c>
      <c r="C246" s="7" t="str">
        <f t="shared" si="0"/>
        <v>E</v>
      </c>
      <c r="D246" s="8" t="s">
        <v>501</v>
      </c>
      <c r="E246" s="9" t="s">
        <v>28</v>
      </c>
      <c r="F246" s="8" t="s">
        <v>502</v>
      </c>
      <c r="G246" s="8" t="b">
        <v>0</v>
      </c>
      <c r="H246" s="8"/>
      <c r="I246" s="10" t="s">
        <v>503</v>
      </c>
      <c r="J246" s="9" t="s">
        <v>16</v>
      </c>
      <c r="K246" s="8"/>
      <c r="L246" s="8"/>
    </row>
    <row r="247" spans="1:12" x14ac:dyDescent="0.25">
      <c r="A247" s="6" t="s">
        <v>496</v>
      </c>
      <c r="B247" s="6" t="b">
        <v>0</v>
      </c>
      <c r="C247" s="7" t="str">
        <f t="shared" si="0"/>
        <v>E</v>
      </c>
      <c r="D247" s="8"/>
      <c r="E247" s="9"/>
      <c r="F247" s="8" t="s">
        <v>504</v>
      </c>
      <c r="G247" s="8" t="b">
        <v>0</v>
      </c>
      <c r="H247" s="8" t="s">
        <v>18</v>
      </c>
      <c r="I247" s="10"/>
      <c r="J247" s="9"/>
      <c r="K247" s="8"/>
      <c r="L247" s="8"/>
    </row>
    <row r="248" spans="1:12" x14ac:dyDescent="0.25">
      <c r="A248" s="6" t="s">
        <v>496</v>
      </c>
      <c r="B248" s="6" t="b">
        <v>0</v>
      </c>
      <c r="C248" s="7" t="str">
        <f t="shared" si="0"/>
        <v>E</v>
      </c>
      <c r="D248" s="8"/>
      <c r="E248" s="9"/>
      <c r="F248" s="8" t="s">
        <v>505</v>
      </c>
      <c r="G248" s="8" t="b">
        <v>0</v>
      </c>
      <c r="H248" s="8" t="s">
        <v>238</v>
      </c>
      <c r="I248" s="10"/>
      <c r="J248" s="9"/>
      <c r="K248" s="8"/>
      <c r="L248" s="8"/>
    </row>
    <row r="249" spans="1:12" x14ac:dyDescent="0.25">
      <c r="A249" s="6" t="s">
        <v>506</v>
      </c>
      <c r="B249" s="6" t="b">
        <v>0</v>
      </c>
      <c r="C249" s="7" t="str">
        <f t="shared" si="0"/>
        <v>E</v>
      </c>
      <c r="D249" s="8" t="s">
        <v>507</v>
      </c>
      <c r="E249" s="9" t="s">
        <v>101</v>
      </c>
      <c r="F249" s="8" t="s">
        <v>508</v>
      </c>
      <c r="G249" s="8" t="b">
        <v>0</v>
      </c>
      <c r="H249" s="8" t="s">
        <v>105</v>
      </c>
      <c r="I249" s="10"/>
      <c r="J249" s="9"/>
      <c r="K249" s="8"/>
      <c r="L249" s="8"/>
    </row>
    <row r="250" spans="1:12" x14ac:dyDescent="0.25">
      <c r="A250" s="6" t="s">
        <v>509</v>
      </c>
      <c r="B250" s="6" t="b">
        <v>0</v>
      </c>
      <c r="C250" s="7" t="str">
        <f t="shared" si="0"/>
        <v>E</v>
      </c>
      <c r="D250" s="8" t="s">
        <v>510</v>
      </c>
      <c r="E250" s="9" t="s">
        <v>14</v>
      </c>
      <c r="F250" s="8" t="s">
        <v>511</v>
      </c>
      <c r="G250" s="8" t="b">
        <v>0</v>
      </c>
      <c r="H250" s="8" t="s">
        <v>80</v>
      </c>
      <c r="I250" s="10"/>
      <c r="J250" s="9"/>
      <c r="K250" s="8"/>
      <c r="L250" s="8"/>
    </row>
    <row r="251" spans="1:12" x14ac:dyDescent="0.25">
      <c r="A251" s="6" t="s">
        <v>509</v>
      </c>
      <c r="B251" s="6" t="b">
        <v>0</v>
      </c>
      <c r="C251" s="7" t="str">
        <f t="shared" si="0"/>
        <v>E</v>
      </c>
      <c r="D251" s="8"/>
      <c r="E251" s="9"/>
      <c r="F251" s="8" t="s">
        <v>512</v>
      </c>
      <c r="G251" s="8" t="b">
        <v>0</v>
      </c>
      <c r="H251" s="8" t="s">
        <v>18</v>
      </c>
      <c r="I251" s="10"/>
      <c r="J251" s="9"/>
      <c r="K251" s="8"/>
      <c r="L251" s="8"/>
    </row>
    <row r="252" spans="1:12" x14ac:dyDescent="0.25">
      <c r="A252" s="6" t="s">
        <v>509</v>
      </c>
      <c r="B252" s="6" t="b">
        <v>0</v>
      </c>
      <c r="C252" s="7" t="str">
        <f t="shared" si="0"/>
        <v>E</v>
      </c>
      <c r="D252" s="8"/>
      <c r="E252" s="9"/>
      <c r="F252" s="8" t="s">
        <v>513</v>
      </c>
      <c r="G252" s="8" t="b">
        <v>0</v>
      </c>
      <c r="H252" s="8" t="s">
        <v>86</v>
      </c>
      <c r="I252" s="10"/>
      <c r="J252" s="9"/>
      <c r="K252" s="8"/>
      <c r="L252" s="8"/>
    </row>
    <row r="253" spans="1:12" x14ac:dyDescent="0.25">
      <c r="A253" s="6" t="s">
        <v>509</v>
      </c>
      <c r="B253" s="6" t="b">
        <v>0</v>
      </c>
      <c r="C253" s="7" t="str">
        <f t="shared" si="0"/>
        <v>E</v>
      </c>
      <c r="D253" s="8"/>
      <c r="E253" s="9"/>
      <c r="F253" s="8" t="s">
        <v>514</v>
      </c>
      <c r="G253" s="8" t="b">
        <v>0</v>
      </c>
      <c r="H253" s="8" t="s">
        <v>86</v>
      </c>
      <c r="I253" s="10"/>
      <c r="J253" s="9"/>
      <c r="K253" s="8"/>
      <c r="L253" s="8"/>
    </row>
    <row r="254" spans="1:12" x14ac:dyDescent="0.25">
      <c r="A254" s="6" t="s">
        <v>509</v>
      </c>
      <c r="B254" s="6" t="b">
        <v>0</v>
      </c>
      <c r="C254" s="7" t="str">
        <f t="shared" si="0"/>
        <v>E</v>
      </c>
      <c r="D254" s="8" t="s">
        <v>515</v>
      </c>
      <c r="E254" s="9" t="s">
        <v>28</v>
      </c>
      <c r="F254" s="8" t="s">
        <v>511</v>
      </c>
      <c r="G254" s="8" t="b">
        <v>0</v>
      </c>
      <c r="H254" s="8" t="s">
        <v>80</v>
      </c>
      <c r="I254" s="10"/>
      <c r="J254" s="9"/>
      <c r="K254" s="8"/>
      <c r="L254" s="8"/>
    </row>
    <row r="255" spans="1:12" x14ac:dyDescent="0.25">
      <c r="A255" s="6" t="s">
        <v>509</v>
      </c>
      <c r="B255" s="6" t="b">
        <v>0</v>
      </c>
      <c r="C255" s="7" t="str">
        <f t="shared" si="0"/>
        <v>E</v>
      </c>
      <c r="D255" s="8"/>
      <c r="E255" s="9"/>
      <c r="F255" s="8" t="s">
        <v>512</v>
      </c>
      <c r="G255" s="8" t="b">
        <v>0</v>
      </c>
      <c r="H255" s="8" t="s">
        <v>18</v>
      </c>
      <c r="I255" s="10"/>
      <c r="J255" s="9"/>
      <c r="K255" s="8"/>
      <c r="L255" s="8"/>
    </row>
    <row r="256" spans="1:12" x14ac:dyDescent="0.25">
      <c r="A256" s="6" t="s">
        <v>509</v>
      </c>
      <c r="B256" s="6" t="b">
        <v>0</v>
      </c>
      <c r="C256" s="7" t="str">
        <f t="shared" si="0"/>
        <v>E</v>
      </c>
      <c r="D256" s="8"/>
      <c r="E256" s="9"/>
      <c r="F256" s="8" t="s">
        <v>513</v>
      </c>
      <c r="G256" s="8" t="b">
        <v>0</v>
      </c>
      <c r="H256" s="8" t="s">
        <v>86</v>
      </c>
      <c r="I256" s="10"/>
      <c r="J256" s="9"/>
      <c r="K256" s="8"/>
      <c r="L256" s="8"/>
    </row>
    <row r="257" spans="1:12" x14ac:dyDescent="0.25">
      <c r="A257" s="6" t="s">
        <v>509</v>
      </c>
      <c r="B257" s="6" t="b">
        <v>0</v>
      </c>
      <c r="C257" s="7" t="str">
        <f t="shared" ref="C257:C473" si="1">LEFT(A257, 1)</f>
        <v>E</v>
      </c>
      <c r="D257" s="8"/>
      <c r="E257" s="9"/>
      <c r="F257" s="8" t="s">
        <v>514</v>
      </c>
      <c r="G257" s="8" t="b">
        <v>0</v>
      </c>
      <c r="H257" s="8" t="s">
        <v>86</v>
      </c>
      <c r="I257" s="10"/>
      <c r="J257" s="9"/>
      <c r="K257" s="8"/>
      <c r="L257" s="8"/>
    </row>
    <row r="258" spans="1:12" x14ac:dyDescent="0.25">
      <c r="A258" s="6" t="s">
        <v>516</v>
      </c>
      <c r="B258" s="6" t="b">
        <v>0</v>
      </c>
      <c r="C258" s="7" t="str">
        <f t="shared" si="1"/>
        <v>E</v>
      </c>
      <c r="D258" s="8" t="s">
        <v>517</v>
      </c>
      <c r="E258" s="9" t="s">
        <v>73</v>
      </c>
      <c r="F258" s="8" t="s">
        <v>518</v>
      </c>
      <c r="G258" s="8" t="b">
        <v>0</v>
      </c>
      <c r="H258" s="8" t="s">
        <v>16</v>
      </c>
      <c r="I258" s="10"/>
      <c r="J258" s="9"/>
      <c r="K258" s="8"/>
      <c r="L258" s="8" t="s">
        <v>519</v>
      </c>
    </row>
    <row r="259" spans="1:12" x14ac:dyDescent="0.25">
      <c r="A259" s="6" t="s">
        <v>516</v>
      </c>
      <c r="B259" s="6" t="b">
        <v>0</v>
      </c>
      <c r="C259" s="7" t="str">
        <f t="shared" si="1"/>
        <v>E</v>
      </c>
      <c r="D259" s="8" t="s">
        <v>326</v>
      </c>
      <c r="E259" s="9"/>
      <c r="F259" s="8" t="s">
        <v>520</v>
      </c>
      <c r="G259" s="8" t="b">
        <v>0</v>
      </c>
      <c r="H259" s="8" t="s">
        <v>18</v>
      </c>
      <c r="I259" s="10"/>
      <c r="J259" s="9"/>
      <c r="K259" s="8"/>
      <c r="L259" s="8"/>
    </row>
    <row r="260" spans="1:12" x14ac:dyDescent="0.25">
      <c r="A260" s="6" t="s">
        <v>521</v>
      </c>
      <c r="B260" s="6" t="b">
        <v>0</v>
      </c>
      <c r="C260" s="7" t="str">
        <f t="shared" si="1"/>
        <v>E</v>
      </c>
      <c r="D260" s="8" t="s">
        <v>522</v>
      </c>
      <c r="E260" s="9" t="s">
        <v>43</v>
      </c>
      <c r="F260" s="8" t="s">
        <v>523</v>
      </c>
      <c r="G260" s="8" t="b">
        <v>0</v>
      </c>
      <c r="H260" s="8" t="s">
        <v>16</v>
      </c>
      <c r="I260" s="10"/>
      <c r="J260" s="9"/>
      <c r="K260" s="8"/>
      <c r="L260" s="8"/>
    </row>
    <row r="261" spans="1:12" x14ac:dyDescent="0.25">
      <c r="A261" s="6" t="s">
        <v>521</v>
      </c>
      <c r="B261" s="6" t="b">
        <v>0</v>
      </c>
      <c r="C261" s="7" t="str">
        <f t="shared" si="1"/>
        <v>E</v>
      </c>
      <c r="D261" s="8"/>
      <c r="E261" s="9"/>
      <c r="F261" s="8" t="s">
        <v>524</v>
      </c>
      <c r="G261" s="8" t="b">
        <v>0</v>
      </c>
      <c r="H261" s="8" t="s">
        <v>18</v>
      </c>
      <c r="I261" s="10"/>
      <c r="J261" s="9"/>
      <c r="K261" s="8"/>
      <c r="L261" s="8"/>
    </row>
    <row r="262" spans="1:12" x14ac:dyDescent="0.25">
      <c r="A262" s="6" t="s">
        <v>525</v>
      </c>
      <c r="B262" s="6" t="b">
        <v>0</v>
      </c>
      <c r="C262" s="7" t="str">
        <f t="shared" si="1"/>
        <v>E</v>
      </c>
      <c r="D262" s="8" t="s">
        <v>526</v>
      </c>
      <c r="E262" s="9" t="s">
        <v>14</v>
      </c>
      <c r="F262" s="8" t="s">
        <v>527</v>
      </c>
      <c r="G262" s="8" t="b">
        <v>0</v>
      </c>
      <c r="H262" s="8" t="s">
        <v>18</v>
      </c>
      <c r="I262" s="10"/>
      <c r="J262" s="9"/>
      <c r="K262" s="8"/>
      <c r="L262" s="8"/>
    </row>
    <row r="263" spans="1:12" x14ac:dyDescent="0.25">
      <c r="A263" s="6" t="s">
        <v>525</v>
      </c>
      <c r="B263" s="6" t="b">
        <v>0</v>
      </c>
      <c r="C263" s="7" t="str">
        <f t="shared" si="1"/>
        <v>E</v>
      </c>
      <c r="D263" s="8"/>
      <c r="E263" s="9"/>
      <c r="F263" s="8" t="s">
        <v>528</v>
      </c>
      <c r="G263" s="8" t="b">
        <v>1</v>
      </c>
      <c r="H263" s="8"/>
      <c r="I263" s="10"/>
      <c r="J263" s="9"/>
      <c r="K263" s="8"/>
      <c r="L263" s="8"/>
    </row>
    <row r="264" spans="1:12" x14ac:dyDescent="0.25">
      <c r="A264" s="6" t="s">
        <v>525</v>
      </c>
      <c r="B264" s="6" t="b">
        <v>0</v>
      </c>
      <c r="C264" s="7" t="str">
        <f t="shared" si="1"/>
        <v>E</v>
      </c>
      <c r="D264" s="8"/>
      <c r="E264" s="9"/>
      <c r="F264" s="8" t="s">
        <v>529</v>
      </c>
      <c r="G264" s="8" t="b">
        <v>0</v>
      </c>
      <c r="H264" s="8" t="s">
        <v>16</v>
      </c>
      <c r="I264" s="10"/>
      <c r="J264" s="9"/>
      <c r="K264" s="8"/>
      <c r="L264" s="8"/>
    </row>
    <row r="265" spans="1:12" x14ac:dyDescent="0.25">
      <c r="A265" s="6" t="s">
        <v>530</v>
      </c>
      <c r="B265" s="6" t="b">
        <v>1</v>
      </c>
      <c r="C265" s="7" t="str">
        <f t="shared" si="1"/>
        <v>E</v>
      </c>
      <c r="D265" s="8"/>
      <c r="E265" s="9"/>
      <c r="F265" s="8"/>
      <c r="G265" s="8" t="b">
        <v>0</v>
      </c>
      <c r="H265" s="8"/>
      <c r="I265" s="10"/>
      <c r="J265" s="9"/>
      <c r="K265" s="8"/>
      <c r="L265" s="8" t="s">
        <v>250</v>
      </c>
    </row>
    <row r="266" spans="1:12" x14ac:dyDescent="0.25">
      <c r="A266" s="6" t="s">
        <v>531</v>
      </c>
      <c r="B266" s="6" t="b">
        <v>1</v>
      </c>
      <c r="C266" s="7" t="str">
        <f t="shared" si="1"/>
        <v>E</v>
      </c>
      <c r="D266" s="8"/>
      <c r="E266" s="9"/>
      <c r="F266" s="8"/>
      <c r="G266" s="8" t="b">
        <v>0</v>
      </c>
      <c r="H266" s="8"/>
      <c r="I266" s="10"/>
      <c r="J266" s="9"/>
      <c r="K266" s="8"/>
      <c r="L266" s="8" t="s">
        <v>250</v>
      </c>
    </row>
    <row r="267" spans="1:12" x14ac:dyDescent="0.25">
      <c r="A267" s="6" t="s">
        <v>532</v>
      </c>
      <c r="B267" s="6" t="b">
        <v>0</v>
      </c>
      <c r="C267" s="7" t="str">
        <f t="shared" si="1"/>
        <v>E</v>
      </c>
      <c r="D267" s="8" t="s">
        <v>533</v>
      </c>
      <c r="E267" s="9" t="s">
        <v>28</v>
      </c>
      <c r="F267" s="8" t="s">
        <v>534</v>
      </c>
      <c r="G267" s="8" t="b">
        <v>0</v>
      </c>
      <c r="H267" s="8"/>
      <c r="I267" s="10" t="s">
        <v>51</v>
      </c>
      <c r="J267" s="9" t="s">
        <v>16</v>
      </c>
      <c r="K267" s="8"/>
      <c r="L267" s="8"/>
    </row>
    <row r="268" spans="1:12" x14ac:dyDescent="0.25">
      <c r="A268" s="6" t="s">
        <v>532</v>
      </c>
      <c r="B268" s="6" t="b">
        <v>0</v>
      </c>
      <c r="C268" s="7" t="str">
        <f t="shared" si="1"/>
        <v>E</v>
      </c>
      <c r="D268" s="8"/>
      <c r="E268" s="9"/>
      <c r="F268" s="8" t="s">
        <v>535</v>
      </c>
      <c r="G268" s="8" t="b">
        <v>0</v>
      </c>
      <c r="H268" s="8"/>
      <c r="I268" s="10" t="s">
        <v>51</v>
      </c>
      <c r="J268" s="9" t="s">
        <v>24</v>
      </c>
      <c r="K268" s="8"/>
      <c r="L268" s="8"/>
    </row>
    <row r="269" spans="1:12" x14ac:dyDescent="0.25">
      <c r="A269" s="6" t="s">
        <v>532</v>
      </c>
      <c r="B269" s="6" t="b">
        <v>0</v>
      </c>
      <c r="C269" s="7" t="str">
        <f t="shared" si="1"/>
        <v>E</v>
      </c>
      <c r="D269" s="8"/>
      <c r="E269" s="9"/>
      <c r="F269" s="8" t="s">
        <v>536</v>
      </c>
      <c r="G269" s="8" t="b">
        <v>0</v>
      </c>
      <c r="H269" s="8"/>
      <c r="I269" s="10" t="s">
        <v>51</v>
      </c>
      <c r="J269" s="9" t="s">
        <v>54</v>
      </c>
      <c r="K269" s="8"/>
      <c r="L269" s="8"/>
    </row>
    <row r="270" spans="1:12" x14ac:dyDescent="0.25">
      <c r="A270" s="6" t="s">
        <v>537</v>
      </c>
      <c r="B270" s="6" t="b">
        <v>0</v>
      </c>
      <c r="C270" s="7" t="str">
        <f t="shared" si="1"/>
        <v>E</v>
      </c>
      <c r="D270" s="8" t="s">
        <v>538</v>
      </c>
      <c r="E270" s="9" t="s">
        <v>14</v>
      </c>
      <c r="F270" s="8" t="s">
        <v>539</v>
      </c>
      <c r="G270" s="8" t="b">
        <v>0</v>
      </c>
      <c r="H270" s="8" t="s">
        <v>16</v>
      </c>
      <c r="I270" s="10"/>
      <c r="J270" s="9"/>
      <c r="K270" s="8"/>
      <c r="L270" s="8"/>
    </row>
    <row r="271" spans="1:12" x14ac:dyDescent="0.25">
      <c r="A271" s="6" t="s">
        <v>540</v>
      </c>
      <c r="B271" s="6" t="b">
        <v>0</v>
      </c>
      <c r="C271" s="7" t="str">
        <f t="shared" si="1"/>
        <v>E</v>
      </c>
      <c r="D271" s="8" t="s">
        <v>541</v>
      </c>
      <c r="E271" s="9" t="s">
        <v>73</v>
      </c>
      <c r="F271" s="8" t="s">
        <v>542</v>
      </c>
      <c r="G271" s="8" t="b">
        <v>0</v>
      </c>
      <c r="H271" s="8" t="s">
        <v>16</v>
      </c>
      <c r="I271" s="10"/>
      <c r="J271" s="9"/>
      <c r="K271" s="8"/>
      <c r="L271" s="8"/>
    </row>
    <row r="272" spans="1:12" x14ac:dyDescent="0.25">
      <c r="A272" s="6" t="s">
        <v>540</v>
      </c>
      <c r="B272" s="6" t="b">
        <v>0</v>
      </c>
      <c r="C272" s="7" t="str">
        <f t="shared" si="1"/>
        <v>E</v>
      </c>
      <c r="D272" s="8"/>
      <c r="E272" s="9"/>
      <c r="F272" s="8" t="s">
        <v>543</v>
      </c>
      <c r="G272" s="8" t="b">
        <v>0</v>
      </c>
      <c r="H272" s="8" t="s">
        <v>47</v>
      </c>
      <c r="I272" s="10"/>
      <c r="J272" s="9"/>
      <c r="K272" s="8"/>
      <c r="L272" s="8"/>
    </row>
    <row r="273" spans="1:12" x14ac:dyDescent="0.25">
      <c r="A273" s="6" t="s">
        <v>544</v>
      </c>
      <c r="B273" s="6" t="b">
        <v>1</v>
      </c>
      <c r="C273" s="7" t="str">
        <f t="shared" si="1"/>
        <v>E</v>
      </c>
      <c r="D273" s="8"/>
      <c r="E273" s="9"/>
      <c r="F273" s="8"/>
      <c r="G273" s="8" t="b">
        <v>0</v>
      </c>
      <c r="H273" s="8"/>
      <c r="I273" s="10"/>
      <c r="J273" s="9"/>
      <c r="K273" s="8"/>
      <c r="L273" s="8" t="s">
        <v>545</v>
      </c>
    </row>
    <row r="274" spans="1:12" x14ac:dyDescent="0.25">
      <c r="A274" s="6" t="s">
        <v>546</v>
      </c>
      <c r="B274" s="6" t="b">
        <v>0</v>
      </c>
      <c r="C274" s="7" t="str">
        <f t="shared" si="1"/>
        <v>E</v>
      </c>
      <c r="D274" s="8" t="s">
        <v>547</v>
      </c>
      <c r="E274" s="9" t="s">
        <v>43</v>
      </c>
      <c r="F274" s="8" t="s">
        <v>548</v>
      </c>
      <c r="G274" s="8" t="b">
        <v>0</v>
      </c>
      <c r="H274" s="8" t="s">
        <v>80</v>
      </c>
      <c r="I274" s="10"/>
      <c r="J274" s="9"/>
      <c r="K274" s="8"/>
      <c r="L274" s="8" t="s">
        <v>549</v>
      </c>
    </row>
    <row r="275" spans="1:12" x14ac:dyDescent="0.25">
      <c r="A275" s="6" t="s">
        <v>546</v>
      </c>
      <c r="B275" s="6" t="b">
        <v>0</v>
      </c>
      <c r="C275" s="7" t="str">
        <f t="shared" si="1"/>
        <v>E</v>
      </c>
      <c r="D275" s="8" t="s">
        <v>550</v>
      </c>
      <c r="E275" s="9" t="s">
        <v>43</v>
      </c>
      <c r="F275" s="8" t="s">
        <v>551</v>
      </c>
      <c r="G275" s="8" t="b">
        <v>0</v>
      </c>
      <c r="H275" s="8" t="s">
        <v>80</v>
      </c>
      <c r="I275" s="10"/>
      <c r="J275" s="9"/>
      <c r="K275" s="8"/>
      <c r="L275" s="8"/>
    </row>
    <row r="276" spans="1:12" x14ac:dyDescent="0.25">
      <c r="A276" s="6" t="s">
        <v>552</v>
      </c>
      <c r="B276" s="6" t="b">
        <v>0</v>
      </c>
      <c r="C276" s="7" t="str">
        <f t="shared" si="1"/>
        <v>E</v>
      </c>
      <c r="D276" s="8" t="s">
        <v>553</v>
      </c>
      <c r="E276" s="9" t="s">
        <v>14</v>
      </c>
      <c r="F276" s="8" t="s">
        <v>554</v>
      </c>
      <c r="G276" s="8" t="b">
        <v>0</v>
      </c>
      <c r="H276" s="8" t="s">
        <v>16</v>
      </c>
      <c r="I276" s="10"/>
      <c r="J276" s="9"/>
      <c r="K276" s="8"/>
      <c r="L276" s="8"/>
    </row>
    <row r="277" spans="1:12" x14ac:dyDescent="0.25">
      <c r="A277" s="6" t="s">
        <v>552</v>
      </c>
      <c r="B277" s="6" t="b">
        <v>0</v>
      </c>
      <c r="C277" s="7" t="str">
        <f t="shared" si="1"/>
        <v>E</v>
      </c>
      <c r="D277" s="8"/>
      <c r="E277" s="9" t="s">
        <v>68</v>
      </c>
      <c r="F277" s="8" t="s">
        <v>555</v>
      </c>
      <c r="G277" s="8" t="b">
        <v>0</v>
      </c>
      <c r="H277" s="8" t="s">
        <v>86</v>
      </c>
      <c r="I277" s="10"/>
      <c r="J277" s="9"/>
      <c r="K277" s="8"/>
      <c r="L277" s="8"/>
    </row>
    <row r="278" spans="1:12" x14ac:dyDescent="0.25">
      <c r="A278" s="6" t="s">
        <v>556</v>
      </c>
      <c r="B278" s="6" t="b">
        <v>0</v>
      </c>
      <c r="C278" s="7" t="str">
        <f t="shared" si="1"/>
        <v>E</v>
      </c>
      <c r="D278" s="8" t="s">
        <v>557</v>
      </c>
      <c r="E278" s="9" t="s">
        <v>14</v>
      </c>
      <c r="F278" s="8" t="s">
        <v>558</v>
      </c>
      <c r="G278" s="8" t="b">
        <v>0</v>
      </c>
      <c r="H278" s="8" t="s">
        <v>86</v>
      </c>
      <c r="I278" s="10"/>
      <c r="J278" s="9"/>
      <c r="K278" s="8"/>
      <c r="L278" s="8"/>
    </row>
    <row r="279" spans="1:12" x14ac:dyDescent="0.25">
      <c r="A279" s="6" t="s">
        <v>556</v>
      </c>
      <c r="B279" s="6" t="b">
        <v>0</v>
      </c>
      <c r="C279" s="7" t="str">
        <f t="shared" si="1"/>
        <v>E</v>
      </c>
      <c r="D279" s="8"/>
      <c r="E279" s="9"/>
      <c r="F279" s="8" t="s">
        <v>559</v>
      </c>
      <c r="G279" s="8" t="b">
        <v>0</v>
      </c>
      <c r="H279" s="8" t="s">
        <v>80</v>
      </c>
      <c r="I279" s="10"/>
      <c r="J279" s="9"/>
      <c r="K279" s="8"/>
      <c r="L279" s="8"/>
    </row>
    <row r="280" spans="1:12" x14ac:dyDescent="0.25">
      <c r="A280" s="6" t="s">
        <v>556</v>
      </c>
      <c r="B280" s="6" t="b">
        <v>0</v>
      </c>
      <c r="C280" s="7" t="str">
        <f t="shared" si="1"/>
        <v>E</v>
      </c>
      <c r="D280" s="8"/>
      <c r="E280" s="9"/>
      <c r="F280" s="8" t="s">
        <v>560</v>
      </c>
      <c r="G280" s="8" t="b">
        <v>0</v>
      </c>
      <c r="H280" s="8" t="s">
        <v>18</v>
      </c>
      <c r="I280" s="10"/>
      <c r="J280" s="9"/>
      <c r="K280" s="8"/>
      <c r="L280" s="8"/>
    </row>
    <row r="281" spans="1:12" x14ac:dyDescent="0.25">
      <c r="A281" s="6" t="s">
        <v>561</v>
      </c>
      <c r="B281" s="6" t="b">
        <v>1</v>
      </c>
      <c r="C281" s="7" t="str">
        <f t="shared" si="1"/>
        <v>E</v>
      </c>
      <c r="D281" s="8"/>
      <c r="E281" s="9"/>
      <c r="F281" s="8"/>
      <c r="G281" s="8" t="b">
        <v>0</v>
      </c>
      <c r="H281" s="8"/>
      <c r="I281" s="10"/>
      <c r="J281" s="9"/>
      <c r="K281" s="8"/>
      <c r="L281" s="8" t="s">
        <v>562</v>
      </c>
    </row>
    <row r="282" spans="1:12" x14ac:dyDescent="0.25">
      <c r="A282" s="6" t="s">
        <v>563</v>
      </c>
      <c r="B282" s="6" t="b">
        <v>0</v>
      </c>
      <c r="C282" s="7" t="str">
        <f t="shared" si="1"/>
        <v>E</v>
      </c>
      <c r="D282" s="8" t="s">
        <v>564</v>
      </c>
      <c r="E282" s="9" t="s">
        <v>319</v>
      </c>
      <c r="F282" s="8" t="s">
        <v>565</v>
      </c>
      <c r="G282" s="8" t="b">
        <v>0</v>
      </c>
      <c r="H282" s="8" t="s">
        <v>16</v>
      </c>
      <c r="I282" s="10"/>
      <c r="J282" s="9"/>
      <c r="K282" s="8"/>
    </row>
    <row r="283" spans="1:12" x14ac:dyDescent="0.25">
      <c r="A283" s="6" t="s">
        <v>566</v>
      </c>
      <c r="B283" s="6" t="b">
        <v>0</v>
      </c>
      <c r="C283" s="7" t="str">
        <f t="shared" si="1"/>
        <v>E</v>
      </c>
      <c r="D283" s="8" t="s">
        <v>567</v>
      </c>
      <c r="E283" s="9" t="s">
        <v>14</v>
      </c>
      <c r="F283" s="8" t="s">
        <v>568</v>
      </c>
      <c r="G283" s="8" t="b">
        <v>0</v>
      </c>
      <c r="H283" s="8" t="s">
        <v>16</v>
      </c>
      <c r="I283" s="10"/>
      <c r="J283" s="9"/>
      <c r="K283" s="8"/>
      <c r="L283" s="8"/>
    </row>
    <row r="284" spans="1:12" x14ac:dyDescent="0.25">
      <c r="A284" s="6" t="s">
        <v>566</v>
      </c>
      <c r="B284" s="6" t="b">
        <v>0</v>
      </c>
      <c r="C284" s="7" t="str">
        <f t="shared" si="1"/>
        <v>E</v>
      </c>
      <c r="D284" s="8"/>
      <c r="E284" s="9"/>
      <c r="F284" s="8" t="s">
        <v>569</v>
      </c>
      <c r="G284" s="8" t="b">
        <v>0</v>
      </c>
      <c r="H284" s="8" t="s">
        <v>24</v>
      </c>
      <c r="I284" s="10"/>
      <c r="J284" s="9"/>
      <c r="K284" s="8"/>
      <c r="L284" s="8"/>
    </row>
    <row r="285" spans="1:12" x14ac:dyDescent="0.25">
      <c r="A285" s="6" t="s">
        <v>566</v>
      </c>
      <c r="B285" s="6" t="b">
        <v>0</v>
      </c>
      <c r="C285" s="7" t="str">
        <f t="shared" si="1"/>
        <v>E</v>
      </c>
      <c r="D285" s="8"/>
      <c r="E285" s="9"/>
      <c r="F285" s="8" t="s">
        <v>570</v>
      </c>
      <c r="G285" s="8" t="b">
        <v>0</v>
      </c>
      <c r="H285" s="8" t="s">
        <v>80</v>
      </c>
      <c r="I285" s="10"/>
      <c r="J285" s="9"/>
      <c r="K285" s="8"/>
      <c r="L285" s="8"/>
    </row>
    <row r="286" spans="1:12" x14ac:dyDescent="0.25">
      <c r="A286" s="6" t="s">
        <v>566</v>
      </c>
      <c r="B286" s="6" t="b">
        <v>0</v>
      </c>
      <c r="C286" s="7" t="str">
        <f t="shared" si="1"/>
        <v>E</v>
      </c>
      <c r="D286" s="8"/>
      <c r="E286" s="9"/>
      <c r="F286" s="8" t="s">
        <v>571</v>
      </c>
      <c r="G286" s="8" t="b">
        <v>0</v>
      </c>
      <c r="H286" s="8" t="s">
        <v>18</v>
      </c>
      <c r="I286" s="10"/>
      <c r="J286" s="9"/>
      <c r="K286" s="8"/>
      <c r="L286" s="8"/>
    </row>
    <row r="287" spans="1:12" x14ac:dyDescent="0.25">
      <c r="A287" s="6" t="s">
        <v>566</v>
      </c>
      <c r="B287" s="6" t="b">
        <v>0</v>
      </c>
      <c r="C287" s="7" t="str">
        <f t="shared" si="1"/>
        <v>E</v>
      </c>
      <c r="D287" s="8"/>
      <c r="E287" s="9"/>
      <c r="F287" s="8" t="s">
        <v>572</v>
      </c>
      <c r="G287" s="8" t="b">
        <v>0</v>
      </c>
      <c r="H287" s="8" t="s">
        <v>86</v>
      </c>
      <c r="I287" s="10"/>
      <c r="J287" s="9"/>
      <c r="K287" s="8"/>
      <c r="L287" s="8"/>
    </row>
    <row r="288" spans="1:12" x14ac:dyDescent="0.25">
      <c r="A288" s="6" t="s">
        <v>566</v>
      </c>
      <c r="B288" s="6" t="b">
        <v>0</v>
      </c>
      <c r="C288" s="7" t="str">
        <f t="shared" si="1"/>
        <v>E</v>
      </c>
      <c r="D288" s="8"/>
      <c r="E288" s="9"/>
      <c r="F288" s="8" t="s">
        <v>573</v>
      </c>
      <c r="G288" s="8" t="b">
        <v>0</v>
      </c>
      <c r="H288" s="8" t="s">
        <v>103</v>
      </c>
      <c r="I288" s="10"/>
      <c r="J288" s="9"/>
      <c r="K288" s="8"/>
      <c r="L288" s="8"/>
    </row>
    <row r="289" spans="1:12" x14ac:dyDescent="0.25">
      <c r="A289" s="6" t="s">
        <v>566</v>
      </c>
      <c r="B289" s="6" t="b">
        <v>0</v>
      </c>
      <c r="C289" s="7" t="str">
        <f t="shared" si="1"/>
        <v>E</v>
      </c>
      <c r="D289" s="8"/>
      <c r="E289" s="9"/>
      <c r="F289" s="8" t="s">
        <v>574</v>
      </c>
      <c r="G289" s="8" t="b">
        <v>0</v>
      </c>
      <c r="H289" s="8" t="s">
        <v>103</v>
      </c>
      <c r="I289" s="10"/>
      <c r="J289" s="9"/>
      <c r="K289" s="8"/>
      <c r="L289" s="8"/>
    </row>
    <row r="290" spans="1:12" x14ac:dyDescent="0.25">
      <c r="A290" s="6" t="s">
        <v>566</v>
      </c>
      <c r="B290" s="6" t="b">
        <v>0</v>
      </c>
      <c r="C290" s="7" t="str">
        <f t="shared" si="1"/>
        <v>E</v>
      </c>
      <c r="D290" s="8"/>
      <c r="E290" s="9"/>
      <c r="F290" s="8" t="s">
        <v>575</v>
      </c>
      <c r="G290" s="8" t="b">
        <v>0</v>
      </c>
      <c r="H290" s="8" t="s">
        <v>18</v>
      </c>
      <c r="I290" s="10"/>
      <c r="J290" s="9"/>
      <c r="K290" s="8"/>
      <c r="L290" s="8"/>
    </row>
    <row r="291" spans="1:12" x14ac:dyDescent="0.25">
      <c r="A291" s="6" t="s">
        <v>566</v>
      </c>
      <c r="B291" s="6" t="b">
        <v>0</v>
      </c>
      <c r="C291" s="7" t="str">
        <f t="shared" si="1"/>
        <v>E</v>
      </c>
      <c r="D291" s="8"/>
      <c r="E291" s="9"/>
      <c r="F291" s="8" t="s">
        <v>576</v>
      </c>
      <c r="G291" s="8" t="b">
        <v>0</v>
      </c>
      <c r="H291" s="8" t="s">
        <v>18</v>
      </c>
      <c r="I291" s="10"/>
      <c r="J291" s="9"/>
      <c r="K291" s="8"/>
      <c r="L291" s="8"/>
    </row>
    <row r="292" spans="1:12" x14ac:dyDescent="0.25">
      <c r="A292" s="6" t="s">
        <v>577</v>
      </c>
      <c r="B292" s="6" t="b">
        <v>1</v>
      </c>
      <c r="C292" s="7" t="str">
        <f t="shared" si="1"/>
        <v>E</v>
      </c>
      <c r="D292" s="8" t="s">
        <v>578</v>
      </c>
      <c r="E292" s="9"/>
      <c r="F292" s="8" t="s">
        <v>579</v>
      </c>
      <c r="G292" s="8" t="b">
        <v>0</v>
      </c>
      <c r="H292" s="8"/>
      <c r="I292" s="10"/>
      <c r="J292" s="9"/>
      <c r="K292" s="8"/>
      <c r="L292" s="8"/>
    </row>
    <row r="293" spans="1:12" x14ac:dyDescent="0.25">
      <c r="A293" s="6" t="s">
        <v>577</v>
      </c>
      <c r="B293" s="6" t="b">
        <v>1</v>
      </c>
      <c r="C293" s="7" t="str">
        <f t="shared" si="1"/>
        <v>E</v>
      </c>
      <c r="D293" s="8"/>
      <c r="E293" s="9"/>
      <c r="F293" s="8" t="s">
        <v>580</v>
      </c>
      <c r="G293" s="8" t="b">
        <v>0</v>
      </c>
      <c r="H293" s="8"/>
      <c r="I293" s="10"/>
      <c r="J293" s="9"/>
      <c r="K293" s="8"/>
      <c r="L293" s="8"/>
    </row>
    <row r="294" spans="1:12" x14ac:dyDescent="0.25">
      <c r="A294" s="6" t="s">
        <v>577</v>
      </c>
      <c r="B294" s="6" t="b">
        <v>1</v>
      </c>
      <c r="C294" s="7" t="str">
        <f t="shared" si="1"/>
        <v>E</v>
      </c>
      <c r="D294" s="8"/>
      <c r="E294" s="9"/>
      <c r="F294" s="8" t="s">
        <v>581</v>
      </c>
      <c r="G294" s="8" t="b">
        <v>0</v>
      </c>
      <c r="H294" s="8"/>
      <c r="I294" s="10"/>
      <c r="J294" s="9"/>
      <c r="K294" s="8"/>
      <c r="L294" s="8"/>
    </row>
    <row r="295" spans="1:12" x14ac:dyDescent="0.25">
      <c r="A295" s="6" t="s">
        <v>582</v>
      </c>
      <c r="B295" s="6" t="b">
        <v>0</v>
      </c>
      <c r="C295" s="7" t="str">
        <f t="shared" si="1"/>
        <v>E</v>
      </c>
      <c r="D295" s="8" t="s">
        <v>583</v>
      </c>
      <c r="E295" s="9" t="s">
        <v>14</v>
      </c>
      <c r="F295" s="8" t="s">
        <v>584</v>
      </c>
      <c r="G295" s="8" t="b">
        <v>0</v>
      </c>
      <c r="H295" s="8" t="s">
        <v>16</v>
      </c>
      <c r="I295" s="10"/>
      <c r="J295" s="9"/>
      <c r="K295" s="8"/>
      <c r="L295" s="8"/>
    </row>
    <row r="296" spans="1:12" x14ac:dyDescent="0.25">
      <c r="A296" s="6" t="s">
        <v>582</v>
      </c>
      <c r="B296" s="6" t="b">
        <v>0</v>
      </c>
      <c r="C296" s="7" t="str">
        <f t="shared" si="1"/>
        <v>E</v>
      </c>
      <c r="D296" s="8"/>
      <c r="E296" s="9"/>
      <c r="F296" s="8" t="s">
        <v>585</v>
      </c>
      <c r="G296" s="8" t="b">
        <v>0</v>
      </c>
      <c r="H296" s="8" t="s">
        <v>18</v>
      </c>
      <c r="I296" s="10"/>
      <c r="J296" s="9"/>
      <c r="K296" s="8"/>
      <c r="L296" s="8"/>
    </row>
    <row r="297" spans="1:12" x14ac:dyDescent="0.25">
      <c r="A297" s="6" t="s">
        <v>586</v>
      </c>
      <c r="B297" s="6" t="b">
        <v>0</v>
      </c>
      <c r="C297" s="7" t="str">
        <f t="shared" si="1"/>
        <v>E</v>
      </c>
      <c r="D297" s="8" t="s">
        <v>587</v>
      </c>
      <c r="E297" s="9" t="s">
        <v>28</v>
      </c>
      <c r="F297" s="8" t="s">
        <v>588</v>
      </c>
      <c r="G297" s="8" t="b">
        <v>0</v>
      </c>
      <c r="H297" s="8"/>
      <c r="I297" s="10" t="s">
        <v>589</v>
      </c>
      <c r="J297" s="9" t="s">
        <v>24</v>
      </c>
      <c r="K297" s="8"/>
      <c r="L297" s="8"/>
    </row>
    <row r="298" spans="1:12" x14ac:dyDescent="0.25">
      <c r="A298" s="6" t="s">
        <v>586</v>
      </c>
      <c r="B298" s="6" t="b">
        <v>0</v>
      </c>
      <c r="C298" s="7" t="str">
        <f t="shared" si="1"/>
        <v>E</v>
      </c>
      <c r="D298" s="8"/>
      <c r="E298" s="9"/>
      <c r="F298" s="8" t="s">
        <v>590</v>
      </c>
      <c r="G298" s="8" t="b">
        <v>0</v>
      </c>
      <c r="H298" s="8"/>
      <c r="I298" s="10" t="s">
        <v>589</v>
      </c>
      <c r="J298" s="9" t="s">
        <v>591</v>
      </c>
      <c r="K298" s="8"/>
      <c r="L298" s="8"/>
    </row>
    <row r="299" spans="1:12" x14ac:dyDescent="0.25">
      <c r="A299" s="6" t="s">
        <v>586</v>
      </c>
      <c r="B299" s="6" t="b">
        <v>0</v>
      </c>
      <c r="C299" s="7" t="str">
        <f t="shared" si="1"/>
        <v>E</v>
      </c>
      <c r="D299" s="8"/>
      <c r="E299" s="9"/>
      <c r="F299" s="8" t="s">
        <v>592</v>
      </c>
      <c r="G299" s="8" t="b">
        <v>0</v>
      </c>
      <c r="H299" s="8"/>
      <c r="I299" s="10" t="s">
        <v>589</v>
      </c>
      <c r="J299" s="9" t="s">
        <v>16</v>
      </c>
      <c r="K299" s="8"/>
      <c r="L299" s="8"/>
    </row>
    <row r="300" spans="1:12" x14ac:dyDescent="0.25">
      <c r="A300" s="6" t="s">
        <v>593</v>
      </c>
      <c r="B300" s="6" t="b">
        <v>0</v>
      </c>
      <c r="C300" s="7" t="str">
        <f t="shared" si="1"/>
        <v>E</v>
      </c>
      <c r="D300" s="8" t="s">
        <v>594</v>
      </c>
      <c r="E300" s="9" t="s">
        <v>319</v>
      </c>
      <c r="F300" s="8" t="s">
        <v>595</v>
      </c>
      <c r="G300" s="8" t="b">
        <v>0</v>
      </c>
      <c r="H300" s="8" t="s">
        <v>24</v>
      </c>
      <c r="I300" s="10"/>
      <c r="J300" s="9"/>
      <c r="K300" s="8"/>
      <c r="L300" s="8"/>
    </row>
    <row r="301" spans="1:12" x14ac:dyDescent="0.25">
      <c r="A301" s="6" t="s">
        <v>593</v>
      </c>
      <c r="B301" s="6" t="b">
        <v>0</v>
      </c>
      <c r="C301" s="7" t="str">
        <f t="shared" si="1"/>
        <v>E</v>
      </c>
      <c r="D301" s="8"/>
      <c r="E301" s="9"/>
      <c r="F301" s="8" t="s">
        <v>596</v>
      </c>
      <c r="G301" s="8" t="b">
        <v>0</v>
      </c>
      <c r="H301" s="8" t="s">
        <v>16</v>
      </c>
      <c r="I301" s="10"/>
      <c r="J301" s="9"/>
      <c r="K301" s="8"/>
      <c r="L301" s="8"/>
    </row>
    <row r="302" spans="1:12" x14ac:dyDescent="0.25">
      <c r="A302" s="6" t="s">
        <v>593</v>
      </c>
      <c r="B302" s="6" t="b">
        <v>0</v>
      </c>
      <c r="C302" s="7" t="str">
        <f t="shared" si="1"/>
        <v>E</v>
      </c>
      <c r="D302" s="8"/>
      <c r="E302" s="9"/>
      <c r="F302" s="8" t="s">
        <v>597</v>
      </c>
      <c r="G302" s="8" t="b">
        <v>0</v>
      </c>
      <c r="H302" s="8" t="s">
        <v>47</v>
      </c>
      <c r="I302" s="10"/>
      <c r="J302" s="9"/>
      <c r="K302" s="8"/>
      <c r="L302" s="8"/>
    </row>
    <row r="303" spans="1:12" x14ac:dyDescent="0.25">
      <c r="A303" s="6" t="s">
        <v>598</v>
      </c>
      <c r="B303" s="6" t="b">
        <v>0</v>
      </c>
      <c r="C303" s="7" t="str">
        <f t="shared" si="1"/>
        <v>E</v>
      </c>
      <c r="D303" s="8" t="s">
        <v>599</v>
      </c>
      <c r="E303" s="9" t="s">
        <v>319</v>
      </c>
      <c r="F303" s="8" t="s">
        <v>600</v>
      </c>
      <c r="G303" s="8" t="b">
        <v>0</v>
      </c>
      <c r="H303" s="8" t="s">
        <v>18</v>
      </c>
      <c r="I303" s="10"/>
      <c r="J303" s="9"/>
      <c r="K303" s="8"/>
      <c r="L303" s="8"/>
    </row>
    <row r="304" spans="1:12" x14ac:dyDescent="0.25">
      <c r="A304" s="6" t="s">
        <v>598</v>
      </c>
      <c r="B304" s="6" t="b">
        <v>0</v>
      </c>
      <c r="C304" s="7" t="str">
        <f t="shared" si="1"/>
        <v>E</v>
      </c>
      <c r="D304" s="8"/>
      <c r="E304" s="9"/>
      <c r="F304" s="8" t="s">
        <v>601</v>
      </c>
      <c r="G304" s="8" t="b">
        <v>0</v>
      </c>
      <c r="H304" s="8" t="s">
        <v>16</v>
      </c>
      <c r="I304" s="10"/>
      <c r="J304" s="9"/>
      <c r="K304" s="8"/>
      <c r="L304" s="8"/>
    </row>
    <row r="305" spans="1:12" x14ac:dyDescent="0.25">
      <c r="A305" s="6" t="s">
        <v>598</v>
      </c>
      <c r="B305" s="6" t="b">
        <v>0</v>
      </c>
      <c r="C305" s="7" t="str">
        <f t="shared" si="1"/>
        <v>E</v>
      </c>
      <c r="D305" s="8"/>
      <c r="E305" s="9"/>
      <c r="F305" s="8" t="s">
        <v>602</v>
      </c>
      <c r="G305" s="8" t="b">
        <v>0</v>
      </c>
      <c r="H305" s="8" t="s">
        <v>105</v>
      </c>
      <c r="I305" s="10"/>
      <c r="J305" s="9"/>
      <c r="K305" s="8"/>
      <c r="L305" s="8"/>
    </row>
    <row r="306" spans="1:12" x14ac:dyDescent="0.25">
      <c r="A306" s="6" t="s">
        <v>598</v>
      </c>
      <c r="B306" s="6" t="b">
        <v>0</v>
      </c>
      <c r="C306" s="7" t="str">
        <f t="shared" si="1"/>
        <v>E</v>
      </c>
      <c r="D306" s="8"/>
      <c r="E306" s="9"/>
      <c r="F306" s="8" t="s">
        <v>603</v>
      </c>
      <c r="G306" s="8" t="b">
        <v>0</v>
      </c>
      <c r="H306" s="8" t="s">
        <v>38</v>
      </c>
      <c r="I306" s="10"/>
      <c r="J306" s="9"/>
      <c r="K306" s="8"/>
      <c r="L306" s="8"/>
    </row>
    <row r="307" spans="1:12" x14ac:dyDescent="0.25">
      <c r="A307" s="6" t="s">
        <v>604</v>
      </c>
      <c r="B307" s="6" t="b">
        <v>0</v>
      </c>
      <c r="C307" s="7" t="str">
        <f t="shared" si="1"/>
        <v>E</v>
      </c>
      <c r="D307" s="8" t="s">
        <v>605</v>
      </c>
      <c r="E307" s="9" t="s">
        <v>273</v>
      </c>
      <c r="F307" s="8" t="s">
        <v>606</v>
      </c>
      <c r="G307" s="8" t="b">
        <v>0</v>
      </c>
      <c r="H307" s="8" t="s">
        <v>16</v>
      </c>
      <c r="I307" s="10"/>
      <c r="J307" s="9"/>
      <c r="K307" s="8"/>
      <c r="L307" s="8"/>
    </row>
    <row r="308" spans="1:12" x14ac:dyDescent="0.25">
      <c r="A308" s="6" t="s">
        <v>604</v>
      </c>
      <c r="B308" s="6" t="b">
        <v>0</v>
      </c>
      <c r="C308" s="7" t="str">
        <f t="shared" si="1"/>
        <v>E</v>
      </c>
      <c r="D308" s="8"/>
      <c r="E308" s="9"/>
      <c r="F308" s="8" t="s">
        <v>607</v>
      </c>
      <c r="G308" s="8" t="b">
        <v>0</v>
      </c>
      <c r="H308" s="8" t="s">
        <v>16</v>
      </c>
      <c r="I308" s="10"/>
      <c r="J308" s="9"/>
      <c r="K308" s="8"/>
      <c r="L308" s="8"/>
    </row>
    <row r="309" spans="1:12" x14ac:dyDescent="0.25">
      <c r="A309" s="6" t="s">
        <v>604</v>
      </c>
      <c r="B309" s="6" t="b">
        <v>0</v>
      </c>
      <c r="C309" s="7" t="str">
        <f t="shared" si="1"/>
        <v>E</v>
      </c>
      <c r="D309" s="8"/>
      <c r="E309" s="9"/>
      <c r="F309" s="8" t="s">
        <v>608</v>
      </c>
      <c r="G309" s="8" t="b">
        <v>0</v>
      </c>
      <c r="H309" s="8" t="s">
        <v>238</v>
      </c>
      <c r="I309" s="10"/>
      <c r="J309" s="9"/>
      <c r="K309" s="8"/>
      <c r="L309" s="8"/>
    </row>
    <row r="310" spans="1:12" x14ac:dyDescent="0.25">
      <c r="A310" s="6" t="s">
        <v>609</v>
      </c>
      <c r="B310" s="6" t="b">
        <v>0</v>
      </c>
      <c r="C310" s="7" t="str">
        <f t="shared" si="1"/>
        <v>E</v>
      </c>
      <c r="D310" s="8" t="s">
        <v>610</v>
      </c>
      <c r="E310" s="9" t="s">
        <v>101</v>
      </c>
      <c r="F310" s="8" t="s">
        <v>611</v>
      </c>
      <c r="G310" s="8" t="b">
        <v>1</v>
      </c>
      <c r="H310" s="8"/>
      <c r="I310" s="10"/>
      <c r="J310" s="9"/>
      <c r="K310" s="8"/>
      <c r="L310" s="8"/>
    </row>
    <row r="311" spans="1:12" x14ac:dyDescent="0.25">
      <c r="A311" s="6" t="s">
        <v>612</v>
      </c>
      <c r="B311" s="6" t="b">
        <v>0</v>
      </c>
      <c r="C311" s="7" t="str">
        <f t="shared" si="1"/>
        <v>E</v>
      </c>
      <c r="D311" s="8" t="s">
        <v>613</v>
      </c>
      <c r="E311" s="9" t="s">
        <v>28</v>
      </c>
      <c r="F311" s="8" t="s">
        <v>614</v>
      </c>
      <c r="G311" s="8" t="b">
        <v>0</v>
      </c>
      <c r="H311" s="8" t="s">
        <v>24</v>
      </c>
      <c r="I311" s="10"/>
      <c r="J311" s="9"/>
      <c r="K311" s="8"/>
      <c r="L311" s="8"/>
    </row>
    <row r="312" spans="1:12" x14ac:dyDescent="0.25">
      <c r="A312" s="6" t="s">
        <v>612</v>
      </c>
      <c r="B312" s="6" t="b">
        <v>0</v>
      </c>
      <c r="C312" s="7" t="str">
        <f t="shared" si="1"/>
        <v>E</v>
      </c>
      <c r="D312" s="8"/>
      <c r="E312" s="9"/>
      <c r="F312" s="8" t="s">
        <v>615</v>
      </c>
      <c r="G312" s="8" t="b">
        <v>0</v>
      </c>
      <c r="H312" s="8" t="s">
        <v>47</v>
      </c>
      <c r="I312" s="10"/>
      <c r="J312" s="9"/>
      <c r="K312" s="8"/>
      <c r="L312" s="8"/>
    </row>
    <row r="313" spans="1:12" x14ac:dyDescent="0.25">
      <c r="A313" s="6" t="s">
        <v>612</v>
      </c>
      <c r="B313" s="6" t="b">
        <v>0</v>
      </c>
      <c r="C313" s="7" t="str">
        <f t="shared" si="1"/>
        <v>E</v>
      </c>
      <c r="D313" s="8"/>
      <c r="E313" s="9"/>
      <c r="F313" s="8" t="s">
        <v>616</v>
      </c>
      <c r="G313" s="8" t="b">
        <v>0</v>
      </c>
      <c r="H313" s="8" t="s">
        <v>86</v>
      </c>
      <c r="I313" s="10"/>
      <c r="J313" s="9"/>
      <c r="K313" s="8"/>
      <c r="L313" s="8"/>
    </row>
    <row r="314" spans="1:12" x14ac:dyDescent="0.25">
      <c r="A314" s="6" t="s">
        <v>617</v>
      </c>
      <c r="B314" s="6" t="b">
        <v>0</v>
      </c>
      <c r="C314" s="7" t="str">
        <f t="shared" si="1"/>
        <v>E</v>
      </c>
      <c r="D314" s="8" t="s">
        <v>618</v>
      </c>
      <c r="E314" s="9" t="s">
        <v>195</v>
      </c>
      <c r="F314" s="8" t="s">
        <v>619</v>
      </c>
      <c r="G314" s="8" t="b">
        <v>1</v>
      </c>
      <c r="H314" s="8"/>
      <c r="I314" s="10"/>
      <c r="J314" s="9"/>
      <c r="K314" s="8"/>
      <c r="L314" s="8" t="s">
        <v>620</v>
      </c>
    </row>
    <row r="315" spans="1:12" x14ac:dyDescent="0.25">
      <c r="A315" s="6" t="s">
        <v>617</v>
      </c>
      <c r="B315" s="6" t="b">
        <v>0</v>
      </c>
      <c r="C315" s="7" t="str">
        <f t="shared" si="1"/>
        <v>E</v>
      </c>
      <c r="D315" s="8" t="s">
        <v>621</v>
      </c>
      <c r="E315" s="9" t="s">
        <v>195</v>
      </c>
      <c r="F315" s="8" t="s">
        <v>619</v>
      </c>
      <c r="G315" s="8" t="b">
        <v>1</v>
      </c>
      <c r="H315" s="8"/>
      <c r="I315" s="10"/>
      <c r="J315" s="9"/>
      <c r="K315" s="8"/>
      <c r="L315" s="8"/>
    </row>
    <row r="316" spans="1:12" x14ac:dyDescent="0.25">
      <c r="A316" s="6" t="s">
        <v>622</v>
      </c>
      <c r="B316" s="6" t="b">
        <v>0</v>
      </c>
      <c r="C316" s="7" t="str">
        <f t="shared" si="1"/>
        <v>E</v>
      </c>
      <c r="D316" s="8" t="s">
        <v>623</v>
      </c>
      <c r="E316" s="9" t="s">
        <v>14</v>
      </c>
      <c r="F316" s="8" t="s">
        <v>624</v>
      </c>
      <c r="G316" s="8" t="b">
        <v>0</v>
      </c>
      <c r="H316" s="8" t="s">
        <v>105</v>
      </c>
      <c r="I316" s="10"/>
      <c r="J316" s="9"/>
      <c r="K316" s="8"/>
      <c r="L316" s="8"/>
    </row>
    <row r="317" spans="1:12" x14ac:dyDescent="0.25">
      <c r="A317" s="6" t="s">
        <v>622</v>
      </c>
      <c r="B317" s="6" t="b">
        <v>0</v>
      </c>
      <c r="C317" s="7" t="str">
        <f t="shared" si="1"/>
        <v>E</v>
      </c>
      <c r="D317" s="8"/>
      <c r="E317" s="9"/>
      <c r="F317" s="8" t="s">
        <v>625</v>
      </c>
      <c r="G317" s="8" t="b">
        <v>0</v>
      </c>
      <c r="H317" s="8" t="s">
        <v>16</v>
      </c>
      <c r="I317" s="10"/>
      <c r="J317" s="9"/>
      <c r="K317" s="8"/>
      <c r="L317" s="8"/>
    </row>
    <row r="318" spans="1:12" x14ac:dyDescent="0.25">
      <c r="A318" s="6" t="s">
        <v>622</v>
      </c>
      <c r="B318" s="6" t="b">
        <v>0</v>
      </c>
      <c r="C318" s="7" t="str">
        <f t="shared" si="1"/>
        <v>E</v>
      </c>
      <c r="D318" s="8"/>
      <c r="E318" s="9"/>
      <c r="F318" s="8" t="s">
        <v>626</v>
      </c>
      <c r="G318" s="8" t="b">
        <v>0</v>
      </c>
      <c r="H318" s="8" t="s">
        <v>38</v>
      </c>
      <c r="I318" s="10"/>
      <c r="J318" s="9"/>
      <c r="K318" s="8"/>
      <c r="L318" s="8"/>
    </row>
    <row r="319" spans="1:12" x14ac:dyDescent="0.25">
      <c r="A319" s="6" t="s">
        <v>627</v>
      </c>
      <c r="B319" s="6" t="b">
        <v>0</v>
      </c>
      <c r="C319" s="7" t="str">
        <f t="shared" si="1"/>
        <v>E</v>
      </c>
      <c r="D319" s="8" t="s">
        <v>628</v>
      </c>
      <c r="E319" s="9" t="s">
        <v>43</v>
      </c>
      <c r="F319" s="8" t="s">
        <v>629</v>
      </c>
      <c r="G319" s="8" t="b">
        <v>0</v>
      </c>
      <c r="H319" s="8" t="s">
        <v>16</v>
      </c>
      <c r="I319" s="10"/>
      <c r="J319" s="9"/>
      <c r="K319" s="8"/>
      <c r="L319" s="8"/>
    </row>
    <row r="320" spans="1:12" x14ac:dyDescent="0.25">
      <c r="A320" s="6" t="s">
        <v>630</v>
      </c>
      <c r="B320" s="6" t="b">
        <v>0</v>
      </c>
      <c r="C320" s="7" t="str">
        <f t="shared" si="1"/>
        <v>E</v>
      </c>
      <c r="D320" s="8" t="s">
        <v>631</v>
      </c>
      <c r="E320" s="9" t="s">
        <v>28</v>
      </c>
      <c r="F320" s="8" t="s">
        <v>632</v>
      </c>
      <c r="G320" s="8" t="b">
        <v>1</v>
      </c>
      <c r="H320" s="8"/>
      <c r="I320" s="10"/>
      <c r="J320" s="9"/>
      <c r="K320" s="8"/>
      <c r="L320" s="8"/>
    </row>
    <row r="321" spans="1:12" x14ac:dyDescent="0.25">
      <c r="A321" s="6" t="s">
        <v>633</v>
      </c>
      <c r="B321" s="6" t="b">
        <v>0</v>
      </c>
      <c r="C321" s="7" t="str">
        <f t="shared" si="1"/>
        <v>E</v>
      </c>
      <c r="D321" s="8" t="s">
        <v>634</v>
      </c>
      <c r="E321" s="9" t="s">
        <v>28</v>
      </c>
      <c r="F321" s="8" t="s">
        <v>635</v>
      </c>
      <c r="G321" s="8" t="b">
        <v>0</v>
      </c>
      <c r="H321" s="8"/>
      <c r="I321" s="10" t="s">
        <v>503</v>
      </c>
      <c r="J321" s="9" t="s">
        <v>24</v>
      </c>
      <c r="K321" s="8"/>
      <c r="L321" s="8"/>
    </row>
    <row r="322" spans="1:12" x14ac:dyDescent="0.25">
      <c r="A322" s="6" t="s">
        <v>633</v>
      </c>
      <c r="B322" s="6" t="b">
        <v>0</v>
      </c>
      <c r="C322" s="7" t="str">
        <f t="shared" si="1"/>
        <v>E</v>
      </c>
      <c r="D322" s="8"/>
      <c r="E322" s="9"/>
      <c r="F322" s="8" t="s">
        <v>636</v>
      </c>
      <c r="G322" s="8" t="b">
        <v>0</v>
      </c>
      <c r="H322" s="8"/>
      <c r="I322" s="10" t="s">
        <v>503</v>
      </c>
      <c r="J322" s="9" t="s">
        <v>24</v>
      </c>
      <c r="K322" s="8"/>
      <c r="L322" s="8" t="s">
        <v>326</v>
      </c>
    </row>
    <row r="323" spans="1:12" x14ac:dyDescent="0.25">
      <c r="A323" s="6" t="s">
        <v>633</v>
      </c>
      <c r="B323" s="6" t="b">
        <v>0</v>
      </c>
      <c r="C323" s="7" t="str">
        <f t="shared" si="1"/>
        <v>E</v>
      </c>
      <c r="D323" s="8"/>
      <c r="E323" s="9"/>
      <c r="F323" s="8" t="s">
        <v>637</v>
      </c>
      <c r="G323" s="8" t="b">
        <v>0</v>
      </c>
      <c r="H323" s="8"/>
      <c r="I323" s="10" t="s">
        <v>503</v>
      </c>
      <c r="J323" s="9" t="s">
        <v>24</v>
      </c>
      <c r="K323" s="8"/>
      <c r="L323" s="8"/>
    </row>
    <row r="324" spans="1:12" x14ac:dyDescent="0.25">
      <c r="A324" s="6" t="s">
        <v>638</v>
      </c>
      <c r="B324" s="6" t="b">
        <v>0</v>
      </c>
      <c r="C324" s="7" t="str">
        <f t="shared" si="1"/>
        <v>E</v>
      </c>
      <c r="D324" s="8" t="s">
        <v>639</v>
      </c>
      <c r="E324" s="9" t="s">
        <v>68</v>
      </c>
      <c r="F324" s="8" t="s">
        <v>640</v>
      </c>
      <c r="G324" s="8" t="b">
        <v>0</v>
      </c>
      <c r="H324" s="8"/>
      <c r="I324" s="10" t="s">
        <v>23</v>
      </c>
      <c r="J324" s="9" t="s">
        <v>16</v>
      </c>
      <c r="K324" s="8"/>
      <c r="L324" s="8"/>
    </row>
    <row r="325" spans="1:12" x14ac:dyDescent="0.25">
      <c r="A325" s="6" t="s">
        <v>638</v>
      </c>
      <c r="B325" s="6" t="b">
        <v>0</v>
      </c>
      <c r="C325" s="7" t="str">
        <f t="shared" si="1"/>
        <v>E</v>
      </c>
      <c r="D325" s="8"/>
      <c r="E325" s="9"/>
      <c r="F325" s="8" t="s">
        <v>641</v>
      </c>
      <c r="G325" s="8" t="b">
        <v>0</v>
      </c>
      <c r="H325" s="8" t="s">
        <v>18</v>
      </c>
      <c r="I325" s="10"/>
      <c r="J325" s="9"/>
      <c r="K325" s="8"/>
      <c r="L325" s="8"/>
    </row>
    <row r="326" spans="1:12" x14ac:dyDescent="0.25">
      <c r="A326" s="6" t="s">
        <v>642</v>
      </c>
      <c r="B326" s="6" t="b">
        <v>0</v>
      </c>
      <c r="C326" s="7" t="str">
        <f t="shared" si="1"/>
        <v>E</v>
      </c>
      <c r="D326" s="8" t="s">
        <v>643</v>
      </c>
      <c r="E326" s="9" t="s">
        <v>28</v>
      </c>
      <c r="F326" s="8" t="s">
        <v>644</v>
      </c>
      <c r="G326" s="8" t="b">
        <v>0</v>
      </c>
      <c r="H326" s="8"/>
      <c r="I326" s="10" t="s">
        <v>413</v>
      </c>
      <c r="J326" s="9" t="s">
        <v>80</v>
      </c>
      <c r="K326" s="8"/>
      <c r="L326" s="8"/>
    </row>
    <row r="327" spans="1:12" x14ac:dyDescent="0.25">
      <c r="A327" s="6" t="s">
        <v>642</v>
      </c>
      <c r="B327" s="6" t="b">
        <v>0</v>
      </c>
      <c r="C327" s="7" t="str">
        <f t="shared" si="1"/>
        <v>E</v>
      </c>
      <c r="D327" s="8"/>
      <c r="E327" s="9"/>
      <c r="F327" s="8" t="s">
        <v>645</v>
      </c>
      <c r="G327" s="8" t="b">
        <v>0</v>
      </c>
      <c r="H327" s="8" t="s">
        <v>47</v>
      </c>
      <c r="I327" s="10"/>
      <c r="J327" s="9"/>
      <c r="K327" s="8"/>
      <c r="L327" s="8"/>
    </row>
    <row r="328" spans="1:12" x14ac:dyDescent="0.25">
      <c r="A328" s="6" t="s">
        <v>642</v>
      </c>
      <c r="B328" s="6" t="b">
        <v>0</v>
      </c>
      <c r="C328" s="7" t="str">
        <f t="shared" si="1"/>
        <v>E</v>
      </c>
      <c r="D328" s="8"/>
      <c r="E328" s="9"/>
      <c r="F328" s="8" t="s">
        <v>646</v>
      </c>
      <c r="G328" s="8" t="b">
        <v>0</v>
      </c>
      <c r="H328" s="8" t="s">
        <v>86</v>
      </c>
      <c r="I328" s="10"/>
      <c r="J328" s="9"/>
      <c r="K328" s="8"/>
      <c r="L328" s="8"/>
    </row>
    <row r="329" spans="1:12" x14ac:dyDescent="0.25">
      <c r="A329" s="6" t="s">
        <v>642</v>
      </c>
      <c r="B329" s="6" t="b">
        <v>0</v>
      </c>
      <c r="C329" s="7" t="str">
        <f t="shared" si="1"/>
        <v>E</v>
      </c>
      <c r="D329" s="8"/>
      <c r="E329" s="9"/>
      <c r="F329" s="8" t="s">
        <v>647</v>
      </c>
      <c r="G329" s="8" t="b">
        <v>0</v>
      </c>
      <c r="H329" s="8" t="s">
        <v>238</v>
      </c>
      <c r="I329" s="10"/>
      <c r="J329" s="9"/>
      <c r="K329" s="8"/>
      <c r="L329" s="8"/>
    </row>
    <row r="330" spans="1:12" x14ac:dyDescent="0.25">
      <c r="A330" s="6" t="s">
        <v>648</v>
      </c>
      <c r="B330" s="6" t="b">
        <v>1</v>
      </c>
      <c r="C330" s="7" t="str">
        <f t="shared" si="1"/>
        <v>E</v>
      </c>
      <c r="D330" s="8" t="s">
        <v>547</v>
      </c>
      <c r="E330" s="9" t="s">
        <v>43</v>
      </c>
      <c r="F330" s="8" t="s">
        <v>649</v>
      </c>
      <c r="G330" s="8" t="b">
        <v>0</v>
      </c>
      <c r="H330" s="8"/>
      <c r="I330" s="10"/>
      <c r="J330" s="9"/>
      <c r="K330" s="8"/>
      <c r="L330" s="8" t="s">
        <v>650</v>
      </c>
    </row>
    <row r="331" spans="1:12" x14ac:dyDescent="0.25">
      <c r="A331" s="6" t="s">
        <v>648</v>
      </c>
      <c r="B331" s="6" t="b">
        <v>1</v>
      </c>
      <c r="C331" s="7" t="str">
        <f t="shared" si="1"/>
        <v>E</v>
      </c>
      <c r="D331" s="8"/>
      <c r="E331" s="9"/>
      <c r="F331" s="8" t="s">
        <v>651</v>
      </c>
      <c r="G331" s="8" t="b">
        <v>0</v>
      </c>
      <c r="H331" s="8"/>
      <c r="I331" s="10"/>
      <c r="J331" s="9"/>
      <c r="K331" s="8"/>
      <c r="L331" s="8"/>
    </row>
    <row r="332" spans="1:12" x14ac:dyDescent="0.25">
      <c r="A332" s="6" t="s">
        <v>652</v>
      </c>
      <c r="B332" s="6" t="b">
        <v>0</v>
      </c>
      <c r="C332" s="7" t="str">
        <f t="shared" si="1"/>
        <v>E</v>
      </c>
      <c r="D332" s="8" t="s">
        <v>653</v>
      </c>
      <c r="E332" s="9" t="s">
        <v>195</v>
      </c>
      <c r="F332" s="8" t="s">
        <v>654</v>
      </c>
      <c r="G332" s="8" t="b">
        <v>0</v>
      </c>
      <c r="H332" s="8" t="s">
        <v>281</v>
      </c>
      <c r="I332" s="10"/>
      <c r="J332" s="9"/>
      <c r="K332" s="8"/>
      <c r="L332" s="8"/>
    </row>
    <row r="333" spans="1:12" x14ac:dyDescent="0.25">
      <c r="A333" s="6" t="s">
        <v>652</v>
      </c>
      <c r="B333" s="6" t="b">
        <v>0</v>
      </c>
      <c r="C333" s="7" t="str">
        <f t="shared" si="1"/>
        <v>E</v>
      </c>
      <c r="D333" s="8"/>
      <c r="E333" s="9"/>
      <c r="F333" s="8" t="s">
        <v>655</v>
      </c>
      <c r="G333" s="8" t="b">
        <v>0</v>
      </c>
      <c r="H333" s="8" t="s">
        <v>396</v>
      </c>
      <c r="I333" s="10"/>
      <c r="J333" s="9"/>
      <c r="K333" s="8"/>
      <c r="L333" s="8"/>
    </row>
    <row r="334" spans="1:12" x14ac:dyDescent="0.25">
      <c r="A334" s="6" t="s">
        <v>652</v>
      </c>
      <c r="B334" s="6" t="b">
        <v>0</v>
      </c>
      <c r="C334" s="7" t="str">
        <f t="shared" si="1"/>
        <v>E</v>
      </c>
      <c r="D334" s="8" t="s">
        <v>656</v>
      </c>
      <c r="E334" s="9" t="s">
        <v>171</v>
      </c>
      <c r="F334" s="13" t="s">
        <v>654</v>
      </c>
      <c r="G334" s="8" t="b">
        <v>0</v>
      </c>
      <c r="H334" s="8" t="s">
        <v>281</v>
      </c>
      <c r="I334" s="10"/>
      <c r="J334" s="9"/>
      <c r="K334" s="8"/>
      <c r="L334" s="8"/>
    </row>
    <row r="335" spans="1:12" x14ac:dyDescent="0.25">
      <c r="A335" s="6" t="s">
        <v>652</v>
      </c>
      <c r="B335" s="6" t="b">
        <v>0</v>
      </c>
      <c r="C335" s="7" t="str">
        <f t="shared" si="1"/>
        <v>E</v>
      </c>
      <c r="D335" s="8"/>
      <c r="E335" s="9"/>
      <c r="F335" s="13" t="s">
        <v>655</v>
      </c>
      <c r="G335" s="8" t="b">
        <v>0</v>
      </c>
      <c r="H335" s="8" t="s">
        <v>396</v>
      </c>
      <c r="I335" s="10"/>
      <c r="J335" s="9"/>
      <c r="K335" s="8"/>
      <c r="L335" s="8"/>
    </row>
    <row r="336" spans="1:12" x14ac:dyDescent="0.25">
      <c r="A336" s="6" t="s">
        <v>657</v>
      </c>
      <c r="B336" s="6" t="b">
        <v>0</v>
      </c>
      <c r="C336" s="7" t="str">
        <f t="shared" si="1"/>
        <v>E</v>
      </c>
      <c r="D336" s="8" t="s">
        <v>658</v>
      </c>
      <c r="E336" s="9" t="s">
        <v>21</v>
      </c>
      <c r="F336" s="8" t="s">
        <v>659</v>
      </c>
      <c r="G336" s="8" t="b">
        <v>0</v>
      </c>
      <c r="H336" s="8"/>
      <c r="I336" s="10" t="s">
        <v>23</v>
      </c>
      <c r="J336" s="9" t="s">
        <v>24</v>
      </c>
      <c r="K336" s="8"/>
      <c r="L336" s="8"/>
    </row>
    <row r="337" spans="1:12" x14ac:dyDescent="0.25">
      <c r="A337" s="6" t="s">
        <v>657</v>
      </c>
      <c r="B337" s="6" t="b">
        <v>0</v>
      </c>
      <c r="C337" s="7" t="str">
        <f t="shared" si="1"/>
        <v>E</v>
      </c>
      <c r="D337" s="8"/>
      <c r="E337" s="9"/>
      <c r="F337" s="8" t="s">
        <v>660</v>
      </c>
      <c r="G337" s="8" t="b">
        <v>0</v>
      </c>
      <c r="H337" s="8"/>
      <c r="I337" s="10" t="s">
        <v>23</v>
      </c>
      <c r="J337" s="9" t="s">
        <v>120</v>
      </c>
      <c r="K337" s="8"/>
      <c r="L337" s="8"/>
    </row>
    <row r="338" spans="1:12" x14ac:dyDescent="0.25">
      <c r="A338" s="6" t="s">
        <v>657</v>
      </c>
      <c r="B338" s="6" t="b">
        <v>0</v>
      </c>
      <c r="C338" s="7" t="str">
        <f t="shared" si="1"/>
        <v>E</v>
      </c>
      <c r="D338" s="8"/>
      <c r="E338" s="9"/>
      <c r="F338" s="8" t="s">
        <v>661</v>
      </c>
      <c r="G338" s="8" t="b">
        <v>1</v>
      </c>
      <c r="H338" s="8"/>
      <c r="I338" s="10"/>
      <c r="J338" s="9"/>
      <c r="K338" s="8"/>
      <c r="L338" s="8"/>
    </row>
    <row r="339" spans="1:12" x14ac:dyDescent="0.25">
      <c r="A339" s="6" t="s">
        <v>657</v>
      </c>
      <c r="B339" s="6" t="b">
        <v>0</v>
      </c>
      <c r="C339" s="7" t="str">
        <f t="shared" si="1"/>
        <v>E</v>
      </c>
      <c r="D339" s="8"/>
      <c r="E339" s="9"/>
      <c r="F339" s="8" t="s">
        <v>662</v>
      </c>
      <c r="G339" s="8" t="b">
        <v>0</v>
      </c>
      <c r="H339" s="8"/>
      <c r="I339" s="10" t="s">
        <v>23</v>
      </c>
      <c r="J339" s="9" t="s">
        <v>125</v>
      </c>
      <c r="K339" s="8"/>
      <c r="L339" s="8"/>
    </row>
    <row r="340" spans="1:12" x14ac:dyDescent="0.25">
      <c r="A340" s="6" t="s">
        <v>663</v>
      </c>
      <c r="B340" s="6" t="b">
        <v>0</v>
      </c>
      <c r="C340" s="7" t="str">
        <f t="shared" si="1"/>
        <v>E</v>
      </c>
      <c r="D340" s="8" t="s">
        <v>664</v>
      </c>
      <c r="E340" s="9" t="s">
        <v>21</v>
      </c>
      <c r="F340" s="8" t="s">
        <v>665</v>
      </c>
      <c r="G340" s="8" t="b">
        <v>0</v>
      </c>
      <c r="H340" s="8"/>
      <c r="I340" s="10" t="s">
        <v>23</v>
      </c>
      <c r="J340" s="9" t="s">
        <v>591</v>
      </c>
      <c r="K340" s="8"/>
      <c r="L340" s="8"/>
    </row>
    <row r="341" spans="1:12" x14ac:dyDescent="0.25">
      <c r="A341" s="6" t="s">
        <v>663</v>
      </c>
      <c r="B341" s="6" t="b">
        <v>0</v>
      </c>
      <c r="C341" s="7" t="str">
        <f t="shared" si="1"/>
        <v>E</v>
      </c>
      <c r="D341" s="8" t="s">
        <v>666</v>
      </c>
      <c r="E341" s="9" t="s">
        <v>21</v>
      </c>
      <c r="F341" s="8" t="s">
        <v>667</v>
      </c>
      <c r="G341" s="8" t="b">
        <v>0</v>
      </c>
      <c r="H341" s="8" t="s">
        <v>47</v>
      </c>
      <c r="I341" s="10"/>
      <c r="J341" s="9"/>
      <c r="K341" s="8"/>
      <c r="L341" s="8"/>
    </row>
    <row r="342" spans="1:12" x14ac:dyDescent="0.25">
      <c r="A342" s="6" t="s">
        <v>668</v>
      </c>
      <c r="B342" s="6" t="b">
        <v>0</v>
      </c>
      <c r="C342" s="7" t="str">
        <f t="shared" si="1"/>
        <v>E</v>
      </c>
      <c r="D342" s="8" t="s">
        <v>669</v>
      </c>
      <c r="E342" s="9" t="s">
        <v>43</v>
      </c>
      <c r="F342" s="8" t="s">
        <v>670</v>
      </c>
      <c r="G342" s="8" t="b">
        <v>0</v>
      </c>
      <c r="H342" s="8" t="s">
        <v>18</v>
      </c>
      <c r="I342" s="10"/>
      <c r="J342" s="9"/>
      <c r="K342" s="8"/>
      <c r="L342" s="8"/>
    </row>
    <row r="343" spans="1:12" x14ac:dyDescent="0.25">
      <c r="A343" s="6" t="s">
        <v>668</v>
      </c>
      <c r="B343" s="6" t="b">
        <v>0</v>
      </c>
      <c r="C343" s="7" t="str">
        <f t="shared" si="1"/>
        <v>E</v>
      </c>
      <c r="D343" s="8"/>
      <c r="E343" s="9"/>
      <c r="F343" s="8" t="s">
        <v>671</v>
      </c>
      <c r="G343" s="8" t="b">
        <v>0</v>
      </c>
      <c r="H343" s="8" t="s">
        <v>16</v>
      </c>
      <c r="I343" s="10"/>
      <c r="J343" s="9"/>
      <c r="K343" s="8"/>
      <c r="L343" s="8"/>
    </row>
    <row r="344" spans="1:12" x14ac:dyDescent="0.25">
      <c r="A344" s="6" t="s">
        <v>672</v>
      </c>
      <c r="B344" s="6" t="b">
        <v>0</v>
      </c>
      <c r="C344" s="7" t="str">
        <f t="shared" si="1"/>
        <v>E</v>
      </c>
      <c r="D344" s="8" t="s">
        <v>673</v>
      </c>
      <c r="E344" s="9" t="s">
        <v>28</v>
      </c>
      <c r="F344" s="8" t="s">
        <v>674</v>
      </c>
      <c r="G344" s="8" t="b">
        <v>0</v>
      </c>
      <c r="H344" s="8" t="s">
        <v>18</v>
      </c>
      <c r="I344" s="10"/>
      <c r="J344" s="9"/>
      <c r="K344" s="8"/>
      <c r="L344" s="8"/>
    </row>
    <row r="345" spans="1:12" x14ac:dyDescent="0.25">
      <c r="A345" s="6" t="s">
        <v>672</v>
      </c>
      <c r="B345" s="6" t="b">
        <v>0</v>
      </c>
      <c r="C345" s="7" t="str">
        <f t="shared" si="1"/>
        <v>E</v>
      </c>
      <c r="D345" s="8"/>
      <c r="E345" s="9"/>
      <c r="F345" s="8" t="s">
        <v>675</v>
      </c>
      <c r="G345" s="8" t="b">
        <v>0</v>
      </c>
      <c r="H345" s="8"/>
      <c r="I345" s="10" t="s">
        <v>254</v>
      </c>
      <c r="J345" s="9" t="s">
        <v>16</v>
      </c>
      <c r="K345" s="8"/>
      <c r="L345" s="8"/>
    </row>
    <row r="346" spans="1:12" x14ac:dyDescent="0.25">
      <c r="A346" s="6" t="s">
        <v>676</v>
      </c>
      <c r="B346" s="6" t="b">
        <v>0</v>
      </c>
      <c r="C346" s="7" t="str">
        <f t="shared" si="1"/>
        <v>E</v>
      </c>
      <c r="D346" s="8" t="s">
        <v>677</v>
      </c>
      <c r="E346" s="9" t="s">
        <v>43</v>
      </c>
      <c r="F346" s="8" t="s">
        <v>678</v>
      </c>
      <c r="G346" s="8" t="b">
        <v>0</v>
      </c>
      <c r="H346" s="8" t="s">
        <v>16</v>
      </c>
      <c r="I346" s="10"/>
      <c r="J346" s="9"/>
      <c r="K346" s="8"/>
      <c r="L346" s="8"/>
    </row>
    <row r="347" spans="1:12" x14ac:dyDescent="0.25">
      <c r="A347" s="6" t="s">
        <v>676</v>
      </c>
      <c r="B347" s="6" t="b">
        <v>0</v>
      </c>
      <c r="C347" s="7" t="str">
        <f t="shared" si="1"/>
        <v>E</v>
      </c>
      <c r="D347" s="8"/>
      <c r="E347" s="9"/>
      <c r="F347" s="8" t="s">
        <v>679</v>
      </c>
      <c r="G347" s="8" t="b">
        <v>0</v>
      </c>
      <c r="H347" s="8" t="s">
        <v>18</v>
      </c>
      <c r="I347" s="10"/>
      <c r="J347" s="9"/>
      <c r="K347" s="8"/>
      <c r="L347" s="8"/>
    </row>
    <row r="348" spans="1:12" x14ac:dyDescent="0.25">
      <c r="A348" s="6" t="s">
        <v>676</v>
      </c>
      <c r="B348" s="6" t="b">
        <v>0</v>
      </c>
      <c r="C348" s="7" t="str">
        <f t="shared" si="1"/>
        <v>E</v>
      </c>
      <c r="D348" s="8"/>
      <c r="E348" s="9"/>
      <c r="F348" s="8" t="s">
        <v>680</v>
      </c>
      <c r="G348" s="8" t="b">
        <v>0</v>
      </c>
      <c r="H348" s="8" t="s">
        <v>86</v>
      </c>
      <c r="I348" s="10"/>
      <c r="J348" s="9"/>
      <c r="K348" s="8"/>
      <c r="L348" s="8"/>
    </row>
    <row r="349" spans="1:12" x14ac:dyDescent="0.25">
      <c r="A349" s="6" t="s">
        <v>681</v>
      </c>
      <c r="B349" s="6" t="b">
        <v>0</v>
      </c>
      <c r="C349" s="7" t="str">
        <f t="shared" si="1"/>
        <v>E</v>
      </c>
      <c r="D349" s="8" t="s">
        <v>682</v>
      </c>
      <c r="E349" s="9" t="s">
        <v>43</v>
      </c>
      <c r="F349" s="8" t="s">
        <v>683</v>
      </c>
      <c r="G349" s="8" t="b">
        <v>1</v>
      </c>
      <c r="H349" s="8"/>
      <c r="I349" s="10"/>
      <c r="J349" s="9"/>
      <c r="K349" s="8"/>
      <c r="L349" s="8"/>
    </row>
    <row r="350" spans="1:12" x14ac:dyDescent="0.25">
      <c r="A350" s="6" t="s">
        <v>684</v>
      </c>
      <c r="B350" s="6" t="b">
        <v>0</v>
      </c>
      <c r="C350" s="7" t="str">
        <f t="shared" si="1"/>
        <v>E</v>
      </c>
      <c r="D350" s="8" t="s">
        <v>685</v>
      </c>
      <c r="E350" s="9" t="s">
        <v>73</v>
      </c>
      <c r="F350" s="8" t="s">
        <v>686</v>
      </c>
      <c r="G350" s="8" t="b">
        <v>0</v>
      </c>
      <c r="H350" s="8"/>
      <c r="I350" s="10" t="s">
        <v>75</v>
      </c>
      <c r="J350" s="9" t="s">
        <v>76</v>
      </c>
      <c r="K350" s="8"/>
      <c r="L350" s="8"/>
    </row>
    <row r="351" spans="1:12" x14ac:dyDescent="0.25">
      <c r="A351" s="6" t="s">
        <v>684</v>
      </c>
      <c r="B351" s="6" t="b">
        <v>0</v>
      </c>
      <c r="C351" s="7" t="str">
        <f t="shared" si="1"/>
        <v>E</v>
      </c>
      <c r="D351" s="8"/>
      <c r="E351" s="9"/>
      <c r="F351" s="8" t="s">
        <v>687</v>
      </c>
      <c r="G351" s="8" t="b">
        <v>0</v>
      </c>
      <c r="H351" s="8"/>
      <c r="I351" s="10" t="s">
        <v>75</v>
      </c>
      <c r="J351" s="9" t="s">
        <v>16</v>
      </c>
      <c r="K351" s="8"/>
      <c r="L351" s="8"/>
    </row>
    <row r="352" spans="1:12" x14ac:dyDescent="0.25">
      <c r="A352" s="6" t="s">
        <v>684</v>
      </c>
      <c r="B352" s="6" t="b">
        <v>0</v>
      </c>
      <c r="C352" s="7" t="str">
        <f t="shared" si="1"/>
        <v>E</v>
      </c>
      <c r="D352" s="8"/>
      <c r="E352" s="9"/>
      <c r="F352" s="8" t="s">
        <v>688</v>
      </c>
      <c r="G352" s="8" t="b">
        <v>0</v>
      </c>
      <c r="H352" s="8" t="s">
        <v>47</v>
      </c>
      <c r="I352" s="10"/>
      <c r="J352" s="9"/>
      <c r="K352" s="8"/>
      <c r="L352" s="8"/>
    </row>
    <row r="353" spans="1:12" x14ac:dyDescent="0.25">
      <c r="A353" s="6" t="s">
        <v>689</v>
      </c>
      <c r="B353" s="6" t="b">
        <v>0</v>
      </c>
      <c r="C353" s="7" t="str">
        <f t="shared" si="1"/>
        <v>E</v>
      </c>
      <c r="D353" s="8" t="s">
        <v>690</v>
      </c>
      <c r="E353" s="9" t="s">
        <v>691</v>
      </c>
      <c r="F353" s="8" t="s">
        <v>692</v>
      </c>
      <c r="G353" s="8" t="b">
        <v>0</v>
      </c>
      <c r="H353" s="8"/>
      <c r="I353" s="10" t="s">
        <v>23</v>
      </c>
      <c r="J353" s="9" t="s">
        <v>125</v>
      </c>
      <c r="K353" s="8"/>
      <c r="L353" s="8"/>
    </row>
    <row r="354" spans="1:12" x14ac:dyDescent="0.25">
      <c r="A354" s="6" t="s">
        <v>689</v>
      </c>
      <c r="B354" s="6" t="b">
        <v>0</v>
      </c>
      <c r="C354" s="7" t="str">
        <f t="shared" si="1"/>
        <v>E</v>
      </c>
      <c r="D354" s="8"/>
      <c r="E354" s="9"/>
      <c r="F354" s="8" t="s">
        <v>693</v>
      </c>
      <c r="G354" s="8" t="b">
        <v>0</v>
      </c>
      <c r="H354" s="8"/>
      <c r="I354" s="10" t="s">
        <v>23</v>
      </c>
      <c r="J354" s="9" t="s">
        <v>368</v>
      </c>
      <c r="K354" s="8"/>
      <c r="L354" s="8"/>
    </row>
    <row r="355" spans="1:12" x14ac:dyDescent="0.25">
      <c r="A355" s="6" t="s">
        <v>689</v>
      </c>
      <c r="B355" s="6" t="b">
        <v>0</v>
      </c>
      <c r="C355" s="7" t="str">
        <f t="shared" si="1"/>
        <v>E</v>
      </c>
      <c r="D355" s="8"/>
      <c r="E355" s="9"/>
      <c r="F355" s="8" t="s">
        <v>694</v>
      </c>
      <c r="G355" s="8" t="b">
        <v>0</v>
      </c>
      <c r="H355" s="8" t="s">
        <v>18</v>
      </c>
      <c r="I355" s="10"/>
      <c r="J355" s="9"/>
      <c r="K355" s="8"/>
      <c r="L355" s="8"/>
    </row>
    <row r="356" spans="1:12" x14ac:dyDescent="0.25">
      <c r="A356" s="6" t="s">
        <v>689</v>
      </c>
      <c r="B356" s="6" t="b">
        <v>0</v>
      </c>
      <c r="C356" s="7" t="str">
        <f t="shared" si="1"/>
        <v>E</v>
      </c>
      <c r="D356" s="8"/>
      <c r="E356" s="9"/>
      <c r="F356" s="8" t="s">
        <v>695</v>
      </c>
      <c r="G356" s="8" t="b">
        <v>0</v>
      </c>
      <c r="H356" s="8"/>
      <c r="I356" s="10" t="s">
        <v>23</v>
      </c>
      <c r="J356" s="9" t="s">
        <v>16</v>
      </c>
      <c r="K356" s="8"/>
      <c r="L356" s="8"/>
    </row>
    <row r="357" spans="1:12" x14ac:dyDescent="0.25">
      <c r="A357" s="6" t="s">
        <v>696</v>
      </c>
      <c r="B357" s="6" t="b">
        <v>0</v>
      </c>
      <c r="C357" s="7" t="str">
        <f t="shared" si="1"/>
        <v>E</v>
      </c>
      <c r="D357" s="8" t="s">
        <v>697</v>
      </c>
      <c r="E357" s="9" t="s">
        <v>698</v>
      </c>
      <c r="F357" s="8" t="s">
        <v>699</v>
      </c>
      <c r="G357" s="8" t="b">
        <v>0</v>
      </c>
      <c r="H357" s="8"/>
      <c r="I357" s="10" t="s">
        <v>700</v>
      </c>
      <c r="J357" s="9" t="s">
        <v>701</v>
      </c>
      <c r="K357" s="8"/>
      <c r="L357" s="8"/>
    </row>
    <row r="358" spans="1:12" x14ac:dyDescent="0.25">
      <c r="A358" s="6" t="s">
        <v>696</v>
      </c>
      <c r="B358" s="6" t="b">
        <v>0</v>
      </c>
      <c r="C358" s="7" t="str">
        <f t="shared" si="1"/>
        <v>E</v>
      </c>
      <c r="D358" s="8"/>
      <c r="E358" s="9"/>
      <c r="F358" s="8" t="s">
        <v>702</v>
      </c>
      <c r="G358" s="8" t="b">
        <v>0</v>
      </c>
      <c r="H358" s="8" t="s">
        <v>47</v>
      </c>
      <c r="I358" s="10"/>
      <c r="J358" s="9"/>
      <c r="K358" s="8"/>
      <c r="L358" s="8"/>
    </row>
    <row r="359" spans="1:12" x14ac:dyDescent="0.25">
      <c r="A359" s="6" t="s">
        <v>703</v>
      </c>
      <c r="B359" s="6" t="b">
        <v>1</v>
      </c>
      <c r="C359" s="7" t="str">
        <f t="shared" si="1"/>
        <v>E</v>
      </c>
      <c r="D359" s="8" t="s">
        <v>704</v>
      </c>
      <c r="E359" s="9"/>
      <c r="F359" s="8" t="s">
        <v>705</v>
      </c>
      <c r="G359" s="8" t="b">
        <v>0</v>
      </c>
      <c r="H359" s="8"/>
      <c r="I359" s="10"/>
      <c r="J359" s="9"/>
      <c r="K359" s="8"/>
      <c r="L359" s="8" t="s">
        <v>250</v>
      </c>
    </row>
    <row r="360" spans="1:12" x14ac:dyDescent="0.25">
      <c r="A360" s="6" t="s">
        <v>703</v>
      </c>
      <c r="B360" s="6" t="b">
        <v>1</v>
      </c>
      <c r="C360" s="7" t="str">
        <f t="shared" si="1"/>
        <v>E</v>
      </c>
      <c r="D360" s="8"/>
      <c r="E360" s="9"/>
      <c r="F360" s="8" t="s">
        <v>706</v>
      </c>
      <c r="G360" s="8" t="b">
        <v>0</v>
      </c>
      <c r="H360" s="8"/>
      <c r="I360" s="10"/>
      <c r="J360" s="9"/>
      <c r="K360" s="8"/>
      <c r="L360" s="8"/>
    </row>
    <row r="361" spans="1:12" x14ac:dyDescent="0.25">
      <c r="A361" s="6" t="s">
        <v>707</v>
      </c>
      <c r="B361" s="6" t="b">
        <v>0</v>
      </c>
      <c r="C361" s="7" t="str">
        <f t="shared" si="1"/>
        <v>E</v>
      </c>
      <c r="D361" s="8" t="s">
        <v>708</v>
      </c>
      <c r="E361" s="9" t="s">
        <v>21</v>
      </c>
      <c r="F361" s="8" t="s">
        <v>709</v>
      </c>
      <c r="G361" s="8" t="b">
        <v>0</v>
      </c>
      <c r="H361" s="8"/>
      <c r="I361" s="10" t="s">
        <v>23</v>
      </c>
      <c r="J361" s="9" t="s">
        <v>129</v>
      </c>
      <c r="K361" s="8"/>
      <c r="L361" s="8"/>
    </row>
    <row r="362" spans="1:12" x14ac:dyDescent="0.25">
      <c r="A362" s="6" t="s">
        <v>710</v>
      </c>
      <c r="B362" s="6" t="b">
        <v>1</v>
      </c>
      <c r="C362" s="7" t="str">
        <f t="shared" si="1"/>
        <v>E</v>
      </c>
      <c r="D362" s="8" t="s">
        <v>711</v>
      </c>
      <c r="E362" s="9"/>
      <c r="F362" s="8"/>
      <c r="G362" s="8" t="b">
        <v>0</v>
      </c>
      <c r="H362" s="8"/>
      <c r="I362" s="10"/>
      <c r="J362" s="9"/>
      <c r="K362" s="8"/>
      <c r="L362" s="8" t="s">
        <v>712</v>
      </c>
    </row>
    <row r="363" spans="1:12" x14ac:dyDescent="0.25">
      <c r="A363" s="6" t="s">
        <v>713</v>
      </c>
      <c r="B363" s="6" t="b">
        <v>1</v>
      </c>
      <c r="C363" s="7" t="str">
        <f t="shared" si="1"/>
        <v>E</v>
      </c>
      <c r="D363" s="8"/>
      <c r="E363" s="9"/>
      <c r="F363" s="8"/>
      <c r="G363" s="8" t="b">
        <v>0</v>
      </c>
      <c r="H363" s="8"/>
      <c r="I363" s="10"/>
      <c r="J363" s="9"/>
      <c r="K363" s="8"/>
      <c r="L363" s="8" t="s">
        <v>714</v>
      </c>
    </row>
    <row r="364" spans="1:12" x14ac:dyDescent="0.25">
      <c r="A364" s="6" t="s">
        <v>715</v>
      </c>
      <c r="B364" s="6" t="b">
        <v>0</v>
      </c>
      <c r="C364" s="7" t="str">
        <f t="shared" si="1"/>
        <v>E</v>
      </c>
      <c r="D364" s="8" t="s">
        <v>716</v>
      </c>
      <c r="E364" s="9" t="s">
        <v>73</v>
      </c>
      <c r="F364" s="8" t="s">
        <v>717</v>
      </c>
      <c r="G364" s="8" t="b">
        <v>0</v>
      </c>
      <c r="H364" s="8"/>
      <c r="I364" s="10" t="s">
        <v>75</v>
      </c>
      <c r="J364" s="9" t="s">
        <v>125</v>
      </c>
      <c r="K364" s="8"/>
      <c r="L364" s="8"/>
    </row>
    <row r="365" spans="1:12" x14ac:dyDescent="0.25">
      <c r="A365" s="6" t="s">
        <v>715</v>
      </c>
      <c r="B365" s="6" t="b">
        <v>0</v>
      </c>
      <c r="C365" s="7" t="str">
        <f t="shared" si="1"/>
        <v>E</v>
      </c>
      <c r="D365" s="8"/>
      <c r="E365" s="9"/>
      <c r="F365" s="8" t="s">
        <v>718</v>
      </c>
      <c r="G365" s="8" t="b">
        <v>0</v>
      </c>
      <c r="H365" s="8"/>
      <c r="I365" s="10" t="s">
        <v>75</v>
      </c>
      <c r="J365" s="9" t="s">
        <v>16</v>
      </c>
      <c r="K365" s="8"/>
      <c r="L365" s="8"/>
    </row>
    <row r="366" spans="1:12" x14ac:dyDescent="0.25">
      <c r="A366" s="6" t="s">
        <v>715</v>
      </c>
      <c r="B366" s="6" t="b">
        <v>0</v>
      </c>
      <c r="C366" s="7" t="str">
        <f t="shared" si="1"/>
        <v>E</v>
      </c>
      <c r="D366" s="8"/>
      <c r="E366" s="9"/>
      <c r="F366" s="8" t="s">
        <v>719</v>
      </c>
      <c r="G366" s="8" t="b">
        <v>0</v>
      </c>
      <c r="H366" s="8"/>
      <c r="I366" s="10" t="s">
        <v>75</v>
      </c>
      <c r="J366" s="9" t="s">
        <v>24</v>
      </c>
      <c r="K366" s="8"/>
      <c r="L366" s="8"/>
    </row>
    <row r="367" spans="1:12" x14ac:dyDescent="0.25">
      <c r="A367" s="6" t="s">
        <v>720</v>
      </c>
      <c r="B367" s="6" t="b">
        <v>0</v>
      </c>
      <c r="C367" s="7" t="str">
        <f t="shared" si="1"/>
        <v>E</v>
      </c>
      <c r="D367" s="8" t="s">
        <v>721</v>
      </c>
      <c r="E367" s="9" t="s">
        <v>28</v>
      </c>
      <c r="F367" s="8" t="s">
        <v>722</v>
      </c>
      <c r="G367" s="8" t="b">
        <v>0</v>
      </c>
      <c r="H367" s="8"/>
      <c r="I367" s="10" t="s">
        <v>433</v>
      </c>
      <c r="J367" s="9" t="s">
        <v>16</v>
      </c>
      <c r="K367" s="8"/>
      <c r="L367" s="8"/>
    </row>
    <row r="368" spans="1:12" x14ac:dyDescent="0.25">
      <c r="A368" s="6" t="s">
        <v>720</v>
      </c>
      <c r="B368" s="6" t="b">
        <v>0</v>
      </c>
      <c r="C368" s="7" t="str">
        <f t="shared" si="1"/>
        <v>E</v>
      </c>
      <c r="D368" s="8"/>
      <c r="E368" s="9"/>
      <c r="F368" s="8" t="s">
        <v>723</v>
      </c>
      <c r="G368" s="8" t="b">
        <v>0</v>
      </c>
      <c r="H368" s="8"/>
      <c r="I368" s="10" t="s">
        <v>433</v>
      </c>
      <c r="J368" s="9" t="s">
        <v>24</v>
      </c>
      <c r="K368" s="8"/>
      <c r="L368" s="8"/>
    </row>
    <row r="369" spans="1:12" x14ac:dyDescent="0.25">
      <c r="A369" s="6" t="s">
        <v>724</v>
      </c>
      <c r="B369" s="6" t="b">
        <v>0</v>
      </c>
      <c r="C369" s="7" t="str">
        <f t="shared" si="1"/>
        <v>E</v>
      </c>
      <c r="D369" s="8" t="s">
        <v>725</v>
      </c>
      <c r="E369" s="9" t="s">
        <v>43</v>
      </c>
      <c r="F369" s="8" t="s">
        <v>726</v>
      </c>
      <c r="G369" s="8" t="b">
        <v>0</v>
      </c>
      <c r="H369" s="8" t="s">
        <v>86</v>
      </c>
      <c r="I369" s="10"/>
      <c r="J369" s="9"/>
      <c r="K369" s="8"/>
      <c r="L369" s="8" t="s">
        <v>727</v>
      </c>
    </row>
    <row r="370" spans="1:12" x14ac:dyDescent="0.25">
      <c r="A370" s="6" t="s">
        <v>724</v>
      </c>
      <c r="B370" s="6" t="b">
        <v>0</v>
      </c>
      <c r="C370" s="7" t="str">
        <f t="shared" si="1"/>
        <v>E</v>
      </c>
      <c r="D370" s="8"/>
      <c r="E370" s="9"/>
      <c r="F370" s="8" t="s">
        <v>728</v>
      </c>
      <c r="G370" s="8" t="b">
        <v>0</v>
      </c>
      <c r="H370" s="8" t="s">
        <v>16</v>
      </c>
      <c r="I370" s="10"/>
      <c r="J370" s="9"/>
      <c r="K370" s="8"/>
      <c r="L370" s="8"/>
    </row>
    <row r="371" spans="1:12" x14ac:dyDescent="0.25">
      <c r="A371" s="6" t="s">
        <v>724</v>
      </c>
      <c r="B371" s="6" t="b">
        <v>0</v>
      </c>
      <c r="C371" s="7" t="str">
        <f t="shared" si="1"/>
        <v>E</v>
      </c>
      <c r="D371" s="8"/>
      <c r="E371" s="9"/>
      <c r="F371" s="8" t="s">
        <v>729</v>
      </c>
      <c r="G371" s="8" t="b">
        <v>0</v>
      </c>
      <c r="H371" s="8" t="s">
        <v>86</v>
      </c>
      <c r="I371" s="10"/>
      <c r="J371" s="9"/>
      <c r="K371" s="8"/>
      <c r="L371" s="8"/>
    </row>
    <row r="372" spans="1:12" x14ac:dyDescent="0.25">
      <c r="A372" s="6" t="s">
        <v>730</v>
      </c>
      <c r="B372" s="6" t="b">
        <v>0</v>
      </c>
      <c r="C372" s="7" t="str">
        <f t="shared" si="1"/>
        <v>E</v>
      </c>
      <c r="D372" s="8" t="s">
        <v>731</v>
      </c>
      <c r="E372" s="9" t="s">
        <v>319</v>
      </c>
      <c r="F372" s="8" t="s">
        <v>732</v>
      </c>
      <c r="G372" s="8" t="b">
        <v>0</v>
      </c>
      <c r="H372" s="8" t="s">
        <v>16</v>
      </c>
      <c r="I372" s="10"/>
      <c r="J372" s="9"/>
      <c r="K372" s="8"/>
      <c r="L372" s="8"/>
    </row>
    <row r="373" spans="1:12" x14ac:dyDescent="0.25">
      <c r="A373" s="6" t="s">
        <v>730</v>
      </c>
      <c r="B373" s="6" t="b">
        <v>0</v>
      </c>
      <c r="C373" s="7" t="str">
        <f t="shared" si="1"/>
        <v>E</v>
      </c>
      <c r="D373" s="8"/>
      <c r="E373" s="9"/>
      <c r="F373" s="8" t="s">
        <v>733</v>
      </c>
      <c r="G373" s="8" t="b">
        <v>0</v>
      </c>
      <c r="H373" s="8" t="s">
        <v>47</v>
      </c>
      <c r="I373" s="10"/>
      <c r="J373" s="9"/>
      <c r="K373" s="8"/>
      <c r="L373" s="8"/>
    </row>
    <row r="374" spans="1:12" x14ac:dyDescent="0.25">
      <c r="A374" s="6" t="s">
        <v>730</v>
      </c>
      <c r="B374" s="6" t="b">
        <v>0</v>
      </c>
      <c r="C374" s="7" t="str">
        <f t="shared" si="1"/>
        <v>E</v>
      </c>
      <c r="D374" s="8"/>
      <c r="E374" s="9"/>
      <c r="F374" s="8" t="s">
        <v>734</v>
      </c>
      <c r="G374" s="8" t="b">
        <v>0</v>
      </c>
      <c r="H374" s="8" t="s">
        <v>494</v>
      </c>
      <c r="I374" s="10"/>
      <c r="J374" s="9"/>
      <c r="K374" s="8"/>
      <c r="L374" s="8"/>
    </row>
    <row r="375" spans="1:12" x14ac:dyDescent="0.25">
      <c r="A375" s="6" t="s">
        <v>735</v>
      </c>
      <c r="B375" s="6" t="b">
        <v>0</v>
      </c>
      <c r="C375" s="7" t="str">
        <f t="shared" si="1"/>
        <v>E</v>
      </c>
      <c r="D375" s="8" t="s">
        <v>736</v>
      </c>
      <c r="E375" s="9" t="s">
        <v>195</v>
      </c>
      <c r="F375" s="8" t="s">
        <v>737</v>
      </c>
      <c r="G375" s="8" t="b">
        <v>0</v>
      </c>
      <c r="H375" s="8" t="s">
        <v>16</v>
      </c>
      <c r="I375" s="10"/>
      <c r="J375" s="9"/>
      <c r="K375" s="8"/>
      <c r="L375" s="8" t="s">
        <v>738</v>
      </c>
    </row>
    <row r="376" spans="1:12" x14ac:dyDescent="0.25">
      <c r="A376" s="6" t="s">
        <v>735</v>
      </c>
      <c r="B376" s="6" t="b">
        <v>0</v>
      </c>
      <c r="C376" s="7" t="str">
        <f t="shared" si="1"/>
        <v>E</v>
      </c>
      <c r="D376" s="8"/>
      <c r="E376" s="9"/>
      <c r="F376" s="8" t="s">
        <v>739</v>
      </c>
      <c r="G376" s="8" t="b">
        <v>0</v>
      </c>
      <c r="H376" s="8" t="s">
        <v>18</v>
      </c>
      <c r="I376" s="10"/>
      <c r="J376" s="9"/>
      <c r="K376" s="8"/>
      <c r="L376" s="8"/>
    </row>
    <row r="377" spans="1:12" x14ac:dyDescent="0.25">
      <c r="A377" s="6" t="s">
        <v>740</v>
      </c>
      <c r="B377" s="6" t="b">
        <v>0</v>
      </c>
      <c r="C377" s="7" t="str">
        <f t="shared" si="1"/>
        <v>E</v>
      </c>
      <c r="D377" s="8" t="s">
        <v>741</v>
      </c>
      <c r="E377" s="9" t="s">
        <v>14</v>
      </c>
      <c r="F377" s="8" t="s">
        <v>742</v>
      </c>
      <c r="G377" s="8" t="b">
        <v>0</v>
      </c>
      <c r="H377" s="8" t="s">
        <v>396</v>
      </c>
      <c r="I377" s="10"/>
      <c r="J377" s="9"/>
      <c r="K377" s="8"/>
      <c r="L377" s="8" t="s">
        <v>743</v>
      </c>
    </row>
    <row r="378" spans="1:12" x14ac:dyDescent="0.25">
      <c r="A378" s="6" t="s">
        <v>740</v>
      </c>
      <c r="B378" s="6" t="b">
        <v>0</v>
      </c>
      <c r="C378" s="7" t="str">
        <f t="shared" si="1"/>
        <v>E</v>
      </c>
      <c r="D378" s="8"/>
      <c r="E378" s="9"/>
      <c r="F378" s="8" t="s">
        <v>744</v>
      </c>
      <c r="G378" s="8" t="b">
        <v>0</v>
      </c>
      <c r="H378" s="8" t="s">
        <v>24</v>
      </c>
      <c r="I378" s="10"/>
      <c r="J378" s="9"/>
      <c r="K378" s="8"/>
      <c r="L378" s="8"/>
    </row>
    <row r="379" spans="1:12" x14ac:dyDescent="0.25">
      <c r="A379" s="6" t="s">
        <v>745</v>
      </c>
      <c r="B379" s="6" t="b">
        <v>0</v>
      </c>
      <c r="C379" s="7" t="str">
        <f t="shared" si="1"/>
        <v>E</v>
      </c>
      <c r="D379" s="8" t="s">
        <v>746</v>
      </c>
      <c r="E379" s="9" t="s">
        <v>14</v>
      </c>
      <c r="F379" s="8" t="s">
        <v>747</v>
      </c>
      <c r="G379" s="8" t="b">
        <v>0</v>
      </c>
      <c r="H379" s="8" t="s">
        <v>105</v>
      </c>
      <c r="I379" s="10"/>
      <c r="J379" s="9"/>
      <c r="K379" s="8"/>
      <c r="L379" s="8"/>
    </row>
    <row r="380" spans="1:12" x14ac:dyDescent="0.25">
      <c r="A380" s="6" t="s">
        <v>748</v>
      </c>
      <c r="B380" s="6" t="b">
        <v>0</v>
      </c>
      <c r="C380" s="7" t="str">
        <f t="shared" si="1"/>
        <v>E</v>
      </c>
      <c r="D380" s="8" t="s">
        <v>749</v>
      </c>
      <c r="E380" s="9" t="s">
        <v>43</v>
      </c>
      <c r="F380" s="8" t="s">
        <v>750</v>
      </c>
      <c r="G380" s="8" t="b">
        <v>0</v>
      </c>
      <c r="H380" s="8" t="s">
        <v>16</v>
      </c>
      <c r="I380" s="10"/>
      <c r="J380" s="9"/>
      <c r="K380" s="8"/>
      <c r="L380" s="8"/>
    </row>
    <row r="381" spans="1:12" x14ac:dyDescent="0.25">
      <c r="A381" s="6" t="s">
        <v>748</v>
      </c>
      <c r="B381" s="6" t="b">
        <v>0</v>
      </c>
      <c r="C381" s="7" t="str">
        <f t="shared" si="1"/>
        <v>E</v>
      </c>
      <c r="D381" s="8"/>
      <c r="E381" s="9"/>
      <c r="F381" s="8" t="s">
        <v>751</v>
      </c>
      <c r="G381" s="8" t="b">
        <v>0</v>
      </c>
      <c r="H381" s="8" t="s">
        <v>238</v>
      </c>
      <c r="I381" s="10"/>
      <c r="J381" s="9"/>
      <c r="K381" s="8"/>
      <c r="L381" s="8"/>
    </row>
    <row r="382" spans="1:12" x14ac:dyDescent="0.25">
      <c r="A382" s="6" t="s">
        <v>748</v>
      </c>
      <c r="B382" s="6" t="b">
        <v>0</v>
      </c>
      <c r="C382" s="7" t="str">
        <f t="shared" si="1"/>
        <v>E</v>
      </c>
      <c r="D382" s="8"/>
      <c r="E382" s="9"/>
      <c r="F382" s="8" t="s">
        <v>752</v>
      </c>
      <c r="G382" s="8" t="b">
        <v>0</v>
      </c>
      <c r="H382" s="8" t="s">
        <v>238</v>
      </c>
      <c r="I382" s="10"/>
      <c r="J382" s="9"/>
      <c r="K382" s="8"/>
      <c r="L382" s="8"/>
    </row>
    <row r="383" spans="1:12" x14ac:dyDescent="0.25">
      <c r="A383" s="6" t="s">
        <v>753</v>
      </c>
      <c r="B383" s="6" t="b">
        <v>0</v>
      </c>
      <c r="C383" s="7" t="str">
        <f t="shared" si="1"/>
        <v>E</v>
      </c>
      <c r="D383" s="8" t="s">
        <v>754</v>
      </c>
      <c r="E383" s="9" t="s">
        <v>755</v>
      </c>
      <c r="F383" s="8" t="s">
        <v>756</v>
      </c>
      <c r="G383" s="8" t="b">
        <v>0</v>
      </c>
      <c r="H383" s="8" t="s">
        <v>16</v>
      </c>
      <c r="I383" s="10"/>
      <c r="J383" s="9"/>
      <c r="K383" s="8"/>
      <c r="L383" s="8"/>
    </row>
    <row r="384" spans="1:12" x14ac:dyDescent="0.25">
      <c r="A384" s="6" t="s">
        <v>753</v>
      </c>
      <c r="B384" s="6" t="b">
        <v>0</v>
      </c>
      <c r="C384" s="7" t="str">
        <f t="shared" si="1"/>
        <v>E</v>
      </c>
      <c r="D384" s="8"/>
      <c r="E384" s="9"/>
      <c r="F384" s="8" t="s">
        <v>757</v>
      </c>
      <c r="G384" s="8" t="b">
        <v>0</v>
      </c>
      <c r="H384" s="8" t="s">
        <v>16</v>
      </c>
      <c r="I384" s="10"/>
      <c r="J384" s="9"/>
      <c r="K384" s="8"/>
      <c r="L384" s="8"/>
    </row>
    <row r="385" spans="1:12" x14ac:dyDescent="0.25">
      <c r="A385" s="6" t="s">
        <v>753</v>
      </c>
      <c r="B385" s="6" t="b">
        <v>0</v>
      </c>
      <c r="C385" s="7" t="str">
        <f t="shared" si="1"/>
        <v>E</v>
      </c>
      <c r="D385" s="8"/>
      <c r="E385" s="9"/>
      <c r="F385" s="8" t="s">
        <v>758</v>
      </c>
      <c r="G385" s="8" t="b">
        <v>0</v>
      </c>
      <c r="H385" s="8" t="s">
        <v>18</v>
      </c>
      <c r="I385" s="10"/>
      <c r="J385" s="9"/>
      <c r="K385" s="8"/>
      <c r="L385" s="8"/>
    </row>
    <row r="386" spans="1:12" x14ac:dyDescent="0.25">
      <c r="A386" s="6" t="s">
        <v>753</v>
      </c>
      <c r="B386" s="6" t="b">
        <v>0</v>
      </c>
      <c r="C386" s="7" t="str">
        <f t="shared" si="1"/>
        <v>E</v>
      </c>
      <c r="D386" s="8"/>
      <c r="E386" s="9"/>
      <c r="F386" s="8" t="s">
        <v>759</v>
      </c>
      <c r="G386" s="8" t="b">
        <v>0</v>
      </c>
      <c r="H386" s="8" t="s">
        <v>38</v>
      </c>
      <c r="I386" s="10"/>
      <c r="J386" s="9"/>
      <c r="K386" s="8"/>
      <c r="L386" s="8"/>
    </row>
    <row r="387" spans="1:12" x14ac:dyDescent="0.25">
      <c r="A387" s="6" t="s">
        <v>753</v>
      </c>
      <c r="B387" s="6" t="b">
        <v>0</v>
      </c>
      <c r="C387" s="7" t="str">
        <f t="shared" si="1"/>
        <v>E</v>
      </c>
      <c r="D387" s="8"/>
      <c r="E387" s="9"/>
      <c r="F387" s="8" t="s">
        <v>760</v>
      </c>
      <c r="G387" s="8" t="b">
        <v>0</v>
      </c>
      <c r="H387" s="8" t="s">
        <v>47</v>
      </c>
      <c r="I387" s="10"/>
      <c r="J387" s="9"/>
      <c r="K387" s="8"/>
      <c r="L387" s="8"/>
    </row>
    <row r="388" spans="1:12" x14ac:dyDescent="0.25">
      <c r="A388" s="6" t="s">
        <v>761</v>
      </c>
      <c r="B388" s="6" t="b">
        <v>0</v>
      </c>
      <c r="C388" s="7" t="str">
        <f t="shared" si="1"/>
        <v>E</v>
      </c>
      <c r="D388" s="8" t="s">
        <v>762</v>
      </c>
      <c r="E388" s="9" t="s">
        <v>171</v>
      </c>
      <c r="F388" s="8" t="s">
        <v>763</v>
      </c>
      <c r="G388" s="8" t="b">
        <v>0</v>
      </c>
      <c r="H388" s="8" t="s">
        <v>38</v>
      </c>
      <c r="I388" s="10"/>
      <c r="J388" s="9"/>
      <c r="K388" s="8"/>
      <c r="L388" s="8"/>
    </row>
    <row r="389" spans="1:12" x14ac:dyDescent="0.25">
      <c r="A389" s="6" t="s">
        <v>761</v>
      </c>
      <c r="B389" s="6" t="b">
        <v>0</v>
      </c>
      <c r="C389" s="7" t="str">
        <f t="shared" si="1"/>
        <v>E</v>
      </c>
      <c r="D389" s="8" t="s">
        <v>764</v>
      </c>
      <c r="E389" s="9" t="s">
        <v>171</v>
      </c>
      <c r="F389" s="8" t="s">
        <v>765</v>
      </c>
      <c r="G389" s="8" t="b">
        <v>0</v>
      </c>
      <c r="H389" s="8" t="s">
        <v>38</v>
      </c>
      <c r="I389" s="10"/>
      <c r="J389" s="9"/>
      <c r="K389" s="8"/>
      <c r="L389" s="8"/>
    </row>
    <row r="390" spans="1:12" x14ac:dyDescent="0.25">
      <c r="A390" s="6" t="s">
        <v>761</v>
      </c>
      <c r="B390" s="6" t="b">
        <v>0</v>
      </c>
      <c r="C390" s="7" t="str">
        <f t="shared" si="1"/>
        <v>E</v>
      </c>
      <c r="D390" s="8" t="s">
        <v>766</v>
      </c>
      <c r="E390" s="9" t="s">
        <v>171</v>
      </c>
      <c r="F390" s="8" t="s">
        <v>767</v>
      </c>
      <c r="G390" s="8" t="b">
        <v>0</v>
      </c>
      <c r="H390" s="8" t="s">
        <v>105</v>
      </c>
      <c r="I390" s="10"/>
      <c r="J390" s="9"/>
      <c r="K390" s="8"/>
      <c r="L390" s="8"/>
    </row>
    <row r="391" spans="1:12" x14ac:dyDescent="0.25">
      <c r="A391" s="6" t="s">
        <v>768</v>
      </c>
      <c r="B391" s="6" t="b">
        <v>0</v>
      </c>
      <c r="C391" s="7" t="str">
        <f t="shared" si="1"/>
        <v>E</v>
      </c>
      <c r="D391" s="8" t="s">
        <v>769</v>
      </c>
      <c r="E391" s="9" t="s">
        <v>43</v>
      </c>
      <c r="F391" s="8" t="s">
        <v>770</v>
      </c>
      <c r="G391" s="8" t="b">
        <v>0</v>
      </c>
      <c r="H391" s="8" t="s">
        <v>16</v>
      </c>
      <c r="I391" s="10"/>
      <c r="J391" s="9"/>
      <c r="K391" s="8"/>
      <c r="L391" s="8"/>
    </row>
    <row r="392" spans="1:12" x14ac:dyDescent="0.25">
      <c r="A392" s="6" t="s">
        <v>768</v>
      </c>
      <c r="B392" s="6" t="b">
        <v>0</v>
      </c>
      <c r="C392" s="7" t="str">
        <f t="shared" si="1"/>
        <v>E</v>
      </c>
      <c r="D392" s="8"/>
      <c r="E392" s="9"/>
      <c r="F392" s="8" t="s">
        <v>771</v>
      </c>
      <c r="G392" s="8" t="b">
        <v>0</v>
      </c>
      <c r="H392" s="8" t="s">
        <v>80</v>
      </c>
      <c r="I392" s="10"/>
      <c r="J392" s="9"/>
      <c r="K392" s="8"/>
      <c r="L392" s="8"/>
    </row>
    <row r="393" spans="1:12" x14ac:dyDescent="0.25">
      <c r="A393" s="6" t="s">
        <v>768</v>
      </c>
      <c r="B393" s="6" t="b">
        <v>0</v>
      </c>
      <c r="C393" s="7" t="str">
        <f t="shared" si="1"/>
        <v>E</v>
      </c>
      <c r="D393" s="8"/>
      <c r="E393" s="9"/>
      <c r="F393" s="8" t="s">
        <v>772</v>
      </c>
      <c r="G393" s="8" t="b">
        <v>0</v>
      </c>
      <c r="H393" s="8" t="s">
        <v>18</v>
      </c>
      <c r="I393" s="10"/>
      <c r="J393" s="9"/>
      <c r="K393" s="8"/>
      <c r="L393" s="8"/>
    </row>
    <row r="394" spans="1:12" x14ac:dyDescent="0.25">
      <c r="A394" s="6" t="s">
        <v>773</v>
      </c>
      <c r="B394" s="6" t="b">
        <v>0</v>
      </c>
      <c r="C394" s="7" t="str">
        <f t="shared" si="1"/>
        <v>E</v>
      </c>
      <c r="D394" s="8" t="s">
        <v>774</v>
      </c>
      <c r="E394" s="9" t="s">
        <v>73</v>
      </c>
      <c r="F394" s="8" t="s">
        <v>775</v>
      </c>
      <c r="G394" s="8" t="b">
        <v>0</v>
      </c>
      <c r="H394" s="8"/>
      <c r="I394" s="10" t="s">
        <v>75</v>
      </c>
      <c r="J394" s="9" t="s">
        <v>24</v>
      </c>
      <c r="K394" s="8"/>
      <c r="L394" s="8"/>
    </row>
    <row r="395" spans="1:12" x14ac:dyDescent="0.25">
      <c r="A395" s="6" t="s">
        <v>773</v>
      </c>
      <c r="B395" s="6" t="b">
        <v>0</v>
      </c>
      <c r="C395" s="7" t="str">
        <f t="shared" si="1"/>
        <v>E</v>
      </c>
      <c r="D395" s="8"/>
      <c r="E395" s="9"/>
      <c r="F395" s="8" t="s">
        <v>776</v>
      </c>
      <c r="G395" s="8" t="b">
        <v>0</v>
      </c>
      <c r="H395" s="8" t="s">
        <v>18</v>
      </c>
      <c r="I395" s="10"/>
      <c r="J395" s="9"/>
      <c r="K395" s="8"/>
      <c r="L395" s="8"/>
    </row>
    <row r="396" spans="1:12" x14ac:dyDescent="0.25">
      <c r="A396" s="6" t="s">
        <v>773</v>
      </c>
      <c r="B396" s="6" t="b">
        <v>0</v>
      </c>
      <c r="C396" s="7" t="str">
        <f t="shared" si="1"/>
        <v>E</v>
      </c>
      <c r="D396" s="8"/>
      <c r="E396" s="9"/>
      <c r="F396" s="8" t="s">
        <v>777</v>
      </c>
      <c r="G396" s="8" t="b">
        <v>0</v>
      </c>
      <c r="H396" s="8" t="s">
        <v>86</v>
      </c>
      <c r="I396" s="10"/>
      <c r="J396" s="9"/>
      <c r="K396" s="8"/>
      <c r="L396" s="8"/>
    </row>
    <row r="397" spans="1:12" x14ac:dyDescent="0.25">
      <c r="A397" s="14" t="s">
        <v>778</v>
      </c>
      <c r="B397" s="14" t="b">
        <v>0</v>
      </c>
      <c r="C397" s="15" t="str">
        <f t="shared" si="1"/>
        <v>E</v>
      </c>
      <c r="D397" s="16" t="s">
        <v>779</v>
      </c>
      <c r="E397" s="17" t="s">
        <v>43</v>
      </c>
      <c r="F397" s="16" t="s">
        <v>780</v>
      </c>
      <c r="G397" s="16" t="b">
        <v>0</v>
      </c>
      <c r="H397" s="16" t="s">
        <v>80</v>
      </c>
      <c r="I397" s="18"/>
      <c r="J397" s="17"/>
      <c r="K397" s="16"/>
      <c r="L397" s="16"/>
    </row>
    <row r="398" spans="1:12" x14ac:dyDescent="0.25">
      <c r="A398" s="6" t="s">
        <v>781</v>
      </c>
      <c r="B398" s="6" t="b">
        <v>0</v>
      </c>
      <c r="C398" s="7" t="str">
        <f t="shared" si="1"/>
        <v>I</v>
      </c>
      <c r="D398" s="19" t="s">
        <v>941</v>
      </c>
      <c r="E398" s="9" t="s">
        <v>14</v>
      </c>
      <c r="F398" s="8"/>
      <c r="G398" s="8" t="b">
        <v>0</v>
      </c>
      <c r="H398" s="8" t="s">
        <v>16</v>
      </c>
      <c r="I398" s="10"/>
      <c r="J398" s="9"/>
      <c r="K398" s="8"/>
      <c r="L398" s="8"/>
    </row>
    <row r="399" spans="1:12" x14ac:dyDescent="0.25">
      <c r="A399" s="6" t="s">
        <v>781</v>
      </c>
      <c r="B399" s="6" t="b">
        <v>0</v>
      </c>
      <c r="C399" s="7" t="str">
        <f t="shared" si="1"/>
        <v>I</v>
      </c>
      <c r="D399" s="19" t="s">
        <v>941</v>
      </c>
      <c r="E399" s="9" t="s">
        <v>782</v>
      </c>
      <c r="F399" s="8"/>
      <c r="G399" s="8" t="b">
        <v>0</v>
      </c>
      <c r="H399" s="8" t="s">
        <v>24</v>
      </c>
      <c r="I399" s="10"/>
      <c r="J399" s="9"/>
      <c r="K399" s="8"/>
      <c r="L399" s="8"/>
    </row>
    <row r="400" spans="1:12" x14ac:dyDescent="0.25">
      <c r="A400" s="6" t="s">
        <v>781</v>
      </c>
      <c r="B400" s="6" t="b">
        <v>0</v>
      </c>
      <c r="C400" s="7" t="str">
        <f t="shared" si="1"/>
        <v>I</v>
      </c>
      <c r="D400" s="19" t="s">
        <v>941</v>
      </c>
      <c r="E400" s="9" t="s">
        <v>101</v>
      </c>
      <c r="F400" s="8"/>
      <c r="G400" s="8" t="b">
        <v>0</v>
      </c>
      <c r="H400" s="8" t="s">
        <v>105</v>
      </c>
      <c r="I400" s="10"/>
      <c r="J400" s="9"/>
      <c r="K400" s="8"/>
      <c r="L400" s="8"/>
    </row>
    <row r="401" spans="1:12" x14ac:dyDescent="0.25">
      <c r="A401" s="6" t="s">
        <v>781</v>
      </c>
      <c r="B401" s="6" t="b">
        <v>0</v>
      </c>
      <c r="C401" s="7" t="str">
        <f t="shared" si="1"/>
        <v>I</v>
      </c>
      <c r="D401" s="19" t="s">
        <v>941</v>
      </c>
      <c r="E401" s="9" t="s">
        <v>782</v>
      </c>
      <c r="F401" s="8"/>
      <c r="G401" s="8" t="b">
        <v>0</v>
      </c>
      <c r="H401" s="8" t="s">
        <v>24</v>
      </c>
      <c r="I401" s="10"/>
      <c r="J401" s="9"/>
      <c r="K401" s="8"/>
      <c r="L401" s="8"/>
    </row>
    <row r="402" spans="1:12" x14ac:dyDescent="0.25">
      <c r="A402" s="6" t="s">
        <v>781</v>
      </c>
      <c r="B402" s="6" t="b">
        <v>0</v>
      </c>
      <c r="C402" s="7" t="str">
        <f t="shared" si="1"/>
        <v>I</v>
      </c>
      <c r="D402" s="19" t="s">
        <v>941</v>
      </c>
      <c r="E402" s="9" t="s">
        <v>782</v>
      </c>
      <c r="F402" s="8"/>
      <c r="G402" s="8" t="b">
        <v>0</v>
      </c>
      <c r="H402" s="8" t="s">
        <v>24</v>
      </c>
      <c r="I402" s="10"/>
      <c r="J402" s="9"/>
      <c r="K402" s="8"/>
      <c r="L402" s="8"/>
    </row>
    <row r="403" spans="1:12" x14ac:dyDescent="0.25">
      <c r="A403" s="6" t="s">
        <v>781</v>
      </c>
      <c r="B403" s="6" t="b">
        <v>0</v>
      </c>
      <c r="C403" s="7" t="str">
        <f t="shared" si="1"/>
        <v>I</v>
      </c>
      <c r="D403" s="19" t="s">
        <v>941</v>
      </c>
      <c r="E403" s="9" t="s">
        <v>783</v>
      </c>
      <c r="F403" s="8"/>
      <c r="G403" s="8" t="b">
        <v>0</v>
      </c>
      <c r="H403" s="8" t="s">
        <v>36</v>
      </c>
      <c r="I403" s="10"/>
      <c r="J403" s="9"/>
      <c r="K403" s="8"/>
      <c r="L403" s="8"/>
    </row>
    <row r="404" spans="1:12" x14ac:dyDescent="0.25">
      <c r="A404" s="6" t="s">
        <v>781</v>
      </c>
      <c r="B404" s="6" t="b">
        <v>0</v>
      </c>
      <c r="C404" s="7" t="str">
        <f t="shared" si="1"/>
        <v>I</v>
      </c>
      <c r="D404" s="19" t="s">
        <v>941</v>
      </c>
      <c r="E404" s="9" t="s">
        <v>14</v>
      </c>
      <c r="F404" s="8"/>
      <c r="G404" s="8" t="b">
        <v>0</v>
      </c>
      <c r="H404" s="8" t="s">
        <v>16</v>
      </c>
      <c r="I404" s="10"/>
      <c r="J404" s="9"/>
      <c r="K404" s="8"/>
      <c r="L404" s="8"/>
    </row>
    <row r="405" spans="1:12" x14ac:dyDescent="0.25">
      <c r="A405" s="6" t="s">
        <v>781</v>
      </c>
      <c r="B405" s="6" t="b">
        <v>0</v>
      </c>
      <c r="C405" s="7" t="str">
        <f t="shared" si="1"/>
        <v>I</v>
      </c>
      <c r="D405" s="19" t="s">
        <v>941</v>
      </c>
      <c r="E405" s="9" t="s">
        <v>14</v>
      </c>
      <c r="F405" s="8"/>
      <c r="G405" s="8" t="b">
        <v>0</v>
      </c>
      <c r="H405" s="8" t="s">
        <v>80</v>
      </c>
      <c r="I405" s="10"/>
      <c r="J405" s="9"/>
      <c r="K405" s="8"/>
      <c r="L405" s="8"/>
    </row>
    <row r="406" spans="1:12" x14ac:dyDescent="0.25">
      <c r="A406" s="6" t="s">
        <v>781</v>
      </c>
      <c r="B406" s="6" t="b">
        <v>0</v>
      </c>
      <c r="C406" s="7" t="str">
        <f t="shared" si="1"/>
        <v>I</v>
      </c>
      <c r="D406" s="19" t="s">
        <v>941</v>
      </c>
      <c r="E406" s="9" t="s">
        <v>73</v>
      </c>
      <c r="F406" s="8"/>
      <c r="G406" s="8" t="b">
        <v>0</v>
      </c>
      <c r="H406" s="8" t="s">
        <v>24</v>
      </c>
      <c r="I406" s="10"/>
      <c r="J406" s="9"/>
      <c r="K406" s="8"/>
      <c r="L406" s="8"/>
    </row>
    <row r="407" spans="1:12" x14ac:dyDescent="0.25">
      <c r="A407" s="6" t="s">
        <v>784</v>
      </c>
      <c r="B407" s="6" t="b">
        <v>0</v>
      </c>
      <c r="C407" s="7" t="str">
        <f t="shared" si="1"/>
        <v>I</v>
      </c>
      <c r="D407" s="19" t="s">
        <v>941</v>
      </c>
      <c r="E407" s="9" t="s">
        <v>421</v>
      </c>
      <c r="F407" s="8"/>
      <c r="G407" s="8" t="b">
        <v>0</v>
      </c>
      <c r="H407" s="8" t="s">
        <v>16</v>
      </c>
      <c r="I407" s="10"/>
      <c r="J407" s="9"/>
      <c r="K407" s="8"/>
      <c r="L407" s="8"/>
    </row>
    <row r="408" spans="1:12" x14ac:dyDescent="0.25">
      <c r="A408" s="6" t="s">
        <v>784</v>
      </c>
      <c r="B408" s="6" t="b">
        <v>0</v>
      </c>
      <c r="C408" s="7" t="str">
        <f t="shared" si="1"/>
        <v>I</v>
      </c>
      <c r="D408" s="19" t="s">
        <v>941</v>
      </c>
      <c r="E408" s="9" t="s">
        <v>101</v>
      </c>
      <c r="F408" s="8"/>
      <c r="G408" s="8" t="b">
        <v>0</v>
      </c>
      <c r="H408" s="8" t="s">
        <v>16</v>
      </c>
      <c r="I408" s="10"/>
      <c r="J408" s="9"/>
      <c r="K408" s="8"/>
      <c r="L408" s="8"/>
    </row>
    <row r="409" spans="1:12" x14ac:dyDescent="0.25">
      <c r="A409" s="6" t="s">
        <v>784</v>
      </c>
      <c r="B409" s="6" t="b">
        <v>0</v>
      </c>
      <c r="C409" s="7" t="str">
        <f t="shared" si="1"/>
        <v>I</v>
      </c>
      <c r="D409" s="19" t="s">
        <v>941</v>
      </c>
      <c r="E409" s="9" t="s">
        <v>101</v>
      </c>
      <c r="F409" s="8"/>
      <c r="G409" s="8" t="b">
        <v>0</v>
      </c>
      <c r="H409" s="8"/>
      <c r="I409" s="10" t="s">
        <v>104</v>
      </c>
      <c r="J409" s="9" t="s">
        <v>368</v>
      </c>
      <c r="K409" s="8"/>
      <c r="L409" s="8"/>
    </row>
    <row r="410" spans="1:12" x14ac:dyDescent="0.25">
      <c r="A410" s="6" t="s">
        <v>784</v>
      </c>
      <c r="B410" s="6" t="b">
        <v>0</v>
      </c>
      <c r="C410" s="7" t="str">
        <f t="shared" si="1"/>
        <v>I</v>
      </c>
      <c r="D410" s="19" t="s">
        <v>941</v>
      </c>
      <c r="E410" s="9" t="s">
        <v>14</v>
      </c>
      <c r="F410" s="8"/>
      <c r="G410" s="8" t="b">
        <v>0</v>
      </c>
      <c r="H410" s="8" t="s">
        <v>785</v>
      </c>
      <c r="I410" s="10"/>
      <c r="J410" s="9"/>
      <c r="K410" s="8"/>
      <c r="L410" s="8"/>
    </row>
    <row r="411" spans="1:12" x14ac:dyDescent="0.25">
      <c r="A411" s="6" t="s">
        <v>784</v>
      </c>
      <c r="B411" s="6" t="b">
        <v>0</v>
      </c>
      <c r="C411" s="7" t="str">
        <f t="shared" si="1"/>
        <v>I</v>
      </c>
      <c r="D411" s="19" t="s">
        <v>941</v>
      </c>
      <c r="E411" s="9" t="s">
        <v>101</v>
      </c>
      <c r="F411" s="8"/>
      <c r="G411" s="8" t="b">
        <v>0</v>
      </c>
      <c r="H411" s="8" t="s">
        <v>105</v>
      </c>
      <c r="I411" s="10"/>
      <c r="J411" s="9"/>
      <c r="K411" s="8"/>
      <c r="L411" s="8"/>
    </row>
    <row r="412" spans="1:12" x14ac:dyDescent="0.25">
      <c r="A412" s="6" t="s">
        <v>784</v>
      </c>
      <c r="B412" s="6" t="b">
        <v>0</v>
      </c>
      <c r="C412" s="7" t="str">
        <f t="shared" si="1"/>
        <v>I</v>
      </c>
      <c r="D412" s="19" t="s">
        <v>941</v>
      </c>
      <c r="E412" s="9" t="s">
        <v>783</v>
      </c>
      <c r="F412" s="8"/>
      <c r="G412" s="8" t="b">
        <v>0</v>
      </c>
      <c r="H412" s="8" t="s">
        <v>36</v>
      </c>
      <c r="I412" s="10"/>
      <c r="J412" s="9"/>
      <c r="K412" s="8"/>
      <c r="L412" s="8"/>
    </row>
    <row r="413" spans="1:12" x14ac:dyDescent="0.25">
      <c r="A413" s="6" t="s">
        <v>784</v>
      </c>
      <c r="B413" s="6" t="b">
        <v>0</v>
      </c>
      <c r="C413" s="7" t="str">
        <f t="shared" si="1"/>
        <v>I</v>
      </c>
      <c r="D413" s="19" t="s">
        <v>941</v>
      </c>
      <c r="E413" s="9" t="s">
        <v>73</v>
      </c>
      <c r="F413" s="8"/>
      <c r="G413" s="8" t="b">
        <v>0</v>
      </c>
      <c r="H413" s="8"/>
      <c r="I413" s="10" t="s">
        <v>75</v>
      </c>
      <c r="J413" s="9" t="s">
        <v>24</v>
      </c>
      <c r="K413" s="8"/>
      <c r="L413" s="8"/>
    </row>
    <row r="414" spans="1:12" x14ac:dyDescent="0.25">
      <c r="A414" s="6" t="s">
        <v>786</v>
      </c>
      <c r="B414" s="6" t="b">
        <v>0</v>
      </c>
      <c r="C414" s="7" t="str">
        <f t="shared" si="1"/>
        <v>I</v>
      </c>
      <c r="D414" s="19" t="s">
        <v>941</v>
      </c>
      <c r="E414" s="9" t="s">
        <v>14</v>
      </c>
      <c r="F414" s="8"/>
      <c r="G414" s="8" t="b">
        <v>0</v>
      </c>
      <c r="H414" s="8" t="s">
        <v>16</v>
      </c>
      <c r="I414" s="10"/>
      <c r="J414" s="9"/>
      <c r="K414" s="8"/>
      <c r="L414" s="8"/>
    </row>
    <row r="415" spans="1:12" x14ac:dyDescent="0.25">
      <c r="A415" s="6" t="s">
        <v>786</v>
      </c>
      <c r="B415" s="6" t="b">
        <v>0</v>
      </c>
      <c r="C415" s="7" t="str">
        <f t="shared" si="1"/>
        <v>I</v>
      </c>
      <c r="D415" s="19" t="s">
        <v>941</v>
      </c>
      <c r="E415" s="9" t="s">
        <v>14</v>
      </c>
      <c r="F415" s="8"/>
      <c r="G415" s="8" t="b">
        <v>0</v>
      </c>
      <c r="H415" s="8" t="s">
        <v>24</v>
      </c>
      <c r="I415" s="10"/>
      <c r="J415" s="9"/>
      <c r="K415" s="8"/>
      <c r="L415" s="8"/>
    </row>
    <row r="416" spans="1:12" x14ac:dyDescent="0.25">
      <c r="A416" s="6" t="s">
        <v>786</v>
      </c>
      <c r="B416" s="6" t="b">
        <v>0</v>
      </c>
      <c r="C416" s="7" t="str">
        <f t="shared" si="1"/>
        <v>I</v>
      </c>
      <c r="D416" s="19" t="s">
        <v>941</v>
      </c>
      <c r="E416" s="9" t="s">
        <v>14</v>
      </c>
      <c r="F416" s="8"/>
      <c r="G416" s="8" t="b">
        <v>0</v>
      </c>
      <c r="H416" s="8" t="s">
        <v>80</v>
      </c>
      <c r="I416" s="10"/>
      <c r="J416" s="9"/>
      <c r="K416" s="8"/>
      <c r="L416" s="8"/>
    </row>
    <row r="417" spans="1:12" x14ac:dyDescent="0.25">
      <c r="A417" s="6" t="s">
        <v>786</v>
      </c>
      <c r="B417" s="6" t="b">
        <v>0</v>
      </c>
      <c r="C417" s="7" t="str">
        <f t="shared" si="1"/>
        <v>I</v>
      </c>
      <c r="D417" s="19" t="s">
        <v>941</v>
      </c>
      <c r="E417" s="9" t="s">
        <v>21</v>
      </c>
      <c r="F417" s="8"/>
      <c r="G417" s="8" t="b">
        <v>0</v>
      </c>
      <c r="H417" s="8" t="s">
        <v>86</v>
      </c>
      <c r="I417" s="10"/>
      <c r="J417" s="9"/>
      <c r="K417" s="8"/>
      <c r="L417" s="8"/>
    </row>
    <row r="418" spans="1:12" x14ac:dyDescent="0.25">
      <c r="A418" s="6" t="s">
        <v>786</v>
      </c>
      <c r="B418" s="6" t="b">
        <v>0</v>
      </c>
      <c r="C418" s="7" t="str">
        <f t="shared" si="1"/>
        <v>I</v>
      </c>
      <c r="D418" s="19" t="s">
        <v>941</v>
      </c>
      <c r="E418" s="9" t="s">
        <v>21</v>
      </c>
      <c r="F418" s="8"/>
      <c r="G418" s="8" t="b">
        <v>0</v>
      </c>
      <c r="H418" s="8"/>
      <c r="I418" s="10" t="s">
        <v>23</v>
      </c>
      <c r="J418" s="9" t="s">
        <v>16</v>
      </c>
      <c r="K418" s="8"/>
      <c r="L418" s="8"/>
    </row>
    <row r="419" spans="1:12" x14ac:dyDescent="0.25">
      <c r="A419" s="6" t="s">
        <v>786</v>
      </c>
      <c r="B419" s="6" t="b">
        <v>0</v>
      </c>
      <c r="C419" s="7" t="str">
        <f t="shared" si="1"/>
        <v>I</v>
      </c>
      <c r="D419" s="19" t="s">
        <v>941</v>
      </c>
      <c r="E419" s="9" t="s">
        <v>73</v>
      </c>
      <c r="F419" s="8"/>
      <c r="G419" s="8" t="b">
        <v>0</v>
      </c>
      <c r="H419" s="8" t="s">
        <v>86</v>
      </c>
      <c r="I419" s="10"/>
      <c r="J419" s="9"/>
      <c r="K419" s="8"/>
      <c r="L419" s="8"/>
    </row>
    <row r="420" spans="1:12" x14ac:dyDescent="0.25">
      <c r="A420" s="6" t="s">
        <v>787</v>
      </c>
      <c r="B420" s="6" t="b">
        <v>0</v>
      </c>
      <c r="C420" s="7" t="str">
        <f t="shared" si="1"/>
        <v>I</v>
      </c>
      <c r="D420" s="19" t="s">
        <v>941</v>
      </c>
      <c r="E420" s="9" t="s">
        <v>421</v>
      </c>
      <c r="F420" s="8"/>
      <c r="G420" s="8" t="b">
        <v>0</v>
      </c>
      <c r="H420" s="8" t="s">
        <v>16</v>
      </c>
      <c r="I420" s="10"/>
      <c r="J420" s="9"/>
      <c r="K420" s="8"/>
      <c r="L420" s="8"/>
    </row>
    <row r="421" spans="1:12" x14ac:dyDescent="0.25">
      <c r="A421" s="6" t="s">
        <v>787</v>
      </c>
      <c r="B421" s="6" t="b">
        <v>0</v>
      </c>
      <c r="C421" s="7" t="str">
        <f t="shared" si="1"/>
        <v>I</v>
      </c>
      <c r="D421" s="19" t="s">
        <v>941</v>
      </c>
      <c r="E421" s="9" t="s">
        <v>21</v>
      </c>
      <c r="F421" s="8"/>
      <c r="G421" s="8" t="b">
        <v>0</v>
      </c>
      <c r="H421" s="8"/>
      <c r="I421" s="10" t="s">
        <v>23</v>
      </c>
      <c r="J421" s="9" t="s">
        <v>591</v>
      </c>
      <c r="K421" s="8"/>
      <c r="L421" s="8"/>
    </row>
    <row r="422" spans="1:12" x14ac:dyDescent="0.25">
      <c r="A422" s="6" t="s">
        <v>787</v>
      </c>
      <c r="B422" s="6" t="b">
        <v>0</v>
      </c>
      <c r="C422" s="7" t="str">
        <f t="shared" si="1"/>
        <v>I</v>
      </c>
      <c r="D422" s="19" t="s">
        <v>941</v>
      </c>
      <c r="E422" s="9" t="s">
        <v>788</v>
      </c>
      <c r="F422" s="8"/>
      <c r="G422" s="8" t="b">
        <v>0</v>
      </c>
      <c r="H422" s="8" t="s">
        <v>105</v>
      </c>
      <c r="I422" s="10"/>
      <c r="J422" s="9"/>
      <c r="K422" s="8"/>
      <c r="L422" s="8"/>
    </row>
    <row r="423" spans="1:12" x14ac:dyDescent="0.25">
      <c r="A423" s="6" t="s">
        <v>787</v>
      </c>
      <c r="B423" s="6" t="b">
        <v>0</v>
      </c>
      <c r="C423" s="7" t="str">
        <f t="shared" si="1"/>
        <v>I</v>
      </c>
      <c r="D423" s="19" t="s">
        <v>941</v>
      </c>
      <c r="E423" s="9" t="s">
        <v>14</v>
      </c>
      <c r="F423" s="8"/>
      <c r="G423" s="8" t="b">
        <v>0</v>
      </c>
      <c r="H423" s="8" t="s">
        <v>16</v>
      </c>
      <c r="I423" s="10"/>
      <c r="J423" s="9"/>
      <c r="K423" s="8"/>
      <c r="L423" s="8"/>
    </row>
    <row r="424" spans="1:12" x14ac:dyDescent="0.25">
      <c r="A424" s="6" t="s">
        <v>787</v>
      </c>
      <c r="B424" s="6" t="b">
        <v>0</v>
      </c>
      <c r="C424" s="7" t="str">
        <f t="shared" si="1"/>
        <v>I</v>
      </c>
      <c r="D424" s="19" t="s">
        <v>941</v>
      </c>
      <c r="E424" s="9" t="s">
        <v>73</v>
      </c>
      <c r="F424" s="8"/>
      <c r="G424" s="8" t="b">
        <v>0</v>
      </c>
      <c r="H424" s="8" t="s">
        <v>16</v>
      </c>
      <c r="I424" s="10"/>
      <c r="J424" s="9"/>
      <c r="K424" s="8"/>
      <c r="L424" s="8"/>
    </row>
    <row r="425" spans="1:12" x14ac:dyDescent="0.25">
      <c r="A425" s="6" t="s">
        <v>789</v>
      </c>
      <c r="B425" s="6" t="b">
        <v>0</v>
      </c>
      <c r="C425" s="7" t="str">
        <f t="shared" si="1"/>
        <v>I</v>
      </c>
      <c r="D425" s="19" t="s">
        <v>941</v>
      </c>
      <c r="E425" s="9" t="s">
        <v>421</v>
      </c>
      <c r="F425" s="8"/>
      <c r="G425" s="8" t="b">
        <v>0</v>
      </c>
      <c r="H425" s="8" t="s">
        <v>16</v>
      </c>
      <c r="I425" s="10"/>
      <c r="J425" s="9"/>
      <c r="K425" s="8"/>
      <c r="L425" s="8"/>
    </row>
    <row r="426" spans="1:12" x14ac:dyDescent="0.25">
      <c r="A426" s="6" t="s">
        <v>789</v>
      </c>
      <c r="B426" s="6" t="b">
        <v>0</v>
      </c>
      <c r="C426" s="7" t="str">
        <f t="shared" si="1"/>
        <v>I</v>
      </c>
      <c r="D426" s="19" t="s">
        <v>941</v>
      </c>
      <c r="E426" s="9" t="s">
        <v>421</v>
      </c>
      <c r="F426" s="8"/>
      <c r="G426" s="8" t="b">
        <v>0</v>
      </c>
      <c r="H426" s="8" t="s">
        <v>16</v>
      </c>
      <c r="I426" s="10"/>
      <c r="J426" s="9"/>
      <c r="K426" s="8"/>
      <c r="L426" s="8"/>
    </row>
    <row r="427" spans="1:12" x14ac:dyDescent="0.25">
      <c r="A427" s="6" t="s">
        <v>789</v>
      </c>
      <c r="B427" s="6" t="b">
        <v>0</v>
      </c>
      <c r="C427" s="7" t="str">
        <f t="shared" si="1"/>
        <v>I</v>
      </c>
      <c r="D427" s="19" t="s">
        <v>941</v>
      </c>
      <c r="E427" s="9" t="s">
        <v>171</v>
      </c>
      <c r="F427" s="8"/>
      <c r="G427" s="8" t="b">
        <v>0</v>
      </c>
      <c r="H427" s="8" t="s">
        <v>120</v>
      </c>
      <c r="I427" s="10"/>
      <c r="J427" s="9"/>
      <c r="K427" s="8"/>
      <c r="L427" s="8"/>
    </row>
    <row r="428" spans="1:12" x14ac:dyDescent="0.25">
      <c r="A428" s="6" t="s">
        <v>789</v>
      </c>
      <c r="B428" s="6" t="b">
        <v>0</v>
      </c>
      <c r="C428" s="7" t="str">
        <f t="shared" si="1"/>
        <v>I</v>
      </c>
      <c r="D428" s="19" t="s">
        <v>941</v>
      </c>
      <c r="E428" s="9" t="s">
        <v>14</v>
      </c>
      <c r="F428" s="8"/>
      <c r="G428" s="8" t="b">
        <v>0</v>
      </c>
      <c r="H428" s="8" t="s">
        <v>86</v>
      </c>
      <c r="I428" s="10"/>
      <c r="J428" s="9"/>
      <c r="K428" s="8"/>
      <c r="L428" s="8"/>
    </row>
    <row r="429" spans="1:12" x14ac:dyDescent="0.25">
      <c r="A429" s="6" t="s">
        <v>789</v>
      </c>
      <c r="B429" s="6" t="b">
        <v>0</v>
      </c>
      <c r="C429" s="7" t="str">
        <f t="shared" si="1"/>
        <v>I</v>
      </c>
      <c r="D429" s="19" t="s">
        <v>941</v>
      </c>
      <c r="E429" s="9" t="s">
        <v>790</v>
      </c>
      <c r="F429" s="8"/>
      <c r="G429" s="8" t="b">
        <v>0</v>
      </c>
      <c r="H429" s="8" t="s">
        <v>86</v>
      </c>
      <c r="I429" s="10"/>
      <c r="J429" s="9"/>
      <c r="K429" s="8"/>
      <c r="L429" s="8"/>
    </row>
    <row r="430" spans="1:12" x14ac:dyDescent="0.25">
      <c r="A430" s="6" t="s">
        <v>789</v>
      </c>
      <c r="B430" s="6" t="b">
        <v>0</v>
      </c>
      <c r="C430" s="7" t="str">
        <f t="shared" si="1"/>
        <v>I</v>
      </c>
      <c r="D430" s="19" t="s">
        <v>941</v>
      </c>
      <c r="E430" s="9" t="s">
        <v>73</v>
      </c>
      <c r="F430" s="8"/>
      <c r="G430" s="8" t="b">
        <v>0</v>
      </c>
      <c r="H430" s="8" t="s">
        <v>36</v>
      </c>
      <c r="I430" s="10"/>
      <c r="J430" s="9"/>
      <c r="K430" s="8"/>
      <c r="L430" s="8"/>
    </row>
    <row r="431" spans="1:12" x14ac:dyDescent="0.25">
      <c r="A431" s="6" t="s">
        <v>791</v>
      </c>
      <c r="B431" s="6" t="b">
        <v>0</v>
      </c>
      <c r="C431" s="7" t="str">
        <f t="shared" si="1"/>
        <v>I</v>
      </c>
      <c r="D431" s="19" t="s">
        <v>941</v>
      </c>
      <c r="E431" s="9" t="s">
        <v>790</v>
      </c>
      <c r="F431" s="8"/>
      <c r="G431" s="8" t="b">
        <v>0</v>
      </c>
      <c r="H431" s="8" t="s">
        <v>36</v>
      </c>
      <c r="I431" s="10"/>
      <c r="J431" s="9"/>
      <c r="K431" s="8"/>
      <c r="L431" s="8"/>
    </row>
    <row r="432" spans="1:12" x14ac:dyDescent="0.25">
      <c r="A432" s="6" t="s">
        <v>791</v>
      </c>
      <c r="B432" s="6" t="b">
        <v>0</v>
      </c>
      <c r="C432" s="7" t="str">
        <f t="shared" si="1"/>
        <v>I</v>
      </c>
      <c r="D432" s="19" t="s">
        <v>941</v>
      </c>
      <c r="E432" s="9" t="s">
        <v>14</v>
      </c>
      <c r="F432" s="8"/>
      <c r="G432" s="8" t="b">
        <v>0</v>
      </c>
      <c r="H432" s="8" t="s">
        <v>24</v>
      </c>
      <c r="I432" s="10"/>
      <c r="J432" s="9"/>
      <c r="K432" s="8"/>
      <c r="L432" s="8"/>
    </row>
    <row r="433" spans="1:12" x14ac:dyDescent="0.25">
      <c r="A433" s="6" t="s">
        <v>791</v>
      </c>
      <c r="B433" s="6" t="b">
        <v>0</v>
      </c>
      <c r="C433" s="7" t="str">
        <f t="shared" si="1"/>
        <v>I</v>
      </c>
      <c r="D433" s="19" t="s">
        <v>941</v>
      </c>
      <c r="E433" s="9" t="s">
        <v>73</v>
      </c>
      <c r="F433" s="8"/>
      <c r="G433" s="8" t="b">
        <v>0</v>
      </c>
      <c r="H433" s="8" t="s">
        <v>24</v>
      </c>
      <c r="I433" s="10"/>
      <c r="J433" s="9"/>
      <c r="K433" s="8"/>
      <c r="L433" s="8"/>
    </row>
    <row r="434" spans="1:12" x14ac:dyDescent="0.25">
      <c r="A434" s="6" t="s">
        <v>792</v>
      </c>
      <c r="B434" s="6" t="b">
        <v>0</v>
      </c>
      <c r="C434" s="7" t="str">
        <f t="shared" si="1"/>
        <v>I</v>
      </c>
      <c r="D434" s="19" t="s">
        <v>941</v>
      </c>
      <c r="E434" s="9" t="s">
        <v>421</v>
      </c>
      <c r="F434" s="8"/>
      <c r="G434" s="8" t="b">
        <v>0</v>
      </c>
      <c r="H434" s="8" t="s">
        <v>16</v>
      </c>
      <c r="I434" s="10"/>
      <c r="J434" s="9"/>
      <c r="K434" s="8"/>
      <c r="L434" s="8"/>
    </row>
    <row r="435" spans="1:12" x14ac:dyDescent="0.25">
      <c r="A435" s="6" t="s">
        <v>792</v>
      </c>
      <c r="B435" s="6" t="b">
        <v>0</v>
      </c>
      <c r="C435" s="7" t="str">
        <f t="shared" si="1"/>
        <v>I</v>
      </c>
      <c r="D435" s="19" t="s">
        <v>941</v>
      </c>
      <c r="E435" s="9" t="s">
        <v>421</v>
      </c>
      <c r="F435" s="8"/>
      <c r="G435" s="8" t="b">
        <v>0</v>
      </c>
      <c r="H435" s="8" t="s">
        <v>16</v>
      </c>
      <c r="I435" s="10"/>
      <c r="J435" s="9"/>
      <c r="K435" s="8"/>
      <c r="L435" s="8"/>
    </row>
    <row r="436" spans="1:12" x14ac:dyDescent="0.25">
      <c r="A436" s="6" t="s">
        <v>792</v>
      </c>
      <c r="B436" s="6" t="b">
        <v>0</v>
      </c>
      <c r="C436" s="7" t="str">
        <f t="shared" si="1"/>
        <v>I</v>
      </c>
      <c r="D436" s="19" t="s">
        <v>941</v>
      </c>
      <c r="E436" s="9" t="s">
        <v>14</v>
      </c>
      <c r="F436" s="8"/>
      <c r="G436" s="8" t="b">
        <v>0</v>
      </c>
      <c r="H436" s="8" t="s">
        <v>16</v>
      </c>
      <c r="I436" s="10"/>
      <c r="J436" s="9"/>
      <c r="K436" s="8"/>
      <c r="L436" s="8"/>
    </row>
    <row r="437" spans="1:12" x14ac:dyDescent="0.25">
      <c r="A437" s="6" t="s">
        <v>792</v>
      </c>
      <c r="B437" s="6" t="b">
        <v>0</v>
      </c>
      <c r="C437" s="7" t="str">
        <f t="shared" si="1"/>
        <v>I</v>
      </c>
      <c r="D437" s="19" t="s">
        <v>941</v>
      </c>
      <c r="E437" s="9" t="s">
        <v>21</v>
      </c>
      <c r="F437" s="8"/>
      <c r="G437" s="8" t="b">
        <v>0</v>
      </c>
      <c r="H437" s="8" t="s">
        <v>36</v>
      </c>
      <c r="I437" s="10"/>
      <c r="J437" s="9"/>
      <c r="K437" s="8"/>
      <c r="L437" s="8"/>
    </row>
    <row r="438" spans="1:12" x14ac:dyDescent="0.25">
      <c r="A438" s="6" t="s">
        <v>792</v>
      </c>
      <c r="B438" s="6" t="b">
        <v>0</v>
      </c>
      <c r="C438" s="7" t="str">
        <f t="shared" si="1"/>
        <v>I</v>
      </c>
      <c r="D438" s="19" t="s">
        <v>941</v>
      </c>
      <c r="E438" s="9" t="s">
        <v>319</v>
      </c>
      <c r="F438" s="8"/>
      <c r="G438" s="8" t="b">
        <v>0</v>
      </c>
      <c r="H438" s="8" t="s">
        <v>24</v>
      </c>
      <c r="I438" s="10"/>
      <c r="J438" s="9"/>
      <c r="K438" s="8"/>
      <c r="L438" s="8"/>
    </row>
    <row r="439" spans="1:12" x14ac:dyDescent="0.25">
      <c r="A439" s="6" t="s">
        <v>792</v>
      </c>
      <c r="B439" s="6" t="b">
        <v>0</v>
      </c>
      <c r="C439" s="7" t="str">
        <f t="shared" si="1"/>
        <v>I</v>
      </c>
      <c r="D439" s="19" t="s">
        <v>941</v>
      </c>
      <c r="E439" s="9" t="s">
        <v>171</v>
      </c>
      <c r="F439" s="8"/>
      <c r="G439" s="8" t="b">
        <v>0</v>
      </c>
      <c r="H439" s="8" t="s">
        <v>105</v>
      </c>
      <c r="I439" s="10"/>
      <c r="J439" s="9"/>
      <c r="K439" s="8"/>
      <c r="L439" s="8"/>
    </row>
    <row r="440" spans="1:12" x14ac:dyDescent="0.25">
      <c r="A440" s="6" t="s">
        <v>792</v>
      </c>
      <c r="B440" s="6" t="b">
        <v>0</v>
      </c>
      <c r="C440" s="7" t="str">
        <f t="shared" si="1"/>
        <v>I</v>
      </c>
      <c r="D440" s="19" t="s">
        <v>941</v>
      </c>
      <c r="E440" s="9" t="s">
        <v>14</v>
      </c>
      <c r="F440" s="8"/>
      <c r="G440" s="8" t="b">
        <v>0</v>
      </c>
      <c r="H440" s="8" t="s">
        <v>18</v>
      </c>
      <c r="I440" s="10"/>
      <c r="J440" s="9"/>
      <c r="K440" s="8"/>
      <c r="L440" s="8"/>
    </row>
    <row r="441" spans="1:12" x14ac:dyDescent="0.25">
      <c r="A441" s="6" t="s">
        <v>792</v>
      </c>
      <c r="B441" s="6" t="b">
        <v>0</v>
      </c>
      <c r="C441" s="7" t="str">
        <f t="shared" si="1"/>
        <v>I</v>
      </c>
      <c r="D441" s="19" t="s">
        <v>941</v>
      </c>
      <c r="E441" s="9" t="s">
        <v>14</v>
      </c>
      <c r="F441" s="8"/>
      <c r="G441" s="8" t="b">
        <v>0</v>
      </c>
      <c r="H441" s="8" t="s">
        <v>18</v>
      </c>
      <c r="I441" s="10"/>
      <c r="J441" s="9"/>
      <c r="K441" s="8"/>
      <c r="L441" s="8"/>
    </row>
    <row r="442" spans="1:12" x14ac:dyDescent="0.25">
      <c r="A442" s="6" t="s">
        <v>792</v>
      </c>
      <c r="B442" s="6" t="b">
        <v>0</v>
      </c>
      <c r="C442" s="7" t="str">
        <f t="shared" si="1"/>
        <v>I</v>
      </c>
      <c r="D442" s="19" t="s">
        <v>941</v>
      </c>
      <c r="E442" s="9" t="s">
        <v>14</v>
      </c>
      <c r="F442" s="8"/>
      <c r="G442" s="8" t="b">
        <v>0</v>
      </c>
      <c r="H442" s="8" t="s">
        <v>18</v>
      </c>
      <c r="I442" s="10"/>
      <c r="J442" s="9"/>
      <c r="K442" s="8"/>
      <c r="L442" s="8"/>
    </row>
    <row r="443" spans="1:12" x14ac:dyDescent="0.25">
      <c r="A443" s="6" t="s">
        <v>792</v>
      </c>
      <c r="B443" s="6" t="b">
        <v>0</v>
      </c>
      <c r="C443" s="7" t="str">
        <f t="shared" si="1"/>
        <v>I</v>
      </c>
      <c r="D443" s="19" t="s">
        <v>941</v>
      </c>
      <c r="E443" s="9" t="s">
        <v>73</v>
      </c>
      <c r="F443" s="8"/>
      <c r="G443" s="8" t="b">
        <v>0</v>
      </c>
      <c r="H443" s="8" t="s">
        <v>36</v>
      </c>
      <c r="I443" s="10"/>
      <c r="J443" s="9"/>
      <c r="K443" s="8"/>
      <c r="L443" s="8"/>
    </row>
    <row r="444" spans="1:12" x14ac:dyDescent="0.25">
      <c r="A444" s="6" t="s">
        <v>792</v>
      </c>
      <c r="B444" s="6" t="b">
        <v>0</v>
      </c>
      <c r="C444" s="7" t="str">
        <f t="shared" si="1"/>
        <v>I</v>
      </c>
      <c r="D444" s="19" t="s">
        <v>941</v>
      </c>
      <c r="E444" s="9" t="s">
        <v>73</v>
      </c>
      <c r="F444" s="8"/>
      <c r="G444" s="8" t="b">
        <v>0</v>
      </c>
      <c r="H444" s="8" t="s">
        <v>86</v>
      </c>
      <c r="I444" s="10"/>
      <c r="J444" s="9"/>
      <c r="K444" s="8"/>
      <c r="L444" s="8"/>
    </row>
    <row r="445" spans="1:12" x14ac:dyDescent="0.25">
      <c r="A445" s="6" t="s">
        <v>792</v>
      </c>
      <c r="B445" s="6" t="b">
        <v>0</v>
      </c>
      <c r="C445" s="7" t="str">
        <f t="shared" si="1"/>
        <v>I</v>
      </c>
      <c r="D445" s="19" t="s">
        <v>941</v>
      </c>
      <c r="E445" s="9" t="s">
        <v>73</v>
      </c>
      <c r="F445" s="8"/>
      <c r="G445" s="8" t="b">
        <v>0</v>
      </c>
      <c r="H445" s="8" t="s">
        <v>36</v>
      </c>
      <c r="I445" s="10"/>
      <c r="J445" s="9"/>
      <c r="K445" s="8"/>
      <c r="L445" s="8"/>
    </row>
    <row r="446" spans="1:12" x14ac:dyDescent="0.25">
      <c r="A446" s="6" t="s">
        <v>793</v>
      </c>
      <c r="B446" s="6" t="b">
        <v>0</v>
      </c>
      <c r="C446" s="7" t="str">
        <f t="shared" si="1"/>
        <v>I</v>
      </c>
      <c r="D446" s="19" t="s">
        <v>941</v>
      </c>
      <c r="E446" s="9" t="s">
        <v>14</v>
      </c>
      <c r="F446" s="8"/>
      <c r="G446" s="8" t="b">
        <v>0</v>
      </c>
      <c r="H446" s="8" t="s">
        <v>16</v>
      </c>
      <c r="I446" s="10"/>
      <c r="J446" s="9"/>
      <c r="K446" s="8"/>
      <c r="L446" s="8"/>
    </row>
    <row r="447" spans="1:12" x14ac:dyDescent="0.25">
      <c r="A447" s="6" t="s">
        <v>793</v>
      </c>
      <c r="B447" s="6" t="b">
        <v>0</v>
      </c>
      <c r="C447" s="7" t="str">
        <f t="shared" si="1"/>
        <v>I</v>
      </c>
      <c r="D447" s="19" t="s">
        <v>941</v>
      </c>
      <c r="E447" s="9" t="s">
        <v>21</v>
      </c>
      <c r="F447" s="8"/>
      <c r="G447" s="8" t="b">
        <v>0</v>
      </c>
      <c r="H447" s="8" t="s">
        <v>18</v>
      </c>
      <c r="I447" s="10"/>
      <c r="J447" s="9"/>
      <c r="K447" s="8"/>
      <c r="L447" s="8"/>
    </row>
    <row r="448" spans="1:12" x14ac:dyDescent="0.25">
      <c r="A448" s="6" t="s">
        <v>793</v>
      </c>
      <c r="B448" s="6" t="b">
        <v>0</v>
      </c>
      <c r="C448" s="7" t="str">
        <f t="shared" si="1"/>
        <v>I</v>
      </c>
      <c r="D448" s="19" t="s">
        <v>941</v>
      </c>
      <c r="E448" s="9" t="s">
        <v>421</v>
      </c>
      <c r="F448" s="8"/>
      <c r="G448" s="8" t="b">
        <v>0</v>
      </c>
      <c r="H448" s="8" t="s">
        <v>16</v>
      </c>
      <c r="I448" s="10"/>
      <c r="J448" s="9"/>
      <c r="K448" s="8"/>
      <c r="L448" s="8"/>
    </row>
    <row r="449" spans="1:12" x14ac:dyDescent="0.25">
      <c r="A449" s="6" t="s">
        <v>793</v>
      </c>
      <c r="B449" s="6" t="b">
        <v>0</v>
      </c>
      <c r="C449" s="7" t="str">
        <f t="shared" si="1"/>
        <v>I</v>
      </c>
      <c r="D449" s="19" t="s">
        <v>941</v>
      </c>
      <c r="E449" s="9" t="s">
        <v>34</v>
      </c>
      <c r="F449" s="8"/>
      <c r="G449" s="8" t="b">
        <v>0</v>
      </c>
      <c r="H449" s="8"/>
      <c r="I449" s="10"/>
      <c r="J449" s="9"/>
      <c r="K449" s="8"/>
      <c r="L449" s="8"/>
    </row>
    <row r="450" spans="1:12" x14ac:dyDescent="0.25">
      <c r="A450" s="6" t="s">
        <v>793</v>
      </c>
      <c r="B450" s="6" t="b">
        <v>0</v>
      </c>
      <c r="C450" s="7" t="str">
        <f t="shared" si="1"/>
        <v>I</v>
      </c>
      <c r="D450" s="19" t="s">
        <v>941</v>
      </c>
      <c r="E450" s="9" t="s">
        <v>14</v>
      </c>
      <c r="F450" s="8"/>
      <c r="G450" s="8" t="b">
        <v>0</v>
      </c>
      <c r="H450" s="8" t="s">
        <v>16</v>
      </c>
      <c r="I450" s="10"/>
      <c r="J450" s="9"/>
      <c r="K450" s="8"/>
      <c r="L450" s="8"/>
    </row>
    <row r="451" spans="1:12" x14ac:dyDescent="0.25">
      <c r="A451" s="6" t="s">
        <v>793</v>
      </c>
      <c r="B451" s="6" t="b">
        <v>0</v>
      </c>
      <c r="C451" s="7" t="str">
        <f t="shared" si="1"/>
        <v>I</v>
      </c>
      <c r="D451" s="19" t="s">
        <v>941</v>
      </c>
      <c r="E451" s="9" t="s">
        <v>21</v>
      </c>
      <c r="F451" s="8"/>
      <c r="G451" s="8" t="b">
        <v>0</v>
      </c>
      <c r="H451" s="8" t="s">
        <v>103</v>
      </c>
      <c r="I451" s="10"/>
      <c r="J451" s="9"/>
      <c r="K451" s="8"/>
      <c r="L451" s="8"/>
    </row>
    <row r="452" spans="1:12" x14ac:dyDescent="0.25">
      <c r="A452" s="14" t="s">
        <v>793</v>
      </c>
      <c r="B452" s="14" t="b">
        <v>0</v>
      </c>
      <c r="C452" s="15" t="str">
        <f t="shared" si="1"/>
        <v>I</v>
      </c>
      <c r="D452" s="28" t="s">
        <v>941</v>
      </c>
      <c r="E452" s="17" t="s">
        <v>319</v>
      </c>
      <c r="F452" s="16"/>
      <c r="G452" s="16" t="b">
        <v>0</v>
      </c>
      <c r="H452" s="16" t="s">
        <v>24</v>
      </c>
      <c r="I452" s="18"/>
      <c r="J452" s="17"/>
      <c r="K452" s="16"/>
      <c r="L452" s="16"/>
    </row>
    <row r="453" spans="1:12" x14ac:dyDescent="0.25">
      <c r="A453" s="6" t="s">
        <v>794</v>
      </c>
      <c r="B453" s="6" t="b">
        <v>0</v>
      </c>
      <c r="C453" s="7" t="str">
        <f t="shared" si="1"/>
        <v>S</v>
      </c>
      <c r="D453" s="6" t="s">
        <v>795</v>
      </c>
      <c r="E453" s="9" t="s">
        <v>321</v>
      </c>
      <c r="F453" s="8"/>
      <c r="G453" s="8" t="b">
        <v>0</v>
      </c>
      <c r="H453" s="8"/>
      <c r="I453" s="10"/>
      <c r="J453" s="9"/>
      <c r="K453" s="8"/>
      <c r="L453" s="8"/>
    </row>
    <row r="454" spans="1:12" x14ac:dyDescent="0.25">
      <c r="A454" s="6" t="s">
        <v>794</v>
      </c>
      <c r="B454" s="6" t="b">
        <v>0</v>
      </c>
      <c r="C454" s="7" t="str">
        <f t="shared" si="1"/>
        <v>S</v>
      </c>
      <c r="D454" s="8" t="s">
        <v>796</v>
      </c>
      <c r="E454" s="9" t="s">
        <v>101</v>
      </c>
      <c r="F454" s="8"/>
      <c r="G454" s="8" t="b">
        <v>0</v>
      </c>
      <c r="H454" s="8"/>
      <c r="I454" s="10"/>
      <c r="J454" s="9"/>
      <c r="K454" s="8"/>
      <c r="L454" s="8"/>
    </row>
    <row r="455" spans="1:12" x14ac:dyDescent="0.25">
      <c r="A455" s="6" t="s">
        <v>797</v>
      </c>
      <c r="B455" s="6" t="b">
        <v>0</v>
      </c>
      <c r="C455" s="7" t="str">
        <f t="shared" si="1"/>
        <v>S</v>
      </c>
      <c r="D455" s="8" t="s">
        <v>798</v>
      </c>
      <c r="E455" s="9" t="s">
        <v>321</v>
      </c>
      <c r="F455" s="8"/>
      <c r="G455" s="8" t="b">
        <v>0</v>
      </c>
      <c r="H455" s="8"/>
      <c r="I455" s="10"/>
      <c r="J455" s="9"/>
      <c r="K455" s="8"/>
      <c r="L455" s="8"/>
    </row>
    <row r="456" spans="1:12" x14ac:dyDescent="0.25">
      <c r="A456" s="6" t="s">
        <v>797</v>
      </c>
      <c r="B456" s="6" t="b">
        <v>0</v>
      </c>
      <c r="C456" s="7" t="str">
        <f t="shared" si="1"/>
        <v>S</v>
      </c>
      <c r="D456" s="8" t="s">
        <v>799</v>
      </c>
      <c r="E456" s="9" t="s">
        <v>321</v>
      </c>
      <c r="F456" s="8"/>
      <c r="G456" s="8" t="b">
        <v>0</v>
      </c>
      <c r="H456" s="8"/>
      <c r="I456" s="10" t="s">
        <v>800</v>
      </c>
      <c r="J456" s="9" t="s">
        <v>801</v>
      </c>
      <c r="K456" s="8"/>
      <c r="L456" s="8"/>
    </row>
    <row r="457" spans="1:12" x14ac:dyDescent="0.25">
      <c r="A457" s="6" t="s">
        <v>802</v>
      </c>
      <c r="B457" s="6" t="b">
        <v>0</v>
      </c>
      <c r="C457" s="7" t="str">
        <f t="shared" si="1"/>
        <v>S</v>
      </c>
      <c r="D457" s="8" t="s">
        <v>803</v>
      </c>
      <c r="E457" s="9" t="s">
        <v>790</v>
      </c>
      <c r="F457" s="8"/>
      <c r="G457" s="8" t="b">
        <v>0</v>
      </c>
      <c r="H457" s="8"/>
      <c r="I457" s="10"/>
      <c r="J457" s="9"/>
      <c r="K457" s="8"/>
      <c r="L457" s="8"/>
    </row>
    <row r="458" spans="1:12" x14ac:dyDescent="0.25">
      <c r="A458" s="6" t="s">
        <v>802</v>
      </c>
      <c r="B458" s="6" t="b">
        <v>0</v>
      </c>
      <c r="C458" s="7" t="str">
        <f t="shared" si="1"/>
        <v>S</v>
      </c>
      <c r="D458" s="8" t="s">
        <v>804</v>
      </c>
      <c r="E458" s="9" t="s">
        <v>21</v>
      </c>
      <c r="F458" s="8"/>
      <c r="G458" s="8" t="b">
        <v>0</v>
      </c>
      <c r="H458" s="8"/>
      <c r="I458" s="10"/>
      <c r="J458" s="9"/>
      <c r="K458" s="8"/>
      <c r="L458" s="8"/>
    </row>
    <row r="459" spans="1:12" x14ac:dyDescent="0.25">
      <c r="A459" s="6" t="s">
        <v>802</v>
      </c>
      <c r="B459" s="6" t="b">
        <v>0</v>
      </c>
      <c r="C459" s="7" t="str">
        <f t="shared" si="1"/>
        <v>S</v>
      </c>
      <c r="D459" s="8" t="s">
        <v>805</v>
      </c>
      <c r="E459" s="9" t="s">
        <v>14</v>
      </c>
      <c r="F459" s="8"/>
      <c r="G459" s="8" t="b">
        <v>0</v>
      </c>
      <c r="H459" s="8" t="s">
        <v>16</v>
      </c>
      <c r="I459" s="10"/>
      <c r="J459" s="9"/>
      <c r="K459" s="8"/>
      <c r="L459" s="8"/>
    </row>
    <row r="460" spans="1:12" x14ac:dyDescent="0.25">
      <c r="A460" s="6" t="s">
        <v>806</v>
      </c>
      <c r="B460" s="6" t="b">
        <v>0</v>
      </c>
      <c r="C460" s="7" t="str">
        <f t="shared" si="1"/>
        <v>S</v>
      </c>
      <c r="D460" s="8" t="s">
        <v>807</v>
      </c>
      <c r="E460" s="9" t="s">
        <v>808</v>
      </c>
      <c r="F460" s="8"/>
      <c r="G460" s="8" t="b">
        <v>0</v>
      </c>
      <c r="H460" s="8"/>
      <c r="I460" s="10"/>
      <c r="J460" s="9"/>
      <c r="K460" s="8"/>
      <c r="L460" s="8"/>
    </row>
    <row r="461" spans="1:12" x14ac:dyDescent="0.25">
      <c r="A461" s="6" t="s">
        <v>806</v>
      </c>
      <c r="B461" s="6" t="b">
        <v>0</v>
      </c>
      <c r="C461" s="7" t="str">
        <f t="shared" si="1"/>
        <v>S</v>
      </c>
      <c r="D461" s="8" t="s">
        <v>809</v>
      </c>
      <c r="E461" s="9" t="s">
        <v>21</v>
      </c>
      <c r="F461" s="8"/>
      <c r="G461" s="8" t="b">
        <v>0</v>
      </c>
      <c r="H461" s="8" t="s">
        <v>16</v>
      </c>
      <c r="I461" s="10"/>
      <c r="J461" s="9"/>
      <c r="K461" s="8"/>
      <c r="L461" s="8"/>
    </row>
    <row r="462" spans="1:12" x14ac:dyDescent="0.25">
      <c r="A462" s="6" t="s">
        <v>810</v>
      </c>
      <c r="B462" s="6" t="b">
        <v>0</v>
      </c>
      <c r="C462" s="7" t="str">
        <f t="shared" si="1"/>
        <v>S</v>
      </c>
      <c r="D462" s="8" t="s">
        <v>811</v>
      </c>
      <c r="E462" s="9" t="s">
        <v>28</v>
      </c>
      <c r="F462" s="8"/>
      <c r="G462" s="8" t="b">
        <v>0</v>
      </c>
      <c r="H462" s="8"/>
      <c r="I462" s="10"/>
      <c r="J462" s="9"/>
      <c r="K462" s="8"/>
      <c r="L462" s="8"/>
    </row>
    <row r="463" spans="1:12" x14ac:dyDescent="0.25">
      <c r="A463" s="6" t="s">
        <v>810</v>
      </c>
      <c r="B463" s="6" t="b">
        <v>0</v>
      </c>
      <c r="C463" s="7" t="str">
        <f t="shared" si="1"/>
        <v>S</v>
      </c>
      <c r="D463" s="8" t="s">
        <v>812</v>
      </c>
      <c r="E463" s="9" t="s">
        <v>813</v>
      </c>
      <c r="F463" s="8"/>
      <c r="G463" s="8" t="b">
        <v>0</v>
      </c>
      <c r="H463" s="8"/>
      <c r="I463" s="10"/>
      <c r="J463" s="9"/>
      <c r="K463" s="8"/>
      <c r="L463" s="8"/>
    </row>
    <row r="464" spans="1:12" x14ac:dyDescent="0.25">
      <c r="A464" s="6" t="s">
        <v>810</v>
      </c>
      <c r="B464" s="6" t="b">
        <v>0</v>
      </c>
      <c r="C464" s="7" t="str">
        <f t="shared" si="1"/>
        <v>S</v>
      </c>
      <c r="D464" s="8" t="s">
        <v>814</v>
      </c>
      <c r="E464" s="9" t="s">
        <v>321</v>
      </c>
      <c r="F464" s="8" t="s">
        <v>815</v>
      </c>
      <c r="G464" s="8" t="b">
        <v>0</v>
      </c>
      <c r="H464" s="8"/>
      <c r="I464" s="10" t="s">
        <v>800</v>
      </c>
      <c r="J464" s="9" t="s">
        <v>447</v>
      </c>
      <c r="K464" s="8"/>
      <c r="L464" s="8"/>
    </row>
    <row r="465" spans="1:12" x14ac:dyDescent="0.25">
      <c r="A465" s="6" t="s">
        <v>810</v>
      </c>
      <c r="B465" s="6" t="b">
        <v>0</v>
      </c>
      <c r="C465" s="7" t="str">
        <f t="shared" si="1"/>
        <v>S</v>
      </c>
      <c r="D465" s="8" t="s">
        <v>816</v>
      </c>
      <c r="E465" s="9" t="s">
        <v>319</v>
      </c>
      <c r="F465" s="8"/>
      <c r="G465" s="8" t="b">
        <v>0</v>
      </c>
      <c r="H465" s="8"/>
      <c r="I465" s="10"/>
      <c r="J465" s="9"/>
      <c r="K465" s="8"/>
      <c r="L465" s="8"/>
    </row>
    <row r="466" spans="1:12" x14ac:dyDescent="0.25">
      <c r="A466" s="6" t="s">
        <v>810</v>
      </c>
      <c r="B466" s="6" t="b">
        <v>0</v>
      </c>
      <c r="C466" s="7" t="str">
        <f t="shared" si="1"/>
        <v>S</v>
      </c>
      <c r="D466" s="8" t="s">
        <v>817</v>
      </c>
      <c r="E466" s="9" t="s">
        <v>321</v>
      </c>
      <c r="F466" s="8"/>
      <c r="G466" s="8" t="b">
        <v>0</v>
      </c>
      <c r="H466" s="8"/>
      <c r="I466" s="10"/>
      <c r="J466" s="9"/>
      <c r="K466" s="8"/>
      <c r="L466" s="8"/>
    </row>
    <row r="467" spans="1:12" x14ac:dyDescent="0.25">
      <c r="A467" s="6" t="s">
        <v>810</v>
      </c>
      <c r="B467" s="6" t="b">
        <v>0</v>
      </c>
      <c r="C467" s="7" t="str">
        <f t="shared" si="1"/>
        <v>S</v>
      </c>
      <c r="D467" s="8" t="s">
        <v>818</v>
      </c>
      <c r="E467" s="9" t="s">
        <v>21</v>
      </c>
      <c r="F467" s="8"/>
      <c r="G467" s="8" t="b">
        <v>0</v>
      </c>
      <c r="H467" s="8"/>
      <c r="I467" s="10"/>
      <c r="J467" s="9"/>
      <c r="K467" s="8"/>
      <c r="L467" s="8"/>
    </row>
    <row r="468" spans="1:12" x14ac:dyDescent="0.25">
      <c r="A468" s="6" t="s">
        <v>810</v>
      </c>
      <c r="B468" s="6" t="b">
        <v>0</v>
      </c>
      <c r="C468" s="7" t="str">
        <f t="shared" si="1"/>
        <v>S</v>
      </c>
      <c r="D468" s="8" t="s">
        <v>819</v>
      </c>
      <c r="E468" s="9" t="s">
        <v>73</v>
      </c>
      <c r="F468" s="8"/>
      <c r="G468" s="8" t="b">
        <v>0</v>
      </c>
      <c r="H468" s="8"/>
      <c r="I468" s="10"/>
      <c r="J468" s="9"/>
      <c r="K468" s="8"/>
      <c r="L468" s="8"/>
    </row>
    <row r="469" spans="1:12" x14ac:dyDescent="0.25">
      <c r="A469" s="6" t="s">
        <v>820</v>
      </c>
      <c r="B469" s="6" t="b">
        <v>0</v>
      </c>
      <c r="C469" s="7" t="str">
        <f t="shared" si="1"/>
        <v>S</v>
      </c>
      <c r="D469" s="8" t="s">
        <v>821</v>
      </c>
      <c r="E469" s="9" t="s">
        <v>14</v>
      </c>
      <c r="F469" s="8"/>
      <c r="G469" s="8" t="b">
        <v>0</v>
      </c>
      <c r="H469" s="8" t="s">
        <v>16</v>
      </c>
      <c r="I469" s="10"/>
      <c r="J469" s="9"/>
      <c r="K469" s="8"/>
      <c r="L469" s="8"/>
    </row>
    <row r="470" spans="1:12" x14ac:dyDescent="0.25">
      <c r="A470" s="6" t="s">
        <v>820</v>
      </c>
      <c r="B470" s="6" t="b">
        <v>0</v>
      </c>
      <c r="C470" s="7" t="str">
        <f t="shared" si="1"/>
        <v>S</v>
      </c>
      <c r="D470" s="8" t="s">
        <v>822</v>
      </c>
      <c r="E470" s="9" t="s">
        <v>171</v>
      </c>
      <c r="F470" s="8"/>
      <c r="G470" s="8" t="b">
        <v>0</v>
      </c>
      <c r="H470" s="8"/>
      <c r="I470" s="10"/>
      <c r="J470" s="9"/>
      <c r="K470" s="8"/>
      <c r="L470" s="8"/>
    </row>
    <row r="471" spans="1:12" x14ac:dyDescent="0.25">
      <c r="A471" s="6" t="s">
        <v>820</v>
      </c>
      <c r="B471" s="6" t="b">
        <v>0</v>
      </c>
      <c r="C471" s="7" t="str">
        <f t="shared" si="1"/>
        <v>S</v>
      </c>
      <c r="D471" s="8" t="s">
        <v>823</v>
      </c>
      <c r="E471" s="9" t="s">
        <v>21</v>
      </c>
      <c r="F471" s="8"/>
      <c r="G471" s="8" t="b">
        <v>0</v>
      </c>
      <c r="H471" s="8"/>
      <c r="I471" s="10"/>
      <c r="J471" s="9"/>
      <c r="K471" s="8"/>
      <c r="L471" s="8"/>
    </row>
    <row r="472" spans="1:12" x14ac:dyDescent="0.25">
      <c r="A472" s="6" t="s">
        <v>820</v>
      </c>
      <c r="B472" s="6" t="b">
        <v>0</v>
      </c>
      <c r="C472" s="7" t="str">
        <f t="shared" si="1"/>
        <v>S</v>
      </c>
      <c r="D472" s="8" t="s">
        <v>824</v>
      </c>
      <c r="E472" s="9" t="s">
        <v>73</v>
      </c>
      <c r="F472" s="8"/>
      <c r="G472" s="8" t="b">
        <v>0</v>
      </c>
      <c r="H472" s="8"/>
      <c r="I472" s="10"/>
      <c r="J472" s="9"/>
      <c r="K472" s="8"/>
      <c r="L472" s="8"/>
    </row>
    <row r="473" spans="1:12" x14ac:dyDescent="0.25">
      <c r="A473" s="6" t="s">
        <v>820</v>
      </c>
      <c r="B473" s="6" t="b">
        <v>0</v>
      </c>
      <c r="C473" s="7" t="str">
        <f t="shared" si="1"/>
        <v>S</v>
      </c>
      <c r="D473" s="8" t="s">
        <v>825</v>
      </c>
      <c r="E473" s="9" t="s">
        <v>171</v>
      </c>
      <c r="F473" s="8"/>
      <c r="G473" s="8" t="b">
        <v>0</v>
      </c>
      <c r="H473" s="8"/>
      <c r="I473" s="10"/>
      <c r="J473" s="9"/>
      <c r="K473" s="8"/>
      <c r="L473" s="8"/>
    </row>
  </sheetData>
  <autoFilter ref="B1:B473" xr:uid="{00000000-0009-0000-0000-000000000000}"/>
  <conditionalFormatting sqref="B2:B473">
    <cfRule type="cellIs" dxfId="1" priority="1" operator="equal">
      <formula>"TRUE"</formula>
    </cfRule>
  </conditionalFormatting>
  <conditionalFormatting sqref="G2:G473">
    <cfRule type="cellIs" dxfId="0" priority="2"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
  <sheetViews>
    <sheetView workbookViewId="0"/>
  </sheetViews>
  <sheetFormatPr defaultColWidth="12.6640625" defaultRowHeight="15.75" customHeight="1" x14ac:dyDescent="0.25"/>
  <cols>
    <col min="1" max="1" width="31.33203125" customWidth="1"/>
    <col min="3" max="3" width="3.88671875" customWidth="1"/>
  </cols>
  <sheetData>
    <row r="1" spans="1:3" x14ac:dyDescent="0.25">
      <c r="A1" s="1" t="s">
        <v>826</v>
      </c>
      <c r="B1" s="1" t="s">
        <v>827</v>
      </c>
      <c r="C1" s="20" t="s">
        <v>828</v>
      </c>
    </row>
    <row r="2" spans="1:3" x14ac:dyDescent="0.25">
      <c r="A2" s="6" t="s">
        <v>829</v>
      </c>
      <c r="B2" s="6" t="s">
        <v>830</v>
      </c>
      <c r="C2" s="21">
        <f ca="1">IFERROR(__xludf.DUMMYFUNCTION("COUNTA(UNIQUE(CHOOSECOLS(FILTER(Data!A$2:C4, Data!C$2:C4=B2), 1)))"),145)</f>
        <v>145</v>
      </c>
    </row>
    <row r="3" spans="1:3" x14ac:dyDescent="0.25">
      <c r="A3" s="6" t="s">
        <v>831</v>
      </c>
      <c r="B3" s="6" t="s">
        <v>832</v>
      </c>
      <c r="C3" s="21">
        <f ca="1">IFERROR(__xludf.DUMMYFUNCTION("COUNTA(UNIQUE(CHOOSECOLS(FILTER(Data!A$2:C4, Data!C$2:C4=B3), 1)))"),6)</f>
        <v>6</v>
      </c>
    </row>
    <row r="4" spans="1:3" x14ac:dyDescent="0.25">
      <c r="A4" s="6" t="s">
        <v>833</v>
      </c>
      <c r="B4" s="6" t="s">
        <v>834</v>
      </c>
      <c r="C4" s="21">
        <f ca="1">IFERROR(__xludf.DUMMYFUNCTION("COUNTA(UNIQUE(CHOOSECOLS(FILTER(Data!A$2:C4, Data!C$2:C4=B4), 1)))"),8)</f>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6640625" defaultRowHeight="15.75" customHeight="1" x14ac:dyDescent="0.25"/>
  <cols>
    <col min="1" max="1" width="37.6640625" customWidth="1"/>
    <col min="2" max="2" width="62.6640625" customWidth="1"/>
    <col min="3" max="4" width="5.109375" customWidth="1"/>
  </cols>
  <sheetData>
    <row r="1" spans="1:4" x14ac:dyDescent="0.25">
      <c r="A1" s="1" t="s">
        <v>4</v>
      </c>
      <c r="B1" s="3" t="s">
        <v>835</v>
      </c>
      <c r="C1" s="1" t="s">
        <v>836</v>
      </c>
      <c r="D1" s="1" t="s">
        <v>837</v>
      </c>
    </row>
    <row r="2" spans="1:4" x14ac:dyDescent="0.25">
      <c r="A2" s="6" t="str">
        <f ca="1">IFERROR(__xludf.DUMMYFUNCTION("UNIQUE(FILTER(Data!E2:E1000,Data!E2:E1000&lt;&gt;""""))"),"understanding")</f>
        <v>understanding</v>
      </c>
      <c r="B2" s="8" t="s">
        <v>838</v>
      </c>
      <c r="C2" s="6">
        <f ca="1">IF(ISBLANK(A2), "", SUMPRODUCT((Data!E$2:E1000=A2) * (Data!C$2:C1000="E")))</f>
        <v>28</v>
      </c>
      <c r="D2" s="6">
        <f ca="1">IF(ISBLANK(A2), "", SUMPRODUCT((Data!E$2:E1000=A2) * (Data!C$2:C1000="I")))</f>
        <v>16</v>
      </c>
    </row>
    <row r="3" spans="1:4" x14ac:dyDescent="0.25">
      <c r="A3" s="6" t="str">
        <f ca="1">IFERROR(__xludf.DUMMYFUNCTION("""COMPUTED_VALUE"""),"implementing")</f>
        <v>implementing</v>
      </c>
      <c r="B3" s="8" t="s">
        <v>839</v>
      </c>
      <c r="C3" s="6">
        <f ca="1">IF(ISBLANK(A3), "", SUMPRODUCT((Data!E$2:E1000=A3) * (Data!C$2:C1000="E")))</f>
        <v>15</v>
      </c>
      <c r="D3" s="6">
        <f ca="1">IF(ISBLANK(A3), "", SUMPRODUCT((Data!E$2:E1000=A3) * (Data!C$2:C1000="I")))</f>
        <v>6</v>
      </c>
    </row>
    <row r="4" spans="1:4" x14ac:dyDescent="0.25">
      <c r="A4" s="6" t="str">
        <f ca="1">IFERROR(__xludf.DUMMYFUNCTION("""COMPUTED_VALUE"""),"modelling")</f>
        <v>modelling</v>
      </c>
      <c r="B4" s="8" t="s">
        <v>840</v>
      </c>
      <c r="C4" s="6">
        <f ca="1">IF(ISBLANK(A4), "", SUMPRODUCT((Data!E$2:E1000=A4) * (Data!C$2:C1000="E")))</f>
        <v>19</v>
      </c>
      <c r="D4" s="6">
        <f ca="1">IF(ISBLANK(A4), "", SUMPRODUCT((Data!E$2:E1000=A4) * (Data!C$2:C1000="I")))</f>
        <v>0</v>
      </c>
    </row>
    <row r="5" spans="1:4" x14ac:dyDescent="0.25">
      <c r="A5" s="6" t="str">
        <f ca="1">IFERROR(__xludf.DUMMYFUNCTION("""COMPUTED_VALUE"""),"assessing compliance")</f>
        <v>assessing compliance</v>
      </c>
      <c r="B5" s="8" t="s">
        <v>841</v>
      </c>
      <c r="C5" s="6">
        <f ca="1">IF(ISBLANK(A5), "", SUMPRODUCT((Data!E$2:E1000=A5) * (Data!C$2:C1000="E")))</f>
        <v>1</v>
      </c>
      <c r="D5" s="6">
        <f ca="1">IF(ISBLANK(A5), "", SUMPRODUCT((Data!E$2:E1000=A5) * (Data!C$2:C1000="I")))</f>
        <v>1</v>
      </c>
    </row>
    <row r="6" spans="1:4" x14ac:dyDescent="0.25">
      <c r="A6" s="6" t="str">
        <f ca="1">IFERROR(__xludf.DUMMYFUNCTION("""COMPUTED_VALUE"""),"comprehending")</f>
        <v>comprehending</v>
      </c>
      <c r="B6" s="6" t="s">
        <v>838</v>
      </c>
      <c r="C6" s="6">
        <f ca="1">IF(ISBLANK(A6), "", SUMPRODUCT((Data!E$2:E1000=A6) * (Data!C$2:C1000="E")))</f>
        <v>24</v>
      </c>
      <c r="D6" s="6">
        <f ca="1">IF(ISBLANK(A6), "", SUMPRODUCT((Data!E$2:E1000=A6) * (Data!C$2:C1000="I")))</f>
        <v>0</v>
      </c>
    </row>
    <row r="7" spans="1:4" x14ac:dyDescent="0.25">
      <c r="A7" s="6" t="str">
        <f ca="1">IFERROR(__xludf.DUMMYFUNCTION("""COMPUTED_VALUE"""),"modifying")</f>
        <v>modifying</v>
      </c>
      <c r="B7" s="8" t="s">
        <v>842</v>
      </c>
      <c r="C7" s="6">
        <f ca="1">IF(ISBLANK(A7), "", SUMPRODUCT((Data!E$2:E1000=A7) * (Data!C$2:C1000="E")))</f>
        <v>7</v>
      </c>
      <c r="D7" s="6">
        <f ca="1">IF(ISBLANK(A7), "", SUMPRODUCT((Data!E$2:E1000=A7) * (Data!C$2:C1000="I")))</f>
        <v>0</v>
      </c>
    </row>
    <row r="8" spans="1:4" x14ac:dyDescent="0.25">
      <c r="A8" s="6" t="str">
        <f ca="1">IFERROR(__xludf.DUMMYFUNCTION("""COMPUTED_VALUE"""),"testing")</f>
        <v>testing</v>
      </c>
      <c r="B8" s="8" t="s">
        <v>843</v>
      </c>
      <c r="C8" s="6">
        <f ca="1">IF(ISBLANK(A8), "", SUMPRODUCT((Data!E$2:E1000=A8) * (Data!C$2:C1000="E")))</f>
        <v>12</v>
      </c>
      <c r="D8" s="6">
        <f ca="1">IF(ISBLANK(A8), "", SUMPRODUCT((Data!E$2:E1000=A8) * (Data!C$2:C1000="I")))</f>
        <v>9</v>
      </c>
    </row>
    <row r="9" spans="1:4" x14ac:dyDescent="0.25">
      <c r="A9" s="6" t="str">
        <f ca="1">IFERROR(__xludf.DUMMYFUNCTION("""COMPUTED_VALUE"""),"designing UI")</f>
        <v>designing UI</v>
      </c>
      <c r="B9" s="8" t="s">
        <v>844</v>
      </c>
      <c r="C9" s="6">
        <f ca="1">IF(ISBLANK(A9), "", SUMPRODUCT((Data!E$2:E1000=A9) * (Data!C$2:C1000="E")))</f>
        <v>2</v>
      </c>
      <c r="D9" s="6">
        <f ca="1">IF(ISBLANK(A9), "", SUMPRODUCT((Data!E$2:E1000=A9) * (Data!C$2:C1000="I")))</f>
        <v>0</v>
      </c>
    </row>
    <row r="10" spans="1:4" x14ac:dyDescent="0.25">
      <c r="A10" s="6" t="str">
        <f ca="1">IFERROR(__xludf.DUMMYFUNCTION("""COMPUTED_VALUE"""),"estimating effort")</f>
        <v>estimating effort</v>
      </c>
      <c r="B10" s="8" t="s">
        <v>845</v>
      </c>
      <c r="C10" s="6">
        <f ca="1">IF(ISBLANK(A10), "", SUMPRODUCT((Data!E$2:E1000=A10) * (Data!C$2:C1000="E")))</f>
        <v>5</v>
      </c>
      <c r="D10" s="6">
        <f ca="1">IF(ISBLANK(A10), "", SUMPRODUCT((Data!E$2:E1000=A10) * (Data!C$2:C1000="I")))</f>
        <v>4</v>
      </c>
    </row>
    <row r="11" spans="1:4" x14ac:dyDescent="0.25">
      <c r="A11" s="6" t="str">
        <f ca="1">IFERROR(__xludf.DUMMYFUNCTION("""COMPUTED_VALUE"""),"documenting")</f>
        <v>documenting</v>
      </c>
      <c r="B11" s="8" t="s">
        <v>846</v>
      </c>
      <c r="C11" s="6">
        <f ca="1">IF(ISBLANK(A11), "", SUMPRODUCT((Data!E$2:E1000=A11) * (Data!C$2:C1000="E")))</f>
        <v>1</v>
      </c>
      <c r="D11" s="6">
        <f ca="1">IF(ISBLANK(A11), "", SUMPRODUCT((Data!E$2:E1000=A11) * (Data!C$2:C1000="I")))</f>
        <v>0</v>
      </c>
    </row>
    <row r="12" spans="1:4" x14ac:dyDescent="0.25">
      <c r="A12" s="6" t="str">
        <f ca="1">IFERROR(__xludf.DUMMYFUNCTION("""COMPUTED_VALUE"""),"planning")</f>
        <v>planning</v>
      </c>
      <c r="B12" s="8" t="s">
        <v>847</v>
      </c>
      <c r="C12" s="6">
        <f ca="1">IF(ISBLANK(A12), "", SUMPRODUCT((Data!E$2:E1000=A12) * (Data!C$2:C1000="E")))</f>
        <v>5</v>
      </c>
      <c r="D12" s="6">
        <f ca="1">IF(ISBLANK(A12), "", SUMPRODUCT((Data!E$2:E1000=A12) * (Data!C$2:C1000="I")))</f>
        <v>2</v>
      </c>
    </row>
    <row r="13" spans="1:4" x14ac:dyDescent="0.25">
      <c r="A13" s="6" t="str">
        <f ca="1">IFERROR(__xludf.DUMMYFUNCTION("""COMPUTED_VALUE"""),"consolidating")</f>
        <v>consolidating</v>
      </c>
      <c r="B13" s="8" t="s">
        <v>848</v>
      </c>
      <c r="C13" s="6">
        <f ca="1">IF(ISBLANK(A13), "", SUMPRODUCT((Data!E$2:E1000=A13) * (Data!C$2:C1000="E")))</f>
        <v>2</v>
      </c>
      <c r="D13" s="6">
        <f ca="1">IF(ISBLANK(A13), "", SUMPRODUCT((Data!E$2:E1000=A13) * (Data!C$2:C1000="I")))</f>
        <v>0</v>
      </c>
    </row>
    <row r="14" spans="1:4" x14ac:dyDescent="0.25">
      <c r="A14" s="6" t="str">
        <f ca="1">IFERROR(__xludf.DUMMYFUNCTION("""COMPUTED_VALUE"""),"prioritising")</f>
        <v>prioritising</v>
      </c>
      <c r="B14" s="8" t="s">
        <v>849</v>
      </c>
      <c r="C14" s="6">
        <f ca="1">IF(ISBLANK(A14), "", SUMPRODUCT((Data!E$2:E1000=A14) * (Data!C$2:C1000="E")))</f>
        <v>15</v>
      </c>
      <c r="D14" s="6">
        <f ca="1">IF(ISBLANK(A14), "", SUMPRODUCT((Data!E$2:E1000=A14) * (Data!C$2:C1000="I")))</f>
        <v>0</v>
      </c>
    </row>
    <row r="15" spans="1:4" x14ac:dyDescent="0.25">
      <c r="A15" s="6" t="str">
        <f ca="1">IFERROR(__xludf.DUMMYFUNCTION("""COMPUTED_VALUE"""),"identifying threats")</f>
        <v>identifying threats</v>
      </c>
      <c r="B15" s="8" t="s">
        <v>850</v>
      </c>
      <c r="C15" s="6">
        <f ca="1">IF(ISBLANK(A15), "", SUMPRODUCT((Data!E$2:E1000=A15) * (Data!C$2:C1000="E")))</f>
        <v>5</v>
      </c>
      <c r="D15" s="6">
        <f ca="1">IF(ISBLANK(A15), "", SUMPRODUCT((Data!E$2:E1000=A15) * (Data!C$2:C1000="I")))</f>
        <v>0</v>
      </c>
    </row>
    <row r="16" spans="1:4" x14ac:dyDescent="0.25">
      <c r="A16" s="6" t="str">
        <f ca="1">IFERROR(__xludf.DUMMYFUNCTION("""COMPUTED_VALUE"""),"identifying variation points")</f>
        <v>identifying variation points</v>
      </c>
      <c r="B16" s="8" t="s">
        <v>851</v>
      </c>
      <c r="C16" s="6">
        <f ca="1">IF(ISBLANK(A16), "", SUMPRODUCT((Data!E$2:E1000=A16) * (Data!C$2:C1000="E")))</f>
        <v>1</v>
      </c>
      <c r="D16" s="6">
        <f ca="1">IF(ISBLANK(A16), "", SUMPRODUCT((Data!E$2:E1000=A16) * (Data!C$2:C1000="I")))</f>
        <v>0</v>
      </c>
    </row>
    <row r="17" spans="1:4" x14ac:dyDescent="0.25">
      <c r="A17" s="6" t="str">
        <f ca="1">IFERROR(__xludf.DUMMYFUNCTION("""COMPUTED_VALUE"""),"tracing")</f>
        <v>tracing</v>
      </c>
      <c r="B17" s="8" t="s">
        <v>852</v>
      </c>
      <c r="C17" s="6">
        <f ca="1">IF(ISBLANK(A17), "", SUMPRODUCT((Data!E$2:E1000=A17) * (Data!C$2:C1000="E")))</f>
        <v>5</v>
      </c>
      <c r="D17" s="6">
        <f ca="1">IF(ISBLANK(A17), "", SUMPRODUCT((Data!E$2:E1000=A17) * (Data!C$2:C1000="I")))</f>
        <v>2</v>
      </c>
    </row>
    <row r="18" spans="1:4" x14ac:dyDescent="0.25">
      <c r="A18" s="6" t="str">
        <f ca="1">IFERROR(__xludf.DUMMYFUNCTION("""COMPUTED_VALUE"""),"designing (architecture)")</f>
        <v>designing (architecture)</v>
      </c>
      <c r="B18" s="8" t="s">
        <v>853</v>
      </c>
      <c r="C18" s="6">
        <f ca="1">IF(ISBLANK(A18), "", SUMPRODUCT((Data!E$2:E1000=A18) * (Data!C$2:C1000="E")))</f>
        <v>2</v>
      </c>
      <c r="D18" s="6">
        <f ca="1">IF(ISBLANK(A18), "", SUMPRODUCT((Data!E$2:E1000=A18) * (Data!C$2:C1000="I")))</f>
        <v>0</v>
      </c>
    </row>
    <row r="19" spans="1:4" x14ac:dyDescent="0.25">
      <c r="A19" s="6" t="str">
        <f ca="1">IFERROR(__xludf.DUMMYFUNCTION("""COMPUTED_VALUE"""),"interpreting")</f>
        <v>interpreting</v>
      </c>
      <c r="B19" s="8" t="s">
        <v>838</v>
      </c>
      <c r="C19" s="6">
        <f ca="1">IF(ISBLANK(A19), "", SUMPRODUCT((Data!E$2:E1000=A19) * (Data!C$2:C1000="E")))</f>
        <v>1</v>
      </c>
      <c r="D19" s="6">
        <f ca="1">IF(ISBLANK(A19), "", SUMPRODUCT((Data!E$2:E1000=A19) * (Data!C$2:C1000="I")))</f>
        <v>7</v>
      </c>
    </row>
    <row r="20" spans="1:4" x14ac:dyDescent="0.25">
      <c r="A20" s="6" t="str">
        <f ca="1">IFERROR(__xludf.DUMMYFUNCTION("""COMPUTED_VALUE"""),"designing (architecture);implementing")</f>
        <v>designing (architecture);implementing</v>
      </c>
      <c r="C20" s="6">
        <f ca="1">IF(ISBLANK(A20), "", SUMPRODUCT((Data!E$2:E1000=A20) * (Data!C$2:C1000="E")))</f>
        <v>1</v>
      </c>
      <c r="D20" s="6">
        <f ca="1">IF(ISBLANK(A20), "", SUMPRODUCT((Data!E$2:E1000=A20) * (Data!C$2:C1000="I")))</f>
        <v>0</v>
      </c>
    </row>
    <row r="21" spans="1:4" x14ac:dyDescent="0.25">
      <c r="A21" s="6" t="str">
        <f ca="1">IFERROR(__xludf.DUMMYFUNCTION("""COMPUTED_VALUE"""),"reviewing")</f>
        <v>reviewing</v>
      </c>
      <c r="B21" s="8" t="s">
        <v>854</v>
      </c>
      <c r="C21" s="6">
        <f ca="1">IF(ISBLANK(A21), "", SUMPRODUCT((Data!E$2:E1000=A21) * (Data!C$2:C1000="E")))</f>
        <v>1</v>
      </c>
      <c r="D21" s="6">
        <f ca="1">IF(ISBLANK(A21), "", SUMPRODUCT((Data!E$2:E1000=A21) * (Data!C$2:C1000="I")))</f>
        <v>0</v>
      </c>
    </row>
    <row r="22" spans="1:4" x14ac:dyDescent="0.25">
      <c r="A22" s="6" t="str">
        <f ca="1">IFERROR(__xludf.DUMMYFUNCTION("""COMPUTED_VALUE"""),"tracing;modifying")</f>
        <v>tracing;modifying</v>
      </c>
      <c r="B22" s="8"/>
      <c r="C22" s="6">
        <f ca="1">IF(ISBLANK(A22), "", SUMPRODUCT((Data!E$2:E1000=A22) * (Data!C$2:C1000="E")))</f>
        <v>1</v>
      </c>
      <c r="D22" s="6">
        <f ca="1">IF(ISBLANK(A22), "", SUMPRODUCT((Data!E$2:E1000=A22) * (Data!C$2:C1000="I")))</f>
        <v>0</v>
      </c>
    </row>
    <row r="23" spans="1:4" x14ac:dyDescent="0.25">
      <c r="A23" s="6" t="str">
        <f ca="1">IFERROR(__xludf.DUMMYFUNCTION("""COMPUTED_VALUE"""),"coordinating")</f>
        <v>coordinating</v>
      </c>
      <c r="B23" s="8" t="s">
        <v>855</v>
      </c>
      <c r="C23" s="6">
        <f ca="1">IF(ISBLANK(A23), "", SUMPRODUCT((Data!E$2:E1000=A23) * (Data!C$2:C1000="E")))</f>
        <v>0</v>
      </c>
      <c r="D23" s="6">
        <f ca="1">IF(ISBLANK(A23), "", SUMPRODUCT((Data!E$2:E1000=A23) * (Data!C$2:C1000="I")))</f>
        <v>3</v>
      </c>
    </row>
    <row r="24" spans="1:4" x14ac:dyDescent="0.25">
      <c r="A24" s="6" t="str">
        <f ca="1">IFERROR(__xludf.DUMMYFUNCTION("""COMPUTED_VALUE"""),"reusing")</f>
        <v>reusing</v>
      </c>
      <c r="B24" s="8" t="s">
        <v>856</v>
      </c>
      <c r="C24" s="6">
        <f ca="1">IF(ISBLANK(A24), "", SUMPRODUCT((Data!E$2:E1000=A24) * (Data!C$2:C1000="E")))</f>
        <v>0</v>
      </c>
      <c r="D24" s="6">
        <f ca="1">IF(ISBLANK(A24), "", SUMPRODUCT((Data!E$2:E1000=A24) * (Data!C$2:C1000="I")))</f>
        <v>2</v>
      </c>
    </row>
    <row r="25" spans="1:4" x14ac:dyDescent="0.25">
      <c r="A25" s="6" t="str">
        <f ca="1">IFERROR(__xludf.DUMMYFUNCTION("""COMPUTED_VALUE"""),"estimating feasibility")</f>
        <v>estimating feasibility</v>
      </c>
      <c r="B25" s="8" t="s">
        <v>857</v>
      </c>
      <c r="C25" s="6">
        <f ca="1">IF(ISBLANK(A25), "", SUMPRODUCT((Data!E$2:E1000=A25) * (Data!C$2:C1000="E")))</f>
        <v>0</v>
      </c>
      <c r="D25" s="6">
        <f ca="1">IF(ISBLANK(A25), "", SUMPRODUCT((Data!E$2:E1000=A25) * (Data!C$2:C1000="I")))</f>
        <v>1</v>
      </c>
    </row>
    <row r="26" spans="1:4" x14ac:dyDescent="0.25">
      <c r="A26" s="6" t="str">
        <f ca="1">IFERROR(__xludf.DUMMYFUNCTION("""COMPUTED_VALUE"""),"prototyping")</f>
        <v>prototyping</v>
      </c>
      <c r="B26" s="8" t="s">
        <v>858</v>
      </c>
      <c r="C26" s="6">
        <f ca="1">IF(ISBLANK(A26), "", SUMPRODUCT((Data!E$2:E1000=A26) * (Data!C$2:C1000="E")))</f>
        <v>0</v>
      </c>
      <c r="D26" s="6">
        <f ca="1">IF(ISBLANK(A26), "", SUMPRODUCT((Data!E$2:E1000=A26) * (Data!C$2:C1000="I")))</f>
        <v>2</v>
      </c>
    </row>
    <row r="27" spans="1:4" x14ac:dyDescent="0.25">
      <c r="A27" s="6" t="str">
        <f ca="1">IFERROR(__xludf.DUMMYFUNCTION("""COMPUTED_VALUE"""),"estimating risk")</f>
        <v>estimating risk</v>
      </c>
      <c r="B27" s="8"/>
      <c r="C27" s="6">
        <f ca="1">IF(ISBLANK(A27), "", SUMPRODUCT((Data!E$2:E1000=A27) * (Data!C$2:C1000="E")))</f>
        <v>0</v>
      </c>
      <c r="D27" s="6">
        <f ca="1">IF(ISBLANK(A27), "", SUMPRODUCT((Data!E$2:E1000=A27) * (Data!C$2:C1000="I")))</f>
        <v>0</v>
      </c>
    </row>
    <row r="28" spans="1:4" x14ac:dyDescent="0.25">
      <c r="A28" s="6" t="str">
        <f ca="1">IFERROR(__xludf.DUMMYFUNCTION("""COMPUTED_VALUE"""),"implementing;designing (architecture);testing")</f>
        <v>implementing;designing (architecture);testing</v>
      </c>
      <c r="B28" s="8"/>
      <c r="C28" s="6">
        <f ca="1">IF(ISBLANK(A28), "", SUMPRODUCT((Data!E$2:E1000=A28) * (Data!C$2:C1000="E")))</f>
        <v>0</v>
      </c>
      <c r="D28" s="6">
        <f ca="1">IF(ISBLANK(A28), "", SUMPRODUCT((Data!E$2:E1000=A28) * (Data!C$2:C1000="I")))</f>
        <v>0</v>
      </c>
    </row>
    <row r="29" spans="1:4" x14ac:dyDescent="0.25">
      <c r="B29" s="8"/>
      <c r="C29" s="6" t="str">
        <f>IF(ISBLANK(A29), "", SUMPRODUCT((Data!E$2:E1000=A29) * (Data!C$2:C1000="E")))</f>
        <v/>
      </c>
      <c r="D29" s="6" t="str">
        <f>IF(ISBLANK(A29), "", SUMPRODUCT((Data!E$2:E1000=A29) * (Data!C$2:C1000="I")))</f>
        <v/>
      </c>
    </row>
    <row r="30" spans="1:4" x14ac:dyDescent="0.25">
      <c r="B30" s="8"/>
      <c r="C30" s="6" t="str">
        <f>IF(ISBLANK(A30), "", SUMPRODUCT((Data!E$2:E1000=A30) * (Data!C$2:C1000="E")))</f>
        <v/>
      </c>
      <c r="D30" s="6" t="str">
        <f>IF(ISBLANK(A30), "", SUMPRODUCT((Data!E$2:E1000=A30) * (Data!C$2:C1000="I")))</f>
        <v/>
      </c>
    </row>
    <row r="31" spans="1:4" x14ac:dyDescent="0.25">
      <c r="B31" s="8"/>
      <c r="C31" s="6" t="str">
        <f>IF(ISBLANK(A31), "", SUMPRODUCT((Data!E$2:E1000=A31) * (Data!C$2:C1000="E")))</f>
        <v/>
      </c>
      <c r="D31" s="6" t="str">
        <f>IF(ISBLANK(A31), "", SUMPRODUCT((Data!E$2:E1000=A31) * (Data!C$2:C1000="I")))</f>
        <v/>
      </c>
    </row>
    <row r="32" spans="1:4" x14ac:dyDescent="0.25">
      <c r="B32" s="8"/>
      <c r="C32" s="6" t="str">
        <f>IF(ISBLANK(A32), "", SUMPRODUCT((Data!E$2:E1000=A32) * (Data!C$2:C1000="E")))</f>
        <v/>
      </c>
      <c r="D32" s="6" t="str">
        <f>IF(ISBLANK(A32), "", SUMPRODUCT((Data!E$2:E1000=A32) * (Data!C$2:C1000="I")))</f>
        <v/>
      </c>
    </row>
    <row r="33" spans="2:4" x14ac:dyDescent="0.25">
      <c r="B33" s="8"/>
      <c r="C33" s="6" t="str">
        <f>IF(ISBLANK(A33), "", SUMPRODUCT((Data!E$2:E1000=A33) * (Data!C$2:C1000="E")))</f>
        <v/>
      </c>
      <c r="D33" s="6" t="str">
        <f>IF(ISBLANK(A33), "", SUMPRODUCT((Data!E$2:E1000=A33) * (Data!C$2:C1000="I")))</f>
        <v/>
      </c>
    </row>
    <row r="34" spans="2:4" x14ac:dyDescent="0.25">
      <c r="B34" s="8"/>
      <c r="C34" s="6" t="str">
        <f>IF(ISBLANK(A34), "", SUMPRODUCT((Data!E$2:E1000=A34) * (Data!C$2:C1000="E")))</f>
        <v/>
      </c>
      <c r="D34" s="6" t="str">
        <f>IF(ISBLANK(A34), "", SUMPRODUCT((Data!E$2:E1000=A34) * (Data!C$2:C1000="I")))</f>
        <v/>
      </c>
    </row>
    <row r="35" spans="2:4" x14ac:dyDescent="0.25">
      <c r="B35" s="8"/>
      <c r="C35" s="6" t="str">
        <f>IF(ISBLANK(A35), "", SUMPRODUCT((Data!E$2:E1000=A35) * (Data!C$2:C1000="E")))</f>
        <v/>
      </c>
      <c r="D35" s="6" t="str">
        <f>IF(ISBLANK(A35), "", SUMPRODUCT((Data!E$2:E1000=A35) * (Data!C$2:C1000="I")))</f>
        <v/>
      </c>
    </row>
    <row r="36" spans="2:4" x14ac:dyDescent="0.25">
      <c r="B36" s="8"/>
      <c r="C36" s="6" t="str">
        <f>IF(ISBLANK(A36), "", SUMPRODUCT((Data!E$2:E1000=A36) * (Data!C$2:C1000="E")))</f>
        <v/>
      </c>
      <c r="D36" s="6" t="str">
        <f>IF(ISBLANK(A36), "", SUMPRODUCT((Data!E$2:E1000=A36) * (Data!C$2:C1000="I")))</f>
        <v/>
      </c>
    </row>
    <row r="37" spans="2:4" x14ac:dyDescent="0.25">
      <c r="B37" s="8"/>
      <c r="C37" s="6" t="str">
        <f>IF(ISBLANK(A37), "", SUMPRODUCT((Data!E$2:E1000=A37) * (Data!C$2:C1000="E")))</f>
        <v/>
      </c>
      <c r="D37" s="6" t="str">
        <f>IF(ISBLANK(A37), "", SUMPRODUCT((Data!E$2:E1000=A37) * (Data!C$2:C1000="I")))</f>
        <v/>
      </c>
    </row>
    <row r="38" spans="2:4" x14ac:dyDescent="0.25">
      <c r="B38" s="8"/>
      <c r="C38" s="6" t="str">
        <f>IF(ISBLANK(A38), "", SUMPRODUCT((Data!E$2:E1000=A38) * (Data!C$2:C1000="E")))</f>
        <v/>
      </c>
      <c r="D38" s="6" t="str">
        <f>IF(ISBLANK(A38), "", SUMPRODUCT((Data!E$2:E1000=A38) * (Data!C$2:C1000="I")))</f>
        <v/>
      </c>
    </row>
    <row r="39" spans="2:4" x14ac:dyDescent="0.25">
      <c r="B39" s="8"/>
      <c r="C39" s="6" t="str">
        <f>IF(ISBLANK(A39), "", SUMPRODUCT((Data!E$2:E1000=A39) * (Data!C$2:C1000="E")))</f>
        <v/>
      </c>
      <c r="D39" s="6" t="str">
        <f>IF(ISBLANK(A39), "", SUMPRODUCT((Data!E$2:E1000=A39) * (Data!C$2:C1000="I")))</f>
        <v/>
      </c>
    </row>
    <row r="40" spans="2:4" x14ac:dyDescent="0.25">
      <c r="B40" s="8"/>
      <c r="C40" s="6" t="str">
        <f>IF(ISBLANK(A40), "", SUMPRODUCT((Data!E$2:E1000=A40) * (Data!C$2:C1000="E")))</f>
        <v/>
      </c>
      <c r="D40" s="6" t="str">
        <f>IF(ISBLANK(A40), "", SUMPRODUCT((Data!E$2:E1000=A40) * (Data!C$2:C1000="I")))</f>
        <v/>
      </c>
    </row>
    <row r="41" spans="2:4" x14ac:dyDescent="0.25">
      <c r="B41" s="8"/>
      <c r="C41" s="6" t="str">
        <f>IF(ISBLANK(A41), "", SUMPRODUCT((Data!E$2:E1000=A41) * (Data!C$2:C1000="E")))</f>
        <v/>
      </c>
      <c r="D41" s="6" t="str">
        <f>IF(ISBLANK(A41), "", SUMPRODUCT((Data!E$2:E1000=A41) * (Data!C$2:C1000="I")))</f>
        <v/>
      </c>
    </row>
    <row r="42" spans="2:4" x14ac:dyDescent="0.25">
      <c r="B42" s="8"/>
      <c r="C42" s="6" t="str">
        <f>IF(ISBLANK(A42), "", SUMPRODUCT((Data!E$2:E1000=A42) * (Data!C$2:C1000="E")))</f>
        <v/>
      </c>
      <c r="D42" s="6" t="str">
        <f>IF(ISBLANK(A42), "", SUMPRODUCT((Data!E$2:E1000=A42) * (Data!C$2:C1000="I")))</f>
        <v/>
      </c>
    </row>
    <row r="43" spans="2:4" x14ac:dyDescent="0.25">
      <c r="B43" s="8"/>
      <c r="C43" s="6" t="str">
        <f>IF(ISBLANK(A43), "", SUMPRODUCT((Data!E$2:E1000=A43) * (Data!C$2:C1000="E")))</f>
        <v/>
      </c>
      <c r="D43" s="6" t="str">
        <f>IF(ISBLANK(A43), "", SUMPRODUCT((Data!E$2:E1000=A43) * (Data!C$2:C1000="I")))</f>
        <v/>
      </c>
    </row>
    <row r="44" spans="2:4" x14ac:dyDescent="0.25">
      <c r="B44" s="8"/>
      <c r="C44" s="6" t="str">
        <f>IF(ISBLANK(A44), "", SUMPRODUCT((Data!E$2:E1000=A44) * (Data!C$2:C1000="E")))</f>
        <v/>
      </c>
      <c r="D44" s="6" t="str">
        <f>IF(ISBLANK(A44), "", SUMPRODUCT((Data!E$2:E1000=A44) * (Data!C$2:C1000="I")))</f>
        <v/>
      </c>
    </row>
    <row r="45" spans="2:4" x14ac:dyDescent="0.25">
      <c r="B45" s="8"/>
      <c r="C45" s="6" t="str">
        <f>IF(ISBLANK(A45), "", SUMPRODUCT((Data!E$2:E1000=A45) * (Data!C$2:C1000="E")))</f>
        <v/>
      </c>
      <c r="D45" s="6" t="str">
        <f>IF(ISBLANK(A45), "", SUMPRODUCT((Data!E$2:E1000=A45) * (Data!C$2:C1000="I")))</f>
        <v/>
      </c>
    </row>
    <row r="46" spans="2:4" x14ac:dyDescent="0.25">
      <c r="B46" s="8"/>
      <c r="C46" s="6" t="str">
        <f>IF(ISBLANK(A46), "", SUMPRODUCT((Data!E$2:E1000=A46) * (Data!C$2:C1000="E")))</f>
        <v/>
      </c>
      <c r="D46" s="6" t="str">
        <f>IF(ISBLANK(A46), "", SUMPRODUCT((Data!E$2:E1000=A46) * (Data!C$2:C1000="I")))</f>
        <v/>
      </c>
    </row>
    <row r="47" spans="2:4" x14ac:dyDescent="0.25">
      <c r="B47" s="8"/>
      <c r="C47" s="6" t="str">
        <f>IF(ISBLANK(A47), "", SUMPRODUCT((Data!E$2:E1000=A47) * (Data!C$2:C1000="E")))</f>
        <v/>
      </c>
      <c r="D47" s="6" t="str">
        <f>IF(ISBLANK(A47), "", SUMPRODUCT((Data!E$2:E1000=A47) * (Data!C$2:C1000="I")))</f>
        <v/>
      </c>
    </row>
    <row r="48" spans="2:4" x14ac:dyDescent="0.25">
      <c r="B48" s="8"/>
      <c r="C48" s="6" t="str">
        <f>IF(ISBLANK(A48), "", SUMPRODUCT((Data!E$2:E1000=A48) * (Data!C$2:C1000="E")))</f>
        <v/>
      </c>
      <c r="D48" s="6" t="str">
        <f>IF(ISBLANK(A48), "", SUMPRODUCT((Data!E$2:E1000=A48) * (Data!C$2:C1000="I")))</f>
        <v/>
      </c>
    </row>
    <row r="49" spans="2:4" x14ac:dyDescent="0.25">
      <c r="B49" s="8"/>
      <c r="C49" s="6" t="str">
        <f>IF(ISBLANK(A49), "", SUMPRODUCT((Data!E$2:E1000=A49) * (Data!C$2:C1000="E")))</f>
        <v/>
      </c>
      <c r="D49" s="6" t="str">
        <f>IF(ISBLANK(A49), "", SUMPRODUCT((Data!E$2:E1000=A49) * (Data!C$2:C1000="I")))</f>
        <v/>
      </c>
    </row>
    <row r="50" spans="2:4" x14ac:dyDescent="0.25">
      <c r="B50" s="8"/>
      <c r="C50" s="6" t="str">
        <f>IF(ISBLANK(A50), "", SUMPRODUCT((Data!E$2:E1000=A50) * (Data!C$2:C1000="E")))</f>
        <v/>
      </c>
      <c r="D50" s="6" t="str">
        <f>IF(ISBLANK(A50), "", SUMPRODUCT((Data!E$2:E1000=A50) * (Data!C$2:C1000="I")))</f>
        <v/>
      </c>
    </row>
    <row r="51" spans="2:4" x14ac:dyDescent="0.25">
      <c r="B51" s="8"/>
    </row>
    <row r="52" spans="2:4" x14ac:dyDescent="0.25">
      <c r="B52" s="8"/>
    </row>
    <row r="53" spans="2:4" x14ac:dyDescent="0.25">
      <c r="B53" s="8"/>
    </row>
    <row r="54" spans="2:4" x14ac:dyDescent="0.25">
      <c r="B54" s="8"/>
    </row>
    <row r="55" spans="2:4" x14ac:dyDescent="0.25">
      <c r="B55" s="8"/>
    </row>
    <row r="56" spans="2:4" x14ac:dyDescent="0.25">
      <c r="B56" s="8"/>
    </row>
    <row r="57" spans="2:4" x14ac:dyDescent="0.25">
      <c r="B57" s="8"/>
    </row>
    <row r="58" spans="2:4" x14ac:dyDescent="0.25">
      <c r="B58" s="8"/>
    </row>
    <row r="59" spans="2:4" x14ac:dyDescent="0.25">
      <c r="B59" s="8"/>
    </row>
    <row r="60" spans="2:4" x14ac:dyDescent="0.25">
      <c r="B60" s="8"/>
    </row>
    <row r="61" spans="2:4" x14ac:dyDescent="0.25">
      <c r="B61" s="8"/>
    </row>
    <row r="62" spans="2:4" x14ac:dyDescent="0.25">
      <c r="B62" s="8"/>
    </row>
    <row r="63" spans="2:4" x14ac:dyDescent="0.25">
      <c r="B63" s="8"/>
    </row>
    <row r="64" spans="2:4" x14ac:dyDescent="0.25">
      <c r="B64" s="8"/>
    </row>
    <row r="65" spans="2:2" x14ac:dyDescent="0.25">
      <c r="B65" s="8"/>
    </row>
    <row r="66" spans="2:2" x14ac:dyDescent="0.25">
      <c r="B66" s="8"/>
    </row>
    <row r="67" spans="2:2" x14ac:dyDescent="0.25">
      <c r="B67" s="8"/>
    </row>
    <row r="68" spans="2:2" x14ac:dyDescent="0.25">
      <c r="B68" s="8"/>
    </row>
    <row r="69" spans="2:2" x14ac:dyDescent="0.25">
      <c r="B69" s="8"/>
    </row>
    <row r="70" spans="2:2" x14ac:dyDescent="0.25">
      <c r="B70" s="8"/>
    </row>
    <row r="71" spans="2:2" x14ac:dyDescent="0.25">
      <c r="B71" s="8"/>
    </row>
    <row r="72" spans="2:2" x14ac:dyDescent="0.25">
      <c r="B72" s="8"/>
    </row>
    <row r="73" spans="2:2" x14ac:dyDescent="0.25">
      <c r="B73" s="8"/>
    </row>
    <row r="74" spans="2:2" x14ac:dyDescent="0.25">
      <c r="B74" s="8"/>
    </row>
    <row r="75" spans="2:2" x14ac:dyDescent="0.25">
      <c r="B75" s="8"/>
    </row>
    <row r="76" spans="2:2" x14ac:dyDescent="0.25">
      <c r="B76" s="8"/>
    </row>
    <row r="77" spans="2:2" x14ac:dyDescent="0.25">
      <c r="B77" s="8"/>
    </row>
    <row r="78" spans="2:2" x14ac:dyDescent="0.25">
      <c r="B78" s="8"/>
    </row>
    <row r="79" spans="2:2" x14ac:dyDescent="0.25">
      <c r="B79" s="8"/>
    </row>
    <row r="80" spans="2:2" x14ac:dyDescent="0.25">
      <c r="B80" s="8"/>
    </row>
    <row r="81" spans="2:2" x14ac:dyDescent="0.25">
      <c r="B81" s="8"/>
    </row>
    <row r="82" spans="2:2" x14ac:dyDescent="0.25">
      <c r="B82" s="8"/>
    </row>
    <row r="83" spans="2:2" x14ac:dyDescent="0.25">
      <c r="B83" s="8"/>
    </row>
    <row r="84" spans="2:2" x14ac:dyDescent="0.25">
      <c r="B84" s="8"/>
    </row>
    <row r="85" spans="2:2" x14ac:dyDescent="0.25">
      <c r="B85" s="8"/>
    </row>
    <row r="86" spans="2:2" x14ac:dyDescent="0.25">
      <c r="B86" s="8"/>
    </row>
    <row r="87" spans="2:2" x14ac:dyDescent="0.25">
      <c r="B87" s="8"/>
    </row>
    <row r="88" spans="2:2" x14ac:dyDescent="0.25">
      <c r="B88" s="8"/>
    </row>
    <row r="89" spans="2:2" x14ac:dyDescent="0.25">
      <c r="B89" s="8"/>
    </row>
    <row r="90" spans="2:2" x14ac:dyDescent="0.25">
      <c r="B90" s="8"/>
    </row>
    <row r="91" spans="2:2" x14ac:dyDescent="0.25">
      <c r="B91" s="8"/>
    </row>
    <row r="92" spans="2:2" x14ac:dyDescent="0.25">
      <c r="B92" s="8"/>
    </row>
    <row r="93" spans="2:2" x14ac:dyDescent="0.25">
      <c r="B93" s="8"/>
    </row>
    <row r="94" spans="2:2" x14ac:dyDescent="0.25">
      <c r="B94" s="8"/>
    </row>
    <row r="95" spans="2:2" x14ac:dyDescent="0.25">
      <c r="B95" s="8"/>
    </row>
    <row r="96" spans="2:2" x14ac:dyDescent="0.25">
      <c r="B96" s="8"/>
    </row>
    <row r="97" spans="2:2" x14ac:dyDescent="0.25">
      <c r="B97" s="8"/>
    </row>
    <row r="98" spans="2:2" x14ac:dyDescent="0.25">
      <c r="B98" s="8"/>
    </row>
    <row r="99" spans="2:2" x14ac:dyDescent="0.25">
      <c r="B99" s="8"/>
    </row>
    <row r="100" spans="2:2" x14ac:dyDescent="0.25">
      <c r="B100" s="8"/>
    </row>
    <row r="101" spans="2:2" x14ac:dyDescent="0.25">
      <c r="B101" s="8"/>
    </row>
    <row r="102" spans="2:2" x14ac:dyDescent="0.25">
      <c r="B102" s="8"/>
    </row>
    <row r="103" spans="2:2" x14ac:dyDescent="0.25">
      <c r="B103" s="8"/>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row r="138" spans="2:2" x14ac:dyDescent="0.25">
      <c r="B138" s="8"/>
    </row>
    <row r="139" spans="2:2" x14ac:dyDescent="0.25">
      <c r="B139" s="8"/>
    </row>
    <row r="140" spans="2:2" x14ac:dyDescent="0.25">
      <c r="B140" s="8"/>
    </row>
    <row r="141" spans="2:2" x14ac:dyDescent="0.25">
      <c r="B141" s="8"/>
    </row>
    <row r="142" spans="2:2" x14ac:dyDescent="0.25">
      <c r="B142" s="8"/>
    </row>
    <row r="143" spans="2:2" x14ac:dyDescent="0.25">
      <c r="B143" s="8"/>
    </row>
    <row r="144" spans="2:2" x14ac:dyDescent="0.25">
      <c r="B144" s="8"/>
    </row>
    <row r="145" spans="2:2" x14ac:dyDescent="0.25">
      <c r="B145" s="8"/>
    </row>
    <row r="146" spans="2:2" x14ac:dyDescent="0.25">
      <c r="B146" s="8"/>
    </row>
    <row r="147" spans="2:2" x14ac:dyDescent="0.25">
      <c r="B147" s="8"/>
    </row>
    <row r="148" spans="2:2" x14ac:dyDescent="0.25">
      <c r="B148" s="8"/>
    </row>
    <row r="149" spans="2:2" x14ac:dyDescent="0.25">
      <c r="B149" s="8"/>
    </row>
    <row r="150" spans="2:2" x14ac:dyDescent="0.25">
      <c r="B150" s="8"/>
    </row>
    <row r="151" spans="2:2" x14ac:dyDescent="0.25">
      <c r="B151" s="8"/>
    </row>
    <row r="152" spans="2:2" x14ac:dyDescent="0.25">
      <c r="B152" s="8"/>
    </row>
    <row r="153" spans="2:2" x14ac:dyDescent="0.25">
      <c r="B153" s="8"/>
    </row>
    <row r="154" spans="2:2" x14ac:dyDescent="0.25">
      <c r="B154" s="8"/>
    </row>
    <row r="155" spans="2:2" x14ac:dyDescent="0.25">
      <c r="B155" s="8"/>
    </row>
    <row r="156" spans="2:2" x14ac:dyDescent="0.25">
      <c r="B156" s="8"/>
    </row>
    <row r="157" spans="2:2" x14ac:dyDescent="0.25">
      <c r="B157" s="8"/>
    </row>
    <row r="158" spans="2:2" x14ac:dyDescent="0.25">
      <c r="B158" s="8"/>
    </row>
    <row r="159" spans="2:2" x14ac:dyDescent="0.25">
      <c r="B159" s="8"/>
    </row>
    <row r="160" spans="2:2" x14ac:dyDescent="0.25">
      <c r="B160" s="8"/>
    </row>
    <row r="161" spans="2:2" x14ac:dyDescent="0.25">
      <c r="B161" s="8"/>
    </row>
    <row r="162" spans="2:2" x14ac:dyDescent="0.25">
      <c r="B162" s="8"/>
    </row>
    <row r="163" spans="2:2" x14ac:dyDescent="0.25">
      <c r="B163" s="8"/>
    </row>
    <row r="164" spans="2:2" x14ac:dyDescent="0.25">
      <c r="B164" s="8"/>
    </row>
    <row r="165" spans="2:2" x14ac:dyDescent="0.25">
      <c r="B165" s="8"/>
    </row>
    <row r="166" spans="2:2" x14ac:dyDescent="0.25">
      <c r="B166" s="8"/>
    </row>
    <row r="167" spans="2:2" x14ac:dyDescent="0.25">
      <c r="B167" s="8"/>
    </row>
    <row r="168" spans="2:2" x14ac:dyDescent="0.25">
      <c r="B168" s="8"/>
    </row>
    <row r="169" spans="2:2" x14ac:dyDescent="0.25">
      <c r="B169" s="8"/>
    </row>
    <row r="170" spans="2:2" x14ac:dyDescent="0.25">
      <c r="B170" s="8"/>
    </row>
    <row r="171" spans="2:2" x14ac:dyDescent="0.25">
      <c r="B171" s="8"/>
    </row>
    <row r="172" spans="2:2" x14ac:dyDescent="0.25">
      <c r="B172" s="8"/>
    </row>
    <row r="173" spans="2:2" x14ac:dyDescent="0.25">
      <c r="B173" s="8"/>
    </row>
    <row r="174" spans="2:2" x14ac:dyDescent="0.25">
      <c r="B174" s="8"/>
    </row>
    <row r="175" spans="2:2" x14ac:dyDescent="0.25">
      <c r="B175" s="8"/>
    </row>
    <row r="176" spans="2:2" x14ac:dyDescent="0.25">
      <c r="B176" s="8"/>
    </row>
    <row r="177" spans="2:2" x14ac:dyDescent="0.25">
      <c r="B177" s="8"/>
    </row>
    <row r="178" spans="2:2" x14ac:dyDescent="0.25">
      <c r="B178" s="8"/>
    </row>
    <row r="179" spans="2:2" x14ac:dyDescent="0.25">
      <c r="B179" s="8"/>
    </row>
    <row r="180" spans="2:2" x14ac:dyDescent="0.25">
      <c r="B180" s="8"/>
    </row>
    <row r="181" spans="2:2" x14ac:dyDescent="0.25">
      <c r="B181" s="8"/>
    </row>
    <row r="182" spans="2:2" x14ac:dyDescent="0.25">
      <c r="B182" s="8"/>
    </row>
    <row r="183" spans="2:2" x14ac:dyDescent="0.25">
      <c r="B183" s="8"/>
    </row>
    <row r="184" spans="2:2" x14ac:dyDescent="0.25">
      <c r="B184" s="8"/>
    </row>
    <row r="185" spans="2:2" x14ac:dyDescent="0.25">
      <c r="B185" s="8"/>
    </row>
    <row r="186" spans="2:2" x14ac:dyDescent="0.25">
      <c r="B186" s="8"/>
    </row>
    <row r="187" spans="2:2" x14ac:dyDescent="0.25">
      <c r="B187" s="8"/>
    </row>
    <row r="188" spans="2:2" x14ac:dyDescent="0.25">
      <c r="B188" s="8"/>
    </row>
    <row r="189" spans="2:2" x14ac:dyDescent="0.25">
      <c r="B189" s="8"/>
    </row>
    <row r="190" spans="2:2" x14ac:dyDescent="0.25">
      <c r="B190" s="8"/>
    </row>
    <row r="191" spans="2:2" x14ac:dyDescent="0.25">
      <c r="B191" s="8"/>
    </row>
    <row r="192" spans="2:2" x14ac:dyDescent="0.25">
      <c r="B192" s="8"/>
    </row>
    <row r="193" spans="2:2" x14ac:dyDescent="0.25">
      <c r="B193" s="8"/>
    </row>
    <row r="194" spans="2:2" x14ac:dyDescent="0.25">
      <c r="B194" s="8"/>
    </row>
    <row r="195" spans="2:2" x14ac:dyDescent="0.25">
      <c r="B195" s="8"/>
    </row>
    <row r="196" spans="2:2" x14ac:dyDescent="0.25">
      <c r="B196" s="8"/>
    </row>
    <row r="197" spans="2:2" x14ac:dyDescent="0.25">
      <c r="B197" s="8"/>
    </row>
    <row r="198" spans="2:2" x14ac:dyDescent="0.25">
      <c r="B198" s="8"/>
    </row>
    <row r="199" spans="2:2" x14ac:dyDescent="0.25">
      <c r="B199" s="8"/>
    </row>
    <row r="200" spans="2:2" x14ac:dyDescent="0.25">
      <c r="B200" s="8"/>
    </row>
    <row r="201" spans="2:2" x14ac:dyDescent="0.25">
      <c r="B201" s="8"/>
    </row>
    <row r="202" spans="2:2" x14ac:dyDescent="0.25">
      <c r="B202" s="8"/>
    </row>
    <row r="203" spans="2:2" x14ac:dyDescent="0.25">
      <c r="B203" s="8"/>
    </row>
    <row r="204" spans="2:2" x14ac:dyDescent="0.25">
      <c r="B204" s="8"/>
    </row>
    <row r="205" spans="2:2" x14ac:dyDescent="0.25">
      <c r="B205" s="8"/>
    </row>
    <row r="206" spans="2:2" x14ac:dyDescent="0.25">
      <c r="B206" s="8"/>
    </row>
    <row r="207" spans="2:2" x14ac:dyDescent="0.25">
      <c r="B207" s="8"/>
    </row>
    <row r="208" spans="2:2" x14ac:dyDescent="0.25">
      <c r="B208" s="8"/>
    </row>
    <row r="209" spans="2:2" x14ac:dyDescent="0.25">
      <c r="B209" s="8"/>
    </row>
    <row r="210" spans="2:2" x14ac:dyDescent="0.25">
      <c r="B210" s="8"/>
    </row>
    <row r="211" spans="2:2" x14ac:dyDescent="0.25">
      <c r="B211" s="8"/>
    </row>
    <row r="212" spans="2:2" x14ac:dyDescent="0.25">
      <c r="B212" s="8"/>
    </row>
    <row r="213" spans="2:2" x14ac:dyDescent="0.25">
      <c r="B213" s="8"/>
    </row>
    <row r="214" spans="2:2" x14ac:dyDescent="0.25">
      <c r="B214" s="8"/>
    </row>
    <row r="215" spans="2:2" x14ac:dyDescent="0.25">
      <c r="B215" s="8"/>
    </row>
    <row r="216" spans="2:2" x14ac:dyDescent="0.25">
      <c r="B216" s="8"/>
    </row>
    <row r="217" spans="2:2" x14ac:dyDescent="0.25">
      <c r="B217" s="8"/>
    </row>
    <row r="218" spans="2:2" x14ac:dyDescent="0.25">
      <c r="B218" s="8"/>
    </row>
    <row r="219" spans="2:2" x14ac:dyDescent="0.25">
      <c r="B219" s="8"/>
    </row>
    <row r="220" spans="2:2" x14ac:dyDescent="0.25">
      <c r="B220" s="8"/>
    </row>
    <row r="221" spans="2:2" x14ac:dyDescent="0.25">
      <c r="B221" s="8"/>
    </row>
    <row r="222" spans="2:2" x14ac:dyDescent="0.25">
      <c r="B222" s="8"/>
    </row>
    <row r="223" spans="2:2" x14ac:dyDescent="0.25">
      <c r="B223" s="8"/>
    </row>
    <row r="224" spans="2:2" x14ac:dyDescent="0.25">
      <c r="B224" s="8"/>
    </row>
    <row r="225" spans="2:2" x14ac:dyDescent="0.25">
      <c r="B225" s="8"/>
    </row>
    <row r="226" spans="2:2" x14ac:dyDescent="0.25">
      <c r="B226" s="8"/>
    </row>
    <row r="227" spans="2:2" x14ac:dyDescent="0.25">
      <c r="B227" s="8"/>
    </row>
    <row r="228" spans="2:2" x14ac:dyDescent="0.25">
      <c r="B228" s="8"/>
    </row>
    <row r="229" spans="2:2" x14ac:dyDescent="0.25">
      <c r="B229" s="8"/>
    </row>
    <row r="230" spans="2:2" x14ac:dyDescent="0.25">
      <c r="B230" s="8"/>
    </row>
    <row r="231" spans="2:2" x14ac:dyDescent="0.25">
      <c r="B231" s="8"/>
    </row>
    <row r="232" spans="2:2" x14ac:dyDescent="0.25">
      <c r="B232" s="8"/>
    </row>
    <row r="233" spans="2:2" x14ac:dyDescent="0.25">
      <c r="B233" s="8"/>
    </row>
    <row r="234" spans="2:2" x14ac:dyDescent="0.25">
      <c r="B234" s="8"/>
    </row>
    <row r="235" spans="2:2" x14ac:dyDescent="0.25">
      <c r="B235" s="8"/>
    </row>
    <row r="236" spans="2:2" x14ac:dyDescent="0.25">
      <c r="B236" s="8"/>
    </row>
    <row r="237" spans="2:2" x14ac:dyDescent="0.25">
      <c r="B237" s="8"/>
    </row>
    <row r="238" spans="2:2" x14ac:dyDescent="0.25">
      <c r="B238" s="8"/>
    </row>
    <row r="239" spans="2:2" x14ac:dyDescent="0.25">
      <c r="B239" s="8"/>
    </row>
    <row r="240" spans="2:2" x14ac:dyDescent="0.25">
      <c r="B240" s="8"/>
    </row>
    <row r="241" spans="2:2" x14ac:dyDescent="0.25">
      <c r="B241" s="8"/>
    </row>
    <row r="242" spans="2:2" x14ac:dyDescent="0.25">
      <c r="B242" s="8"/>
    </row>
    <row r="243" spans="2:2" x14ac:dyDescent="0.25">
      <c r="B243" s="8"/>
    </row>
    <row r="244" spans="2:2" x14ac:dyDescent="0.25">
      <c r="B244" s="8"/>
    </row>
    <row r="245" spans="2:2" x14ac:dyDescent="0.25">
      <c r="B245" s="8"/>
    </row>
    <row r="246" spans="2:2" x14ac:dyDescent="0.25">
      <c r="B246" s="8"/>
    </row>
    <row r="247" spans="2:2" x14ac:dyDescent="0.25">
      <c r="B247" s="8"/>
    </row>
    <row r="248" spans="2:2" x14ac:dyDescent="0.25">
      <c r="B248" s="8"/>
    </row>
    <row r="249" spans="2:2" x14ac:dyDescent="0.25">
      <c r="B249" s="8"/>
    </row>
    <row r="250" spans="2:2" x14ac:dyDescent="0.25">
      <c r="B250" s="8"/>
    </row>
    <row r="251" spans="2:2" x14ac:dyDescent="0.25">
      <c r="B251" s="8"/>
    </row>
    <row r="252" spans="2:2" x14ac:dyDescent="0.25">
      <c r="B252" s="8"/>
    </row>
    <row r="253" spans="2:2" x14ac:dyDescent="0.25">
      <c r="B253" s="8"/>
    </row>
    <row r="254" spans="2:2" x14ac:dyDescent="0.25">
      <c r="B254" s="8"/>
    </row>
    <row r="255" spans="2:2" x14ac:dyDescent="0.25">
      <c r="B255" s="8"/>
    </row>
    <row r="256" spans="2:2" x14ac:dyDescent="0.25">
      <c r="B256" s="8"/>
    </row>
    <row r="257" spans="2:2" x14ac:dyDescent="0.25">
      <c r="B257" s="8"/>
    </row>
    <row r="258" spans="2:2" x14ac:dyDescent="0.25">
      <c r="B258" s="8"/>
    </row>
    <row r="259" spans="2:2" x14ac:dyDescent="0.25">
      <c r="B259" s="8"/>
    </row>
    <row r="260" spans="2:2" x14ac:dyDescent="0.25">
      <c r="B260" s="8"/>
    </row>
    <row r="261" spans="2:2" x14ac:dyDescent="0.25">
      <c r="B261" s="8"/>
    </row>
    <row r="262" spans="2:2" x14ac:dyDescent="0.25">
      <c r="B262" s="8"/>
    </row>
    <row r="263" spans="2:2" x14ac:dyDescent="0.25">
      <c r="B263" s="8"/>
    </row>
    <row r="264" spans="2:2" x14ac:dyDescent="0.25">
      <c r="B264" s="8"/>
    </row>
    <row r="265" spans="2:2" x14ac:dyDescent="0.25">
      <c r="B265" s="8"/>
    </row>
    <row r="266" spans="2:2" x14ac:dyDescent="0.25">
      <c r="B266" s="8"/>
    </row>
    <row r="267" spans="2:2" x14ac:dyDescent="0.25">
      <c r="B267" s="8"/>
    </row>
    <row r="268" spans="2:2" x14ac:dyDescent="0.25">
      <c r="B268" s="8"/>
    </row>
    <row r="269" spans="2:2" x14ac:dyDescent="0.25">
      <c r="B269" s="8"/>
    </row>
    <row r="270" spans="2:2" x14ac:dyDescent="0.25">
      <c r="B270" s="8"/>
    </row>
    <row r="271" spans="2:2" x14ac:dyDescent="0.25">
      <c r="B271" s="8"/>
    </row>
    <row r="272" spans="2:2" x14ac:dyDescent="0.25">
      <c r="B272" s="8"/>
    </row>
    <row r="273" spans="2:2" x14ac:dyDescent="0.25">
      <c r="B273" s="8"/>
    </row>
    <row r="274" spans="2:2" x14ac:dyDescent="0.25">
      <c r="B274" s="8"/>
    </row>
    <row r="275" spans="2:2" x14ac:dyDescent="0.25">
      <c r="B275" s="8"/>
    </row>
    <row r="276" spans="2:2" x14ac:dyDescent="0.25">
      <c r="B276" s="8"/>
    </row>
    <row r="277" spans="2:2" x14ac:dyDescent="0.25">
      <c r="B277" s="8"/>
    </row>
    <row r="278" spans="2:2" x14ac:dyDescent="0.25">
      <c r="B278" s="8"/>
    </row>
    <row r="279" spans="2:2" x14ac:dyDescent="0.25">
      <c r="B279" s="8"/>
    </row>
    <row r="280" spans="2:2" x14ac:dyDescent="0.25">
      <c r="B280" s="8"/>
    </row>
    <row r="281" spans="2:2" x14ac:dyDescent="0.25">
      <c r="B281" s="8"/>
    </row>
    <row r="282" spans="2:2" x14ac:dyDescent="0.25">
      <c r="B282" s="8"/>
    </row>
    <row r="283" spans="2:2" x14ac:dyDescent="0.25">
      <c r="B283" s="8"/>
    </row>
    <row r="284" spans="2:2" x14ac:dyDescent="0.25">
      <c r="B284" s="8"/>
    </row>
    <row r="285" spans="2:2" x14ac:dyDescent="0.25">
      <c r="B285" s="8"/>
    </row>
    <row r="286" spans="2:2" x14ac:dyDescent="0.25">
      <c r="B286" s="8"/>
    </row>
    <row r="287" spans="2:2" x14ac:dyDescent="0.25">
      <c r="B287" s="8"/>
    </row>
    <row r="288" spans="2:2" x14ac:dyDescent="0.25">
      <c r="B288" s="8"/>
    </row>
    <row r="289" spans="2:2" x14ac:dyDescent="0.25">
      <c r="B289" s="8"/>
    </row>
    <row r="290" spans="2:2" x14ac:dyDescent="0.25">
      <c r="B290" s="8"/>
    </row>
    <row r="291" spans="2:2" x14ac:dyDescent="0.25">
      <c r="B291" s="8"/>
    </row>
    <row r="292" spans="2:2" x14ac:dyDescent="0.25">
      <c r="B292" s="8"/>
    </row>
    <row r="293" spans="2:2" x14ac:dyDescent="0.25">
      <c r="B293" s="8"/>
    </row>
    <row r="294" spans="2:2" x14ac:dyDescent="0.25">
      <c r="B294" s="8"/>
    </row>
    <row r="295" spans="2:2" x14ac:dyDescent="0.25">
      <c r="B295" s="8"/>
    </row>
    <row r="296" spans="2:2" x14ac:dyDescent="0.25">
      <c r="B296" s="8"/>
    </row>
    <row r="297" spans="2:2" x14ac:dyDescent="0.25">
      <c r="B297" s="8"/>
    </row>
    <row r="298" spans="2:2" x14ac:dyDescent="0.25">
      <c r="B298" s="8"/>
    </row>
    <row r="299" spans="2:2" x14ac:dyDescent="0.25">
      <c r="B299" s="8"/>
    </row>
    <row r="300" spans="2:2" x14ac:dyDescent="0.25">
      <c r="B300" s="8"/>
    </row>
    <row r="301" spans="2:2" x14ac:dyDescent="0.25">
      <c r="B301" s="8"/>
    </row>
    <row r="302" spans="2:2" x14ac:dyDescent="0.25">
      <c r="B302" s="8"/>
    </row>
    <row r="303" spans="2:2" x14ac:dyDescent="0.25">
      <c r="B303" s="8"/>
    </row>
    <row r="304" spans="2:2"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row r="345" spans="2:2" x14ac:dyDescent="0.25">
      <c r="B345" s="8"/>
    </row>
    <row r="346" spans="2:2" x14ac:dyDescent="0.25">
      <c r="B346" s="8"/>
    </row>
    <row r="347" spans="2:2" x14ac:dyDescent="0.25">
      <c r="B347" s="8"/>
    </row>
    <row r="348" spans="2:2" x14ac:dyDescent="0.25">
      <c r="B348" s="8"/>
    </row>
    <row r="349" spans="2:2" x14ac:dyDescent="0.25">
      <c r="B349" s="8"/>
    </row>
    <row r="350" spans="2:2" x14ac:dyDescent="0.25">
      <c r="B350" s="8"/>
    </row>
    <row r="351" spans="2:2" x14ac:dyDescent="0.25">
      <c r="B351" s="8"/>
    </row>
    <row r="352" spans="2:2" x14ac:dyDescent="0.25">
      <c r="B352" s="8"/>
    </row>
    <row r="353" spans="2:2" x14ac:dyDescent="0.25">
      <c r="B353" s="8"/>
    </row>
    <row r="354" spans="2:2" x14ac:dyDescent="0.25">
      <c r="B354" s="8"/>
    </row>
    <row r="355" spans="2:2" x14ac:dyDescent="0.25">
      <c r="B355" s="8"/>
    </row>
    <row r="356" spans="2:2" x14ac:dyDescent="0.25">
      <c r="B356" s="8"/>
    </row>
    <row r="357" spans="2:2" x14ac:dyDescent="0.25">
      <c r="B357" s="8"/>
    </row>
    <row r="358" spans="2:2" x14ac:dyDescent="0.25">
      <c r="B358" s="8"/>
    </row>
    <row r="359" spans="2:2" x14ac:dyDescent="0.25">
      <c r="B359" s="8"/>
    </row>
    <row r="360" spans="2:2" x14ac:dyDescent="0.25">
      <c r="B360" s="8"/>
    </row>
    <row r="361" spans="2:2" x14ac:dyDescent="0.25">
      <c r="B361" s="8"/>
    </row>
    <row r="362" spans="2:2" x14ac:dyDescent="0.25">
      <c r="B362" s="8"/>
    </row>
    <row r="363" spans="2:2" x14ac:dyDescent="0.25">
      <c r="B363" s="8"/>
    </row>
    <row r="364" spans="2:2" x14ac:dyDescent="0.25">
      <c r="B364" s="8"/>
    </row>
    <row r="365" spans="2:2" x14ac:dyDescent="0.25">
      <c r="B365" s="8"/>
    </row>
    <row r="366" spans="2:2" x14ac:dyDescent="0.25">
      <c r="B366" s="8"/>
    </row>
    <row r="367" spans="2:2" x14ac:dyDescent="0.25">
      <c r="B367" s="8"/>
    </row>
    <row r="368" spans="2:2" x14ac:dyDescent="0.25">
      <c r="B368" s="8"/>
    </row>
    <row r="369" spans="2:2" x14ac:dyDescent="0.25">
      <c r="B369" s="8"/>
    </row>
    <row r="370" spans="2:2" x14ac:dyDescent="0.25">
      <c r="B370" s="8"/>
    </row>
    <row r="371" spans="2:2" x14ac:dyDescent="0.25">
      <c r="B371" s="8"/>
    </row>
    <row r="372" spans="2:2" x14ac:dyDescent="0.25">
      <c r="B372" s="8"/>
    </row>
    <row r="373" spans="2:2" x14ac:dyDescent="0.25">
      <c r="B373" s="8"/>
    </row>
    <row r="374" spans="2:2" x14ac:dyDescent="0.25">
      <c r="B374" s="8"/>
    </row>
    <row r="375" spans="2:2" x14ac:dyDescent="0.25">
      <c r="B375" s="8"/>
    </row>
    <row r="376" spans="2:2" x14ac:dyDescent="0.25">
      <c r="B376" s="8"/>
    </row>
    <row r="377" spans="2:2" x14ac:dyDescent="0.25">
      <c r="B377" s="8"/>
    </row>
    <row r="378" spans="2:2" x14ac:dyDescent="0.25">
      <c r="B378" s="8"/>
    </row>
    <row r="379" spans="2:2" x14ac:dyDescent="0.25">
      <c r="B379" s="8"/>
    </row>
    <row r="380" spans="2:2" x14ac:dyDescent="0.25">
      <c r="B380" s="8"/>
    </row>
    <row r="381" spans="2:2" x14ac:dyDescent="0.25">
      <c r="B381" s="8"/>
    </row>
    <row r="382" spans="2:2" x14ac:dyDescent="0.25">
      <c r="B382" s="8"/>
    </row>
    <row r="383" spans="2:2" x14ac:dyDescent="0.25">
      <c r="B383" s="8"/>
    </row>
    <row r="384" spans="2:2" x14ac:dyDescent="0.25">
      <c r="B384" s="8"/>
    </row>
    <row r="385" spans="2:2" x14ac:dyDescent="0.25">
      <c r="B385" s="8"/>
    </row>
    <row r="386" spans="2:2" x14ac:dyDescent="0.25">
      <c r="B386" s="8"/>
    </row>
    <row r="387" spans="2:2" x14ac:dyDescent="0.25">
      <c r="B387" s="8"/>
    </row>
    <row r="388" spans="2:2" x14ac:dyDescent="0.25">
      <c r="B388" s="8"/>
    </row>
    <row r="389" spans="2:2" x14ac:dyDescent="0.25">
      <c r="B389" s="8"/>
    </row>
    <row r="390" spans="2:2" x14ac:dyDescent="0.25">
      <c r="B390" s="8"/>
    </row>
    <row r="391" spans="2:2" x14ac:dyDescent="0.25">
      <c r="B391" s="8"/>
    </row>
    <row r="392" spans="2:2" x14ac:dyDescent="0.25">
      <c r="B392" s="8"/>
    </row>
    <row r="393" spans="2:2" x14ac:dyDescent="0.25">
      <c r="B393" s="8"/>
    </row>
    <row r="394" spans="2:2" x14ac:dyDescent="0.25">
      <c r="B394" s="8"/>
    </row>
    <row r="395" spans="2:2" x14ac:dyDescent="0.25">
      <c r="B395" s="8"/>
    </row>
    <row r="396" spans="2:2" x14ac:dyDescent="0.25">
      <c r="B396" s="8"/>
    </row>
    <row r="397" spans="2:2" x14ac:dyDescent="0.25">
      <c r="B397" s="8"/>
    </row>
    <row r="398" spans="2:2" x14ac:dyDescent="0.25">
      <c r="B398" s="8"/>
    </row>
    <row r="399" spans="2:2" x14ac:dyDescent="0.25">
      <c r="B399" s="8"/>
    </row>
    <row r="400" spans="2:2" x14ac:dyDescent="0.25">
      <c r="B400" s="8"/>
    </row>
    <row r="401" spans="2:2" x14ac:dyDescent="0.25">
      <c r="B401" s="8"/>
    </row>
    <row r="402" spans="2:2" x14ac:dyDescent="0.25">
      <c r="B402" s="8"/>
    </row>
    <row r="403" spans="2:2" x14ac:dyDescent="0.25">
      <c r="B403" s="8"/>
    </row>
    <row r="404" spans="2:2" x14ac:dyDescent="0.25">
      <c r="B404" s="8"/>
    </row>
    <row r="405" spans="2:2" x14ac:dyDescent="0.25">
      <c r="B405" s="8"/>
    </row>
    <row r="406" spans="2:2" x14ac:dyDescent="0.25">
      <c r="B406" s="8"/>
    </row>
    <row r="407" spans="2:2" x14ac:dyDescent="0.25">
      <c r="B407" s="8"/>
    </row>
    <row r="408" spans="2:2" x14ac:dyDescent="0.25">
      <c r="B408" s="8"/>
    </row>
    <row r="409" spans="2:2" x14ac:dyDescent="0.25">
      <c r="B409" s="8"/>
    </row>
    <row r="410" spans="2:2" x14ac:dyDescent="0.25">
      <c r="B410" s="8"/>
    </row>
    <row r="411" spans="2:2" x14ac:dyDescent="0.25">
      <c r="B411" s="8"/>
    </row>
    <row r="412" spans="2:2" x14ac:dyDescent="0.25">
      <c r="B412" s="8"/>
    </row>
    <row r="413" spans="2:2" x14ac:dyDescent="0.25">
      <c r="B413" s="8"/>
    </row>
    <row r="414" spans="2:2" x14ac:dyDescent="0.25">
      <c r="B414" s="8"/>
    </row>
    <row r="415" spans="2:2" x14ac:dyDescent="0.25">
      <c r="B415" s="8"/>
    </row>
    <row r="416" spans="2:2" x14ac:dyDescent="0.25">
      <c r="B416" s="8"/>
    </row>
    <row r="417" spans="2:2" x14ac:dyDescent="0.25">
      <c r="B417" s="8"/>
    </row>
    <row r="418" spans="2:2" x14ac:dyDescent="0.25">
      <c r="B418" s="8"/>
    </row>
    <row r="419" spans="2:2" x14ac:dyDescent="0.25">
      <c r="B419" s="8"/>
    </row>
    <row r="420" spans="2:2" x14ac:dyDescent="0.25">
      <c r="B420" s="8"/>
    </row>
    <row r="421" spans="2:2" x14ac:dyDescent="0.25">
      <c r="B421" s="8"/>
    </row>
    <row r="422" spans="2:2" x14ac:dyDescent="0.25">
      <c r="B422" s="8"/>
    </row>
    <row r="423" spans="2:2" x14ac:dyDescent="0.25">
      <c r="B423" s="8"/>
    </row>
    <row r="424" spans="2:2" x14ac:dyDescent="0.25">
      <c r="B424" s="8"/>
    </row>
    <row r="425" spans="2:2" x14ac:dyDescent="0.25">
      <c r="B425" s="8"/>
    </row>
    <row r="426" spans="2:2" x14ac:dyDescent="0.25">
      <c r="B426" s="8"/>
    </row>
    <row r="427" spans="2:2" x14ac:dyDescent="0.25">
      <c r="B427" s="8"/>
    </row>
    <row r="428" spans="2:2" x14ac:dyDescent="0.25">
      <c r="B428" s="8"/>
    </row>
    <row r="429" spans="2:2" x14ac:dyDescent="0.25">
      <c r="B429" s="8"/>
    </row>
    <row r="430" spans="2:2" x14ac:dyDescent="0.25">
      <c r="B430" s="8"/>
    </row>
    <row r="431" spans="2:2" x14ac:dyDescent="0.25">
      <c r="B431" s="8"/>
    </row>
    <row r="432" spans="2:2" x14ac:dyDescent="0.25">
      <c r="B432" s="8"/>
    </row>
    <row r="433" spans="2:2" x14ac:dyDescent="0.25">
      <c r="B433" s="8"/>
    </row>
    <row r="434" spans="2:2" x14ac:dyDescent="0.25">
      <c r="B434" s="8"/>
    </row>
    <row r="435" spans="2:2" x14ac:dyDescent="0.25">
      <c r="B435" s="8"/>
    </row>
    <row r="436" spans="2:2" x14ac:dyDescent="0.25">
      <c r="B436" s="8"/>
    </row>
    <row r="437" spans="2:2" x14ac:dyDescent="0.25">
      <c r="B437" s="8"/>
    </row>
    <row r="438" spans="2:2" x14ac:dyDescent="0.25">
      <c r="B438" s="8"/>
    </row>
    <row r="439" spans="2:2" x14ac:dyDescent="0.25">
      <c r="B439" s="8"/>
    </row>
    <row r="440" spans="2:2" x14ac:dyDescent="0.25">
      <c r="B440" s="8"/>
    </row>
    <row r="441" spans="2:2" x14ac:dyDescent="0.25">
      <c r="B441" s="8"/>
    </row>
    <row r="442" spans="2:2" x14ac:dyDescent="0.25">
      <c r="B442" s="8"/>
    </row>
    <row r="443" spans="2:2" x14ac:dyDescent="0.25">
      <c r="B443" s="8"/>
    </row>
    <row r="444" spans="2:2" x14ac:dyDescent="0.25">
      <c r="B444" s="8"/>
    </row>
    <row r="445" spans="2:2" x14ac:dyDescent="0.25">
      <c r="B445" s="8"/>
    </row>
    <row r="446" spans="2:2" x14ac:dyDescent="0.25">
      <c r="B446" s="8"/>
    </row>
    <row r="447" spans="2:2" x14ac:dyDescent="0.25">
      <c r="B447" s="8"/>
    </row>
    <row r="448" spans="2:2" x14ac:dyDescent="0.25">
      <c r="B448" s="8"/>
    </row>
    <row r="449" spans="2:2" x14ac:dyDescent="0.25">
      <c r="B449" s="8"/>
    </row>
    <row r="450" spans="2:2" x14ac:dyDescent="0.25">
      <c r="B450" s="8"/>
    </row>
    <row r="451" spans="2:2" x14ac:dyDescent="0.25">
      <c r="B451" s="8"/>
    </row>
    <row r="452" spans="2:2" x14ac:dyDescent="0.25">
      <c r="B452" s="8"/>
    </row>
    <row r="453" spans="2:2" x14ac:dyDescent="0.25">
      <c r="B453" s="8"/>
    </row>
    <row r="454" spans="2:2" x14ac:dyDescent="0.25">
      <c r="B454" s="8"/>
    </row>
    <row r="455" spans="2:2" x14ac:dyDescent="0.25">
      <c r="B455" s="8"/>
    </row>
    <row r="456" spans="2:2" x14ac:dyDescent="0.25">
      <c r="B456" s="8"/>
    </row>
    <row r="457" spans="2:2" x14ac:dyDescent="0.25">
      <c r="B457" s="8"/>
    </row>
    <row r="458" spans="2:2" x14ac:dyDescent="0.25">
      <c r="B458" s="8"/>
    </row>
    <row r="459" spans="2:2" x14ac:dyDescent="0.25">
      <c r="B459" s="8"/>
    </row>
    <row r="460" spans="2:2" x14ac:dyDescent="0.25">
      <c r="B460" s="8"/>
    </row>
    <row r="461" spans="2:2" x14ac:dyDescent="0.25">
      <c r="B461" s="8"/>
    </row>
    <row r="462" spans="2:2" x14ac:dyDescent="0.25">
      <c r="B462" s="8"/>
    </row>
    <row r="463" spans="2:2" x14ac:dyDescent="0.25">
      <c r="B463" s="8"/>
    </row>
    <row r="464" spans="2:2" x14ac:dyDescent="0.25">
      <c r="B464" s="8"/>
    </row>
    <row r="465" spans="2:2" x14ac:dyDescent="0.25">
      <c r="B465" s="8"/>
    </row>
    <row r="466" spans="2:2" x14ac:dyDescent="0.25">
      <c r="B466" s="8"/>
    </row>
    <row r="467" spans="2:2" x14ac:dyDescent="0.25">
      <c r="B467" s="8"/>
    </row>
    <row r="468" spans="2:2" x14ac:dyDescent="0.25">
      <c r="B468" s="8"/>
    </row>
    <row r="469" spans="2:2" x14ac:dyDescent="0.25">
      <c r="B469" s="8"/>
    </row>
    <row r="470" spans="2:2" x14ac:dyDescent="0.25">
      <c r="B470" s="8"/>
    </row>
    <row r="471" spans="2:2" x14ac:dyDescent="0.25">
      <c r="B471" s="8"/>
    </row>
    <row r="472" spans="2:2" x14ac:dyDescent="0.25">
      <c r="B472" s="8"/>
    </row>
    <row r="473" spans="2:2" x14ac:dyDescent="0.25">
      <c r="B473" s="8"/>
    </row>
    <row r="474" spans="2:2" x14ac:dyDescent="0.25">
      <c r="B474" s="8"/>
    </row>
    <row r="475" spans="2:2" x14ac:dyDescent="0.25">
      <c r="B475" s="8"/>
    </row>
    <row r="476" spans="2:2" x14ac:dyDescent="0.25">
      <c r="B476" s="8"/>
    </row>
    <row r="477" spans="2:2" x14ac:dyDescent="0.25">
      <c r="B477" s="8"/>
    </row>
    <row r="478" spans="2:2" x14ac:dyDescent="0.25">
      <c r="B478" s="8"/>
    </row>
    <row r="479" spans="2:2" x14ac:dyDescent="0.25">
      <c r="B479" s="8"/>
    </row>
    <row r="480" spans="2:2" x14ac:dyDescent="0.25">
      <c r="B480" s="8"/>
    </row>
    <row r="481" spans="2:2" x14ac:dyDescent="0.25">
      <c r="B481" s="8"/>
    </row>
    <row r="482" spans="2:2" x14ac:dyDescent="0.25">
      <c r="B482" s="8"/>
    </row>
    <row r="483" spans="2:2" x14ac:dyDescent="0.25">
      <c r="B483" s="8"/>
    </row>
    <row r="484" spans="2:2" x14ac:dyDescent="0.25">
      <c r="B484" s="8"/>
    </row>
    <row r="485" spans="2:2" x14ac:dyDescent="0.25">
      <c r="B485" s="8"/>
    </row>
    <row r="486" spans="2:2" x14ac:dyDescent="0.25">
      <c r="B486" s="8"/>
    </row>
    <row r="487" spans="2:2" x14ac:dyDescent="0.25">
      <c r="B487" s="8"/>
    </row>
    <row r="488" spans="2:2" x14ac:dyDescent="0.25">
      <c r="B488" s="8"/>
    </row>
    <row r="489" spans="2:2" x14ac:dyDescent="0.25">
      <c r="B489" s="8"/>
    </row>
    <row r="490" spans="2:2" x14ac:dyDescent="0.25">
      <c r="B490" s="8"/>
    </row>
    <row r="491" spans="2:2" x14ac:dyDescent="0.25">
      <c r="B491" s="8"/>
    </row>
    <row r="492" spans="2:2" x14ac:dyDescent="0.25">
      <c r="B492" s="8"/>
    </row>
    <row r="493" spans="2:2" x14ac:dyDescent="0.25">
      <c r="B493" s="8"/>
    </row>
    <row r="494" spans="2:2" x14ac:dyDescent="0.25">
      <c r="B494" s="8"/>
    </row>
    <row r="495" spans="2:2" x14ac:dyDescent="0.25">
      <c r="B495" s="8"/>
    </row>
    <row r="496" spans="2:2" x14ac:dyDescent="0.25">
      <c r="B496" s="8"/>
    </row>
    <row r="497" spans="2:2" x14ac:dyDescent="0.25">
      <c r="B497" s="8"/>
    </row>
    <row r="498" spans="2:2" x14ac:dyDescent="0.25">
      <c r="B498" s="8"/>
    </row>
    <row r="499" spans="2:2" x14ac:dyDescent="0.25">
      <c r="B499" s="8"/>
    </row>
    <row r="500" spans="2:2" x14ac:dyDescent="0.25">
      <c r="B500" s="8"/>
    </row>
    <row r="501" spans="2:2" x14ac:dyDescent="0.25">
      <c r="B501" s="8"/>
    </row>
    <row r="502" spans="2:2" x14ac:dyDescent="0.25">
      <c r="B502" s="8"/>
    </row>
    <row r="503" spans="2:2" x14ac:dyDescent="0.25">
      <c r="B503" s="8"/>
    </row>
    <row r="504" spans="2:2" x14ac:dyDescent="0.25">
      <c r="B504" s="8"/>
    </row>
    <row r="505" spans="2:2" x14ac:dyDescent="0.25">
      <c r="B505" s="8"/>
    </row>
    <row r="506" spans="2:2" x14ac:dyDescent="0.25">
      <c r="B506" s="8"/>
    </row>
    <row r="507" spans="2:2" x14ac:dyDescent="0.25">
      <c r="B507" s="8"/>
    </row>
    <row r="508" spans="2:2" x14ac:dyDescent="0.25">
      <c r="B508" s="8"/>
    </row>
    <row r="509" spans="2:2" x14ac:dyDescent="0.25">
      <c r="B509" s="8"/>
    </row>
    <row r="510" spans="2:2" x14ac:dyDescent="0.25">
      <c r="B510" s="8"/>
    </row>
    <row r="511" spans="2:2" x14ac:dyDescent="0.25">
      <c r="B511" s="8"/>
    </row>
    <row r="512" spans="2:2"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0"/>
  <sheetViews>
    <sheetView workbookViewId="0"/>
  </sheetViews>
  <sheetFormatPr defaultColWidth="12.6640625" defaultRowHeight="15.75" customHeight="1" x14ac:dyDescent="0.25"/>
  <cols>
    <col min="1" max="1" width="18.88671875" customWidth="1"/>
    <col min="2" max="2" width="62.6640625" customWidth="1"/>
    <col min="3" max="3" width="5.109375" customWidth="1"/>
  </cols>
  <sheetData>
    <row r="1" spans="1:3" x14ac:dyDescent="0.25">
      <c r="A1" s="1" t="s">
        <v>859</v>
      </c>
      <c r="B1" s="1" t="s">
        <v>835</v>
      </c>
      <c r="C1" s="1" t="s">
        <v>828</v>
      </c>
    </row>
    <row r="2" spans="1:3" x14ac:dyDescent="0.25">
      <c r="A2" s="6" t="str">
        <f ca="1">IFERROR(__xludf.DUMMYFUNCTION("UNIQUE(FILTER(Data!H2:H1000, Data!H2:H1000&lt;&gt;""""))"),"correct")</f>
        <v>correct</v>
      </c>
      <c r="B2" s="6" t="s">
        <v>860</v>
      </c>
      <c r="C2" s="6">
        <f ca="1">IF(ISBLANK(A2), "", COUNTIF(Data!H$2:H1000,A2))</f>
        <v>86</v>
      </c>
    </row>
    <row r="3" spans="1:3" x14ac:dyDescent="0.25">
      <c r="A3" s="6" t="str">
        <f ca="1">IFERROR(__xludf.DUMMYFUNCTION("""COMPUTED_VALUE"""),"duration")</f>
        <v>duration</v>
      </c>
      <c r="B3" s="6" t="s">
        <v>861</v>
      </c>
      <c r="C3" s="6">
        <f ca="1">IF(ISBLANK(A3), "", COUNTIF(Data!H$2:H1000,A3))</f>
        <v>69</v>
      </c>
    </row>
    <row r="4" spans="1:3" x14ac:dyDescent="0.25">
      <c r="A4" s="6" t="str">
        <f ca="1">IFERROR(__xludf.DUMMYFUNCTION("""COMPUTED_VALUE"""),"feasible")</f>
        <v>feasible</v>
      </c>
      <c r="B4" s="6" t="s">
        <v>862</v>
      </c>
      <c r="C4" s="6">
        <f ca="1">IF(ISBLANK(A4), "", COUNTIF(Data!H$2:H1000,A4))</f>
        <v>8</v>
      </c>
    </row>
    <row r="5" spans="1:3" x14ac:dyDescent="0.25">
      <c r="A5" s="6" t="str">
        <f ca="1">IFERROR(__xludf.DUMMYFUNCTION("""COMPUTED_VALUE"""),"certain")</f>
        <v>certain</v>
      </c>
      <c r="B5" s="6" t="s">
        <v>863</v>
      </c>
      <c r="C5" s="6">
        <f ca="1">IF(ISBLANK(A5), "", COUNTIF(Data!H$2:H1000,A5))</f>
        <v>9</v>
      </c>
    </row>
    <row r="6" spans="1:3" x14ac:dyDescent="0.25">
      <c r="A6" s="6" t="str">
        <f ca="1">IFERROR(__xludf.DUMMYFUNCTION("""COMPUTED_VALUE"""),"efficient")</f>
        <v>efficient</v>
      </c>
      <c r="B6" s="6" t="s">
        <v>864</v>
      </c>
      <c r="C6" s="6">
        <f ca="1">IF(ISBLANK(A6), "", COUNTIF(Data!H$2:H1000,A6))</f>
        <v>17</v>
      </c>
    </row>
    <row r="7" spans="1:3" x14ac:dyDescent="0.25">
      <c r="A7" s="6" t="str">
        <f ca="1">IFERROR(__xludf.DUMMYFUNCTION("""COMPUTED_VALUE"""),"correct;complete")</f>
        <v>correct;complete</v>
      </c>
      <c r="B7" s="6" t="s">
        <v>865</v>
      </c>
      <c r="C7" s="6">
        <f ca="1">IF(ISBLANK(A7), "", COUNTIF(Data!H$2:H1000,A7))</f>
        <v>12</v>
      </c>
    </row>
    <row r="8" spans="1:3" x14ac:dyDescent="0.25">
      <c r="A8" s="6" t="str">
        <f ca="1">IFERROR(__xludf.DUMMYFUNCTION("""COMPUTED_VALUE"""),"easy")</f>
        <v>easy</v>
      </c>
      <c r="C8" s="6">
        <f ca="1">IF(ISBLANK(A8), "", COUNTIF(Data!H$2:H1000,A8))</f>
        <v>35</v>
      </c>
    </row>
    <row r="9" spans="1:3" x14ac:dyDescent="0.25">
      <c r="A9" s="6" t="str">
        <f ca="1">IFERROR(__xludf.DUMMYFUNCTION("""COMPUTED_VALUE"""),"biased")</f>
        <v>biased</v>
      </c>
      <c r="B9" s="6" t="s">
        <v>866</v>
      </c>
      <c r="C9" s="6">
        <f ca="1">IF(ISBLANK(A9), "", COUNTIF(Data!H$2:H1000,A9))</f>
        <v>4</v>
      </c>
    </row>
    <row r="10" spans="1:3" x14ac:dyDescent="0.25">
      <c r="A10" s="6" t="str">
        <f ca="1">IFERROR(__xludf.DUMMYFUNCTION("""COMPUTED_VALUE"""),"robust")</f>
        <v>robust</v>
      </c>
      <c r="B10" s="6" t="s">
        <v>867</v>
      </c>
      <c r="C10" s="6">
        <f ca="1">IF(ISBLANK(A10), "", COUNTIF(Data!H$2:H1000,A10))</f>
        <v>3</v>
      </c>
    </row>
    <row r="11" spans="1:3" x14ac:dyDescent="0.25">
      <c r="A11" s="6" t="str">
        <f ca="1">IFERROR(__xludf.DUMMYFUNCTION("""COMPUTED_VALUE"""),"complete")</f>
        <v>complete</v>
      </c>
      <c r="B11" s="6" t="s">
        <v>868</v>
      </c>
      <c r="C11" s="6">
        <f ca="1">IF(ISBLANK(A11), "", COUNTIF(Data!H$2:H1000,A11))</f>
        <v>22</v>
      </c>
    </row>
    <row r="12" spans="1:3" x14ac:dyDescent="0.25">
      <c r="A12" s="6" t="str">
        <f ca="1">IFERROR(__xludf.DUMMYFUNCTION("""COMPUTED_VALUE"""),"precise")</f>
        <v>precise</v>
      </c>
      <c r="B12" s="6" t="s">
        <v>869</v>
      </c>
      <c r="C12" s="6">
        <f ca="1">IF(ISBLANK(A12), "", COUNTIF(Data!H$2:H1000,A12))</f>
        <v>18</v>
      </c>
    </row>
    <row r="13" spans="1:3" x14ac:dyDescent="0.25">
      <c r="A13" s="6" t="str">
        <f ca="1">IFERROR(__xludf.DUMMYFUNCTION("""COMPUTED_VALUE"""),"learnable")</f>
        <v>learnable</v>
      </c>
      <c r="B13" s="6" t="s">
        <v>870</v>
      </c>
      <c r="C13" s="6">
        <f ca="1">IF(ISBLANK(A13), "", COUNTIF(Data!H$2:H1000,A13))</f>
        <v>3</v>
      </c>
    </row>
    <row r="14" spans="1:3" x14ac:dyDescent="0.25">
      <c r="A14" s="6" t="str">
        <f ca="1">IFERROR(__xludf.DUMMYFUNCTION("""COMPUTED_VALUE"""),"useful")</f>
        <v>useful</v>
      </c>
      <c r="B14" s="6" t="s">
        <v>871</v>
      </c>
      <c r="C14" s="6">
        <f ca="1">IF(ISBLANK(A14), "", COUNTIF(Data!H$2:H1000,A14))</f>
        <v>14</v>
      </c>
    </row>
    <row r="15" spans="1:3" x14ac:dyDescent="0.25">
      <c r="A15" s="6" t="str">
        <f ca="1">IFERROR(__xludf.DUMMYFUNCTION("""COMPUTED_VALUE"""),"motivating")</f>
        <v>motivating</v>
      </c>
      <c r="B15" s="6" t="s">
        <v>872</v>
      </c>
      <c r="C15" s="6">
        <f ca="1">IF(ISBLANK(A15), "", COUNTIF(Data!H$2:H1000,A15))</f>
        <v>3</v>
      </c>
    </row>
    <row r="16" spans="1:3" x14ac:dyDescent="0.25">
      <c r="A16" s="6" t="str">
        <f ca="1">IFERROR(__xludf.DUMMYFUNCTION("""COMPUTED_VALUE"""),"restrictive")</f>
        <v>restrictive</v>
      </c>
      <c r="B16" s="6" t="s">
        <v>873</v>
      </c>
      <c r="C16" s="6">
        <f ca="1">IF(ISBLANK(A16), "", COUNTIF(Data!H$2:H1000,A16))</f>
        <v>2</v>
      </c>
    </row>
    <row r="17" spans="1:3" x14ac:dyDescent="0.25">
      <c r="A17" s="6" t="str">
        <f ca="1">IFERROR(__xludf.DUMMYFUNCTION("""COMPUTED_VALUE"""),"enjoyable")</f>
        <v>enjoyable</v>
      </c>
      <c r="B17" s="6" t="s">
        <v>874</v>
      </c>
      <c r="C17" s="6">
        <f ca="1">IF(ISBLANK(A17), "", COUNTIF(Data!H$2:H1000,A17))</f>
        <v>6</v>
      </c>
    </row>
    <row r="18" spans="1:3" x14ac:dyDescent="0.25">
      <c r="A18" s="6" t="str">
        <f ca="1">IFERROR(__xludf.DUMMYFUNCTION("""COMPUTED_VALUE"""),"easy;useful")</f>
        <v>easy;useful</v>
      </c>
      <c r="C18" s="6">
        <f ca="1">IF(ISBLANK(A18), "", COUNTIF(Data!H$2:H1000,A18))</f>
        <v>1</v>
      </c>
    </row>
    <row r="19" spans="1:3" x14ac:dyDescent="0.25">
      <c r="A19" s="6" t="str">
        <f ca="1">IFERROR(__xludf.DUMMYFUNCTION("""COMPUTED_VALUE"""),"consistent")</f>
        <v>consistent</v>
      </c>
      <c r="B19" s="6" t="s">
        <v>875</v>
      </c>
      <c r="C19" s="6">
        <f ca="1">IF(ISBLANK(A19), "", COUNTIF(Data!H$2:H1000,A19))</f>
        <v>1</v>
      </c>
    </row>
    <row r="20" spans="1:3" x14ac:dyDescent="0.25">
      <c r="A20" s="6" t="str">
        <f ca="1">IFERROR(__xludf.DUMMYFUNCTION("""COMPUTED_VALUE"""),"easy;useful;enjoyable")</f>
        <v>easy;useful;enjoyable</v>
      </c>
      <c r="C20" s="6">
        <f ca="1">IF(ISBLANK(A20), "", COUNTIF(Data!H$2:H1000,A20))</f>
        <v>2</v>
      </c>
    </row>
    <row r="21" spans="1:3" x14ac:dyDescent="0.25">
      <c r="A21" s="6" t="str">
        <f ca="1">IFERROR(__xludf.DUMMYFUNCTION("""COMPUTED_VALUE"""),"correct;complete;duration")</f>
        <v>correct;complete;duration</v>
      </c>
      <c r="C21" s="6">
        <f ca="1">IF(ISBLANK(A21), "", COUNTIF(Data!H$2:H1000,A21))</f>
        <v>1</v>
      </c>
    </row>
    <row r="22" spans="1:3" x14ac:dyDescent="0.25">
      <c r="C22" s="6" t="str">
        <f>IF(ISBLANK(A22), "", COUNTIF(Data!H$2:H1000,A22))</f>
        <v/>
      </c>
    </row>
    <row r="23" spans="1:3" x14ac:dyDescent="0.25">
      <c r="C23" s="6" t="str">
        <f>IF(ISBLANK(A23), "", COUNTIF(Data!H$2:H1000,A23))</f>
        <v/>
      </c>
    </row>
    <row r="24" spans="1:3" x14ac:dyDescent="0.25">
      <c r="C24" s="6" t="str">
        <f>IF(ISBLANK(A24), "", COUNTIF(Data!H$2:H1000,A24))</f>
        <v/>
      </c>
    </row>
    <row r="25" spans="1:3" x14ac:dyDescent="0.25">
      <c r="C25" s="6" t="str">
        <f>IF(ISBLANK(A25), "", COUNTIF(Data!H$2:H1000,A25))</f>
        <v/>
      </c>
    </row>
    <row r="26" spans="1:3" x14ac:dyDescent="0.25">
      <c r="C26" s="6" t="str">
        <f>IF(ISBLANK(A26), "", COUNTIF(Data!H$2:H1000,A26))</f>
        <v/>
      </c>
    </row>
    <row r="27" spans="1:3" x14ac:dyDescent="0.25">
      <c r="C27" s="6" t="str">
        <f>IF(ISBLANK(A27), "", COUNTIF(Data!H$2:H1000,A27))</f>
        <v/>
      </c>
    </row>
    <row r="28" spans="1:3" x14ac:dyDescent="0.25">
      <c r="C28" s="6" t="str">
        <f>IF(ISBLANK(A28), "", COUNTIF(Data!H$2:H1000,A28))</f>
        <v/>
      </c>
    </row>
    <row r="29" spans="1:3" x14ac:dyDescent="0.25">
      <c r="C29" s="6" t="str">
        <f>IF(ISBLANK(A29), "", COUNTIF(Data!H$2:H1000,A29))</f>
        <v/>
      </c>
    </row>
    <row r="30" spans="1:3" x14ac:dyDescent="0.25">
      <c r="C30" s="6" t="str">
        <f>IF(ISBLANK(A30), "", COUNTIF(Data!H$2:H1000,A30))</f>
        <v/>
      </c>
    </row>
    <row r="31" spans="1:3" x14ac:dyDescent="0.25">
      <c r="C31" s="6" t="str">
        <f>IF(ISBLANK(A31), "", COUNTIF(Data!H$2:H1000,A31))</f>
        <v/>
      </c>
    </row>
    <row r="32" spans="1:3" x14ac:dyDescent="0.25">
      <c r="C32" s="6" t="str">
        <f>IF(ISBLANK(A32), "", COUNTIF(Data!H$2:H1000,A32))</f>
        <v/>
      </c>
    </row>
    <row r="33" spans="3:3" x14ac:dyDescent="0.25">
      <c r="C33" s="6" t="str">
        <f>IF(ISBLANK(A33), "", COUNTIF(Data!H$2:H1000,A33))</f>
        <v/>
      </c>
    </row>
    <row r="34" spans="3:3" x14ac:dyDescent="0.25">
      <c r="C34" s="6" t="str">
        <f>IF(ISBLANK(A34), "", COUNTIF(Data!H$2:H1000,A34))</f>
        <v/>
      </c>
    </row>
    <row r="35" spans="3:3" x14ac:dyDescent="0.25">
      <c r="C35" s="6" t="str">
        <f>IF(ISBLANK(A35), "", COUNTIF(Data!H$2:H1000,A35))</f>
        <v/>
      </c>
    </row>
    <row r="36" spans="3:3" x14ac:dyDescent="0.25">
      <c r="C36" s="6" t="str">
        <f>IF(ISBLANK(A36), "", COUNTIF(Data!H$2:H1000,A36))</f>
        <v/>
      </c>
    </row>
    <row r="37" spans="3:3" x14ac:dyDescent="0.25">
      <c r="C37" s="6" t="str">
        <f>IF(ISBLANK(A37), "", COUNTIF(Data!H$2:H1000,A37))</f>
        <v/>
      </c>
    </row>
    <row r="38" spans="3:3" x14ac:dyDescent="0.25">
      <c r="C38" s="6" t="str">
        <f>IF(ISBLANK(A38), "", COUNTIF(Data!H$2:H1000,A38))</f>
        <v/>
      </c>
    </row>
    <row r="39" spans="3:3" x14ac:dyDescent="0.25">
      <c r="C39" s="6" t="str">
        <f>IF(ISBLANK(A39), "", COUNTIF(Data!H$2:H1000,A39))</f>
        <v/>
      </c>
    </row>
    <row r="40" spans="3:3" x14ac:dyDescent="0.25">
      <c r="C40" s="6" t="str">
        <f>IF(ISBLANK(A40), "", COUNTIF(Data!H$2:H1000,A40))</f>
        <v/>
      </c>
    </row>
    <row r="41" spans="3:3" x14ac:dyDescent="0.25">
      <c r="C41" s="6" t="str">
        <f>IF(ISBLANK(A41), "", COUNTIF(Data!H$2:H1000,A41))</f>
        <v/>
      </c>
    </row>
    <row r="42" spans="3:3" x14ac:dyDescent="0.25">
      <c r="C42" s="6" t="str">
        <f>IF(ISBLANK(A42), "", COUNTIF(Data!H$2:H1000,A42))</f>
        <v/>
      </c>
    </row>
    <row r="43" spans="3:3" x14ac:dyDescent="0.25">
      <c r="C43" s="6" t="str">
        <f>IF(ISBLANK(A43), "", COUNTIF(Data!H$2:H1000,A43))</f>
        <v/>
      </c>
    </row>
    <row r="44" spans="3:3" x14ac:dyDescent="0.25">
      <c r="C44" s="6" t="str">
        <f>IF(ISBLANK(A44), "", COUNTIF(Data!H$2:H1000,A44))</f>
        <v/>
      </c>
    </row>
    <row r="45" spans="3:3" x14ac:dyDescent="0.25">
      <c r="C45" s="6" t="str">
        <f>IF(ISBLANK(A45), "", COUNTIF(Data!H$2:H1000,A45))</f>
        <v/>
      </c>
    </row>
    <row r="46" spans="3:3" x14ac:dyDescent="0.25">
      <c r="C46" s="6" t="str">
        <f>IF(ISBLANK(A46), "", COUNTIF(Data!H$2:H1000,A46))</f>
        <v/>
      </c>
    </row>
    <row r="47" spans="3:3" x14ac:dyDescent="0.25">
      <c r="C47" s="6" t="str">
        <f>IF(ISBLANK(A47), "", COUNTIF(Data!H$2:H1000,A47))</f>
        <v/>
      </c>
    </row>
    <row r="48" spans="3:3" x14ac:dyDescent="0.25">
      <c r="C48" s="6" t="str">
        <f>IF(ISBLANK(A48), "", COUNTIF(Data!H$2:H1000,A48))</f>
        <v/>
      </c>
    </row>
    <row r="49" spans="3:3" x14ac:dyDescent="0.25">
      <c r="C49" s="6" t="str">
        <f>IF(ISBLANK(A49), "", COUNTIF(Data!H$2:H1000,A49))</f>
        <v/>
      </c>
    </row>
    <row r="50" spans="3:3" x14ac:dyDescent="0.25">
      <c r="C50" s="6" t="str">
        <f>IF(ISBLANK(A50), "", COUNTIF(Data!H$2:H1000,A50))</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1"/>
  <sheetViews>
    <sheetView workbookViewId="0"/>
  </sheetViews>
  <sheetFormatPr defaultColWidth="12.6640625" defaultRowHeight="15.75" customHeight="1" x14ac:dyDescent="0.25"/>
  <cols>
    <col min="1" max="1" width="31.33203125" customWidth="1"/>
    <col min="2" max="2" width="62.6640625" customWidth="1"/>
    <col min="3" max="3" width="5.109375" customWidth="1"/>
  </cols>
  <sheetData>
    <row r="1" spans="1:3" x14ac:dyDescent="0.25">
      <c r="A1" s="1" t="s">
        <v>8</v>
      </c>
      <c r="B1" s="1" t="s">
        <v>835</v>
      </c>
      <c r="C1" s="1" t="s">
        <v>828</v>
      </c>
    </row>
    <row r="2" spans="1:3" x14ac:dyDescent="0.25">
      <c r="A2" s="6" t="str">
        <f ca="1">IFERROR(__xludf.DUMMYFUNCTION("UNIQUE(FILTER(Data!I2:I1000,Data!I2:I1000&lt;&gt;""""))"),"source code")</f>
        <v>source code</v>
      </c>
      <c r="B2" s="6" t="s">
        <v>876</v>
      </c>
      <c r="C2" s="6">
        <f ca="1">IF(ISBLANK(A2), "", COUNTIF(Data!I$2:I1000, A2))</f>
        <v>25</v>
      </c>
    </row>
    <row r="3" spans="1:3" x14ac:dyDescent="0.25">
      <c r="A3" s="6" t="str">
        <f ca="1">IFERROR(__xludf.DUMMYFUNCTION("""COMPUTED_VALUE"""),"ASM specification")</f>
        <v>ASM specification</v>
      </c>
      <c r="B3" s="6" t="s">
        <v>877</v>
      </c>
      <c r="C3" s="6">
        <f ca="1">IF(ISBLANK(A3), "", COUNTIF(Data!I$2:I1000, A3))</f>
        <v>1</v>
      </c>
    </row>
    <row r="4" spans="1:3" x14ac:dyDescent="0.25">
      <c r="A4" s="6" t="str">
        <f ca="1">IFERROR(__xludf.DUMMYFUNCTION("""COMPUTED_VALUE"""),"class diagram")</f>
        <v>class diagram</v>
      </c>
      <c r="B4" s="6" t="s">
        <v>878</v>
      </c>
      <c r="C4" s="6">
        <f ca="1">IF(ISBLANK(A4), "", COUNTIF(Data!I$2:I1000, A4))</f>
        <v>10</v>
      </c>
    </row>
    <row r="5" spans="1:3" x14ac:dyDescent="0.25">
      <c r="A5" s="6" t="str">
        <f ca="1">IFERROR(__xludf.DUMMYFUNCTION("""COMPUTED_VALUE"""),"sequence diagram")</f>
        <v>sequence diagram</v>
      </c>
      <c r="B5" s="6" t="s">
        <v>879</v>
      </c>
      <c r="C5" s="6">
        <f ca="1">IF(ISBLANK(A5), "", COUNTIF(Data!I$2:I1000, A5))</f>
        <v>4</v>
      </c>
    </row>
    <row r="6" spans="1:3" x14ac:dyDescent="0.25">
      <c r="A6" s="6" t="str">
        <f ca="1">IFERROR(__xludf.DUMMYFUNCTION("""COMPUTED_VALUE"""),"test code")</f>
        <v>test code</v>
      </c>
      <c r="B6" s="6" t="s">
        <v>880</v>
      </c>
      <c r="C6" s="6">
        <f ca="1">IF(ISBLANK(A6), "", COUNTIF(Data!I$2:I1000, A6))</f>
        <v>14</v>
      </c>
    </row>
    <row r="7" spans="1:3" x14ac:dyDescent="0.25">
      <c r="A7" s="6" t="str">
        <f ca="1">IFERROR(__xludf.DUMMYFUNCTION("""COMPUTED_VALUE"""),"design")</f>
        <v>design</v>
      </c>
      <c r="B7" s="6" t="s">
        <v>881</v>
      </c>
      <c r="C7" s="6">
        <f ca="1">IF(ISBLANK(A7), "", COUNTIF(Data!I$2:I1000, A7))</f>
        <v>2</v>
      </c>
    </row>
    <row r="8" spans="1:3" x14ac:dyDescent="0.25">
      <c r="A8" s="6" t="str">
        <f ca="1">IFERROR(__xludf.DUMMYFUNCTION("""COMPUTED_VALUE"""),"effort estimation")</f>
        <v>effort estimation</v>
      </c>
      <c r="B8" s="6" t="s">
        <v>882</v>
      </c>
      <c r="C8" s="6">
        <f ca="1">IF(ISBLANK(A8), "", COUNTIF(Data!I$2:I1000, A8))</f>
        <v>2</v>
      </c>
    </row>
    <row r="9" spans="1:3" x14ac:dyDescent="0.25">
      <c r="A9" s="6" t="str">
        <f ca="1">IFERROR(__xludf.DUMMYFUNCTION("""COMPUTED_VALUE"""),"file version history")</f>
        <v>file version history</v>
      </c>
      <c r="B9" s="6" t="s">
        <v>883</v>
      </c>
      <c r="C9" s="6">
        <f ca="1">IF(ISBLANK(A9), "", COUNTIF(Data!I$2:I1000, A9))</f>
        <v>1</v>
      </c>
    </row>
    <row r="10" spans="1:3" x14ac:dyDescent="0.25">
      <c r="A10" s="6" t="str">
        <f ca="1">IFERROR(__xludf.DUMMYFUNCTION("""COMPUTED_VALUE"""),"user interface")</f>
        <v>user interface</v>
      </c>
      <c r="B10" s="6" t="s">
        <v>884</v>
      </c>
      <c r="C10" s="6">
        <f ca="1">IF(ISBLANK(A10), "", COUNTIF(Data!I$2:I1000, A10))</f>
        <v>2</v>
      </c>
    </row>
    <row r="11" spans="1:3" x14ac:dyDescent="0.25">
      <c r="A11" s="6" t="str">
        <f ca="1">IFERROR(__xludf.DUMMYFUNCTION("""COMPUTED_VALUE"""),"system")</f>
        <v>system</v>
      </c>
      <c r="B11" s="6" t="s">
        <v>885</v>
      </c>
      <c r="C11" s="6">
        <f ca="1">IF(ISBLANK(A11), "", COUNTIF(Data!I$2:I1000, A11))</f>
        <v>8</v>
      </c>
    </row>
    <row r="12" spans="1:3" x14ac:dyDescent="0.25">
      <c r="A12" s="6" t="str">
        <f ca="1">IFERROR(__xludf.DUMMYFUNCTION("""COMPUTED_VALUE"""),"priority list")</f>
        <v>priority list</v>
      </c>
      <c r="B12" s="6" t="s">
        <v>886</v>
      </c>
      <c r="C12" s="6">
        <f ca="1">IF(ISBLANK(A12), "", COUNTIF(Data!I$2:I1000, A12))</f>
        <v>3</v>
      </c>
    </row>
    <row r="13" spans="1:3" x14ac:dyDescent="0.25">
      <c r="A13" s="6" t="str">
        <f ca="1">IFERROR(__xludf.DUMMYFUNCTION("""COMPUTED_VALUE"""),"use case")</f>
        <v>use case</v>
      </c>
      <c r="B13" s="6" t="s">
        <v>887</v>
      </c>
      <c r="C13" s="6">
        <f ca="1">IF(ISBLANK(A13), "", COUNTIF(Data!I$2:I1000, A13))</f>
        <v>2</v>
      </c>
    </row>
    <row r="14" spans="1:3" x14ac:dyDescent="0.25">
      <c r="A14" s="6" t="str">
        <f ca="1">IFERROR(__xludf.DUMMYFUNCTION("""COMPUTED_VALUE"""),"variability model")</f>
        <v>variability model</v>
      </c>
      <c r="B14" s="6" t="s">
        <v>888</v>
      </c>
      <c r="C14" s="6">
        <f ca="1">IF(ISBLANK(A14), "", COUNTIF(Data!I$2:I1000, A14))</f>
        <v>1</v>
      </c>
    </row>
    <row r="15" spans="1:3" x14ac:dyDescent="0.25">
      <c r="A15" s="6" t="str">
        <f ca="1">IFERROR(__xludf.DUMMYFUNCTION("""COMPUTED_VALUE"""),"program modules")</f>
        <v>program modules</v>
      </c>
      <c r="B15" s="6" t="s">
        <v>889</v>
      </c>
      <c r="C15" s="6">
        <f ca="1">IF(ISBLANK(A15), "", COUNTIF(Data!I$2:I1000, A15))</f>
        <v>2</v>
      </c>
    </row>
    <row r="16" spans="1:3" x14ac:dyDescent="0.25">
      <c r="A16" s="6" t="str">
        <f ca="1">IFERROR(__xludf.DUMMYFUNCTION("""COMPUTED_VALUE"""),"acceptance test specification")</f>
        <v>acceptance test specification</v>
      </c>
      <c r="B16" s="6" t="s">
        <v>890</v>
      </c>
      <c r="C16" s="6">
        <f ca="1">IF(ISBLANK(A16), "", COUNTIF(Data!I$2:I1000, A16))</f>
        <v>4</v>
      </c>
    </row>
    <row r="17" spans="1:3" x14ac:dyDescent="0.25">
      <c r="A17" s="6" t="str">
        <f ca="1">IFERROR(__xludf.DUMMYFUNCTION("""COMPUTED_VALUE"""),"goal model")</f>
        <v>goal model</v>
      </c>
      <c r="B17" s="6" t="s">
        <v>891</v>
      </c>
      <c r="C17" s="6">
        <f ca="1">IF(ISBLANK(A17), "", COUNTIF(Data!I$2:I1000, A17))</f>
        <v>2</v>
      </c>
    </row>
    <row r="18" spans="1:3" x14ac:dyDescent="0.25">
      <c r="A18" s="6" t="str">
        <f ca="1">IFERROR(__xludf.DUMMYFUNCTION("""COMPUTED_VALUE"""),"conceptual model")</f>
        <v>conceptual model</v>
      </c>
      <c r="B18" s="6" t="s">
        <v>892</v>
      </c>
      <c r="C18" s="6">
        <f ca="1">IF(ISBLANK(A18), "", COUNTIF(Data!I$2:I1000, A18))</f>
        <v>6</v>
      </c>
    </row>
    <row r="19" spans="1:3" x14ac:dyDescent="0.25">
      <c r="A19" s="6" t="str">
        <f ca="1">IFERROR(__xludf.DUMMYFUNCTION("""COMPUTED_VALUE"""),"database access control specification")</f>
        <v>database access control specification</v>
      </c>
      <c r="B19" s="6" t="s">
        <v>893</v>
      </c>
      <c r="C19" s="6">
        <f ca="1">IF(ISBLANK(A19), "", COUNTIF(Data!I$2:I1000, A19))</f>
        <v>1</v>
      </c>
    </row>
    <row r="20" spans="1:3" x14ac:dyDescent="0.25">
      <c r="A20" s="6" t="str">
        <f ca="1">IFERROR(__xludf.DUMMYFUNCTION("""COMPUTED_VALUE"""),"domain model")</f>
        <v>domain model</v>
      </c>
      <c r="B20" s="6" t="s">
        <v>894</v>
      </c>
      <c r="C20" s="6">
        <f ca="1">IF(ISBLANK(A20), "", COUNTIF(Data!I$2:I1000, A20))</f>
        <v>4</v>
      </c>
    </row>
    <row r="21" spans="1:3" x14ac:dyDescent="0.25">
      <c r="A21" s="6" t="str">
        <f ca="1">IFERROR(__xludf.DUMMYFUNCTION("""COMPUTED_VALUE"""),"process description")</f>
        <v>process description</v>
      </c>
      <c r="B21" s="6" t="s">
        <v>895</v>
      </c>
      <c r="C21" s="6">
        <f ca="1">IF(ISBLANK(A21), "", COUNTIF(Data!I$2:I1000, A21))</f>
        <v>3</v>
      </c>
    </row>
    <row r="22" spans="1:3" x14ac:dyDescent="0.25">
      <c r="A22" s="6" t="str">
        <f ca="1">IFERROR(__xludf.DUMMYFUNCTION("""COMPUTED_VALUE"""),"code review")</f>
        <v>code review</v>
      </c>
      <c r="B22" s="6" t="s">
        <v>896</v>
      </c>
      <c r="C22" s="6">
        <f ca="1">IF(ISBLANK(A22), "", COUNTIF(Data!I$2:I1000, A22))</f>
        <v>1</v>
      </c>
    </row>
    <row r="23" spans="1:3" x14ac:dyDescent="0.25">
      <c r="A23" s="6" t="str">
        <f ca="1">IFERROR(__xludf.DUMMYFUNCTION("""COMPUTED_VALUE"""),"architecture")</f>
        <v>architecture</v>
      </c>
      <c r="B23" s="6" t="s">
        <v>897</v>
      </c>
      <c r="C23" s="6">
        <f ca="1">IF(ISBLANK(A23), "", COUNTIF(Data!I$2:I1000, A23))</f>
        <v>2</v>
      </c>
    </row>
    <row r="24" spans="1:3" x14ac:dyDescent="0.25">
      <c r="C24" s="6" t="str">
        <f>IF(ISBLANK(A24), "", COUNTIF(Data!I$2:I1000, A24))</f>
        <v/>
      </c>
    </row>
    <row r="25" spans="1:3" x14ac:dyDescent="0.25">
      <c r="C25" s="6" t="str">
        <f>IF(ISBLANK(A25), "", COUNTIF(Data!I$2:I1000, A25))</f>
        <v/>
      </c>
    </row>
    <row r="26" spans="1:3" x14ac:dyDescent="0.25">
      <c r="C26" s="6" t="str">
        <f>IF(ISBLANK(A26), "", COUNTIF(Data!I$2:I1000, A26))</f>
        <v/>
      </c>
    </row>
    <row r="27" spans="1:3" x14ac:dyDescent="0.25">
      <c r="C27" s="6" t="str">
        <f>IF(ISBLANK(A27), "", COUNTIF(Data!I$2:I1000, A27))</f>
        <v/>
      </c>
    </row>
    <row r="28" spans="1:3" x14ac:dyDescent="0.25">
      <c r="C28" s="6" t="str">
        <f>IF(ISBLANK(A28), "", COUNTIF(Data!I$2:I1000, A28))</f>
        <v/>
      </c>
    </row>
    <row r="29" spans="1:3" x14ac:dyDescent="0.25">
      <c r="C29" s="6" t="str">
        <f>IF(ISBLANK(A29), "", COUNTIF(Data!I$2:I1000, A29))</f>
        <v/>
      </c>
    </row>
    <row r="30" spans="1:3" x14ac:dyDescent="0.25">
      <c r="C30" s="6" t="str">
        <f>IF(ISBLANK(A30), "", COUNTIF(Data!I$2:I1000, A30))</f>
        <v/>
      </c>
    </row>
    <row r="31" spans="1:3" x14ac:dyDescent="0.25">
      <c r="C31" s="6" t="str">
        <f>IF(ISBLANK(A31), "", COUNTIF(Data!I$2:I1000, A31))</f>
        <v/>
      </c>
    </row>
    <row r="32" spans="1:3" x14ac:dyDescent="0.25">
      <c r="C32" s="6" t="str">
        <f>IF(ISBLANK(A32), "", COUNTIF(Data!I$2:I1000, A32))</f>
        <v/>
      </c>
    </row>
    <row r="33" spans="3:3" x14ac:dyDescent="0.25">
      <c r="C33" s="6" t="str">
        <f>IF(ISBLANK(A33), "", COUNTIF(Data!I$2:I1000, A33))</f>
        <v/>
      </c>
    </row>
    <row r="34" spans="3:3" x14ac:dyDescent="0.25">
      <c r="C34" s="6" t="str">
        <f>IF(ISBLANK(A34), "", COUNTIF(Data!I$2:I1000, A34))</f>
        <v/>
      </c>
    </row>
    <row r="35" spans="3:3" x14ac:dyDescent="0.25">
      <c r="C35" s="6" t="str">
        <f>IF(ISBLANK(A35), "", COUNTIF(Data!I$2:I1000, A35))</f>
        <v/>
      </c>
    </row>
    <row r="36" spans="3:3" x14ac:dyDescent="0.25">
      <c r="C36" s="6" t="str">
        <f>IF(ISBLANK(A36), "", COUNTIF(Data!I$2:I1000, A36))</f>
        <v/>
      </c>
    </row>
    <row r="37" spans="3:3" x14ac:dyDescent="0.25">
      <c r="C37" s="6" t="str">
        <f>IF(ISBLANK(A37), "", COUNTIF(Data!I$2:I1000, A37))</f>
        <v/>
      </c>
    </row>
    <row r="38" spans="3:3" x14ac:dyDescent="0.25">
      <c r="C38" s="6" t="str">
        <f>IF(ISBLANK(A38), "", COUNTIF(Data!I$2:I1000, A38))</f>
        <v/>
      </c>
    </row>
    <row r="39" spans="3:3" x14ac:dyDescent="0.25">
      <c r="C39" s="6" t="str">
        <f>IF(ISBLANK(A39), "", COUNTIF(Data!I$2:I1000, A39))</f>
        <v/>
      </c>
    </row>
    <row r="40" spans="3:3" x14ac:dyDescent="0.25">
      <c r="C40" s="6" t="str">
        <f>IF(ISBLANK(A40), "", COUNTIF(Data!I$2:I1000, A40))</f>
        <v/>
      </c>
    </row>
    <row r="41" spans="3:3" x14ac:dyDescent="0.25">
      <c r="C41" s="6" t="str">
        <f>IF(ISBLANK(A41), "", COUNTIF(Data!I$2:I1000, A41))</f>
        <v/>
      </c>
    </row>
    <row r="42" spans="3:3" x14ac:dyDescent="0.25">
      <c r="C42" s="6" t="str">
        <f>IF(ISBLANK(A42), "", COUNTIF(Data!I$2:I1000, A42))</f>
        <v/>
      </c>
    </row>
    <row r="43" spans="3:3" x14ac:dyDescent="0.25">
      <c r="C43" s="6" t="str">
        <f>IF(ISBLANK(A43), "", COUNTIF(Data!I$2:I1000, A43))</f>
        <v/>
      </c>
    </row>
    <row r="44" spans="3:3" x14ac:dyDescent="0.25">
      <c r="C44" s="6" t="str">
        <f>IF(ISBLANK(A44), "", COUNTIF(Data!I$2:I1000, A44))</f>
        <v/>
      </c>
    </row>
    <row r="45" spans="3:3" x14ac:dyDescent="0.25">
      <c r="C45" s="6" t="str">
        <f>IF(ISBLANK(A45), "", COUNTIF(Data!I$2:I1000, A45))</f>
        <v/>
      </c>
    </row>
    <row r="46" spans="3:3" x14ac:dyDescent="0.25">
      <c r="C46" s="6" t="str">
        <f>IF(ISBLANK(A46), "", COUNTIF(Data!I$2:I1000, A46))</f>
        <v/>
      </c>
    </row>
    <row r="47" spans="3:3" x14ac:dyDescent="0.25">
      <c r="C47" s="6" t="str">
        <f>IF(ISBLANK(A47), "", COUNTIF(Data!I$2:I1000, A47))</f>
        <v/>
      </c>
    </row>
    <row r="48" spans="3:3" x14ac:dyDescent="0.25">
      <c r="C48" s="6" t="str">
        <f>IF(ISBLANK(A48), "", COUNTIF(Data!I$2:I1000, A48))</f>
        <v/>
      </c>
    </row>
    <row r="49" spans="3:3" x14ac:dyDescent="0.25">
      <c r="C49" s="6" t="str">
        <f>IF(ISBLANK(A49), "", COUNTIF(Data!I$2:I1000, A49))</f>
        <v/>
      </c>
    </row>
    <row r="50" spans="3:3" x14ac:dyDescent="0.25">
      <c r="C50" s="6" t="str">
        <f>IF(ISBLANK(A50), "", COUNTIF(Data!I$2:I1000, A50))</f>
        <v/>
      </c>
    </row>
    <row r="51" spans="3:3" x14ac:dyDescent="0.25">
      <c r="C51" s="6" t="str">
        <f>IF(ISBLANK(A51), "", COUNTIF(Data!I$2:I1000, A51))</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0"/>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3" t="s">
        <v>859</v>
      </c>
      <c r="B1" s="3" t="s">
        <v>835</v>
      </c>
      <c r="C1" s="1" t="s">
        <v>828</v>
      </c>
    </row>
    <row r="2" spans="1:3" x14ac:dyDescent="0.25">
      <c r="A2" s="8" t="str">
        <f ca="1">IFERROR(__xludf.DUMMYFUNCTION("UNIQUE(FILTER(Data!J2:J1000, Data!J2:J1000&lt;&gt;""""))"),"complete")</f>
        <v>complete</v>
      </c>
      <c r="B2" s="8" t="s">
        <v>898</v>
      </c>
      <c r="C2" s="6">
        <f ca="1">IF(ISBLANK(A2), "", COUNTIF(Data!J$2:J1000,A2))</f>
        <v>22</v>
      </c>
    </row>
    <row r="3" spans="1:3" x14ac:dyDescent="0.25">
      <c r="A3" s="8" t="str">
        <f ca="1">IFERROR(__xludf.DUMMYFUNCTION("""COMPUTED_VALUE"""),"correct")</f>
        <v>correct</v>
      </c>
      <c r="B3" s="8" t="s">
        <v>899</v>
      </c>
      <c r="C3" s="6">
        <f ca="1">IF(ISBLANK(A3), "", COUNTIF(Data!J$2:J1000,A3))</f>
        <v>29</v>
      </c>
    </row>
    <row r="4" spans="1:3" x14ac:dyDescent="0.25">
      <c r="A4" s="8" t="str">
        <f ca="1">IFERROR(__xludf.DUMMYFUNCTION("""COMPUTED_VALUE"""),"redundant")</f>
        <v>redundant</v>
      </c>
      <c r="B4" s="6" t="s">
        <v>900</v>
      </c>
      <c r="C4" s="6">
        <f ca="1">IF(ISBLANK(A4), "", COUNTIF(Data!J$2:J1000,A4))</f>
        <v>3</v>
      </c>
    </row>
    <row r="5" spans="1:3" x14ac:dyDescent="0.25">
      <c r="A5" s="8" t="str">
        <f ca="1">IFERROR(__xludf.DUMMYFUNCTION("""COMPUTED_VALUE"""),"consistent")</f>
        <v>consistent</v>
      </c>
      <c r="B5" s="8" t="s">
        <v>901</v>
      </c>
      <c r="C5" s="6">
        <f ca="1">IF(ISBLANK(A5), "", COUNTIF(Data!J$2:J1000,A5))</f>
        <v>1</v>
      </c>
    </row>
    <row r="6" spans="1:3" x14ac:dyDescent="0.25">
      <c r="A6" s="8" t="str">
        <f ca="1">IFERROR(__xludf.DUMMYFUNCTION("""COMPUTED_VALUE"""),"compliant")</f>
        <v>compliant</v>
      </c>
      <c r="B6" s="8" t="s">
        <v>902</v>
      </c>
      <c r="C6" s="6">
        <f ca="1">IF(ISBLANK(A6), "", COUNTIF(Data!J$2:J1000,A6))</f>
        <v>1</v>
      </c>
    </row>
    <row r="7" spans="1:3" x14ac:dyDescent="0.25">
      <c r="A7" s="8" t="str">
        <f ca="1">IFERROR(__xludf.DUMMYFUNCTION("""COMPUTED_VALUE"""),"covering")</f>
        <v>covering</v>
      </c>
      <c r="B7" s="6" t="s">
        <v>903</v>
      </c>
      <c r="C7" s="6">
        <f ca="1">IF(ISBLANK(A7), "", COUNTIF(Data!J$2:J1000,A7))</f>
        <v>2</v>
      </c>
    </row>
    <row r="8" spans="1:3" x14ac:dyDescent="0.25">
      <c r="A8" s="8" t="str">
        <f ca="1">IFERROR(__xludf.DUMMYFUNCTION("""COMPUTED_VALUE"""),"original")</f>
        <v>original</v>
      </c>
      <c r="B8" s="6" t="s">
        <v>904</v>
      </c>
      <c r="C8" s="6">
        <f ca="1">IF(ISBLANK(A8), "", COUNTIF(Data!J$2:J1000,A8))</f>
        <v>1</v>
      </c>
    </row>
    <row r="9" spans="1:3" x14ac:dyDescent="0.25">
      <c r="A9" s="8" t="str">
        <f ca="1">IFERROR(__xludf.DUMMYFUNCTION("""COMPUTED_VALUE"""),"usable")</f>
        <v>usable</v>
      </c>
      <c r="B9" s="8" t="s">
        <v>905</v>
      </c>
      <c r="C9" s="6">
        <f ca="1">IF(ISBLANK(A9), "", COUNTIF(Data!J$2:J1000,A9))</f>
        <v>3</v>
      </c>
    </row>
    <row r="10" spans="1:3" x14ac:dyDescent="0.25">
      <c r="A10" s="8" t="str">
        <f ca="1">IFERROR(__xludf.DUMMYFUNCTION("""COMPUTED_VALUE"""),"precise")</f>
        <v>precise</v>
      </c>
      <c r="B10" s="8" t="s">
        <v>906</v>
      </c>
      <c r="C10" s="6">
        <f ca="1">IF(ISBLANK(A10), "", COUNTIF(Data!J$2:J1000,A10))</f>
        <v>1</v>
      </c>
    </row>
    <row r="11" spans="1:3" x14ac:dyDescent="0.25">
      <c r="A11" s="8" t="str">
        <f ca="1">IFERROR(__xludf.DUMMYFUNCTION("""COMPUTED_VALUE"""),"robust")</f>
        <v>robust</v>
      </c>
      <c r="B11" s="8" t="s">
        <v>907</v>
      </c>
      <c r="C11" s="6">
        <f ca="1">IF(ISBLANK(A11), "", COUNTIF(Data!J$2:J1000,A11))</f>
        <v>4</v>
      </c>
    </row>
    <row r="12" spans="1:3" x14ac:dyDescent="0.25">
      <c r="A12" s="8" t="str">
        <f ca="1">IFERROR(__xludf.DUMMYFUNCTION("""COMPUTED_VALUE"""),"scalable")</f>
        <v>scalable</v>
      </c>
      <c r="B12" s="8" t="s">
        <v>908</v>
      </c>
      <c r="C12" s="6">
        <f ca="1">IF(ISBLANK(A12), "", COUNTIF(Data!J$2:J1000,A12))</f>
        <v>1</v>
      </c>
    </row>
    <row r="13" spans="1:3" x14ac:dyDescent="0.25">
      <c r="A13" s="8" t="str">
        <f ca="1">IFERROR(__xludf.DUMMYFUNCTION("""COMPUTED_VALUE"""),"size")</f>
        <v>size</v>
      </c>
      <c r="B13" s="8" t="s">
        <v>909</v>
      </c>
      <c r="C13" s="6">
        <f ca="1">IF(ISBLANK(A13), "", COUNTIF(Data!J$2:J1000,A13))</f>
        <v>6</v>
      </c>
    </row>
    <row r="14" spans="1:3" x14ac:dyDescent="0.25">
      <c r="A14" s="8" t="str">
        <f ca="1">IFERROR(__xludf.DUMMYFUNCTION("""COMPUTED_VALUE"""),"coupling")</f>
        <v>coupling</v>
      </c>
      <c r="B14" s="8" t="s">
        <v>910</v>
      </c>
      <c r="C14" s="6">
        <f ca="1">IF(ISBLANK(A14), "", COUNTIF(Data!J$2:J1000,A14))</f>
        <v>1</v>
      </c>
    </row>
    <row r="15" spans="1:3" x14ac:dyDescent="0.25">
      <c r="A15" s="8" t="str">
        <f ca="1">IFERROR(__xludf.DUMMYFUNCTION("""COMPUTED_VALUE"""),"modifiable")</f>
        <v>modifiable</v>
      </c>
      <c r="B15" s="8" t="s">
        <v>911</v>
      </c>
      <c r="C15" s="6">
        <f ca="1">IF(ISBLANK(A15), "", COUNTIF(Data!J$2:J1000,A15))</f>
        <v>2</v>
      </c>
    </row>
    <row r="16" spans="1:3" x14ac:dyDescent="0.25">
      <c r="A16" s="8" t="str">
        <f ca="1">IFERROR(__xludf.DUMMYFUNCTION("""COMPUTED_VALUE"""),"performant")</f>
        <v>performant</v>
      </c>
      <c r="B16" s="8" t="s">
        <v>912</v>
      </c>
      <c r="C16" s="6">
        <f ca="1">IF(ISBLANK(A16), "", COUNTIF(Data!J$2:J1000,A16))</f>
        <v>1</v>
      </c>
    </row>
    <row r="17" spans="1:3" x14ac:dyDescent="0.25">
      <c r="A17" s="8" t="str">
        <f ca="1">IFERROR(__xludf.DUMMYFUNCTION("""COMPUTED_VALUE"""),"maintainable")</f>
        <v>maintainable</v>
      </c>
      <c r="B17" s="8" t="s">
        <v>913</v>
      </c>
      <c r="C17" s="6">
        <f ca="1">IF(ISBLANK(A17), "", COUNTIF(Data!J$2:J1000,A17))</f>
        <v>1</v>
      </c>
    </row>
    <row r="18" spans="1:3" x14ac:dyDescent="0.25">
      <c r="A18" s="8" t="str">
        <f ca="1">IFERROR(__xludf.DUMMYFUNCTION("""COMPUTED_VALUE"""),"learnable")</f>
        <v>learnable</v>
      </c>
      <c r="B18" s="8" t="s">
        <v>914</v>
      </c>
      <c r="C18" s="6">
        <f ca="1">IF(ISBLANK(A18), "", COUNTIF(Data!J$2:J1000,A18))</f>
        <v>1</v>
      </c>
    </row>
    <row r="19" spans="1:3" x14ac:dyDescent="0.25">
      <c r="A19" s="8" t="str">
        <f ca="1">IFERROR(__xludf.DUMMYFUNCTION("""COMPUTED_VALUE"""),"cohesion;coupling")</f>
        <v>cohesion;coupling</v>
      </c>
      <c r="B19" s="8" t="s">
        <v>915</v>
      </c>
      <c r="C19" s="6">
        <f ca="1">IF(ISBLANK(A19), "", COUNTIF(Data!J$2:J1000,A19))</f>
        <v>1</v>
      </c>
    </row>
    <row r="20" spans="1:3" x14ac:dyDescent="0.25">
      <c r="A20" s="8" t="str">
        <f ca="1">IFERROR(__xludf.DUMMYFUNCTION("""COMPUTED_VALUE"""),"precise;usable")</f>
        <v>precise;usable</v>
      </c>
      <c r="B20" s="8"/>
      <c r="C20" s="6">
        <f ca="1">IF(ISBLANK(A20), "", COUNTIF(Data!J$2:J1000,A20))</f>
        <v>1</v>
      </c>
    </row>
    <row r="21" spans="1:3" x14ac:dyDescent="0.25">
      <c r="A21" s="8" t="str">
        <f ca="1">IFERROR(__xludf.DUMMYFUNCTION("""COMPUTED_VALUE"""),"correct;complete;coherent;granualar")</f>
        <v>correct;complete;coherent;granualar</v>
      </c>
      <c r="B21" s="8"/>
      <c r="C21" s="6">
        <f ca="1">IF(ISBLANK(A21), "", COUNTIF(Data!J$2:J1000,A21))</f>
        <v>1</v>
      </c>
    </row>
    <row r="22" spans="1:3" x14ac:dyDescent="0.25">
      <c r="A22" s="8" t="str">
        <f ca="1">IFERROR(__xludf.DUMMYFUNCTION("""COMPUTED_VALUE"""),"reliable")</f>
        <v>reliable</v>
      </c>
      <c r="B22" s="8" t="s">
        <v>916</v>
      </c>
      <c r="C22" s="6">
        <f ca="1">IF(ISBLANK(A22), "", COUNTIF(Data!J$2:J1000,A22))</f>
        <v>2</v>
      </c>
    </row>
    <row r="23" spans="1:3" x14ac:dyDescent="0.25">
      <c r="A23" s="8" t="str">
        <f ca="1">IFERROR(__xludf.DUMMYFUNCTION("""COMPUTED_VALUE"""),"understandable")</f>
        <v>understandable</v>
      </c>
      <c r="B23" s="8" t="s">
        <v>917</v>
      </c>
      <c r="C23" s="6">
        <f ca="1">IF(ISBLANK(A23), "", COUNTIF(Data!J$2:J1000,A23))</f>
        <v>3</v>
      </c>
    </row>
    <row r="24" spans="1:3" x14ac:dyDescent="0.25">
      <c r="A24" s="8" t="str">
        <f ca="1">IFERROR(__xludf.DUMMYFUNCTION("""COMPUTED_VALUE"""),"reproducible")</f>
        <v>reproducible</v>
      </c>
      <c r="B24" s="8" t="s">
        <v>918</v>
      </c>
      <c r="C24" s="6">
        <f ca="1">IF(ISBLANK(A24), "", COUNTIF(Data!J$2:J1000,A24))</f>
        <v>1</v>
      </c>
    </row>
    <row r="25" spans="1:3" x14ac:dyDescent="0.25">
      <c r="A25" s="8" t="str">
        <f ca="1">IFERROR(__xludf.DUMMYFUNCTION("""COMPUTED_VALUE"""),"complete;correct;compliant")</f>
        <v>complete;correct;compliant</v>
      </c>
      <c r="B25" s="8"/>
      <c r="C25" s="6">
        <f ca="1">IF(ISBLANK(A25), "", COUNTIF(Data!J$2:J1000,A25))</f>
        <v>1</v>
      </c>
    </row>
    <row r="26" spans="1:3" x14ac:dyDescent="0.25">
      <c r="A26" s="8" t="str">
        <f ca="1">IFERROR(__xludf.DUMMYFUNCTION("""COMPUTED_VALUE"""),"granular")</f>
        <v>granular</v>
      </c>
      <c r="B26" s="8" t="s">
        <v>919</v>
      </c>
      <c r="C26" s="6">
        <f ca="1">IF(ISBLANK(A26), "", COUNTIF(Data!J$2:J1000,A26))</f>
        <v>2</v>
      </c>
    </row>
    <row r="27" spans="1:3" x14ac:dyDescent="0.25">
      <c r="A27" s="8" t="str">
        <f ca="1">IFERROR(__xludf.DUMMYFUNCTION("""COMPUTED_VALUE"""),"correct;complete")</f>
        <v>correct;complete</v>
      </c>
      <c r="B27" s="8"/>
      <c r="C27" s="6">
        <f ca="1">IF(ISBLANK(A27), "", COUNTIF(Data!J$2:J1000,A27))</f>
        <v>2</v>
      </c>
    </row>
    <row r="28" spans="1:3" x14ac:dyDescent="0.25">
      <c r="A28" s="8" t="str">
        <f ca="1">IFERROR(__xludf.DUMMYFUNCTION("""COMPUTED_VALUE"""),"complex")</f>
        <v>complex</v>
      </c>
      <c r="B28" s="8" t="s">
        <v>920</v>
      </c>
      <c r="C28" s="6">
        <f ca="1">IF(ISBLANK(A28), "", COUNTIF(Data!J$2:J1000,A28))</f>
        <v>3</v>
      </c>
    </row>
    <row r="29" spans="1:3" x14ac:dyDescent="0.25">
      <c r="A29" s="8" t="str">
        <f ca="1">IFERROR(__xludf.DUMMYFUNCTION("""COMPUTED_VALUE"""),"complete;correct")</f>
        <v>complete;correct</v>
      </c>
      <c r="B29" s="8"/>
      <c r="C29" s="6">
        <f ca="1">IF(ISBLANK(A29), "", COUNTIF(Data!J$2:J1000,A29))</f>
        <v>1</v>
      </c>
    </row>
    <row r="30" spans="1:3" x14ac:dyDescent="0.25">
      <c r="A30" s="8" t="str">
        <f ca="1">IFERROR(__xludf.DUMMYFUNCTION("""COMPUTED_VALUE"""),"stable")</f>
        <v>stable</v>
      </c>
      <c r="B30" s="8" t="s">
        <v>921</v>
      </c>
      <c r="C30" s="6">
        <f ca="1">IF(ISBLANK(A30), "", COUNTIF(Data!J$2:J1000,A30))</f>
        <v>1</v>
      </c>
    </row>
    <row r="31" spans="1:3" x14ac:dyDescent="0.25">
      <c r="A31" s="8"/>
      <c r="B31" s="8"/>
      <c r="C31" s="6" t="str">
        <f>IF(ISBLANK(A31), "", COUNTIF(Data!J$2:J1000,A31))</f>
        <v/>
      </c>
    </row>
    <row r="32" spans="1:3" x14ac:dyDescent="0.25">
      <c r="A32" s="8"/>
      <c r="B32" s="8"/>
      <c r="C32" s="6" t="str">
        <f>IF(ISBLANK(A32), "", COUNTIF(Data!J$2:J1000,A32))</f>
        <v/>
      </c>
    </row>
    <row r="33" spans="1:3" x14ac:dyDescent="0.25">
      <c r="A33" s="8"/>
      <c r="B33" s="8"/>
      <c r="C33" s="6" t="str">
        <f>IF(ISBLANK(A33), "", COUNTIF(Data!J$2:J1000,A33))</f>
        <v/>
      </c>
    </row>
    <row r="34" spans="1:3" x14ac:dyDescent="0.25">
      <c r="A34" s="8"/>
      <c r="B34" s="8"/>
      <c r="C34" s="6" t="str">
        <f>IF(ISBLANK(A34), "", COUNTIF(Data!J$2:J1000,A34))</f>
        <v/>
      </c>
    </row>
    <row r="35" spans="1:3" x14ac:dyDescent="0.25">
      <c r="A35" s="8"/>
      <c r="B35" s="8"/>
      <c r="C35" s="6" t="str">
        <f>IF(ISBLANK(A35), "", COUNTIF(Data!J$2:J1000,A35))</f>
        <v/>
      </c>
    </row>
    <row r="36" spans="1:3" x14ac:dyDescent="0.25">
      <c r="A36" s="8"/>
      <c r="B36" s="8"/>
      <c r="C36" s="6" t="str">
        <f>IF(ISBLANK(A36), "", COUNTIF(Data!J$2:J1000,A36))</f>
        <v/>
      </c>
    </row>
    <row r="37" spans="1:3" x14ac:dyDescent="0.25">
      <c r="A37" s="8"/>
      <c r="B37" s="8"/>
      <c r="C37" s="6" t="str">
        <f>IF(ISBLANK(A37), "", COUNTIF(Data!J$2:J1000,A37))</f>
        <v/>
      </c>
    </row>
    <row r="38" spans="1:3" x14ac:dyDescent="0.25">
      <c r="A38" s="8"/>
      <c r="B38" s="8"/>
      <c r="C38" s="6" t="str">
        <f>IF(ISBLANK(A38), "", COUNTIF(Data!J$2:J1000,A38))</f>
        <v/>
      </c>
    </row>
    <row r="39" spans="1:3" x14ac:dyDescent="0.25">
      <c r="A39" s="8"/>
      <c r="B39" s="8"/>
      <c r="C39" s="6" t="str">
        <f>IF(ISBLANK(A39), "", COUNTIF(Data!J$2:J1000,A39))</f>
        <v/>
      </c>
    </row>
    <row r="40" spans="1:3" x14ac:dyDescent="0.25">
      <c r="A40" s="8"/>
      <c r="B40" s="8"/>
      <c r="C40" s="6" t="str">
        <f>IF(ISBLANK(A40), "", COUNTIF(Data!J$2:J1000,A40))</f>
        <v/>
      </c>
    </row>
    <row r="41" spans="1:3" x14ac:dyDescent="0.25">
      <c r="A41" s="8"/>
      <c r="B41" s="8"/>
      <c r="C41" s="6" t="str">
        <f>IF(ISBLANK(A41), "", COUNTIF(Data!J$2:J1000,A41))</f>
        <v/>
      </c>
    </row>
    <row r="42" spans="1:3" x14ac:dyDescent="0.25">
      <c r="A42" s="8"/>
      <c r="B42" s="8"/>
      <c r="C42" s="6" t="str">
        <f>IF(ISBLANK(A42), "", COUNTIF(Data!J$2:J1000,A42))</f>
        <v/>
      </c>
    </row>
    <row r="43" spans="1:3" x14ac:dyDescent="0.25">
      <c r="A43" s="8"/>
      <c r="B43" s="8"/>
      <c r="C43" s="6" t="str">
        <f>IF(ISBLANK(A43), "", COUNTIF(Data!J$2:J1000,A43))</f>
        <v/>
      </c>
    </row>
    <row r="44" spans="1:3" x14ac:dyDescent="0.25">
      <c r="A44" s="8"/>
      <c r="B44" s="8"/>
      <c r="C44" s="6" t="str">
        <f>IF(ISBLANK(A44), "", COUNTIF(Data!J$2:J1000,A44))</f>
        <v/>
      </c>
    </row>
    <row r="45" spans="1:3" x14ac:dyDescent="0.25">
      <c r="A45" s="8"/>
      <c r="B45" s="8"/>
      <c r="C45" s="6" t="str">
        <f>IF(ISBLANK(A45), "", COUNTIF(Data!J$2:J1000,A45))</f>
        <v/>
      </c>
    </row>
    <row r="46" spans="1:3" x14ac:dyDescent="0.25">
      <c r="A46" s="8"/>
      <c r="B46" s="8"/>
      <c r="C46" s="6" t="str">
        <f>IF(ISBLANK(A46), "", COUNTIF(Data!J$2:J1000,A46))</f>
        <v/>
      </c>
    </row>
    <row r="47" spans="1:3" x14ac:dyDescent="0.25">
      <c r="A47" s="8"/>
      <c r="B47" s="8"/>
      <c r="C47" s="6" t="str">
        <f>IF(ISBLANK(A47), "", COUNTIF(Data!J$2:J1000,A47))</f>
        <v/>
      </c>
    </row>
    <row r="48" spans="1:3" x14ac:dyDescent="0.25">
      <c r="A48" s="8"/>
      <c r="B48" s="8"/>
      <c r="C48" s="6" t="str">
        <f>IF(ISBLANK(A48), "", COUNTIF(Data!H$2:H1000,A48))</f>
        <v/>
      </c>
    </row>
    <row r="49" spans="1:3" x14ac:dyDescent="0.25">
      <c r="A49" s="8"/>
      <c r="B49" s="8"/>
      <c r="C49" s="6" t="str">
        <f>IF(ISBLANK(A49), "", COUNTIF(Data!H$2:H1000,A49))</f>
        <v/>
      </c>
    </row>
    <row r="50" spans="1:3" x14ac:dyDescent="0.25">
      <c r="A50" s="8"/>
      <c r="B50" s="8"/>
      <c r="C50" s="6" t="str">
        <f>IF(ISBLANK(A50), "", COUNTIF(Data!H$2:H1000,A50))</f>
        <v/>
      </c>
    </row>
    <row r="51" spans="1:3" x14ac:dyDescent="0.25">
      <c r="A51" s="8"/>
      <c r="B51" s="8"/>
    </row>
    <row r="52" spans="1:3" x14ac:dyDescent="0.25">
      <c r="A52" s="8"/>
      <c r="B52" s="8"/>
    </row>
    <row r="53" spans="1:3" x14ac:dyDescent="0.25">
      <c r="A53" s="8"/>
      <c r="B53" s="8"/>
    </row>
    <row r="54" spans="1:3" x14ac:dyDescent="0.25">
      <c r="A54" s="8"/>
      <c r="B54" s="8"/>
    </row>
    <row r="55" spans="1:3" x14ac:dyDescent="0.25">
      <c r="A55" s="8"/>
      <c r="B55" s="8"/>
    </row>
    <row r="56" spans="1:3" x14ac:dyDescent="0.25">
      <c r="A56" s="8"/>
      <c r="B56" s="8"/>
    </row>
    <row r="57" spans="1:3" x14ac:dyDescent="0.25">
      <c r="A57" s="8"/>
      <c r="B57" s="8"/>
    </row>
    <row r="58" spans="1:3" x14ac:dyDescent="0.25">
      <c r="A58" s="8"/>
      <c r="B58" s="8"/>
    </row>
    <row r="59" spans="1:3" x14ac:dyDescent="0.25">
      <c r="A59" s="8"/>
      <c r="B59" s="8"/>
    </row>
    <row r="60" spans="1:3" x14ac:dyDescent="0.25">
      <c r="A60" s="8"/>
      <c r="B60" s="8"/>
    </row>
    <row r="61" spans="1:3" x14ac:dyDescent="0.25">
      <c r="A61" s="8"/>
      <c r="B61" s="8"/>
    </row>
    <row r="62" spans="1:3" x14ac:dyDescent="0.25">
      <c r="A62" s="8"/>
      <c r="B62" s="8"/>
    </row>
    <row r="63" spans="1:3" x14ac:dyDescent="0.25">
      <c r="A63" s="8"/>
      <c r="B63" s="8"/>
    </row>
    <row r="64" spans="1:3" x14ac:dyDescent="0.25">
      <c r="A64" s="8"/>
      <c r="B64" s="8"/>
    </row>
    <row r="65" spans="1:2" x14ac:dyDescent="0.25">
      <c r="A65" s="8"/>
      <c r="B65" s="8"/>
    </row>
    <row r="66" spans="1:2" x14ac:dyDescent="0.25">
      <c r="A66" s="8"/>
      <c r="B66" s="8"/>
    </row>
    <row r="67" spans="1:2" x14ac:dyDescent="0.25">
      <c r="A67" s="8"/>
      <c r="B67" s="8"/>
    </row>
    <row r="68" spans="1:2" x14ac:dyDescent="0.25">
      <c r="A68" s="8"/>
      <c r="B68" s="8"/>
    </row>
    <row r="69" spans="1:2" x14ac:dyDescent="0.25">
      <c r="A69" s="8"/>
      <c r="B69" s="8"/>
    </row>
    <row r="70" spans="1:2" x14ac:dyDescent="0.25">
      <c r="A70" s="8"/>
      <c r="B70" s="8"/>
    </row>
    <row r="71" spans="1:2" x14ac:dyDescent="0.25">
      <c r="A71" s="8"/>
      <c r="B71" s="8"/>
    </row>
    <row r="72" spans="1:2" x14ac:dyDescent="0.25">
      <c r="A72" s="8"/>
      <c r="B72" s="8"/>
    </row>
    <row r="73" spans="1:2" x14ac:dyDescent="0.25">
      <c r="A73" s="8"/>
      <c r="B73" s="8"/>
    </row>
    <row r="74" spans="1:2" x14ac:dyDescent="0.25">
      <c r="A74" s="8"/>
      <c r="B74" s="8"/>
    </row>
    <row r="75" spans="1:2" x14ac:dyDescent="0.25">
      <c r="A75" s="8"/>
      <c r="B75" s="8"/>
    </row>
    <row r="76" spans="1:2" x14ac:dyDescent="0.25">
      <c r="A76" s="8"/>
      <c r="B76" s="8"/>
    </row>
    <row r="77" spans="1:2" x14ac:dyDescent="0.25">
      <c r="A77" s="8"/>
      <c r="B77" s="8"/>
    </row>
    <row r="78" spans="1:2" x14ac:dyDescent="0.25">
      <c r="A78" s="8"/>
      <c r="B78" s="8"/>
    </row>
    <row r="79" spans="1:2" x14ac:dyDescent="0.25">
      <c r="A79" s="8"/>
      <c r="B79" s="8"/>
    </row>
    <row r="80" spans="1:2" x14ac:dyDescent="0.25">
      <c r="A80" s="8"/>
      <c r="B80" s="8"/>
    </row>
    <row r="81" spans="1:2" x14ac:dyDescent="0.25">
      <c r="A81" s="8"/>
      <c r="B81" s="8"/>
    </row>
    <row r="82" spans="1:2" x14ac:dyDescent="0.25">
      <c r="A82" s="8"/>
      <c r="B82" s="8"/>
    </row>
    <row r="83" spans="1:2" x14ac:dyDescent="0.25">
      <c r="A83" s="8"/>
      <c r="B83" s="8"/>
    </row>
    <row r="84" spans="1:2" x14ac:dyDescent="0.25">
      <c r="A84" s="8"/>
      <c r="B84" s="8"/>
    </row>
    <row r="85" spans="1:2" x14ac:dyDescent="0.25">
      <c r="A85" s="8"/>
      <c r="B85" s="8"/>
    </row>
    <row r="86" spans="1:2" x14ac:dyDescent="0.25">
      <c r="A86" s="8"/>
      <c r="B86" s="8"/>
    </row>
    <row r="87" spans="1:2" x14ac:dyDescent="0.25">
      <c r="A87" s="8"/>
      <c r="B87" s="8"/>
    </row>
    <row r="88" spans="1:2" x14ac:dyDescent="0.25">
      <c r="A88" s="8"/>
      <c r="B88" s="8"/>
    </row>
    <row r="89" spans="1:2" x14ac:dyDescent="0.25">
      <c r="A89" s="8"/>
      <c r="B89" s="8"/>
    </row>
    <row r="90" spans="1:2" x14ac:dyDescent="0.25">
      <c r="A90" s="8"/>
      <c r="B90" s="8"/>
    </row>
    <row r="91" spans="1:2" x14ac:dyDescent="0.25">
      <c r="A91" s="8"/>
      <c r="B91" s="8"/>
    </row>
    <row r="92" spans="1:2" x14ac:dyDescent="0.25">
      <c r="A92" s="8"/>
      <c r="B92" s="8"/>
    </row>
    <row r="93" spans="1:2" x14ac:dyDescent="0.25">
      <c r="A93" s="8"/>
      <c r="B93" s="8"/>
    </row>
    <row r="94" spans="1:2" x14ac:dyDescent="0.25">
      <c r="A94" s="8"/>
      <c r="B94" s="8"/>
    </row>
    <row r="95" spans="1:2" x14ac:dyDescent="0.25">
      <c r="A95" s="8"/>
      <c r="B95" s="8"/>
    </row>
    <row r="96" spans="1:2" x14ac:dyDescent="0.25">
      <c r="A96" s="8"/>
      <c r="B96" s="8"/>
    </row>
    <row r="97" spans="1:2" x14ac:dyDescent="0.25">
      <c r="A97" s="8"/>
      <c r="B97" s="8"/>
    </row>
    <row r="98" spans="1:2" x14ac:dyDescent="0.25">
      <c r="A98" s="8"/>
      <c r="B98" s="8"/>
    </row>
    <row r="99" spans="1:2" x14ac:dyDescent="0.25">
      <c r="A99" s="8"/>
      <c r="B99" s="8"/>
    </row>
    <row r="100" spans="1:2" x14ac:dyDescent="0.25">
      <c r="A100" s="8"/>
      <c r="B100" s="8"/>
    </row>
    <row r="101" spans="1:2" x14ac:dyDescent="0.25">
      <c r="A101" s="8"/>
      <c r="B101" s="8"/>
    </row>
    <row r="102" spans="1:2" x14ac:dyDescent="0.25">
      <c r="A102" s="8"/>
      <c r="B102" s="8"/>
    </row>
    <row r="103" spans="1:2" x14ac:dyDescent="0.25">
      <c r="A103" s="8"/>
      <c r="B103" s="8"/>
    </row>
    <row r="104" spans="1:2" x14ac:dyDescent="0.25">
      <c r="A104" s="8"/>
      <c r="B104" s="8"/>
    </row>
    <row r="105" spans="1:2" x14ac:dyDescent="0.25">
      <c r="A105" s="8"/>
      <c r="B105" s="8"/>
    </row>
    <row r="106" spans="1:2" x14ac:dyDescent="0.25">
      <c r="A106" s="8"/>
      <c r="B106" s="8"/>
    </row>
    <row r="107" spans="1:2" x14ac:dyDescent="0.25">
      <c r="A107" s="8"/>
      <c r="B107" s="8"/>
    </row>
    <row r="108" spans="1:2" x14ac:dyDescent="0.25">
      <c r="A108" s="8"/>
      <c r="B108" s="8"/>
    </row>
    <row r="109" spans="1:2" x14ac:dyDescent="0.25">
      <c r="A109" s="8"/>
      <c r="B109" s="8"/>
    </row>
    <row r="110" spans="1:2" x14ac:dyDescent="0.25">
      <c r="A110" s="8"/>
      <c r="B110" s="8"/>
    </row>
    <row r="111" spans="1:2" x14ac:dyDescent="0.25">
      <c r="A111" s="8"/>
      <c r="B111" s="8"/>
    </row>
    <row r="112" spans="1:2" x14ac:dyDescent="0.25">
      <c r="A112" s="8"/>
      <c r="B112" s="8"/>
    </row>
    <row r="113" spans="1:2" x14ac:dyDescent="0.25">
      <c r="A113" s="8"/>
      <c r="B113" s="8"/>
    </row>
    <row r="114" spans="1:2" x14ac:dyDescent="0.25">
      <c r="A114" s="8"/>
      <c r="B114" s="8"/>
    </row>
    <row r="115" spans="1:2" x14ac:dyDescent="0.25">
      <c r="A115" s="8"/>
      <c r="B115" s="8"/>
    </row>
    <row r="116" spans="1:2" x14ac:dyDescent="0.25">
      <c r="A116" s="8"/>
      <c r="B116" s="8"/>
    </row>
    <row r="117" spans="1:2" x14ac:dyDescent="0.25">
      <c r="A117" s="8"/>
      <c r="B117" s="8"/>
    </row>
    <row r="118" spans="1:2" x14ac:dyDescent="0.25">
      <c r="A118" s="8"/>
      <c r="B118" s="8"/>
    </row>
    <row r="119" spans="1:2" x14ac:dyDescent="0.25">
      <c r="A119" s="8"/>
      <c r="B119" s="8"/>
    </row>
    <row r="120" spans="1:2" x14ac:dyDescent="0.25">
      <c r="A120" s="8"/>
      <c r="B120" s="8"/>
    </row>
    <row r="121" spans="1:2" x14ac:dyDescent="0.25">
      <c r="A121" s="8"/>
      <c r="B121" s="8"/>
    </row>
    <row r="122" spans="1:2" x14ac:dyDescent="0.25">
      <c r="A122" s="8"/>
      <c r="B122" s="8"/>
    </row>
    <row r="123" spans="1:2" x14ac:dyDescent="0.25">
      <c r="A123" s="8"/>
      <c r="B123" s="8"/>
    </row>
    <row r="124" spans="1:2" x14ac:dyDescent="0.25">
      <c r="A124" s="8"/>
      <c r="B124" s="8"/>
    </row>
    <row r="125" spans="1:2" x14ac:dyDescent="0.25">
      <c r="A125" s="8"/>
      <c r="B125" s="8"/>
    </row>
    <row r="126" spans="1:2" x14ac:dyDescent="0.25">
      <c r="A126" s="8"/>
      <c r="B126" s="8"/>
    </row>
    <row r="127" spans="1:2" x14ac:dyDescent="0.25">
      <c r="A127" s="8"/>
      <c r="B127" s="8"/>
    </row>
    <row r="128" spans="1:2" x14ac:dyDescent="0.25">
      <c r="A128" s="8"/>
      <c r="B128" s="8"/>
    </row>
    <row r="129" spans="1:2" x14ac:dyDescent="0.25">
      <c r="A129" s="8"/>
      <c r="B129" s="8"/>
    </row>
    <row r="130" spans="1:2" x14ac:dyDescent="0.25">
      <c r="A130" s="8"/>
      <c r="B130" s="8"/>
    </row>
    <row r="131" spans="1:2" x14ac:dyDescent="0.25">
      <c r="A131" s="8"/>
      <c r="B131" s="8"/>
    </row>
    <row r="132" spans="1:2" x14ac:dyDescent="0.25">
      <c r="A132" s="8"/>
      <c r="B132" s="8"/>
    </row>
    <row r="133" spans="1:2" x14ac:dyDescent="0.25">
      <c r="A133" s="8"/>
      <c r="B133" s="8"/>
    </row>
    <row r="134" spans="1:2" x14ac:dyDescent="0.25">
      <c r="A134" s="8"/>
      <c r="B134" s="8"/>
    </row>
    <row r="135" spans="1:2" x14ac:dyDescent="0.25">
      <c r="A135" s="8"/>
      <c r="B135" s="8"/>
    </row>
    <row r="136" spans="1:2" x14ac:dyDescent="0.25">
      <c r="A136" s="8"/>
      <c r="B136" s="8"/>
    </row>
    <row r="137" spans="1:2" x14ac:dyDescent="0.25">
      <c r="A137" s="8"/>
      <c r="B137" s="8"/>
    </row>
    <row r="138" spans="1:2" x14ac:dyDescent="0.25">
      <c r="A138" s="8"/>
      <c r="B138" s="8"/>
    </row>
    <row r="139" spans="1:2" x14ac:dyDescent="0.25">
      <c r="A139" s="8"/>
      <c r="B139" s="8"/>
    </row>
    <row r="140" spans="1:2" x14ac:dyDescent="0.25">
      <c r="A140" s="8"/>
      <c r="B140" s="8"/>
    </row>
    <row r="141" spans="1:2" x14ac:dyDescent="0.25">
      <c r="A141" s="8"/>
      <c r="B141" s="8"/>
    </row>
    <row r="142" spans="1:2" x14ac:dyDescent="0.25">
      <c r="A142" s="8"/>
      <c r="B142" s="8"/>
    </row>
    <row r="143" spans="1:2" x14ac:dyDescent="0.25">
      <c r="A143" s="8"/>
      <c r="B143" s="8"/>
    </row>
    <row r="144" spans="1:2" x14ac:dyDescent="0.25">
      <c r="A144" s="8"/>
      <c r="B144" s="8"/>
    </row>
    <row r="145" spans="1:2" x14ac:dyDescent="0.25">
      <c r="A145" s="8"/>
      <c r="B145" s="8"/>
    </row>
    <row r="146" spans="1:2" x14ac:dyDescent="0.25">
      <c r="A146" s="8"/>
      <c r="B146" s="8"/>
    </row>
    <row r="147" spans="1:2" x14ac:dyDescent="0.25">
      <c r="A147" s="8"/>
      <c r="B147" s="8"/>
    </row>
    <row r="148" spans="1:2" x14ac:dyDescent="0.25">
      <c r="A148" s="8"/>
      <c r="B148" s="8"/>
    </row>
    <row r="149" spans="1:2" x14ac:dyDescent="0.25">
      <c r="A149" s="8"/>
      <c r="B149" s="8"/>
    </row>
    <row r="150" spans="1:2" x14ac:dyDescent="0.25">
      <c r="A150" s="8"/>
      <c r="B150" s="8"/>
    </row>
    <row r="151" spans="1:2" x14ac:dyDescent="0.25">
      <c r="A151" s="8"/>
      <c r="B151" s="8"/>
    </row>
    <row r="152" spans="1:2" x14ac:dyDescent="0.25">
      <c r="A152" s="8"/>
      <c r="B152" s="8"/>
    </row>
    <row r="153" spans="1:2" x14ac:dyDescent="0.25">
      <c r="A153" s="8"/>
      <c r="B153" s="8"/>
    </row>
    <row r="154" spans="1:2" x14ac:dyDescent="0.25">
      <c r="A154" s="8"/>
      <c r="B154" s="8"/>
    </row>
    <row r="155" spans="1:2" x14ac:dyDescent="0.25">
      <c r="A155" s="8"/>
      <c r="B155" s="8"/>
    </row>
    <row r="156" spans="1:2" x14ac:dyDescent="0.25">
      <c r="A156" s="8"/>
      <c r="B156" s="8"/>
    </row>
    <row r="157" spans="1:2" x14ac:dyDescent="0.25">
      <c r="A157" s="8"/>
      <c r="B157" s="8"/>
    </row>
    <row r="158" spans="1:2" x14ac:dyDescent="0.25">
      <c r="A158" s="8"/>
      <c r="B158" s="8"/>
    </row>
    <row r="159" spans="1:2" x14ac:dyDescent="0.25">
      <c r="A159" s="8"/>
      <c r="B159" s="8"/>
    </row>
    <row r="160" spans="1:2" x14ac:dyDescent="0.25">
      <c r="A160" s="8"/>
      <c r="B160" s="8"/>
    </row>
    <row r="161" spans="1:2" x14ac:dyDescent="0.25">
      <c r="A161" s="8"/>
      <c r="B161" s="8"/>
    </row>
    <row r="162" spans="1:2" x14ac:dyDescent="0.25">
      <c r="A162" s="8"/>
      <c r="B162" s="8"/>
    </row>
    <row r="163" spans="1:2" x14ac:dyDescent="0.25">
      <c r="A163" s="8"/>
      <c r="B163" s="8"/>
    </row>
    <row r="164" spans="1:2" x14ac:dyDescent="0.25">
      <c r="A164" s="8"/>
      <c r="B164" s="8"/>
    </row>
    <row r="165" spans="1:2" x14ac:dyDescent="0.25">
      <c r="A165" s="8"/>
      <c r="B165" s="8"/>
    </row>
    <row r="166" spans="1:2" x14ac:dyDescent="0.25">
      <c r="A166" s="8"/>
      <c r="B166" s="8"/>
    </row>
    <row r="167" spans="1:2" x14ac:dyDescent="0.25">
      <c r="A167" s="8"/>
      <c r="B167" s="8"/>
    </row>
    <row r="168" spans="1:2" x14ac:dyDescent="0.25">
      <c r="A168" s="8"/>
      <c r="B168" s="8"/>
    </row>
    <row r="169" spans="1:2" x14ac:dyDescent="0.25">
      <c r="A169" s="8"/>
      <c r="B169" s="8"/>
    </row>
    <row r="170" spans="1:2" x14ac:dyDescent="0.25">
      <c r="A170" s="8"/>
      <c r="B170" s="8"/>
    </row>
    <row r="171" spans="1:2" x14ac:dyDescent="0.25">
      <c r="A171" s="8"/>
      <c r="B171" s="8"/>
    </row>
    <row r="172" spans="1:2" x14ac:dyDescent="0.25">
      <c r="A172" s="8"/>
      <c r="B172" s="8"/>
    </row>
    <row r="173" spans="1:2" x14ac:dyDescent="0.25">
      <c r="A173" s="8"/>
      <c r="B173" s="8"/>
    </row>
    <row r="174" spans="1:2" x14ac:dyDescent="0.25">
      <c r="A174" s="8"/>
      <c r="B174" s="8"/>
    </row>
    <row r="175" spans="1:2" x14ac:dyDescent="0.25">
      <c r="A175" s="8"/>
      <c r="B175" s="8"/>
    </row>
    <row r="176" spans="1:2" x14ac:dyDescent="0.25">
      <c r="A176" s="8"/>
      <c r="B176" s="8"/>
    </row>
    <row r="177" spans="1:2" x14ac:dyDescent="0.25">
      <c r="A177" s="8"/>
      <c r="B177" s="8"/>
    </row>
    <row r="178" spans="1:2" x14ac:dyDescent="0.25">
      <c r="A178" s="8"/>
      <c r="B178" s="8"/>
    </row>
    <row r="179" spans="1:2" x14ac:dyDescent="0.25">
      <c r="A179" s="8"/>
      <c r="B179" s="8"/>
    </row>
    <row r="180" spans="1:2" x14ac:dyDescent="0.25">
      <c r="A180" s="8"/>
      <c r="B180" s="8"/>
    </row>
    <row r="181" spans="1:2" x14ac:dyDescent="0.25">
      <c r="A181" s="8"/>
      <c r="B181" s="8"/>
    </row>
    <row r="182" spans="1:2" x14ac:dyDescent="0.25">
      <c r="A182" s="8"/>
      <c r="B182" s="8"/>
    </row>
    <row r="183" spans="1:2" x14ac:dyDescent="0.25">
      <c r="A183" s="8"/>
      <c r="B183" s="8"/>
    </row>
    <row r="184" spans="1:2" x14ac:dyDescent="0.25">
      <c r="A184" s="8"/>
      <c r="B184" s="8"/>
    </row>
    <row r="185" spans="1:2" x14ac:dyDescent="0.25">
      <c r="A185" s="8"/>
      <c r="B185" s="8"/>
    </row>
    <row r="186" spans="1:2" x14ac:dyDescent="0.25">
      <c r="A186" s="8"/>
      <c r="B186" s="8"/>
    </row>
    <row r="187" spans="1:2" x14ac:dyDescent="0.25">
      <c r="A187" s="8"/>
      <c r="B187" s="8"/>
    </row>
    <row r="188" spans="1:2" x14ac:dyDescent="0.25">
      <c r="A188" s="8"/>
      <c r="B188" s="8"/>
    </row>
    <row r="189" spans="1:2" x14ac:dyDescent="0.25">
      <c r="A189" s="8"/>
      <c r="B189" s="8"/>
    </row>
    <row r="190" spans="1:2" x14ac:dyDescent="0.25">
      <c r="A190" s="8"/>
      <c r="B190" s="8"/>
    </row>
    <row r="191" spans="1:2" x14ac:dyDescent="0.25">
      <c r="A191" s="8"/>
      <c r="B191" s="8"/>
    </row>
    <row r="192" spans="1:2" x14ac:dyDescent="0.25">
      <c r="A192" s="8"/>
      <c r="B192" s="8"/>
    </row>
    <row r="193" spans="1:2" x14ac:dyDescent="0.25">
      <c r="A193" s="8"/>
      <c r="B193" s="8"/>
    </row>
    <row r="194" spans="1:2" x14ac:dyDescent="0.25">
      <c r="A194" s="8"/>
      <c r="B194" s="8"/>
    </row>
    <row r="195" spans="1:2" x14ac:dyDescent="0.25">
      <c r="A195" s="8"/>
      <c r="B195" s="8"/>
    </row>
    <row r="196" spans="1:2" x14ac:dyDescent="0.25">
      <c r="A196" s="8"/>
      <c r="B196" s="8"/>
    </row>
    <row r="197" spans="1:2" x14ac:dyDescent="0.25">
      <c r="A197" s="8"/>
      <c r="B197" s="8"/>
    </row>
    <row r="198" spans="1:2" x14ac:dyDescent="0.25">
      <c r="A198" s="8"/>
      <c r="B198" s="8"/>
    </row>
    <row r="199" spans="1:2" x14ac:dyDescent="0.25">
      <c r="A199" s="8"/>
      <c r="B199" s="8"/>
    </row>
    <row r="200" spans="1:2" x14ac:dyDescent="0.25">
      <c r="A200" s="8"/>
      <c r="B200" s="8"/>
    </row>
    <row r="201" spans="1:2" x14ac:dyDescent="0.25">
      <c r="A201" s="8"/>
      <c r="B201" s="8"/>
    </row>
    <row r="202" spans="1:2" x14ac:dyDescent="0.25">
      <c r="A202" s="8"/>
      <c r="B202" s="8"/>
    </row>
    <row r="203" spans="1:2" x14ac:dyDescent="0.25">
      <c r="A203" s="8"/>
      <c r="B203" s="8"/>
    </row>
    <row r="204" spans="1:2" x14ac:dyDescent="0.25">
      <c r="A204" s="8"/>
      <c r="B204" s="8"/>
    </row>
    <row r="205" spans="1:2" x14ac:dyDescent="0.25">
      <c r="A205" s="8"/>
      <c r="B205" s="8"/>
    </row>
    <row r="206" spans="1:2" x14ac:dyDescent="0.25">
      <c r="A206" s="8"/>
      <c r="B206" s="8"/>
    </row>
    <row r="207" spans="1:2" x14ac:dyDescent="0.25">
      <c r="A207" s="8"/>
      <c r="B207" s="8"/>
    </row>
    <row r="208" spans="1:2" x14ac:dyDescent="0.25">
      <c r="A208" s="8"/>
      <c r="B208" s="8"/>
    </row>
    <row r="209" spans="1:2" x14ac:dyDescent="0.25">
      <c r="A209" s="8"/>
      <c r="B209" s="8"/>
    </row>
    <row r="210" spans="1:2" x14ac:dyDescent="0.25">
      <c r="A210" s="8"/>
      <c r="B210" s="8"/>
    </row>
    <row r="211" spans="1:2" x14ac:dyDescent="0.25">
      <c r="A211" s="8"/>
      <c r="B211" s="8"/>
    </row>
    <row r="212" spans="1:2" x14ac:dyDescent="0.25">
      <c r="A212" s="8"/>
      <c r="B212" s="8"/>
    </row>
    <row r="213" spans="1:2" x14ac:dyDescent="0.25">
      <c r="A213" s="8"/>
      <c r="B213" s="8"/>
    </row>
    <row r="214" spans="1:2" x14ac:dyDescent="0.25">
      <c r="A214" s="8"/>
      <c r="B214" s="8"/>
    </row>
    <row r="215" spans="1:2" x14ac:dyDescent="0.25">
      <c r="A215" s="8"/>
      <c r="B215" s="8"/>
    </row>
    <row r="216" spans="1:2" x14ac:dyDescent="0.25">
      <c r="A216" s="8"/>
      <c r="B216" s="8"/>
    </row>
    <row r="217" spans="1:2" x14ac:dyDescent="0.25">
      <c r="A217" s="8"/>
      <c r="B217" s="8"/>
    </row>
    <row r="218" spans="1:2" x14ac:dyDescent="0.25">
      <c r="A218" s="8"/>
      <c r="B218" s="8"/>
    </row>
    <row r="219" spans="1:2" x14ac:dyDescent="0.25">
      <c r="A219" s="8"/>
      <c r="B219" s="8"/>
    </row>
    <row r="220" spans="1:2" x14ac:dyDescent="0.25">
      <c r="A220" s="8"/>
      <c r="B220" s="8"/>
    </row>
    <row r="221" spans="1:2" x14ac:dyDescent="0.25">
      <c r="A221" s="8"/>
      <c r="B221" s="8"/>
    </row>
    <row r="222" spans="1:2" x14ac:dyDescent="0.25">
      <c r="A222" s="8"/>
      <c r="B222" s="8"/>
    </row>
    <row r="223" spans="1:2" x14ac:dyDescent="0.25">
      <c r="A223" s="8"/>
      <c r="B223" s="8"/>
    </row>
    <row r="224" spans="1:2" x14ac:dyDescent="0.25">
      <c r="A224" s="8"/>
      <c r="B224" s="8"/>
    </row>
    <row r="225" spans="1:2" x14ac:dyDescent="0.25">
      <c r="A225" s="8"/>
      <c r="B225" s="8"/>
    </row>
    <row r="226" spans="1:2" x14ac:dyDescent="0.25">
      <c r="A226" s="8"/>
      <c r="B226" s="8"/>
    </row>
    <row r="227" spans="1:2" x14ac:dyDescent="0.25">
      <c r="A227" s="8"/>
      <c r="B227" s="8"/>
    </row>
    <row r="228" spans="1:2" x14ac:dyDescent="0.25">
      <c r="A228" s="8"/>
      <c r="B228" s="8"/>
    </row>
    <row r="229" spans="1:2" x14ac:dyDescent="0.25">
      <c r="A229" s="8"/>
      <c r="B229" s="8"/>
    </row>
    <row r="230" spans="1:2" x14ac:dyDescent="0.25">
      <c r="A230" s="8"/>
      <c r="B230" s="8"/>
    </row>
    <row r="231" spans="1:2" x14ac:dyDescent="0.25">
      <c r="A231" s="8"/>
      <c r="B231" s="8"/>
    </row>
    <row r="232" spans="1:2" x14ac:dyDescent="0.25">
      <c r="A232" s="8"/>
      <c r="B232" s="8"/>
    </row>
    <row r="233" spans="1:2" x14ac:dyDescent="0.25">
      <c r="A233" s="8"/>
      <c r="B233" s="8"/>
    </row>
    <row r="234" spans="1:2" x14ac:dyDescent="0.25">
      <c r="A234" s="8"/>
      <c r="B234" s="8"/>
    </row>
    <row r="235" spans="1:2" x14ac:dyDescent="0.25">
      <c r="A235" s="8"/>
      <c r="B235" s="8"/>
    </row>
    <row r="236" spans="1:2" x14ac:dyDescent="0.25">
      <c r="A236" s="8"/>
      <c r="B236" s="8"/>
    </row>
    <row r="237" spans="1:2" x14ac:dyDescent="0.25">
      <c r="A237" s="8"/>
      <c r="B237" s="8"/>
    </row>
    <row r="238" spans="1:2" x14ac:dyDescent="0.25">
      <c r="A238" s="8"/>
      <c r="B238" s="8"/>
    </row>
    <row r="239" spans="1:2" x14ac:dyDescent="0.25">
      <c r="A239" s="8"/>
      <c r="B239" s="8"/>
    </row>
    <row r="240" spans="1:2" x14ac:dyDescent="0.25">
      <c r="A240" s="8"/>
      <c r="B240" s="8"/>
    </row>
    <row r="241" spans="1:2" x14ac:dyDescent="0.25">
      <c r="A241" s="8"/>
      <c r="B241" s="8"/>
    </row>
    <row r="242" spans="1:2" x14ac:dyDescent="0.25">
      <c r="A242" s="8"/>
      <c r="B242" s="8"/>
    </row>
    <row r="243" spans="1:2" x14ac:dyDescent="0.25">
      <c r="A243" s="8"/>
      <c r="B243" s="8"/>
    </row>
    <row r="244" spans="1:2" x14ac:dyDescent="0.25">
      <c r="A244" s="8"/>
      <c r="B244" s="8"/>
    </row>
    <row r="245" spans="1:2" x14ac:dyDescent="0.25">
      <c r="A245" s="8"/>
      <c r="B245" s="8"/>
    </row>
    <row r="246" spans="1:2" x14ac:dyDescent="0.25">
      <c r="A246" s="8"/>
      <c r="B246" s="8"/>
    </row>
    <row r="247" spans="1:2" x14ac:dyDescent="0.25">
      <c r="A247" s="8"/>
      <c r="B247" s="8"/>
    </row>
    <row r="248" spans="1:2" x14ac:dyDescent="0.25">
      <c r="A248" s="8"/>
      <c r="B248" s="8"/>
    </row>
    <row r="249" spans="1:2" x14ac:dyDescent="0.25">
      <c r="A249" s="8"/>
      <c r="B249" s="8"/>
    </row>
    <row r="250" spans="1:2" x14ac:dyDescent="0.25">
      <c r="A250" s="8"/>
      <c r="B250" s="8"/>
    </row>
    <row r="251" spans="1:2" x14ac:dyDescent="0.25">
      <c r="A251" s="8"/>
      <c r="B251" s="8"/>
    </row>
    <row r="252" spans="1:2" x14ac:dyDescent="0.25">
      <c r="A252" s="8"/>
      <c r="B252" s="8"/>
    </row>
    <row r="253" spans="1:2" x14ac:dyDescent="0.25">
      <c r="A253" s="8"/>
      <c r="B253" s="8"/>
    </row>
    <row r="254" spans="1:2" x14ac:dyDescent="0.25">
      <c r="A254" s="8"/>
      <c r="B254" s="8"/>
    </row>
    <row r="255" spans="1:2" x14ac:dyDescent="0.25">
      <c r="A255" s="8"/>
      <c r="B255" s="8"/>
    </row>
    <row r="256" spans="1:2" x14ac:dyDescent="0.25">
      <c r="A256" s="8"/>
      <c r="B256" s="8"/>
    </row>
    <row r="257" spans="1:2" x14ac:dyDescent="0.25">
      <c r="A257" s="8"/>
      <c r="B257" s="8"/>
    </row>
    <row r="258" spans="1:2" x14ac:dyDescent="0.25">
      <c r="A258" s="8"/>
      <c r="B258" s="8"/>
    </row>
    <row r="259" spans="1:2" x14ac:dyDescent="0.25">
      <c r="A259" s="8"/>
      <c r="B259" s="8"/>
    </row>
    <row r="260" spans="1:2" x14ac:dyDescent="0.25">
      <c r="A260" s="8"/>
      <c r="B260" s="8"/>
    </row>
    <row r="261" spans="1:2" x14ac:dyDescent="0.25">
      <c r="A261" s="8"/>
      <c r="B261" s="8"/>
    </row>
    <row r="262" spans="1:2" x14ac:dyDescent="0.25">
      <c r="A262" s="8"/>
      <c r="B262" s="8"/>
    </row>
    <row r="263" spans="1:2" x14ac:dyDescent="0.25">
      <c r="A263" s="8"/>
      <c r="B263" s="8"/>
    </row>
    <row r="264" spans="1:2" x14ac:dyDescent="0.25">
      <c r="A264" s="8"/>
      <c r="B264" s="8"/>
    </row>
    <row r="265" spans="1:2" x14ac:dyDescent="0.25">
      <c r="A265" s="8"/>
      <c r="B265" s="8"/>
    </row>
    <row r="266" spans="1:2" x14ac:dyDescent="0.25">
      <c r="A266" s="8"/>
      <c r="B266" s="8"/>
    </row>
    <row r="267" spans="1:2" x14ac:dyDescent="0.25">
      <c r="A267" s="8"/>
      <c r="B267" s="8"/>
    </row>
    <row r="268" spans="1:2" x14ac:dyDescent="0.25">
      <c r="A268" s="8"/>
      <c r="B268" s="8"/>
    </row>
    <row r="269" spans="1:2" x14ac:dyDescent="0.25">
      <c r="A269" s="8"/>
      <c r="B269" s="8"/>
    </row>
    <row r="270" spans="1:2" x14ac:dyDescent="0.25">
      <c r="A270" s="8"/>
      <c r="B270" s="8"/>
    </row>
    <row r="271" spans="1:2" x14ac:dyDescent="0.25">
      <c r="A271" s="8"/>
      <c r="B271" s="8"/>
    </row>
    <row r="272" spans="1:2" x14ac:dyDescent="0.25">
      <c r="A272" s="8"/>
      <c r="B272" s="8"/>
    </row>
    <row r="273" spans="1:2" x14ac:dyDescent="0.25">
      <c r="A273" s="8"/>
      <c r="B273" s="8"/>
    </row>
    <row r="274" spans="1:2" x14ac:dyDescent="0.25">
      <c r="A274" s="8"/>
      <c r="B274" s="8"/>
    </row>
    <row r="275" spans="1:2" x14ac:dyDescent="0.25">
      <c r="A275" s="8"/>
      <c r="B275" s="8"/>
    </row>
    <row r="276" spans="1:2" x14ac:dyDescent="0.25">
      <c r="A276" s="8"/>
      <c r="B276" s="8"/>
    </row>
    <row r="277" spans="1:2" x14ac:dyDescent="0.25">
      <c r="A277" s="8"/>
      <c r="B277" s="8"/>
    </row>
    <row r="278" spans="1:2" x14ac:dyDescent="0.25">
      <c r="A278" s="8"/>
      <c r="B278" s="8"/>
    </row>
    <row r="279" spans="1:2" x14ac:dyDescent="0.25">
      <c r="A279" s="8"/>
      <c r="B279" s="8"/>
    </row>
    <row r="280" spans="1:2" x14ac:dyDescent="0.25">
      <c r="A280" s="8"/>
      <c r="B280" s="8"/>
    </row>
    <row r="281" spans="1:2" x14ac:dyDescent="0.25">
      <c r="A281" s="8"/>
      <c r="B281" s="8"/>
    </row>
    <row r="282" spans="1:2" x14ac:dyDescent="0.25">
      <c r="A282" s="8"/>
      <c r="B282" s="8"/>
    </row>
    <row r="283" spans="1:2" x14ac:dyDescent="0.25">
      <c r="A283" s="8"/>
      <c r="B283" s="8"/>
    </row>
    <row r="284" spans="1:2" x14ac:dyDescent="0.25">
      <c r="A284" s="8"/>
      <c r="B284" s="8"/>
    </row>
    <row r="285" spans="1:2" x14ac:dyDescent="0.25">
      <c r="A285" s="8"/>
      <c r="B285" s="8"/>
    </row>
    <row r="286" spans="1:2" x14ac:dyDescent="0.25">
      <c r="A286" s="8"/>
      <c r="B286" s="8"/>
    </row>
    <row r="287" spans="1:2" x14ac:dyDescent="0.25">
      <c r="A287" s="8"/>
      <c r="B287" s="8"/>
    </row>
    <row r="288" spans="1:2" x14ac:dyDescent="0.25">
      <c r="A288" s="8"/>
      <c r="B288" s="8"/>
    </row>
    <row r="289" spans="1:2" x14ac:dyDescent="0.25">
      <c r="A289" s="8"/>
      <c r="B289" s="8"/>
    </row>
    <row r="290" spans="1:2" x14ac:dyDescent="0.25">
      <c r="A290" s="8"/>
      <c r="B290" s="8"/>
    </row>
    <row r="291" spans="1:2" x14ac:dyDescent="0.25">
      <c r="A291" s="8"/>
      <c r="B291" s="8"/>
    </row>
    <row r="292" spans="1:2" x14ac:dyDescent="0.25">
      <c r="A292" s="8"/>
      <c r="B292" s="8"/>
    </row>
    <row r="293" spans="1:2" x14ac:dyDescent="0.25">
      <c r="A293" s="8"/>
      <c r="B293" s="8"/>
    </row>
    <row r="294" spans="1:2" x14ac:dyDescent="0.25">
      <c r="A294" s="8"/>
      <c r="B294" s="8"/>
    </row>
    <row r="295" spans="1:2" x14ac:dyDescent="0.25">
      <c r="A295" s="8"/>
      <c r="B295" s="8"/>
    </row>
    <row r="296" spans="1:2" x14ac:dyDescent="0.25">
      <c r="A296" s="8"/>
      <c r="B296" s="8"/>
    </row>
    <row r="297" spans="1:2" x14ac:dyDescent="0.25">
      <c r="A297" s="8"/>
      <c r="B297" s="8"/>
    </row>
    <row r="298" spans="1:2" x14ac:dyDescent="0.25">
      <c r="A298" s="8"/>
      <c r="B298" s="8"/>
    </row>
    <row r="299" spans="1:2" x14ac:dyDescent="0.25">
      <c r="A299" s="8"/>
      <c r="B299" s="8"/>
    </row>
    <row r="300" spans="1:2" x14ac:dyDescent="0.25">
      <c r="A300" s="8"/>
      <c r="B300" s="8"/>
    </row>
    <row r="301" spans="1:2" x14ac:dyDescent="0.25">
      <c r="A301" s="8"/>
      <c r="B301" s="8"/>
    </row>
    <row r="302" spans="1:2" x14ac:dyDescent="0.25">
      <c r="A302" s="8"/>
      <c r="B302" s="8"/>
    </row>
    <row r="303" spans="1:2" x14ac:dyDescent="0.25">
      <c r="A303" s="8"/>
      <c r="B303" s="8"/>
    </row>
    <row r="304" spans="1:2" x14ac:dyDescent="0.25">
      <c r="A304" s="8"/>
      <c r="B304" s="8"/>
    </row>
    <row r="305" spans="1:2" x14ac:dyDescent="0.25">
      <c r="A305" s="8"/>
      <c r="B305" s="8"/>
    </row>
    <row r="306" spans="1:2" x14ac:dyDescent="0.25">
      <c r="A306" s="8"/>
      <c r="B306" s="8"/>
    </row>
    <row r="307" spans="1:2" x14ac:dyDescent="0.25">
      <c r="A307" s="8"/>
      <c r="B307" s="8"/>
    </row>
    <row r="308" spans="1:2" x14ac:dyDescent="0.25">
      <c r="A308" s="8"/>
      <c r="B308" s="8"/>
    </row>
    <row r="309" spans="1:2" x14ac:dyDescent="0.25">
      <c r="A309" s="8"/>
      <c r="B309" s="8"/>
    </row>
    <row r="310" spans="1:2" x14ac:dyDescent="0.25">
      <c r="A310" s="8"/>
      <c r="B310" s="8"/>
    </row>
    <row r="311" spans="1:2" x14ac:dyDescent="0.25">
      <c r="A311" s="8"/>
      <c r="B311" s="8"/>
    </row>
    <row r="312" spans="1:2" x14ac:dyDescent="0.25">
      <c r="A312" s="8"/>
      <c r="B312" s="8"/>
    </row>
    <row r="313" spans="1:2" x14ac:dyDescent="0.25">
      <c r="A313" s="8"/>
      <c r="B313" s="8"/>
    </row>
    <row r="314" spans="1:2" x14ac:dyDescent="0.25">
      <c r="A314" s="8"/>
      <c r="B314" s="8"/>
    </row>
    <row r="315" spans="1:2" x14ac:dyDescent="0.25">
      <c r="A315" s="8"/>
      <c r="B315" s="8"/>
    </row>
    <row r="316" spans="1:2" x14ac:dyDescent="0.25">
      <c r="A316" s="8"/>
      <c r="B316" s="8"/>
    </row>
    <row r="317" spans="1:2" x14ac:dyDescent="0.25">
      <c r="A317" s="8"/>
      <c r="B317" s="8"/>
    </row>
    <row r="318" spans="1:2" x14ac:dyDescent="0.25">
      <c r="A318" s="8"/>
      <c r="B318" s="8"/>
    </row>
    <row r="319" spans="1:2" x14ac:dyDescent="0.25">
      <c r="A319" s="8"/>
      <c r="B319" s="8"/>
    </row>
    <row r="320" spans="1:2" x14ac:dyDescent="0.25">
      <c r="A320" s="8"/>
      <c r="B320" s="8"/>
    </row>
    <row r="321" spans="1:2" x14ac:dyDescent="0.25">
      <c r="A321" s="8"/>
      <c r="B321" s="8"/>
    </row>
    <row r="322" spans="1:2" x14ac:dyDescent="0.25">
      <c r="A322" s="8"/>
      <c r="B322" s="8"/>
    </row>
    <row r="323" spans="1:2" x14ac:dyDescent="0.25">
      <c r="A323" s="8"/>
      <c r="B323" s="8"/>
    </row>
    <row r="324" spans="1:2" x14ac:dyDescent="0.25">
      <c r="A324" s="8"/>
      <c r="B324" s="8"/>
    </row>
    <row r="325" spans="1:2" x14ac:dyDescent="0.25">
      <c r="A325" s="8"/>
      <c r="B325" s="8"/>
    </row>
    <row r="326" spans="1:2" x14ac:dyDescent="0.25">
      <c r="A326" s="8"/>
      <c r="B326" s="8"/>
    </row>
    <row r="327" spans="1:2" x14ac:dyDescent="0.25">
      <c r="A327" s="8"/>
      <c r="B327" s="8"/>
    </row>
    <row r="328" spans="1:2" x14ac:dyDescent="0.25">
      <c r="A328" s="8"/>
      <c r="B328" s="8"/>
    </row>
    <row r="329" spans="1:2" x14ac:dyDescent="0.25">
      <c r="A329" s="8"/>
      <c r="B329" s="8"/>
    </row>
    <row r="330" spans="1:2" x14ac:dyDescent="0.25">
      <c r="A330" s="8"/>
      <c r="B330" s="8"/>
    </row>
    <row r="331" spans="1:2" x14ac:dyDescent="0.25">
      <c r="A331" s="8"/>
      <c r="B331" s="8"/>
    </row>
    <row r="332" spans="1:2" x14ac:dyDescent="0.25">
      <c r="A332" s="8"/>
      <c r="B332" s="8"/>
    </row>
    <row r="333" spans="1:2" x14ac:dyDescent="0.25">
      <c r="A333" s="8"/>
      <c r="B333" s="8"/>
    </row>
    <row r="334" spans="1:2" x14ac:dyDescent="0.25">
      <c r="A334" s="8"/>
      <c r="B334" s="8"/>
    </row>
    <row r="335" spans="1:2" x14ac:dyDescent="0.25">
      <c r="A335" s="8"/>
      <c r="B335" s="8"/>
    </row>
    <row r="336" spans="1:2" x14ac:dyDescent="0.25">
      <c r="A336" s="8"/>
      <c r="B336" s="8"/>
    </row>
    <row r="337" spans="1:2" x14ac:dyDescent="0.25">
      <c r="A337" s="8"/>
      <c r="B337" s="8"/>
    </row>
    <row r="338" spans="1:2" x14ac:dyDescent="0.25">
      <c r="A338" s="8"/>
      <c r="B338" s="8"/>
    </row>
    <row r="339" spans="1:2" x14ac:dyDescent="0.25">
      <c r="A339" s="8"/>
      <c r="B339" s="8"/>
    </row>
    <row r="340" spans="1:2" x14ac:dyDescent="0.25">
      <c r="A340" s="8"/>
      <c r="B340" s="8"/>
    </row>
    <row r="341" spans="1:2" x14ac:dyDescent="0.25">
      <c r="A341" s="8"/>
      <c r="B341" s="8"/>
    </row>
    <row r="342" spans="1:2" x14ac:dyDescent="0.25">
      <c r="A342" s="8"/>
      <c r="B342" s="8"/>
    </row>
    <row r="343" spans="1:2" x14ac:dyDescent="0.25">
      <c r="A343" s="8"/>
      <c r="B343" s="8"/>
    </row>
    <row r="344" spans="1:2" x14ac:dyDescent="0.25">
      <c r="A344" s="8"/>
      <c r="B344" s="8"/>
    </row>
    <row r="345" spans="1:2" x14ac:dyDescent="0.25">
      <c r="A345" s="8"/>
      <c r="B345" s="8"/>
    </row>
    <row r="346" spans="1:2" x14ac:dyDescent="0.25">
      <c r="A346" s="8"/>
      <c r="B346" s="8"/>
    </row>
    <row r="347" spans="1:2" x14ac:dyDescent="0.25">
      <c r="A347" s="8"/>
      <c r="B347" s="8"/>
    </row>
    <row r="348" spans="1:2" x14ac:dyDescent="0.25">
      <c r="A348" s="8"/>
      <c r="B348" s="8"/>
    </row>
    <row r="349" spans="1:2" x14ac:dyDescent="0.25">
      <c r="A349" s="8"/>
      <c r="B349" s="8"/>
    </row>
    <row r="350" spans="1:2" x14ac:dyDescent="0.25">
      <c r="A350" s="8"/>
      <c r="B350" s="8"/>
    </row>
    <row r="351" spans="1:2" x14ac:dyDescent="0.25">
      <c r="A351" s="8"/>
      <c r="B351" s="8"/>
    </row>
    <row r="352" spans="1:2" x14ac:dyDescent="0.25">
      <c r="A352" s="8"/>
      <c r="B352" s="8"/>
    </row>
    <row r="353" spans="1:2" x14ac:dyDescent="0.25">
      <c r="A353" s="8"/>
      <c r="B353" s="8"/>
    </row>
    <row r="354" spans="1:2" x14ac:dyDescent="0.25">
      <c r="A354" s="8"/>
      <c r="B354" s="8"/>
    </row>
    <row r="355" spans="1:2" x14ac:dyDescent="0.25">
      <c r="A355" s="8"/>
      <c r="B355" s="8"/>
    </row>
    <row r="356" spans="1:2" x14ac:dyDescent="0.25">
      <c r="A356" s="8"/>
      <c r="B356" s="8"/>
    </row>
    <row r="357" spans="1:2" x14ac:dyDescent="0.25">
      <c r="A357" s="8"/>
      <c r="B357" s="8"/>
    </row>
    <row r="358" spans="1:2" x14ac:dyDescent="0.25">
      <c r="A358" s="8"/>
      <c r="B358" s="8"/>
    </row>
    <row r="359" spans="1:2" x14ac:dyDescent="0.25">
      <c r="A359" s="8"/>
      <c r="B359" s="8"/>
    </row>
    <row r="360" spans="1:2" x14ac:dyDescent="0.25">
      <c r="A360" s="8"/>
      <c r="B360" s="8"/>
    </row>
    <row r="361" spans="1:2" x14ac:dyDescent="0.25">
      <c r="A361" s="8"/>
      <c r="B361" s="8"/>
    </row>
    <row r="362" spans="1:2" x14ac:dyDescent="0.25">
      <c r="A362" s="8"/>
      <c r="B362" s="8"/>
    </row>
    <row r="363" spans="1:2" x14ac:dyDescent="0.25">
      <c r="A363" s="8"/>
      <c r="B363" s="8"/>
    </row>
    <row r="364" spans="1:2" x14ac:dyDescent="0.25">
      <c r="A364" s="8"/>
      <c r="B364" s="8"/>
    </row>
    <row r="365" spans="1:2" x14ac:dyDescent="0.25">
      <c r="A365" s="8"/>
      <c r="B365" s="8"/>
    </row>
    <row r="366" spans="1:2" x14ac:dyDescent="0.25">
      <c r="A366" s="8"/>
      <c r="B366" s="8"/>
    </row>
    <row r="367" spans="1:2" x14ac:dyDescent="0.25">
      <c r="A367" s="8"/>
      <c r="B367" s="8"/>
    </row>
    <row r="368" spans="1:2" x14ac:dyDescent="0.25">
      <c r="A368" s="8"/>
      <c r="B368" s="8"/>
    </row>
    <row r="369" spans="1:2" x14ac:dyDescent="0.25">
      <c r="A369" s="8"/>
      <c r="B369" s="8"/>
    </row>
    <row r="370" spans="1:2" x14ac:dyDescent="0.25">
      <c r="A370" s="8"/>
      <c r="B370" s="8"/>
    </row>
    <row r="371" spans="1:2" x14ac:dyDescent="0.25">
      <c r="A371" s="8"/>
      <c r="B371" s="8"/>
    </row>
    <row r="372" spans="1:2" x14ac:dyDescent="0.25">
      <c r="A372" s="8"/>
      <c r="B372" s="8"/>
    </row>
    <row r="373" spans="1:2" x14ac:dyDescent="0.25">
      <c r="A373" s="8"/>
      <c r="B373" s="8"/>
    </row>
    <row r="374" spans="1:2" x14ac:dyDescent="0.25">
      <c r="A374" s="8"/>
      <c r="B374" s="8"/>
    </row>
    <row r="375" spans="1:2" x14ac:dyDescent="0.25">
      <c r="A375" s="8"/>
      <c r="B375" s="8"/>
    </row>
    <row r="376" spans="1:2" x14ac:dyDescent="0.25">
      <c r="A376" s="8"/>
      <c r="B376" s="8"/>
    </row>
    <row r="377" spans="1:2" x14ac:dyDescent="0.25">
      <c r="A377" s="8"/>
      <c r="B377" s="8"/>
    </row>
    <row r="378" spans="1:2" x14ac:dyDescent="0.25">
      <c r="A378" s="8"/>
      <c r="B378" s="8"/>
    </row>
    <row r="379" spans="1:2" x14ac:dyDescent="0.25">
      <c r="A379" s="8"/>
      <c r="B379" s="8"/>
    </row>
    <row r="380" spans="1:2" x14ac:dyDescent="0.25">
      <c r="A380" s="8"/>
      <c r="B380" s="8"/>
    </row>
    <row r="381" spans="1:2" x14ac:dyDescent="0.25">
      <c r="A381" s="8"/>
      <c r="B381" s="8"/>
    </row>
    <row r="382" spans="1:2" x14ac:dyDescent="0.25">
      <c r="A382" s="8"/>
      <c r="B382" s="8"/>
    </row>
    <row r="383" spans="1:2" x14ac:dyDescent="0.25">
      <c r="A383" s="8"/>
      <c r="B383" s="8"/>
    </row>
    <row r="384" spans="1:2" x14ac:dyDescent="0.25">
      <c r="A384" s="8"/>
      <c r="B384" s="8"/>
    </row>
    <row r="385" spans="1:2" x14ac:dyDescent="0.25">
      <c r="A385" s="8"/>
      <c r="B385" s="8"/>
    </row>
    <row r="386" spans="1:2" x14ac:dyDescent="0.25">
      <c r="A386" s="8"/>
      <c r="B386" s="8"/>
    </row>
    <row r="387" spans="1:2" x14ac:dyDescent="0.25">
      <c r="A387" s="8"/>
      <c r="B387" s="8"/>
    </row>
    <row r="388" spans="1:2" x14ac:dyDescent="0.25">
      <c r="A388" s="8"/>
      <c r="B388" s="8"/>
    </row>
    <row r="389" spans="1:2" x14ac:dyDescent="0.25">
      <c r="A389" s="8"/>
      <c r="B389" s="8"/>
    </row>
    <row r="390" spans="1:2" x14ac:dyDescent="0.25">
      <c r="A390" s="8"/>
      <c r="B390" s="8"/>
    </row>
    <row r="391" spans="1:2" x14ac:dyDescent="0.25">
      <c r="A391" s="8"/>
      <c r="B391" s="8"/>
    </row>
    <row r="392" spans="1:2" x14ac:dyDescent="0.25">
      <c r="A392" s="8"/>
      <c r="B392" s="8"/>
    </row>
    <row r="393" spans="1:2" x14ac:dyDescent="0.25">
      <c r="A393" s="8"/>
      <c r="B393" s="8"/>
    </row>
    <row r="394" spans="1:2" x14ac:dyDescent="0.25">
      <c r="A394" s="8"/>
      <c r="B394" s="8"/>
    </row>
    <row r="395" spans="1:2" x14ac:dyDescent="0.25">
      <c r="A395" s="8"/>
      <c r="B395" s="8"/>
    </row>
    <row r="396" spans="1:2" x14ac:dyDescent="0.25">
      <c r="A396" s="8"/>
      <c r="B396" s="8"/>
    </row>
    <row r="397" spans="1:2" x14ac:dyDescent="0.25">
      <c r="A397" s="8"/>
      <c r="B397" s="8"/>
    </row>
    <row r="398" spans="1:2" x14ac:dyDescent="0.25">
      <c r="A398" s="8"/>
      <c r="B398" s="8"/>
    </row>
    <row r="399" spans="1:2" x14ac:dyDescent="0.25">
      <c r="A399" s="8"/>
      <c r="B399" s="8"/>
    </row>
    <row r="400" spans="1:2" x14ac:dyDescent="0.25">
      <c r="A400" s="8"/>
      <c r="B400" s="8"/>
    </row>
    <row r="401" spans="1:2" x14ac:dyDescent="0.25">
      <c r="A401" s="8"/>
      <c r="B401" s="8"/>
    </row>
    <row r="402" spans="1:2" x14ac:dyDescent="0.25">
      <c r="A402" s="8"/>
      <c r="B402" s="8"/>
    </row>
    <row r="403" spans="1:2" x14ac:dyDescent="0.25">
      <c r="A403" s="8"/>
      <c r="B403" s="8"/>
    </row>
    <row r="404" spans="1:2" x14ac:dyDescent="0.25">
      <c r="A404" s="8"/>
      <c r="B404" s="8"/>
    </row>
    <row r="405" spans="1:2" x14ac:dyDescent="0.25">
      <c r="A405" s="8"/>
      <c r="B405" s="8"/>
    </row>
    <row r="406" spans="1:2" x14ac:dyDescent="0.25">
      <c r="A406" s="8"/>
      <c r="B406" s="8"/>
    </row>
    <row r="407" spans="1:2" x14ac:dyDescent="0.25">
      <c r="A407" s="8"/>
      <c r="B407" s="8"/>
    </row>
    <row r="408" spans="1:2" x14ac:dyDescent="0.25">
      <c r="A408" s="8"/>
      <c r="B408" s="8"/>
    </row>
    <row r="409" spans="1:2" x14ac:dyDescent="0.25">
      <c r="A409" s="8"/>
      <c r="B409" s="8"/>
    </row>
    <row r="410" spans="1:2" x14ac:dyDescent="0.25">
      <c r="A410" s="8"/>
      <c r="B410" s="8"/>
    </row>
    <row r="411" spans="1:2" x14ac:dyDescent="0.25">
      <c r="A411" s="8"/>
      <c r="B411" s="8"/>
    </row>
    <row r="412" spans="1:2" x14ac:dyDescent="0.25">
      <c r="A412" s="8"/>
      <c r="B412" s="8"/>
    </row>
    <row r="413" spans="1:2" x14ac:dyDescent="0.25">
      <c r="A413" s="8"/>
      <c r="B413" s="8"/>
    </row>
    <row r="414" spans="1:2" x14ac:dyDescent="0.25">
      <c r="A414" s="8"/>
      <c r="B414" s="8"/>
    </row>
    <row r="415" spans="1:2" x14ac:dyDescent="0.25">
      <c r="A415" s="8"/>
      <c r="B415" s="8"/>
    </row>
    <row r="416" spans="1:2" x14ac:dyDescent="0.25">
      <c r="A416" s="8"/>
      <c r="B416" s="8"/>
    </row>
    <row r="417" spans="1:2" x14ac:dyDescent="0.25">
      <c r="A417" s="8"/>
      <c r="B417" s="8"/>
    </row>
    <row r="418" spans="1:2" x14ac:dyDescent="0.25">
      <c r="A418" s="8"/>
      <c r="B418" s="8"/>
    </row>
    <row r="419" spans="1:2" x14ac:dyDescent="0.25">
      <c r="A419" s="8"/>
      <c r="B419" s="8"/>
    </row>
    <row r="420" spans="1:2" x14ac:dyDescent="0.25">
      <c r="A420" s="8"/>
      <c r="B420" s="8"/>
    </row>
    <row r="421" spans="1:2" x14ac:dyDescent="0.25">
      <c r="A421" s="8"/>
      <c r="B421" s="8"/>
    </row>
    <row r="422" spans="1:2" x14ac:dyDescent="0.25">
      <c r="A422" s="8"/>
      <c r="B422" s="8"/>
    </row>
    <row r="423" spans="1:2" x14ac:dyDescent="0.25">
      <c r="A423" s="8"/>
      <c r="B423" s="8"/>
    </row>
    <row r="424" spans="1:2" x14ac:dyDescent="0.25">
      <c r="A424" s="8"/>
      <c r="B424" s="8"/>
    </row>
    <row r="425" spans="1:2" x14ac:dyDescent="0.25">
      <c r="A425" s="8"/>
      <c r="B425" s="8"/>
    </row>
    <row r="426" spans="1:2" x14ac:dyDescent="0.25">
      <c r="A426" s="8"/>
      <c r="B426" s="8"/>
    </row>
    <row r="427" spans="1:2" x14ac:dyDescent="0.25">
      <c r="A427" s="8"/>
      <c r="B427" s="8"/>
    </row>
    <row r="428" spans="1:2" x14ac:dyDescent="0.25">
      <c r="A428" s="8"/>
      <c r="B428" s="8"/>
    </row>
    <row r="429" spans="1:2" x14ac:dyDescent="0.25">
      <c r="A429" s="8"/>
      <c r="B429" s="8"/>
    </row>
    <row r="430" spans="1:2" x14ac:dyDescent="0.25">
      <c r="A430" s="8"/>
      <c r="B430" s="8"/>
    </row>
    <row r="431" spans="1:2" x14ac:dyDescent="0.25">
      <c r="A431" s="8"/>
      <c r="B431" s="8"/>
    </row>
    <row r="432" spans="1:2" x14ac:dyDescent="0.25">
      <c r="A432" s="8"/>
      <c r="B432" s="8"/>
    </row>
    <row r="433" spans="1:2" x14ac:dyDescent="0.25">
      <c r="A433" s="8"/>
      <c r="B433" s="8"/>
    </row>
    <row r="434" spans="1:2" x14ac:dyDescent="0.25">
      <c r="A434" s="8"/>
      <c r="B434" s="8"/>
    </row>
    <row r="435" spans="1:2" x14ac:dyDescent="0.25">
      <c r="A435" s="8"/>
      <c r="B435" s="8"/>
    </row>
    <row r="436" spans="1:2" x14ac:dyDescent="0.25">
      <c r="A436" s="8"/>
      <c r="B436" s="8"/>
    </row>
    <row r="437" spans="1:2" x14ac:dyDescent="0.25">
      <c r="A437" s="8"/>
      <c r="B437" s="8"/>
    </row>
    <row r="438" spans="1:2" x14ac:dyDescent="0.25">
      <c r="A438" s="8"/>
      <c r="B438" s="8"/>
    </row>
    <row r="439" spans="1:2" x14ac:dyDescent="0.25">
      <c r="A439" s="8"/>
      <c r="B439" s="8"/>
    </row>
    <row r="440" spans="1:2" x14ac:dyDescent="0.25">
      <c r="A440" s="8"/>
      <c r="B440" s="8"/>
    </row>
    <row r="441" spans="1:2" x14ac:dyDescent="0.25">
      <c r="A441" s="8"/>
      <c r="B441" s="8"/>
    </row>
    <row r="442" spans="1:2" x14ac:dyDescent="0.25">
      <c r="A442" s="8"/>
      <c r="B442" s="8"/>
    </row>
    <row r="443" spans="1:2" x14ac:dyDescent="0.25">
      <c r="A443" s="8"/>
      <c r="B443" s="8"/>
    </row>
    <row r="444" spans="1:2" x14ac:dyDescent="0.25">
      <c r="A444" s="8"/>
      <c r="B444" s="8"/>
    </row>
    <row r="445" spans="1:2" x14ac:dyDescent="0.25">
      <c r="A445" s="8"/>
      <c r="B445" s="8"/>
    </row>
    <row r="446" spans="1:2" x14ac:dyDescent="0.25">
      <c r="A446" s="8"/>
      <c r="B446" s="8"/>
    </row>
    <row r="447" spans="1:2" x14ac:dyDescent="0.25">
      <c r="A447" s="8"/>
      <c r="B447" s="8"/>
    </row>
    <row r="448" spans="1:2" x14ac:dyDescent="0.25">
      <c r="A448" s="8"/>
      <c r="B448" s="8"/>
    </row>
    <row r="449" spans="1:2" x14ac:dyDescent="0.25">
      <c r="A449" s="8"/>
      <c r="B449" s="8"/>
    </row>
    <row r="450" spans="1:2" x14ac:dyDescent="0.25">
      <c r="A450" s="8"/>
      <c r="B450" s="8"/>
    </row>
    <row r="451" spans="1:2" x14ac:dyDescent="0.25">
      <c r="A451" s="8"/>
      <c r="B451" s="8"/>
    </row>
    <row r="452" spans="1:2" x14ac:dyDescent="0.25">
      <c r="A452" s="8"/>
      <c r="B452" s="8"/>
    </row>
    <row r="453" spans="1:2" x14ac:dyDescent="0.25">
      <c r="A453" s="8"/>
      <c r="B453" s="8"/>
    </row>
    <row r="454" spans="1:2" x14ac:dyDescent="0.25">
      <c r="A454" s="8"/>
      <c r="B454" s="8"/>
    </row>
    <row r="455" spans="1:2" x14ac:dyDescent="0.25">
      <c r="A455" s="8"/>
      <c r="B455" s="8"/>
    </row>
    <row r="456" spans="1:2" x14ac:dyDescent="0.25">
      <c r="A456" s="8"/>
      <c r="B456" s="8"/>
    </row>
    <row r="457" spans="1:2" x14ac:dyDescent="0.25">
      <c r="A457" s="8"/>
      <c r="B457" s="8"/>
    </row>
    <row r="458" spans="1:2" x14ac:dyDescent="0.25">
      <c r="A458" s="8"/>
      <c r="B458" s="8"/>
    </row>
    <row r="459" spans="1:2" x14ac:dyDescent="0.25">
      <c r="A459" s="8"/>
      <c r="B459" s="8"/>
    </row>
    <row r="460" spans="1:2" x14ac:dyDescent="0.25">
      <c r="A460" s="8"/>
      <c r="B460" s="8"/>
    </row>
    <row r="461" spans="1:2" x14ac:dyDescent="0.25">
      <c r="A461" s="8"/>
      <c r="B461" s="8"/>
    </row>
    <row r="462" spans="1:2" x14ac:dyDescent="0.25">
      <c r="A462" s="8"/>
      <c r="B462" s="8"/>
    </row>
    <row r="463" spans="1:2" x14ac:dyDescent="0.25">
      <c r="A463" s="8"/>
      <c r="B463" s="8"/>
    </row>
    <row r="464" spans="1:2" x14ac:dyDescent="0.25">
      <c r="A464" s="8"/>
      <c r="B464" s="8"/>
    </row>
    <row r="465" spans="1:2" x14ac:dyDescent="0.25">
      <c r="A465" s="8"/>
      <c r="B465" s="8"/>
    </row>
    <row r="466" spans="1:2" x14ac:dyDescent="0.25">
      <c r="A466" s="8"/>
      <c r="B466" s="8"/>
    </row>
    <row r="467" spans="1:2" x14ac:dyDescent="0.25">
      <c r="A467" s="8"/>
      <c r="B467" s="8"/>
    </row>
    <row r="468" spans="1:2" x14ac:dyDescent="0.25">
      <c r="A468" s="8"/>
      <c r="B468" s="8"/>
    </row>
    <row r="469" spans="1:2" x14ac:dyDescent="0.25">
      <c r="A469" s="8"/>
      <c r="B469" s="8"/>
    </row>
    <row r="470" spans="1:2" x14ac:dyDescent="0.25">
      <c r="A470" s="8"/>
      <c r="B470" s="8"/>
    </row>
    <row r="471" spans="1:2" x14ac:dyDescent="0.25">
      <c r="A471" s="8"/>
      <c r="B471" s="8"/>
    </row>
    <row r="472" spans="1:2" x14ac:dyDescent="0.25">
      <c r="A472" s="8"/>
      <c r="B472" s="8"/>
    </row>
    <row r="473" spans="1:2" x14ac:dyDescent="0.25">
      <c r="A473" s="8"/>
      <c r="B473" s="8"/>
    </row>
    <row r="474" spans="1:2" x14ac:dyDescent="0.25">
      <c r="A474" s="8"/>
      <c r="B474" s="8"/>
    </row>
    <row r="475" spans="1:2" x14ac:dyDescent="0.25">
      <c r="A475" s="8"/>
      <c r="B475" s="8"/>
    </row>
    <row r="476" spans="1:2" x14ac:dyDescent="0.25">
      <c r="A476" s="8"/>
      <c r="B476" s="8"/>
    </row>
    <row r="477" spans="1:2" x14ac:dyDescent="0.25">
      <c r="A477" s="8"/>
      <c r="B477" s="8"/>
    </row>
    <row r="478" spans="1:2" x14ac:dyDescent="0.25">
      <c r="A478" s="8"/>
      <c r="B478" s="8"/>
    </row>
    <row r="479" spans="1:2" x14ac:dyDescent="0.25">
      <c r="A479" s="8"/>
      <c r="B479" s="8"/>
    </row>
    <row r="480" spans="1:2" x14ac:dyDescent="0.25">
      <c r="A480" s="8"/>
      <c r="B480" s="8"/>
    </row>
    <row r="481" spans="1:2" x14ac:dyDescent="0.25">
      <c r="A481" s="8"/>
      <c r="B481" s="8"/>
    </row>
    <row r="482" spans="1:2" x14ac:dyDescent="0.25">
      <c r="A482" s="8"/>
      <c r="B482" s="8"/>
    </row>
    <row r="483" spans="1:2" x14ac:dyDescent="0.25">
      <c r="A483" s="8"/>
      <c r="B483" s="8"/>
    </row>
    <row r="484" spans="1:2" x14ac:dyDescent="0.25">
      <c r="A484" s="8"/>
      <c r="B484" s="8"/>
    </row>
    <row r="485" spans="1:2" x14ac:dyDescent="0.25">
      <c r="A485" s="8"/>
      <c r="B485" s="8"/>
    </row>
    <row r="486" spans="1:2" x14ac:dyDescent="0.25">
      <c r="A486" s="8"/>
      <c r="B486" s="8"/>
    </row>
    <row r="487" spans="1:2" x14ac:dyDescent="0.25">
      <c r="A487" s="8"/>
      <c r="B487" s="8"/>
    </row>
    <row r="488" spans="1:2" x14ac:dyDescent="0.25">
      <c r="A488" s="8"/>
      <c r="B488" s="8"/>
    </row>
    <row r="489" spans="1:2" x14ac:dyDescent="0.25">
      <c r="A489" s="8"/>
      <c r="B489" s="8"/>
    </row>
    <row r="490" spans="1:2" x14ac:dyDescent="0.25">
      <c r="A490" s="8"/>
      <c r="B490" s="8"/>
    </row>
    <row r="491" spans="1:2" x14ac:dyDescent="0.25">
      <c r="A491" s="8"/>
      <c r="B491" s="8"/>
    </row>
    <row r="492" spans="1:2" x14ac:dyDescent="0.25">
      <c r="A492" s="8"/>
      <c r="B492" s="8"/>
    </row>
    <row r="493" spans="1:2" x14ac:dyDescent="0.25">
      <c r="A493" s="8"/>
      <c r="B493" s="8"/>
    </row>
    <row r="494" spans="1:2" x14ac:dyDescent="0.25">
      <c r="A494" s="8"/>
      <c r="B494" s="8"/>
    </row>
    <row r="495" spans="1:2" x14ac:dyDescent="0.25">
      <c r="A495" s="8"/>
      <c r="B495" s="8"/>
    </row>
    <row r="496" spans="1:2" x14ac:dyDescent="0.25">
      <c r="A496" s="8"/>
      <c r="B496" s="8"/>
    </row>
    <row r="497" spans="1:2" x14ac:dyDescent="0.25">
      <c r="A497" s="8"/>
      <c r="B497" s="8"/>
    </row>
    <row r="498" spans="1:2" x14ac:dyDescent="0.25">
      <c r="A498" s="8"/>
      <c r="B498" s="8"/>
    </row>
    <row r="499" spans="1:2" x14ac:dyDescent="0.25">
      <c r="A499" s="8"/>
      <c r="B499" s="8"/>
    </row>
    <row r="500" spans="1:2" x14ac:dyDescent="0.25">
      <c r="A500" s="8"/>
      <c r="B500" s="8"/>
    </row>
    <row r="501" spans="1:2" x14ac:dyDescent="0.25">
      <c r="A501" s="8"/>
      <c r="B501" s="8"/>
    </row>
    <row r="502" spans="1:2" x14ac:dyDescent="0.25">
      <c r="A502" s="8"/>
      <c r="B502" s="8"/>
    </row>
    <row r="503" spans="1:2" x14ac:dyDescent="0.25">
      <c r="A503" s="8"/>
      <c r="B503" s="8"/>
    </row>
    <row r="504" spans="1:2" x14ac:dyDescent="0.25">
      <c r="A504" s="8"/>
      <c r="B504" s="8"/>
    </row>
    <row r="505" spans="1:2" x14ac:dyDescent="0.25">
      <c r="A505" s="8"/>
      <c r="B505" s="8"/>
    </row>
    <row r="506" spans="1:2" x14ac:dyDescent="0.25">
      <c r="A506" s="8"/>
      <c r="B506" s="8"/>
    </row>
    <row r="507" spans="1:2" x14ac:dyDescent="0.25">
      <c r="A507" s="8"/>
      <c r="B507" s="8"/>
    </row>
    <row r="508" spans="1:2" x14ac:dyDescent="0.25">
      <c r="A508" s="8"/>
      <c r="B508" s="8"/>
    </row>
    <row r="509" spans="1:2" x14ac:dyDescent="0.25">
      <c r="A509" s="8"/>
      <c r="B509" s="8"/>
    </row>
    <row r="510" spans="1:2" x14ac:dyDescent="0.25">
      <c r="A510" s="8"/>
      <c r="B510" s="8"/>
    </row>
    <row r="511" spans="1:2" x14ac:dyDescent="0.25">
      <c r="A511" s="8"/>
      <c r="B511" s="8"/>
    </row>
    <row r="512" spans="1:2" x14ac:dyDescent="0.25">
      <c r="A512" s="8"/>
      <c r="B512" s="8"/>
    </row>
    <row r="513" spans="1:2" x14ac:dyDescent="0.25">
      <c r="A513" s="8"/>
      <c r="B513" s="8"/>
    </row>
    <row r="514" spans="1:2" x14ac:dyDescent="0.25">
      <c r="A514" s="8"/>
      <c r="B514" s="8"/>
    </row>
    <row r="515" spans="1:2" x14ac:dyDescent="0.25">
      <c r="A515" s="8"/>
      <c r="B515" s="8"/>
    </row>
    <row r="516" spans="1:2" x14ac:dyDescent="0.25">
      <c r="A516" s="8"/>
      <c r="B516" s="8"/>
    </row>
    <row r="517" spans="1:2" x14ac:dyDescent="0.25">
      <c r="A517" s="8"/>
      <c r="B517" s="8"/>
    </row>
    <row r="518" spans="1:2" x14ac:dyDescent="0.25">
      <c r="A518" s="8"/>
      <c r="B518" s="8"/>
    </row>
    <row r="519" spans="1:2" x14ac:dyDescent="0.25">
      <c r="A519" s="8"/>
      <c r="B519" s="8"/>
    </row>
    <row r="520" spans="1:2" x14ac:dyDescent="0.25">
      <c r="A520" s="8"/>
      <c r="B520" s="8"/>
    </row>
    <row r="521" spans="1:2" x14ac:dyDescent="0.25">
      <c r="A521" s="8"/>
      <c r="B521" s="8"/>
    </row>
    <row r="522" spans="1:2" x14ac:dyDescent="0.25">
      <c r="A522" s="8"/>
      <c r="B522" s="8"/>
    </row>
    <row r="523" spans="1:2" x14ac:dyDescent="0.25">
      <c r="A523" s="8"/>
      <c r="B523" s="8"/>
    </row>
    <row r="524" spans="1:2" x14ac:dyDescent="0.25">
      <c r="A524" s="8"/>
      <c r="B524" s="8"/>
    </row>
    <row r="525" spans="1:2" x14ac:dyDescent="0.25">
      <c r="A525" s="8"/>
      <c r="B525" s="8"/>
    </row>
    <row r="526" spans="1:2" x14ac:dyDescent="0.25">
      <c r="A526" s="8"/>
      <c r="B526" s="8"/>
    </row>
    <row r="527" spans="1:2" x14ac:dyDescent="0.25">
      <c r="A527" s="8"/>
      <c r="B527" s="8"/>
    </row>
    <row r="528" spans="1:2" x14ac:dyDescent="0.25">
      <c r="A528" s="8"/>
      <c r="B528" s="8"/>
    </row>
    <row r="529" spans="1:2" x14ac:dyDescent="0.25">
      <c r="A529" s="8"/>
      <c r="B529" s="8"/>
    </row>
    <row r="530" spans="1:2" x14ac:dyDescent="0.25">
      <c r="A530" s="8"/>
      <c r="B530" s="8"/>
    </row>
    <row r="531" spans="1:2" x14ac:dyDescent="0.25">
      <c r="A531" s="8"/>
      <c r="B531" s="8"/>
    </row>
    <row r="532" spans="1:2" x14ac:dyDescent="0.25">
      <c r="A532" s="8"/>
      <c r="B532" s="8"/>
    </row>
    <row r="533" spans="1:2" x14ac:dyDescent="0.25">
      <c r="A533" s="8"/>
      <c r="B533" s="8"/>
    </row>
    <row r="534" spans="1:2" x14ac:dyDescent="0.25">
      <c r="A534" s="8"/>
      <c r="B534" s="8"/>
    </row>
    <row r="535" spans="1:2" x14ac:dyDescent="0.25">
      <c r="A535" s="8"/>
      <c r="B535" s="8"/>
    </row>
    <row r="536" spans="1:2" x14ac:dyDescent="0.25">
      <c r="A536" s="8"/>
      <c r="B536" s="8"/>
    </row>
    <row r="537" spans="1:2" x14ac:dyDescent="0.25">
      <c r="A537" s="8"/>
      <c r="B537" s="8"/>
    </row>
    <row r="538" spans="1:2" x14ac:dyDescent="0.25">
      <c r="A538" s="8"/>
      <c r="B538" s="8"/>
    </row>
    <row r="539" spans="1:2" x14ac:dyDescent="0.25">
      <c r="A539" s="8"/>
      <c r="B539" s="8"/>
    </row>
    <row r="540" spans="1:2" x14ac:dyDescent="0.25">
      <c r="A540" s="8"/>
      <c r="B540" s="8"/>
    </row>
    <row r="541" spans="1:2" x14ac:dyDescent="0.25">
      <c r="A541" s="8"/>
      <c r="B541" s="8"/>
    </row>
    <row r="542" spans="1:2" x14ac:dyDescent="0.25">
      <c r="A542" s="8"/>
      <c r="B542" s="8"/>
    </row>
    <row r="543" spans="1:2" x14ac:dyDescent="0.25">
      <c r="A543" s="8"/>
      <c r="B543" s="8"/>
    </row>
    <row r="544" spans="1:2" x14ac:dyDescent="0.25">
      <c r="A544" s="8"/>
      <c r="B544" s="8"/>
    </row>
    <row r="545" spans="1:2" x14ac:dyDescent="0.25">
      <c r="A545" s="8"/>
      <c r="B545" s="8"/>
    </row>
    <row r="546" spans="1:2" x14ac:dyDescent="0.25">
      <c r="A546" s="8"/>
      <c r="B546" s="8"/>
    </row>
    <row r="547" spans="1:2" x14ac:dyDescent="0.25">
      <c r="A547" s="8"/>
      <c r="B547" s="8"/>
    </row>
    <row r="548" spans="1:2" x14ac:dyDescent="0.25">
      <c r="A548" s="8"/>
      <c r="B548" s="8"/>
    </row>
    <row r="549" spans="1:2" x14ac:dyDescent="0.25">
      <c r="A549" s="8"/>
      <c r="B549" s="8"/>
    </row>
    <row r="550" spans="1:2" x14ac:dyDescent="0.25">
      <c r="A550" s="8"/>
      <c r="B550" s="8"/>
    </row>
    <row r="551" spans="1:2" x14ac:dyDescent="0.25">
      <c r="A551" s="8"/>
      <c r="B551" s="8"/>
    </row>
    <row r="552" spans="1:2" x14ac:dyDescent="0.25">
      <c r="A552" s="8"/>
      <c r="B552" s="8"/>
    </row>
    <row r="553" spans="1:2" x14ac:dyDescent="0.25">
      <c r="A553" s="8"/>
      <c r="B553" s="8"/>
    </row>
    <row r="554" spans="1:2" x14ac:dyDescent="0.25">
      <c r="A554" s="8"/>
      <c r="B554" s="8"/>
    </row>
    <row r="555" spans="1:2" x14ac:dyDescent="0.25">
      <c r="A555" s="8"/>
      <c r="B555" s="8"/>
    </row>
    <row r="556" spans="1:2" x14ac:dyDescent="0.25">
      <c r="A556" s="8"/>
      <c r="B556" s="8"/>
    </row>
    <row r="557" spans="1:2" x14ac:dyDescent="0.25">
      <c r="A557" s="8"/>
      <c r="B557" s="8"/>
    </row>
    <row r="558" spans="1:2" x14ac:dyDescent="0.25">
      <c r="A558" s="8"/>
      <c r="B558" s="8"/>
    </row>
    <row r="559" spans="1:2" x14ac:dyDescent="0.25">
      <c r="A559" s="8"/>
      <c r="B559" s="8"/>
    </row>
    <row r="560" spans="1:2" x14ac:dyDescent="0.25">
      <c r="A560" s="8"/>
      <c r="B560" s="8"/>
    </row>
    <row r="561" spans="1:2" x14ac:dyDescent="0.25">
      <c r="A561" s="8"/>
      <c r="B561" s="8"/>
    </row>
    <row r="562" spans="1:2" x14ac:dyDescent="0.25">
      <c r="A562" s="8"/>
      <c r="B562" s="8"/>
    </row>
    <row r="563" spans="1:2" x14ac:dyDescent="0.25">
      <c r="A563" s="8"/>
      <c r="B563" s="8"/>
    </row>
    <row r="564" spans="1:2" x14ac:dyDescent="0.25">
      <c r="A564" s="8"/>
      <c r="B564" s="8"/>
    </row>
    <row r="565" spans="1:2" x14ac:dyDescent="0.25">
      <c r="A565" s="8"/>
      <c r="B565" s="8"/>
    </row>
    <row r="566" spans="1:2" x14ac:dyDescent="0.25">
      <c r="A566" s="8"/>
      <c r="B566" s="8"/>
    </row>
    <row r="567" spans="1:2" x14ac:dyDescent="0.25">
      <c r="A567" s="8"/>
      <c r="B567" s="8"/>
    </row>
    <row r="568" spans="1:2" x14ac:dyDescent="0.25">
      <c r="A568" s="8"/>
      <c r="B568" s="8"/>
    </row>
    <row r="569" spans="1:2" x14ac:dyDescent="0.25">
      <c r="A569" s="8"/>
      <c r="B569" s="8"/>
    </row>
    <row r="570" spans="1:2" x14ac:dyDescent="0.25">
      <c r="A570" s="8"/>
      <c r="B570" s="8"/>
    </row>
    <row r="571" spans="1:2" x14ac:dyDescent="0.25">
      <c r="A571" s="8"/>
      <c r="B571" s="8"/>
    </row>
    <row r="572" spans="1:2" x14ac:dyDescent="0.25">
      <c r="A572" s="8"/>
      <c r="B572" s="8"/>
    </row>
    <row r="573" spans="1:2" x14ac:dyDescent="0.25">
      <c r="A573" s="8"/>
      <c r="B573" s="8"/>
    </row>
    <row r="574" spans="1:2" x14ac:dyDescent="0.25">
      <c r="A574" s="8"/>
      <c r="B574" s="8"/>
    </row>
    <row r="575" spans="1:2" x14ac:dyDescent="0.25">
      <c r="A575" s="8"/>
      <c r="B575" s="8"/>
    </row>
    <row r="576" spans="1:2" x14ac:dyDescent="0.25">
      <c r="A576" s="8"/>
      <c r="B576" s="8"/>
    </row>
    <row r="577" spans="1:2" x14ac:dyDescent="0.25">
      <c r="A577" s="8"/>
      <c r="B577" s="8"/>
    </row>
    <row r="578" spans="1:2" x14ac:dyDescent="0.25">
      <c r="A578" s="8"/>
      <c r="B578" s="8"/>
    </row>
    <row r="579" spans="1:2" x14ac:dyDescent="0.25">
      <c r="A579" s="8"/>
      <c r="B579" s="8"/>
    </row>
    <row r="580" spans="1:2" x14ac:dyDescent="0.25">
      <c r="A580" s="8"/>
      <c r="B580" s="8"/>
    </row>
    <row r="581" spans="1:2" x14ac:dyDescent="0.25">
      <c r="A581" s="8"/>
      <c r="B581" s="8"/>
    </row>
    <row r="582" spans="1:2" x14ac:dyDescent="0.25">
      <c r="A582" s="8"/>
      <c r="B582" s="8"/>
    </row>
    <row r="583" spans="1:2" x14ac:dyDescent="0.25">
      <c r="A583" s="8"/>
      <c r="B583" s="8"/>
    </row>
    <row r="584" spans="1:2" x14ac:dyDescent="0.25">
      <c r="A584" s="8"/>
      <c r="B584" s="8"/>
    </row>
    <row r="585" spans="1:2" x14ac:dyDescent="0.25">
      <c r="A585" s="8"/>
      <c r="B585" s="8"/>
    </row>
    <row r="586" spans="1:2" x14ac:dyDescent="0.25">
      <c r="A586" s="8"/>
      <c r="B586" s="8"/>
    </row>
    <row r="587" spans="1:2" x14ac:dyDescent="0.25">
      <c r="A587" s="8"/>
      <c r="B587" s="8"/>
    </row>
    <row r="588" spans="1:2" x14ac:dyDescent="0.25">
      <c r="A588" s="8"/>
      <c r="B588" s="8"/>
    </row>
    <row r="589" spans="1:2" x14ac:dyDescent="0.25">
      <c r="A589" s="8"/>
      <c r="B589" s="8"/>
    </row>
    <row r="590" spans="1:2" x14ac:dyDescent="0.25">
      <c r="A590" s="8"/>
      <c r="B590" s="8"/>
    </row>
    <row r="591" spans="1:2" x14ac:dyDescent="0.25">
      <c r="A591" s="8"/>
      <c r="B591" s="8"/>
    </row>
    <row r="592" spans="1:2" x14ac:dyDescent="0.25">
      <c r="A592" s="8"/>
      <c r="B592" s="8"/>
    </row>
    <row r="593" spans="1:2" x14ac:dyDescent="0.25">
      <c r="A593" s="8"/>
      <c r="B593" s="8"/>
    </row>
    <row r="594" spans="1:2" x14ac:dyDescent="0.25">
      <c r="A594" s="8"/>
      <c r="B594" s="8"/>
    </row>
    <row r="595" spans="1:2" x14ac:dyDescent="0.25">
      <c r="A595" s="8"/>
      <c r="B595" s="8"/>
    </row>
    <row r="596" spans="1:2" x14ac:dyDescent="0.25">
      <c r="A596" s="8"/>
      <c r="B596" s="8"/>
    </row>
    <row r="597" spans="1:2" x14ac:dyDescent="0.25">
      <c r="A597" s="8"/>
      <c r="B597" s="8"/>
    </row>
    <row r="598" spans="1:2" x14ac:dyDescent="0.25">
      <c r="A598" s="8"/>
      <c r="B598" s="8"/>
    </row>
    <row r="599" spans="1:2" x14ac:dyDescent="0.25">
      <c r="A599" s="8"/>
      <c r="B599" s="8"/>
    </row>
    <row r="600" spans="1:2" x14ac:dyDescent="0.25">
      <c r="A600" s="8"/>
      <c r="B600" s="8"/>
    </row>
    <row r="601" spans="1:2" x14ac:dyDescent="0.25">
      <c r="A601" s="8"/>
      <c r="B601" s="8"/>
    </row>
    <row r="602" spans="1:2" x14ac:dyDescent="0.25">
      <c r="A602" s="8"/>
      <c r="B602" s="8"/>
    </row>
    <row r="603" spans="1:2" x14ac:dyDescent="0.25">
      <c r="A603" s="8"/>
      <c r="B603" s="8"/>
    </row>
    <row r="604" spans="1:2" x14ac:dyDescent="0.25">
      <c r="A604" s="8"/>
      <c r="B604" s="8"/>
    </row>
    <row r="605" spans="1:2" x14ac:dyDescent="0.25">
      <c r="A605" s="8"/>
      <c r="B605" s="8"/>
    </row>
    <row r="606" spans="1:2" x14ac:dyDescent="0.25">
      <c r="A606" s="8"/>
      <c r="B606" s="8"/>
    </row>
    <row r="607" spans="1:2" x14ac:dyDescent="0.25">
      <c r="A607" s="8"/>
      <c r="B607" s="8"/>
    </row>
    <row r="608" spans="1:2" x14ac:dyDescent="0.25">
      <c r="A608" s="8"/>
      <c r="B608" s="8"/>
    </row>
    <row r="609" spans="1:2" x14ac:dyDescent="0.25">
      <c r="A609" s="8"/>
      <c r="B609" s="8"/>
    </row>
    <row r="610" spans="1:2" x14ac:dyDescent="0.25">
      <c r="A610" s="8"/>
      <c r="B610" s="8"/>
    </row>
    <row r="611" spans="1:2" x14ac:dyDescent="0.25">
      <c r="A611" s="8"/>
      <c r="B611" s="8"/>
    </row>
    <row r="612" spans="1:2" x14ac:dyDescent="0.25">
      <c r="A612" s="8"/>
      <c r="B612" s="8"/>
    </row>
    <row r="613" spans="1:2" x14ac:dyDescent="0.25">
      <c r="A613" s="8"/>
      <c r="B613" s="8"/>
    </row>
    <row r="614" spans="1:2" x14ac:dyDescent="0.25">
      <c r="A614" s="8"/>
      <c r="B614" s="8"/>
    </row>
    <row r="615" spans="1:2" x14ac:dyDescent="0.25">
      <c r="A615" s="8"/>
      <c r="B615" s="8"/>
    </row>
    <row r="616" spans="1:2" x14ac:dyDescent="0.25">
      <c r="A616" s="8"/>
      <c r="B616" s="8"/>
    </row>
    <row r="617" spans="1:2" x14ac:dyDescent="0.25">
      <c r="A617" s="8"/>
      <c r="B617" s="8"/>
    </row>
    <row r="618" spans="1:2" x14ac:dyDescent="0.25">
      <c r="A618" s="8"/>
      <c r="B618" s="8"/>
    </row>
    <row r="619" spans="1:2" x14ac:dyDescent="0.25">
      <c r="A619" s="8"/>
      <c r="B619" s="8"/>
    </row>
    <row r="620" spans="1:2" x14ac:dyDescent="0.25">
      <c r="A620" s="8"/>
      <c r="B620" s="8"/>
    </row>
    <row r="621" spans="1:2" x14ac:dyDescent="0.25">
      <c r="A621" s="8"/>
      <c r="B621" s="8"/>
    </row>
    <row r="622" spans="1:2" x14ac:dyDescent="0.25">
      <c r="A622" s="8"/>
      <c r="B622" s="8"/>
    </row>
    <row r="623" spans="1:2" x14ac:dyDescent="0.25">
      <c r="A623" s="8"/>
      <c r="B623" s="8"/>
    </row>
    <row r="624" spans="1:2" x14ac:dyDescent="0.25">
      <c r="A624" s="8"/>
      <c r="B624" s="8"/>
    </row>
    <row r="625" spans="1:2" x14ac:dyDescent="0.25">
      <c r="A625" s="8"/>
      <c r="B625" s="8"/>
    </row>
    <row r="626" spans="1:2" x14ac:dyDescent="0.25">
      <c r="A626" s="8"/>
      <c r="B626" s="8"/>
    </row>
    <row r="627" spans="1:2" x14ac:dyDescent="0.25">
      <c r="A627" s="8"/>
      <c r="B627" s="8"/>
    </row>
    <row r="628" spans="1:2" x14ac:dyDescent="0.25">
      <c r="A628" s="8"/>
      <c r="B628" s="8"/>
    </row>
    <row r="629" spans="1:2" x14ac:dyDescent="0.25">
      <c r="A629" s="8"/>
      <c r="B629" s="8"/>
    </row>
    <row r="630" spans="1:2" x14ac:dyDescent="0.25">
      <c r="A630" s="8"/>
      <c r="B630" s="8"/>
    </row>
    <row r="631" spans="1:2" x14ac:dyDescent="0.25">
      <c r="A631" s="8"/>
      <c r="B631" s="8"/>
    </row>
    <row r="632" spans="1:2" x14ac:dyDescent="0.25">
      <c r="A632" s="8"/>
      <c r="B632" s="8"/>
    </row>
    <row r="633" spans="1:2" x14ac:dyDescent="0.25">
      <c r="A633" s="8"/>
      <c r="B633" s="8"/>
    </row>
    <row r="634" spans="1:2" x14ac:dyDescent="0.25">
      <c r="A634" s="8"/>
      <c r="B634" s="8"/>
    </row>
    <row r="635" spans="1:2" x14ac:dyDescent="0.25">
      <c r="A635" s="8"/>
      <c r="B635" s="8"/>
    </row>
    <row r="636" spans="1:2" x14ac:dyDescent="0.25">
      <c r="A636" s="8"/>
      <c r="B636" s="8"/>
    </row>
    <row r="637" spans="1:2" x14ac:dyDescent="0.25">
      <c r="A637" s="8"/>
      <c r="B637" s="8"/>
    </row>
    <row r="638" spans="1:2" x14ac:dyDescent="0.25">
      <c r="A638" s="8"/>
      <c r="B638" s="8"/>
    </row>
    <row r="639" spans="1:2" x14ac:dyDescent="0.25">
      <c r="A639" s="8"/>
      <c r="B639" s="8"/>
    </row>
    <row r="640" spans="1:2" x14ac:dyDescent="0.25">
      <c r="A640" s="8"/>
      <c r="B640" s="8"/>
    </row>
    <row r="641" spans="1:2" x14ac:dyDescent="0.25">
      <c r="A641" s="8"/>
      <c r="B641" s="8"/>
    </row>
    <row r="642" spans="1:2" x14ac:dyDescent="0.25">
      <c r="A642" s="8"/>
      <c r="B642" s="8"/>
    </row>
    <row r="643" spans="1:2" x14ac:dyDescent="0.25">
      <c r="A643" s="8"/>
      <c r="B643" s="8"/>
    </row>
    <row r="644" spans="1:2" x14ac:dyDescent="0.25">
      <c r="A644" s="8"/>
      <c r="B644" s="8"/>
    </row>
    <row r="645" spans="1:2" x14ac:dyDescent="0.25">
      <c r="A645" s="8"/>
      <c r="B645" s="8"/>
    </row>
    <row r="646" spans="1:2" x14ac:dyDescent="0.25">
      <c r="A646" s="8"/>
      <c r="B646" s="8"/>
    </row>
    <row r="647" spans="1:2" x14ac:dyDescent="0.25">
      <c r="A647" s="8"/>
      <c r="B647" s="8"/>
    </row>
    <row r="648" spans="1:2" x14ac:dyDescent="0.25">
      <c r="A648" s="8"/>
      <c r="B648" s="8"/>
    </row>
    <row r="649" spans="1:2" x14ac:dyDescent="0.25">
      <c r="A649" s="8"/>
      <c r="B649" s="8"/>
    </row>
    <row r="650" spans="1:2" x14ac:dyDescent="0.25">
      <c r="A650" s="8"/>
      <c r="B650" s="8"/>
    </row>
    <row r="651" spans="1:2" x14ac:dyDescent="0.25">
      <c r="A651" s="8"/>
      <c r="B651" s="8"/>
    </row>
    <row r="652" spans="1:2" x14ac:dyDescent="0.25">
      <c r="A652" s="8"/>
      <c r="B652" s="8"/>
    </row>
    <row r="653" spans="1:2" x14ac:dyDescent="0.25">
      <c r="A653" s="8"/>
      <c r="B653" s="8"/>
    </row>
    <row r="654" spans="1:2" x14ac:dyDescent="0.25">
      <c r="A654" s="8"/>
      <c r="B654" s="8"/>
    </row>
    <row r="655" spans="1:2" x14ac:dyDescent="0.25">
      <c r="A655" s="8"/>
      <c r="B655" s="8"/>
    </row>
    <row r="656" spans="1:2" x14ac:dyDescent="0.25">
      <c r="A656" s="8"/>
      <c r="B656" s="8"/>
    </row>
    <row r="657" spans="1:2" x14ac:dyDescent="0.25">
      <c r="A657" s="8"/>
      <c r="B657" s="8"/>
    </row>
    <row r="658" spans="1:2" x14ac:dyDescent="0.25">
      <c r="A658" s="8"/>
      <c r="B658" s="8"/>
    </row>
    <row r="659" spans="1:2" x14ac:dyDescent="0.25">
      <c r="A659" s="8"/>
      <c r="B659" s="8"/>
    </row>
    <row r="660" spans="1:2" x14ac:dyDescent="0.25">
      <c r="A660" s="8"/>
      <c r="B660" s="8"/>
    </row>
    <row r="661" spans="1:2" x14ac:dyDescent="0.25">
      <c r="A661" s="8"/>
      <c r="B661" s="8"/>
    </row>
    <row r="662" spans="1:2" x14ac:dyDescent="0.25">
      <c r="A662" s="8"/>
      <c r="B662" s="8"/>
    </row>
    <row r="663" spans="1:2" x14ac:dyDescent="0.25">
      <c r="A663" s="8"/>
      <c r="B663" s="8"/>
    </row>
    <row r="664" spans="1:2" x14ac:dyDescent="0.25">
      <c r="A664" s="8"/>
      <c r="B664" s="8"/>
    </row>
    <row r="665" spans="1:2" x14ac:dyDescent="0.25">
      <c r="A665" s="8"/>
      <c r="B665" s="8"/>
    </row>
    <row r="666" spans="1:2" x14ac:dyDescent="0.25">
      <c r="A666" s="8"/>
      <c r="B666" s="8"/>
    </row>
    <row r="667" spans="1:2" x14ac:dyDescent="0.25">
      <c r="A667" s="8"/>
      <c r="B667" s="8"/>
    </row>
    <row r="668" spans="1:2" x14ac:dyDescent="0.25">
      <c r="A668" s="8"/>
      <c r="B668" s="8"/>
    </row>
    <row r="669" spans="1:2" x14ac:dyDescent="0.25">
      <c r="A669" s="8"/>
      <c r="B669" s="8"/>
    </row>
    <row r="670" spans="1:2" x14ac:dyDescent="0.25">
      <c r="A670" s="8"/>
      <c r="B670" s="8"/>
    </row>
    <row r="671" spans="1:2" x14ac:dyDescent="0.25">
      <c r="A671" s="8"/>
      <c r="B671" s="8"/>
    </row>
    <row r="672" spans="1:2" x14ac:dyDescent="0.25">
      <c r="A672" s="8"/>
      <c r="B672" s="8"/>
    </row>
    <row r="673" spans="1:2" x14ac:dyDescent="0.25">
      <c r="A673" s="8"/>
      <c r="B673" s="8"/>
    </row>
    <row r="674" spans="1:2" x14ac:dyDescent="0.25">
      <c r="A674" s="8"/>
      <c r="B674" s="8"/>
    </row>
    <row r="675" spans="1:2" x14ac:dyDescent="0.25">
      <c r="A675" s="8"/>
      <c r="B675" s="8"/>
    </row>
    <row r="676" spans="1:2" x14ac:dyDescent="0.25">
      <c r="A676" s="8"/>
      <c r="B676" s="8"/>
    </row>
    <row r="677" spans="1:2" x14ac:dyDescent="0.25">
      <c r="A677" s="8"/>
      <c r="B677" s="8"/>
    </row>
    <row r="678" spans="1:2" x14ac:dyDescent="0.25">
      <c r="A678" s="8"/>
      <c r="B678" s="8"/>
    </row>
    <row r="679" spans="1:2" x14ac:dyDescent="0.25">
      <c r="A679" s="8"/>
      <c r="B679" s="8"/>
    </row>
    <row r="680" spans="1:2" x14ac:dyDescent="0.25">
      <c r="A680" s="8"/>
      <c r="B680" s="8"/>
    </row>
    <row r="681" spans="1:2" x14ac:dyDescent="0.25">
      <c r="A681" s="8"/>
      <c r="B681" s="8"/>
    </row>
    <row r="682" spans="1:2" x14ac:dyDescent="0.25">
      <c r="A682" s="8"/>
      <c r="B682" s="8"/>
    </row>
    <row r="683" spans="1:2" x14ac:dyDescent="0.25">
      <c r="A683" s="8"/>
      <c r="B683" s="8"/>
    </row>
    <row r="684" spans="1:2" x14ac:dyDescent="0.25">
      <c r="A684" s="8"/>
      <c r="B684" s="8"/>
    </row>
    <row r="685" spans="1:2" x14ac:dyDescent="0.25">
      <c r="A685" s="8"/>
      <c r="B685" s="8"/>
    </row>
    <row r="686" spans="1:2" x14ac:dyDescent="0.25">
      <c r="A686" s="8"/>
      <c r="B686" s="8"/>
    </row>
    <row r="687" spans="1:2" x14ac:dyDescent="0.25">
      <c r="A687" s="8"/>
      <c r="B687" s="8"/>
    </row>
    <row r="688" spans="1:2" x14ac:dyDescent="0.25">
      <c r="A688" s="8"/>
      <c r="B688" s="8"/>
    </row>
    <row r="689" spans="1:2" x14ac:dyDescent="0.25">
      <c r="A689" s="8"/>
      <c r="B689" s="8"/>
    </row>
    <row r="690" spans="1:2" x14ac:dyDescent="0.25">
      <c r="A690" s="8"/>
      <c r="B690" s="8"/>
    </row>
    <row r="691" spans="1:2" x14ac:dyDescent="0.25">
      <c r="A691" s="8"/>
      <c r="B691" s="8"/>
    </row>
    <row r="692" spans="1:2" x14ac:dyDescent="0.25">
      <c r="A692" s="8"/>
      <c r="B692" s="8"/>
    </row>
    <row r="693" spans="1:2" x14ac:dyDescent="0.25">
      <c r="A693" s="8"/>
      <c r="B693" s="8"/>
    </row>
    <row r="694" spans="1:2" x14ac:dyDescent="0.25">
      <c r="A694" s="8"/>
      <c r="B694" s="8"/>
    </row>
    <row r="695" spans="1:2" x14ac:dyDescent="0.25">
      <c r="A695" s="8"/>
      <c r="B695" s="8"/>
    </row>
    <row r="696" spans="1:2" x14ac:dyDescent="0.25">
      <c r="A696" s="8"/>
      <c r="B696" s="8"/>
    </row>
    <row r="697" spans="1:2" x14ac:dyDescent="0.25">
      <c r="A697" s="8"/>
      <c r="B697" s="8"/>
    </row>
    <row r="698" spans="1:2" x14ac:dyDescent="0.25">
      <c r="A698" s="8"/>
      <c r="B698" s="8"/>
    </row>
    <row r="699" spans="1:2" x14ac:dyDescent="0.25">
      <c r="A699" s="8"/>
      <c r="B699" s="8"/>
    </row>
    <row r="700" spans="1:2" x14ac:dyDescent="0.25">
      <c r="A700" s="8"/>
      <c r="B700" s="8"/>
    </row>
    <row r="701" spans="1:2" x14ac:dyDescent="0.25">
      <c r="A701" s="8"/>
      <c r="B701" s="8"/>
    </row>
    <row r="702" spans="1:2" x14ac:dyDescent="0.25">
      <c r="A702" s="8"/>
      <c r="B702" s="8"/>
    </row>
    <row r="703" spans="1:2" x14ac:dyDescent="0.25">
      <c r="A703" s="8"/>
      <c r="B703" s="8"/>
    </row>
    <row r="704" spans="1:2" x14ac:dyDescent="0.25">
      <c r="A704" s="8"/>
      <c r="B704" s="8"/>
    </row>
    <row r="705" spans="1:2" x14ac:dyDescent="0.25">
      <c r="A705" s="8"/>
      <c r="B705" s="8"/>
    </row>
    <row r="706" spans="1:2" x14ac:dyDescent="0.25">
      <c r="A706" s="8"/>
      <c r="B706" s="8"/>
    </row>
    <row r="707" spans="1:2" x14ac:dyDescent="0.25">
      <c r="A707" s="8"/>
      <c r="B707" s="8"/>
    </row>
    <row r="708" spans="1:2" x14ac:dyDescent="0.25">
      <c r="A708" s="8"/>
      <c r="B708" s="8"/>
    </row>
    <row r="709" spans="1:2" x14ac:dyDescent="0.25">
      <c r="A709" s="8"/>
      <c r="B709" s="8"/>
    </row>
    <row r="710" spans="1:2" x14ac:dyDescent="0.25">
      <c r="A710" s="8"/>
      <c r="B710" s="8"/>
    </row>
    <row r="711" spans="1:2" x14ac:dyDescent="0.25">
      <c r="A711" s="8"/>
      <c r="B711" s="8"/>
    </row>
    <row r="712" spans="1:2" x14ac:dyDescent="0.25">
      <c r="A712" s="8"/>
      <c r="B712" s="8"/>
    </row>
    <row r="713" spans="1:2" x14ac:dyDescent="0.25">
      <c r="A713" s="8"/>
      <c r="B713" s="8"/>
    </row>
    <row r="714" spans="1:2" x14ac:dyDescent="0.25">
      <c r="A714" s="8"/>
      <c r="B714" s="8"/>
    </row>
    <row r="715" spans="1:2" x14ac:dyDescent="0.25">
      <c r="A715" s="8"/>
      <c r="B715" s="8"/>
    </row>
    <row r="716" spans="1:2" x14ac:dyDescent="0.25">
      <c r="A716" s="8"/>
      <c r="B716" s="8"/>
    </row>
    <row r="717" spans="1:2" x14ac:dyDescent="0.25">
      <c r="A717" s="8"/>
      <c r="B717" s="8"/>
    </row>
    <row r="718" spans="1:2" x14ac:dyDescent="0.25">
      <c r="A718" s="8"/>
      <c r="B718" s="8"/>
    </row>
    <row r="719" spans="1:2" x14ac:dyDescent="0.25">
      <c r="A719" s="8"/>
      <c r="B719" s="8"/>
    </row>
    <row r="720" spans="1:2" x14ac:dyDescent="0.25">
      <c r="A720" s="8"/>
      <c r="B720" s="8"/>
    </row>
    <row r="721" spans="1:2" x14ac:dyDescent="0.25">
      <c r="A721" s="8"/>
      <c r="B721" s="8"/>
    </row>
    <row r="722" spans="1:2" x14ac:dyDescent="0.25">
      <c r="A722" s="8"/>
      <c r="B722" s="8"/>
    </row>
    <row r="723" spans="1:2" x14ac:dyDescent="0.25">
      <c r="A723" s="8"/>
      <c r="B723" s="8"/>
    </row>
    <row r="724" spans="1:2" x14ac:dyDescent="0.25">
      <c r="A724" s="8"/>
      <c r="B724" s="8"/>
    </row>
    <row r="725" spans="1:2" x14ac:dyDescent="0.25">
      <c r="A725" s="8"/>
      <c r="B725" s="8"/>
    </row>
    <row r="726" spans="1:2" x14ac:dyDescent="0.25">
      <c r="A726" s="8"/>
      <c r="B726" s="8"/>
    </row>
    <row r="727" spans="1:2" x14ac:dyDescent="0.25">
      <c r="A727" s="8"/>
      <c r="B727" s="8"/>
    </row>
    <row r="728" spans="1:2" x14ac:dyDescent="0.25">
      <c r="A728" s="8"/>
      <c r="B728" s="8"/>
    </row>
    <row r="729" spans="1:2" x14ac:dyDescent="0.25">
      <c r="A729" s="8"/>
      <c r="B729" s="8"/>
    </row>
    <row r="730" spans="1:2" x14ac:dyDescent="0.25">
      <c r="A730" s="8"/>
      <c r="B730" s="8"/>
    </row>
    <row r="731" spans="1:2" x14ac:dyDescent="0.25">
      <c r="A731" s="8"/>
      <c r="B731" s="8"/>
    </row>
    <row r="732" spans="1:2" x14ac:dyDescent="0.25">
      <c r="A732" s="8"/>
      <c r="B732" s="8"/>
    </row>
    <row r="733" spans="1:2" x14ac:dyDescent="0.25">
      <c r="A733" s="8"/>
      <c r="B733" s="8"/>
    </row>
    <row r="734" spans="1:2" x14ac:dyDescent="0.25">
      <c r="A734" s="8"/>
      <c r="B734" s="8"/>
    </row>
    <row r="735" spans="1:2" x14ac:dyDescent="0.25">
      <c r="A735" s="8"/>
      <c r="B735" s="8"/>
    </row>
    <row r="736" spans="1:2" x14ac:dyDescent="0.25">
      <c r="A736" s="8"/>
      <c r="B736" s="8"/>
    </row>
    <row r="737" spans="1:2" x14ac:dyDescent="0.25">
      <c r="A737" s="8"/>
      <c r="B737" s="8"/>
    </row>
    <row r="738" spans="1:2" x14ac:dyDescent="0.25">
      <c r="A738" s="8"/>
      <c r="B738" s="8"/>
    </row>
    <row r="739" spans="1:2" x14ac:dyDescent="0.25">
      <c r="A739" s="8"/>
      <c r="B739" s="8"/>
    </row>
    <row r="740" spans="1:2" x14ac:dyDescent="0.25">
      <c r="A740" s="8"/>
      <c r="B740" s="8"/>
    </row>
    <row r="741" spans="1:2" x14ac:dyDescent="0.25">
      <c r="A741" s="8"/>
      <c r="B741" s="8"/>
    </row>
    <row r="742" spans="1:2" x14ac:dyDescent="0.25">
      <c r="A742" s="8"/>
      <c r="B742" s="8"/>
    </row>
    <row r="743" spans="1:2" x14ac:dyDescent="0.25">
      <c r="A743" s="8"/>
      <c r="B743" s="8"/>
    </row>
    <row r="744" spans="1:2" x14ac:dyDescent="0.25">
      <c r="A744" s="8"/>
      <c r="B744" s="8"/>
    </row>
    <row r="745" spans="1:2" x14ac:dyDescent="0.25">
      <c r="A745" s="8"/>
      <c r="B745" s="8"/>
    </row>
    <row r="746" spans="1:2" x14ac:dyDescent="0.25">
      <c r="A746" s="8"/>
      <c r="B746" s="8"/>
    </row>
    <row r="747" spans="1:2" x14ac:dyDescent="0.25">
      <c r="A747" s="8"/>
      <c r="B747" s="8"/>
    </row>
    <row r="748" spans="1:2" x14ac:dyDescent="0.25">
      <c r="A748" s="8"/>
      <c r="B748" s="8"/>
    </row>
    <row r="749" spans="1:2" x14ac:dyDescent="0.25">
      <c r="A749" s="8"/>
      <c r="B749" s="8"/>
    </row>
    <row r="750" spans="1:2" x14ac:dyDescent="0.25">
      <c r="A750" s="8"/>
      <c r="B750" s="8"/>
    </row>
    <row r="751" spans="1:2" x14ac:dyDescent="0.25">
      <c r="A751" s="8"/>
      <c r="B751" s="8"/>
    </row>
    <row r="752" spans="1:2" x14ac:dyDescent="0.25">
      <c r="A752" s="8"/>
      <c r="B752" s="8"/>
    </row>
    <row r="753" spans="1:2" x14ac:dyDescent="0.25">
      <c r="A753" s="8"/>
      <c r="B753" s="8"/>
    </row>
    <row r="754" spans="1:2" x14ac:dyDescent="0.25">
      <c r="A754" s="8"/>
      <c r="B754" s="8"/>
    </row>
    <row r="755" spans="1:2" x14ac:dyDescent="0.25">
      <c r="A755" s="8"/>
      <c r="B755" s="8"/>
    </row>
    <row r="756" spans="1:2" x14ac:dyDescent="0.25">
      <c r="A756" s="8"/>
      <c r="B756" s="8"/>
    </row>
    <row r="757" spans="1:2" x14ac:dyDescent="0.25">
      <c r="A757" s="8"/>
      <c r="B757" s="8"/>
    </row>
    <row r="758" spans="1:2" x14ac:dyDescent="0.25">
      <c r="A758" s="8"/>
      <c r="B758" s="8"/>
    </row>
    <row r="759" spans="1:2" x14ac:dyDescent="0.25">
      <c r="A759" s="8"/>
      <c r="B759" s="8"/>
    </row>
    <row r="760" spans="1:2" x14ac:dyDescent="0.25">
      <c r="A760" s="8"/>
      <c r="B760" s="8"/>
    </row>
    <row r="761" spans="1:2" x14ac:dyDescent="0.25">
      <c r="A761" s="8"/>
      <c r="B761" s="8"/>
    </row>
    <row r="762" spans="1:2" x14ac:dyDescent="0.25">
      <c r="A762" s="8"/>
      <c r="B762" s="8"/>
    </row>
    <row r="763" spans="1:2" x14ac:dyDescent="0.25">
      <c r="A763" s="8"/>
      <c r="B763" s="8"/>
    </row>
    <row r="764" spans="1:2" x14ac:dyDescent="0.25">
      <c r="A764" s="8"/>
      <c r="B764" s="8"/>
    </row>
    <row r="765" spans="1:2" x14ac:dyDescent="0.25">
      <c r="A765" s="8"/>
      <c r="B765" s="8"/>
    </row>
    <row r="766" spans="1:2" x14ac:dyDescent="0.25">
      <c r="A766" s="8"/>
      <c r="B766" s="8"/>
    </row>
    <row r="767" spans="1:2" x14ac:dyDescent="0.25">
      <c r="A767" s="8"/>
      <c r="B767" s="8"/>
    </row>
    <row r="768" spans="1:2" x14ac:dyDescent="0.25">
      <c r="A768" s="8"/>
      <c r="B768" s="8"/>
    </row>
    <row r="769" spans="1:2" x14ac:dyDescent="0.25">
      <c r="A769" s="8"/>
      <c r="B769" s="8"/>
    </row>
    <row r="770" spans="1:2" x14ac:dyDescent="0.25">
      <c r="A770" s="8"/>
      <c r="B770" s="8"/>
    </row>
    <row r="771" spans="1:2" x14ac:dyDescent="0.25">
      <c r="A771" s="8"/>
      <c r="B771" s="8"/>
    </row>
    <row r="772" spans="1:2" x14ac:dyDescent="0.25">
      <c r="A772" s="8"/>
      <c r="B772" s="8"/>
    </row>
    <row r="773" spans="1:2" x14ac:dyDescent="0.25">
      <c r="A773" s="8"/>
      <c r="B773" s="8"/>
    </row>
    <row r="774" spans="1:2" x14ac:dyDescent="0.25">
      <c r="A774" s="8"/>
      <c r="B774" s="8"/>
    </row>
    <row r="775" spans="1:2" x14ac:dyDescent="0.25">
      <c r="A775" s="8"/>
      <c r="B775" s="8"/>
    </row>
    <row r="776" spans="1:2" x14ac:dyDescent="0.25">
      <c r="A776" s="8"/>
      <c r="B776" s="8"/>
    </row>
    <row r="777" spans="1:2" x14ac:dyDescent="0.25">
      <c r="A777" s="8"/>
      <c r="B777" s="8"/>
    </row>
    <row r="778" spans="1:2" x14ac:dyDescent="0.25">
      <c r="A778" s="8"/>
      <c r="B778" s="8"/>
    </row>
    <row r="779" spans="1:2" x14ac:dyDescent="0.25">
      <c r="A779" s="8"/>
      <c r="B779" s="8"/>
    </row>
    <row r="780" spans="1:2" x14ac:dyDescent="0.25">
      <c r="A780" s="8"/>
      <c r="B780" s="8"/>
    </row>
    <row r="781" spans="1:2" x14ac:dyDescent="0.25">
      <c r="A781" s="8"/>
      <c r="B781" s="8"/>
    </row>
    <row r="782" spans="1:2" x14ac:dyDescent="0.25">
      <c r="A782" s="8"/>
      <c r="B782" s="8"/>
    </row>
    <row r="783" spans="1:2" x14ac:dyDescent="0.25">
      <c r="A783" s="8"/>
      <c r="B783" s="8"/>
    </row>
    <row r="784" spans="1:2" x14ac:dyDescent="0.25">
      <c r="A784" s="8"/>
      <c r="B784" s="8"/>
    </row>
    <row r="785" spans="1:2" x14ac:dyDescent="0.25">
      <c r="A785" s="8"/>
      <c r="B785" s="8"/>
    </row>
    <row r="786" spans="1:2" x14ac:dyDescent="0.25">
      <c r="A786" s="8"/>
      <c r="B786" s="8"/>
    </row>
    <row r="787" spans="1:2" x14ac:dyDescent="0.25">
      <c r="A787" s="8"/>
      <c r="B787" s="8"/>
    </row>
    <row r="788" spans="1:2" x14ac:dyDescent="0.25">
      <c r="A788" s="8"/>
      <c r="B788" s="8"/>
    </row>
    <row r="789" spans="1:2" x14ac:dyDescent="0.25">
      <c r="A789" s="8"/>
      <c r="B789" s="8"/>
    </row>
    <row r="790" spans="1:2" x14ac:dyDescent="0.25">
      <c r="A790" s="8"/>
      <c r="B790" s="8"/>
    </row>
    <row r="791" spans="1:2" x14ac:dyDescent="0.25">
      <c r="A791" s="8"/>
      <c r="B791" s="8"/>
    </row>
    <row r="792" spans="1:2" x14ac:dyDescent="0.25">
      <c r="A792" s="8"/>
      <c r="B792" s="8"/>
    </row>
    <row r="793" spans="1:2" x14ac:dyDescent="0.25">
      <c r="A793" s="8"/>
      <c r="B793" s="8"/>
    </row>
    <row r="794" spans="1:2" x14ac:dyDescent="0.25">
      <c r="A794" s="8"/>
      <c r="B794" s="8"/>
    </row>
    <row r="795" spans="1:2" x14ac:dyDescent="0.25">
      <c r="A795" s="8"/>
      <c r="B795" s="8"/>
    </row>
    <row r="796" spans="1:2" x14ac:dyDescent="0.25">
      <c r="A796" s="8"/>
      <c r="B796" s="8"/>
    </row>
    <row r="797" spans="1:2" x14ac:dyDescent="0.25">
      <c r="A797" s="8"/>
      <c r="B797" s="8"/>
    </row>
    <row r="798" spans="1:2" x14ac:dyDescent="0.25">
      <c r="A798" s="8"/>
      <c r="B798" s="8"/>
    </row>
    <row r="799" spans="1:2" x14ac:dyDescent="0.25">
      <c r="A799" s="8"/>
      <c r="B799" s="8"/>
    </row>
    <row r="800" spans="1:2" x14ac:dyDescent="0.25">
      <c r="A800" s="8"/>
      <c r="B800" s="8"/>
    </row>
    <row r="801" spans="1:2" x14ac:dyDescent="0.25">
      <c r="A801" s="8"/>
      <c r="B801" s="8"/>
    </row>
    <row r="802" spans="1:2" x14ac:dyDescent="0.25">
      <c r="A802" s="8"/>
      <c r="B802" s="8"/>
    </row>
    <row r="803" spans="1:2" x14ac:dyDescent="0.25">
      <c r="A803" s="8"/>
      <c r="B803" s="8"/>
    </row>
    <row r="804" spans="1:2" x14ac:dyDescent="0.25">
      <c r="A804" s="8"/>
      <c r="B804" s="8"/>
    </row>
    <row r="805" spans="1:2" x14ac:dyDescent="0.25">
      <c r="A805" s="8"/>
      <c r="B805" s="8"/>
    </row>
    <row r="806" spans="1:2" x14ac:dyDescent="0.25">
      <c r="A806" s="8"/>
      <c r="B806" s="8"/>
    </row>
    <row r="807" spans="1:2" x14ac:dyDescent="0.25">
      <c r="A807" s="8"/>
      <c r="B807" s="8"/>
    </row>
    <row r="808" spans="1:2" x14ac:dyDescent="0.25">
      <c r="A808" s="8"/>
      <c r="B808" s="8"/>
    </row>
    <row r="809" spans="1:2" x14ac:dyDescent="0.25">
      <c r="A809" s="8"/>
      <c r="B809" s="8"/>
    </row>
    <row r="810" spans="1:2" x14ac:dyDescent="0.25">
      <c r="A810" s="8"/>
      <c r="B810" s="8"/>
    </row>
    <row r="811" spans="1:2" x14ac:dyDescent="0.25">
      <c r="A811" s="8"/>
      <c r="B811" s="8"/>
    </row>
    <row r="812" spans="1:2" x14ac:dyDescent="0.25">
      <c r="A812" s="8"/>
      <c r="B812" s="8"/>
    </row>
    <row r="813" spans="1:2" x14ac:dyDescent="0.25">
      <c r="A813" s="8"/>
      <c r="B813" s="8"/>
    </row>
    <row r="814" spans="1:2" x14ac:dyDescent="0.25">
      <c r="A814" s="8"/>
      <c r="B814" s="8"/>
    </row>
    <row r="815" spans="1:2" x14ac:dyDescent="0.25">
      <c r="A815" s="8"/>
      <c r="B815" s="8"/>
    </row>
    <row r="816" spans="1:2" x14ac:dyDescent="0.25">
      <c r="A816" s="8"/>
      <c r="B816" s="8"/>
    </row>
    <row r="817" spans="1:2" x14ac:dyDescent="0.25">
      <c r="A817" s="8"/>
      <c r="B817" s="8"/>
    </row>
    <row r="818" spans="1:2" x14ac:dyDescent="0.25">
      <c r="A818" s="8"/>
      <c r="B818" s="8"/>
    </row>
    <row r="819" spans="1:2" x14ac:dyDescent="0.25">
      <c r="A819" s="8"/>
      <c r="B819" s="8"/>
    </row>
    <row r="820" spans="1:2" x14ac:dyDescent="0.25">
      <c r="A820" s="8"/>
      <c r="B820" s="8"/>
    </row>
    <row r="821" spans="1:2" x14ac:dyDescent="0.25">
      <c r="A821" s="8"/>
      <c r="B821" s="8"/>
    </row>
    <row r="822" spans="1:2" x14ac:dyDescent="0.25">
      <c r="A822" s="8"/>
      <c r="B822" s="8"/>
    </row>
    <row r="823" spans="1:2" x14ac:dyDescent="0.25">
      <c r="A823" s="8"/>
      <c r="B823" s="8"/>
    </row>
    <row r="824" spans="1:2" x14ac:dyDescent="0.25">
      <c r="A824" s="8"/>
      <c r="B824" s="8"/>
    </row>
    <row r="825" spans="1:2" x14ac:dyDescent="0.25">
      <c r="A825" s="8"/>
      <c r="B825" s="8"/>
    </row>
    <row r="826" spans="1:2" x14ac:dyDescent="0.25">
      <c r="A826" s="8"/>
      <c r="B826" s="8"/>
    </row>
    <row r="827" spans="1:2" x14ac:dyDescent="0.25">
      <c r="A827" s="8"/>
      <c r="B827" s="8"/>
    </row>
    <row r="828" spans="1:2" x14ac:dyDescent="0.25">
      <c r="A828" s="8"/>
      <c r="B828" s="8"/>
    </row>
    <row r="829" spans="1:2" x14ac:dyDescent="0.25">
      <c r="A829" s="8"/>
      <c r="B829" s="8"/>
    </row>
    <row r="830" spans="1:2" x14ac:dyDescent="0.25">
      <c r="A830" s="8"/>
      <c r="B830" s="8"/>
    </row>
    <row r="831" spans="1:2" x14ac:dyDescent="0.25">
      <c r="A831" s="8"/>
      <c r="B831" s="8"/>
    </row>
    <row r="832" spans="1:2" x14ac:dyDescent="0.25">
      <c r="A832" s="8"/>
      <c r="B832" s="8"/>
    </row>
    <row r="833" spans="1:2" x14ac:dyDescent="0.25">
      <c r="A833" s="8"/>
      <c r="B833" s="8"/>
    </row>
    <row r="834" spans="1:2" x14ac:dyDescent="0.25">
      <c r="A834" s="8"/>
      <c r="B834" s="8"/>
    </row>
    <row r="835" spans="1:2" x14ac:dyDescent="0.25">
      <c r="A835" s="8"/>
      <c r="B835" s="8"/>
    </row>
    <row r="836" spans="1:2" x14ac:dyDescent="0.25">
      <c r="A836" s="8"/>
      <c r="B836" s="8"/>
    </row>
    <row r="837" spans="1:2" x14ac:dyDescent="0.25">
      <c r="A837" s="8"/>
      <c r="B837" s="8"/>
    </row>
    <row r="838" spans="1:2" x14ac:dyDescent="0.25">
      <c r="A838" s="8"/>
      <c r="B838" s="8"/>
    </row>
    <row r="839" spans="1:2" x14ac:dyDescent="0.25">
      <c r="A839" s="8"/>
      <c r="B839" s="8"/>
    </row>
    <row r="840" spans="1:2" x14ac:dyDescent="0.25">
      <c r="A840" s="8"/>
      <c r="B840" s="8"/>
    </row>
    <row r="841" spans="1:2" x14ac:dyDescent="0.25">
      <c r="A841" s="8"/>
      <c r="B841" s="8"/>
    </row>
    <row r="842" spans="1:2" x14ac:dyDescent="0.25">
      <c r="A842" s="8"/>
      <c r="B842" s="8"/>
    </row>
    <row r="843" spans="1:2" x14ac:dyDescent="0.25">
      <c r="A843" s="8"/>
      <c r="B843" s="8"/>
    </row>
    <row r="844" spans="1:2" x14ac:dyDescent="0.25">
      <c r="A844" s="8"/>
      <c r="B844" s="8"/>
    </row>
    <row r="845" spans="1:2" x14ac:dyDescent="0.25">
      <c r="A845" s="8"/>
      <c r="B845" s="8"/>
    </row>
    <row r="846" spans="1:2" x14ac:dyDescent="0.25">
      <c r="A846" s="8"/>
      <c r="B846" s="8"/>
    </row>
    <row r="847" spans="1:2" x14ac:dyDescent="0.25">
      <c r="A847" s="8"/>
      <c r="B847" s="8"/>
    </row>
    <row r="848" spans="1:2" x14ac:dyDescent="0.25">
      <c r="A848" s="8"/>
      <c r="B848" s="8"/>
    </row>
    <row r="849" spans="1:2" x14ac:dyDescent="0.25">
      <c r="A849" s="8"/>
      <c r="B849" s="8"/>
    </row>
    <row r="850" spans="1:2" x14ac:dyDescent="0.25">
      <c r="A850" s="8"/>
      <c r="B850" s="8"/>
    </row>
    <row r="851" spans="1:2" x14ac:dyDescent="0.25">
      <c r="A851" s="8"/>
      <c r="B851" s="8"/>
    </row>
    <row r="852" spans="1:2" x14ac:dyDescent="0.25">
      <c r="A852" s="8"/>
      <c r="B852" s="8"/>
    </row>
    <row r="853" spans="1:2" x14ac:dyDescent="0.25">
      <c r="A853" s="8"/>
      <c r="B853" s="8"/>
    </row>
    <row r="854" spans="1:2" x14ac:dyDescent="0.25">
      <c r="A854" s="8"/>
      <c r="B854" s="8"/>
    </row>
    <row r="855" spans="1:2" x14ac:dyDescent="0.25">
      <c r="A855" s="8"/>
      <c r="B855" s="8"/>
    </row>
    <row r="856" spans="1:2" x14ac:dyDescent="0.25">
      <c r="A856" s="8"/>
      <c r="B856" s="8"/>
    </row>
    <row r="857" spans="1:2" x14ac:dyDescent="0.25">
      <c r="A857" s="8"/>
      <c r="B857" s="8"/>
    </row>
    <row r="858" spans="1:2" x14ac:dyDescent="0.25">
      <c r="A858" s="8"/>
      <c r="B858" s="8"/>
    </row>
    <row r="859" spans="1:2" x14ac:dyDescent="0.25">
      <c r="A859" s="8"/>
      <c r="B859" s="8"/>
    </row>
    <row r="860" spans="1:2" x14ac:dyDescent="0.25">
      <c r="A860" s="8"/>
      <c r="B860" s="8"/>
    </row>
    <row r="861" spans="1:2" x14ac:dyDescent="0.25">
      <c r="A861" s="8"/>
      <c r="B861" s="8"/>
    </row>
    <row r="862" spans="1:2" x14ac:dyDescent="0.25">
      <c r="A862" s="8"/>
      <c r="B862" s="8"/>
    </row>
    <row r="863" spans="1:2" x14ac:dyDescent="0.25">
      <c r="A863" s="8"/>
      <c r="B863" s="8"/>
    </row>
    <row r="864" spans="1:2" x14ac:dyDescent="0.25">
      <c r="A864" s="8"/>
      <c r="B864" s="8"/>
    </row>
    <row r="865" spans="1:2" x14ac:dyDescent="0.25">
      <c r="A865" s="8"/>
      <c r="B865" s="8"/>
    </row>
    <row r="866" spans="1:2" x14ac:dyDescent="0.25">
      <c r="A866" s="8"/>
      <c r="B866" s="8"/>
    </row>
    <row r="867" spans="1:2" x14ac:dyDescent="0.25">
      <c r="A867" s="8"/>
      <c r="B867" s="8"/>
    </row>
    <row r="868" spans="1:2" x14ac:dyDescent="0.25">
      <c r="A868" s="8"/>
      <c r="B868" s="8"/>
    </row>
    <row r="869" spans="1:2" x14ac:dyDescent="0.25">
      <c r="A869" s="8"/>
      <c r="B869" s="8"/>
    </row>
    <row r="870" spans="1:2" x14ac:dyDescent="0.25">
      <c r="A870" s="8"/>
      <c r="B870" s="8"/>
    </row>
    <row r="871" spans="1:2" x14ac:dyDescent="0.25">
      <c r="A871" s="8"/>
      <c r="B871" s="8"/>
    </row>
    <row r="872" spans="1:2" x14ac:dyDescent="0.25">
      <c r="A872" s="8"/>
      <c r="B872" s="8"/>
    </row>
    <row r="873" spans="1:2" x14ac:dyDescent="0.25">
      <c r="A873" s="8"/>
      <c r="B873" s="8"/>
    </row>
    <row r="874" spans="1:2" x14ac:dyDescent="0.25">
      <c r="A874" s="8"/>
      <c r="B874" s="8"/>
    </row>
    <row r="875" spans="1:2" x14ac:dyDescent="0.25">
      <c r="A875" s="8"/>
      <c r="B875" s="8"/>
    </row>
    <row r="876" spans="1:2" x14ac:dyDescent="0.25">
      <c r="A876" s="8"/>
      <c r="B876" s="8"/>
    </row>
    <row r="877" spans="1:2" x14ac:dyDescent="0.25">
      <c r="A877" s="8"/>
      <c r="B877" s="8"/>
    </row>
    <row r="878" spans="1:2" x14ac:dyDescent="0.25">
      <c r="A878" s="8"/>
      <c r="B878" s="8"/>
    </row>
    <row r="879" spans="1:2" x14ac:dyDescent="0.25">
      <c r="A879" s="8"/>
      <c r="B879" s="8"/>
    </row>
    <row r="880" spans="1:2" x14ac:dyDescent="0.25">
      <c r="A880" s="8"/>
      <c r="B880" s="8"/>
    </row>
    <row r="881" spans="1:2" x14ac:dyDescent="0.25">
      <c r="A881" s="8"/>
      <c r="B881" s="8"/>
    </row>
    <row r="882" spans="1:2" x14ac:dyDescent="0.25">
      <c r="A882" s="8"/>
      <c r="B882" s="8"/>
    </row>
    <row r="883" spans="1:2" x14ac:dyDescent="0.25">
      <c r="A883" s="8"/>
      <c r="B883" s="8"/>
    </row>
    <row r="884" spans="1:2" x14ac:dyDescent="0.25">
      <c r="A884" s="8"/>
      <c r="B884" s="8"/>
    </row>
    <row r="885" spans="1:2" x14ac:dyDescent="0.25">
      <c r="A885" s="8"/>
      <c r="B885" s="8"/>
    </row>
    <row r="886" spans="1:2" x14ac:dyDescent="0.25">
      <c r="A886" s="8"/>
      <c r="B886" s="8"/>
    </row>
    <row r="887" spans="1:2" x14ac:dyDescent="0.25">
      <c r="A887" s="8"/>
      <c r="B887" s="8"/>
    </row>
    <row r="888" spans="1:2" x14ac:dyDescent="0.25">
      <c r="A888" s="8"/>
      <c r="B888" s="8"/>
    </row>
    <row r="889" spans="1:2" x14ac:dyDescent="0.25">
      <c r="A889" s="8"/>
      <c r="B889" s="8"/>
    </row>
    <row r="890" spans="1:2" x14ac:dyDescent="0.25">
      <c r="A890" s="8"/>
      <c r="B890" s="8"/>
    </row>
    <row r="891" spans="1:2" x14ac:dyDescent="0.25">
      <c r="A891" s="8"/>
      <c r="B891" s="8"/>
    </row>
    <row r="892" spans="1:2" x14ac:dyDescent="0.25">
      <c r="A892" s="8"/>
      <c r="B892" s="8"/>
    </row>
    <row r="893" spans="1:2" x14ac:dyDescent="0.25">
      <c r="A893" s="8"/>
      <c r="B893" s="8"/>
    </row>
    <row r="894" spans="1:2" x14ac:dyDescent="0.25">
      <c r="A894" s="8"/>
      <c r="B894" s="8"/>
    </row>
    <row r="895" spans="1:2" x14ac:dyDescent="0.25">
      <c r="A895" s="8"/>
      <c r="B895" s="8"/>
    </row>
    <row r="896" spans="1:2" x14ac:dyDescent="0.25">
      <c r="A896" s="8"/>
      <c r="B896" s="8"/>
    </row>
    <row r="897" spans="1:2" x14ac:dyDescent="0.25">
      <c r="A897" s="8"/>
      <c r="B897" s="8"/>
    </row>
    <row r="898" spans="1:2" x14ac:dyDescent="0.25">
      <c r="A898" s="8"/>
      <c r="B898" s="8"/>
    </row>
    <row r="899" spans="1:2" x14ac:dyDescent="0.25">
      <c r="A899" s="8"/>
      <c r="B899" s="8"/>
    </row>
    <row r="900" spans="1:2" x14ac:dyDescent="0.25">
      <c r="A900" s="8"/>
      <c r="B900" s="8"/>
    </row>
    <row r="901" spans="1:2" x14ac:dyDescent="0.25">
      <c r="A901" s="8"/>
      <c r="B901" s="8"/>
    </row>
    <row r="902" spans="1:2" x14ac:dyDescent="0.25">
      <c r="A902" s="8"/>
      <c r="B902" s="8"/>
    </row>
    <row r="903" spans="1:2" x14ac:dyDescent="0.25">
      <c r="A903" s="8"/>
      <c r="B903" s="8"/>
    </row>
    <row r="904" spans="1:2" x14ac:dyDescent="0.25">
      <c r="A904" s="8"/>
      <c r="B904" s="8"/>
    </row>
    <row r="905" spans="1:2" x14ac:dyDescent="0.25">
      <c r="A905" s="8"/>
      <c r="B905" s="8"/>
    </row>
    <row r="906" spans="1:2" x14ac:dyDescent="0.25">
      <c r="A906" s="8"/>
      <c r="B906" s="8"/>
    </row>
    <row r="907" spans="1:2" x14ac:dyDescent="0.25">
      <c r="A907" s="8"/>
      <c r="B907" s="8"/>
    </row>
    <row r="908" spans="1:2" x14ac:dyDescent="0.25">
      <c r="A908" s="8"/>
      <c r="B908" s="8"/>
    </row>
    <row r="909" spans="1:2" x14ac:dyDescent="0.25">
      <c r="A909" s="8"/>
      <c r="B909" s="8"/>
    </row>
    <row r="910" spans="1:2" x14ac:dyDescent="0.25">
      <c r="A910" s="8"/>
      <c r="B910" s="8"/>
    </row>
    <row r="911" spans="1:2" x14ac:dyDescent="0.25">
      <c r="A911" s="8"/>
      <c r="B911" s="8"/>
    </row>
    <row r="912" spans="1:2" x14ac:dyDescent="0.25">
      <c r="A912" s="8"/>
      <c r="B912" s="8"/>
    </row>
    <row r="913" spans="1:2" x14ac:dyDescent="0.25">
      <c r="A913" s="8"/>
      <c r="B913" s="8"/>
    </row>
    <row r="914" spans="1:2" x14ac:dyDescent="0.25">
      <c r="A914" s="8"/>
      <c r="B914" s="8"/>
    </row>
    <row r="915" spans="1:2" x14ac:dyDescent="0.25">
      <c r="A915" s="8"/>
      <c r="B915" s="8"/>
    </row>
    <row r="916" spans="1:2" x14ac:dyDescent="0.25">
      <c r="A916" s="8"/>
      <c r="B916" s="8"/>
    </row>
    <row r="917" spans="1:2" x14ac:dyDescent="0.25">
      <c r="A917" s="8"/>
      <c r="B917" s="8"/>
    </row>
    <row r="918" spans="1:2" x14ac:dyDescent="0.25">
      <c r="A918" s="8"/>
      <c r="B918" s="8"/>
    </row>
    <row r="919" spans="1:2" x14ac:dyDescent="0.25">
      <c r="A919" s="8"/>
      <c r="B919" s="8"/>
    </row>
    <row r="920" spans="1:2" x14ac:dyDescent="0.25">
      <c r="A920" s="8"/>
      <c r="B920" s="8"/>
    </row>
    <row r="921" spans="1:2" x14ac:dyDescent="0.25">
      <c r="A921" s="8"/>
      <c r="B921" s="8"/>
    </row>
    <row r="922" spans="1:2" x14ac:dyDescent="0.25">
      <c r="A922" s="8"/>
      <c r="B922" s="8"/>
    </row>
    <row r="923" spans="1:2" x14ac:dyDescent="0.25">
      <c r="A923" s="8"/>
      <c r="B923" s="8"/>
    </row>
    <row r="924" spans="1:2" x14ac:dyDescent="0.25">
      <c r="A924" s="8"/>
      <c r="B924" s="8"/>
    </row>
    <row r="925" spans="1:2" x14ac:dyDescent="0.25">
      <c r="A925" s="8"/>
      <c r="B925" s="8"/>
    </row>
    <row r="926" spans="1:2" x14ac:dyDescent="0.25">
      <c r="A926" s="8"/>
      <c r="B926" s="8"/>
    </row>
    <row r="927" spans="1:2" x14ac:dyDescent="0.25">
      <c r="A927" s="8"/>
      <c r="B927" s="8"/>
    </row>
    <row r="928" spans="1:2" x14ac:dyDescent="0.25">
      <c r="A928" s="8"/>
      <c r="B928" s="8"/>
    </row>
    <row r="929" spans="1:2" x14ac:dyDescent="0.25">
      <c r="A929" s="8"/>
      <c r="B929" s="8"/>
    </row>
    <row r="930" spans="1:2" x14ac:dyDescent="0.25">
      <c r="A930" s="8"/>
      <c r="B930" s="8"/>
    </row>
    <row r="931" spans="1:2" x14ac:dyDescent="0.25">
      <c r="A931" s="8"/>
      <c r="B931" s="8"/>
    </row>
    <row r="932" spans="1:2" x14ac:dyDescent="0.25">
      <c r="A932" s="8"/>
      <c r="B932" s="8"/>
    </row>
    <row r="933" spans="1:2" x14ac:dyDescent="0.25">
      <c r="A933" s="8"/>
      <c r="B933" s="8"/>
    </row>
    <row r="934" spans="1:2" x14ac:dyDescent="0.25">
      <c r="A934" s="8"/>
      <c r="B934" s="8"/>
    </row>
    <row r="935" spans="1:2" x14ac:dyDescent="0.25">
      <c r="A935" s="8"/>
      <c r="B935" s="8"/>
    </row>
    <row r="936" spans="1:2" x14ac:dyDescent="0.25">
      <c r="A936" s="8"/>
      <c r="B936" s="8"/>
    </row>
    <row r="937" spans="1:2" x14ac:dyDescent="0.25">
      <c r="A937" s="8"/>
      <c r="B937" s="8"/>
    </row>
    <row r="938" spans="1:2" x14ac:dyDescent="0.25">
      <c r="A938" s="8"/>
      <c r="B938" s="8"/>
    </row>
    <row r="939" spans="1:2" x14ac:dyDescent="0.25">
      <c r="A939" s="8"/>
      <c r="B939" s="8"/>
    </row>
    <row r="940" spans="1:2" x14ac:dyDescent="0.25">
      <c r="A940" s="8"/>
      <c r="B940" s="8"/>
    </row>
    <row r="941" spans="1:2" x14ac:dyDescent="0.25">
      <c r="A941" s="8"/>
      <c r="B941" s="8"/>
    </row>
    <row r="942" spans="1:2" x14ac:dyDescent="0.25">
      <c r="A942" s="8"/>
      <c r="B942" s="8"/>
    </row>
    <row r="943" spans="1:2" x14ac:dyDescent="0.25">
      <c r="A943" s="8"/>
      <c r="B943" s="8"/>
    </row>
    <row r="944" spans="1:2" x14ac:dyDescent="0.25">
      <c r="A944" s="8"/>
      <c r="B944" s="8"/>
    </row>
    <row r="945" spans="1:2" x14ac:dyDescent="0.25">
      <c r="A945" s="8"/>
      <c r="B945" s="8"/>
    </row>
    <row r="946" spans="1:2" x14ac:dyDescent="0.25">
      <c r="A946" s="8"/>
      <c r="B946" s="8"/>
    </row>
    <row r="947" spans="1:2" x14ac:dyDescent="0.25">
      <c r="A947" s="8"/>
      <c r="B947" s="8"/>
    </row>
    <row r="948" spans="1:2" x14ac:dyDescent="0.25">
      <c r="A948" s="8"/>
      <c r="B948" s="8"/>
    </row>
    <row r="949" spans="1:2" x14ac:dyDescent="0.25">
      <c r="A949" s="8"/>
      <c r="B949" s="8"/>
    </row>
    <row r="950" spans="1:2" x14ac:dyDescent="0.25">
      <c r="A950" s="8"/>
      <c r="B950" s="8"/>
    </row>
    <row r="951" spans="1:2" x14ac:dyDescent="0.25">
      <c r="A951" s="8"/>
      <c r="B951" s="8"/>
    </row>
    <row r="952" spans="1:2" x14ac:dyDescent="0.25">
      <c r="A952" s="8"/>
      <c r="B952" s="8"/>
    </row>
    <row r="953" spans="1:2" x14ac:dyDescent="0.25">
      <c r="A953" s="8"/>
      <c r="B953" s="8"/>
    </row>
    <row r="954" spans="1:2" x14ac:dyDescent="0.25">
      <c r="A954" s="8"/>
      <c r="B954" s="8"/>
    </row>
    <row r="955" spans="1:2" x14ac:dyDescent="0.25">
      <c r="A955" s="8"/>
      <c r="B955" s="8"/>
    </row>
    <row r="956" spans="1:2" x14ac:dyDescent="0.25">
      <c r="A956" s="8"/>
      <c r="B956" s="8"/>
    </row>
    <row r="957" spans="1:2" x14ac:dyDescent="0.25">
      <c r="A957" s="8"/>
      <c r="B957" s="8"/>
    </row>
    <row r="958" spans="1:2" x14ac:dyDescent="0.25">
      <c r="A958" s="8"/>
      <c r="B958" s="8"/>
    </row>
    <row r="959" spans="1:2" x14ac:dyDescent="0.25">
      <c r="A959" s="8"/>
      <c r="B959" s="8"/>
    </row>
    <row r="960" spans="1:2" x14ac:dyDescent="0.25">
      <c r="A960" s="8"/>
      <c r="B960" s="8"/>
    </row>
    <row r="961" spans="1:2" x14ac:dyDescent="0.25">
      <c r="A961" s="8"/>
      <c r="B961" s="8"/>
    </row>
    <row r="962" spans="1:2" x14ac:dyDescent="0.25">
      <c r="A962" s="8"/>
      <c r="B962" s="8"/>
    </row>
    <row r="963" spans="1:2" x14ac:dyDescent="0.25">
      <c r="A963" s="8"/>
      <c r="B963" s="8"/>
    </row>
    <row r="964" spans="1:2" x14ac:dyDescent="0.25">
      <c r="A964" s="8"/>
      <c r="B964" s="8"/>
    </row>
    <row r="965" spans="1:2" x14ac:dyDescent="0.25">
      <c r="A965" s="8"/>
      <c r="B965" s="8"/>
    </row>
    <row r="966" spans="1:2" x14ac:dyDescent="0.25">
      <c r="A966" s="8"/>
      <c r="B966" s="8"/>
    </row>
    <row r="967" spans="1:2" x14ac:dyDescent="0.25">
      <c r="A967" s="8"/>
      <c r="B967" s="8"/>
    </row>
    <row r="968" spans="1:2" x14ac:dyDescent="0.25">
      <c r="A968" s="8"/>
      <c r="B968" s="8"/>
    </row>
    <row r="969" spans="1:2" x14ac:dyDescent="0.25">
      <c r="A969" s="8"/>
      <c r="B969" s="8"/>
    </row>
    <row r="970" spans="1:2" x14ac:dyDescent="0.25">
      <c r="A970" s="8"/>
      <c r="B970" s="8"/>
    </row>
    <row r="971" spans="1:2" x14ac:dyDescent="0.25">
      <c r="A971" s="8"/>
      <c r="B971" s="8"/>
    </row>
    <row r="972" spans="1:2" x14ac:dyDescent="0.25">
      <c r="A972" s="8"/>
      <c r="B972" s="8"/>
    </row>
    <row r="973" spans="1:2" x14ac:dyDescent="0.25">
      <c r="A973" s="8"/>
      <c r="B973" s="8"/>
    </row>
    <row r="974" spans="1:2" x14ac:dyDescent="0.25">
      <c r="A974" s="8"/>
      <c r="B974" s="8"/>
    </row>
    <row r="975" spans="1:2" x14ac:dyDescent="0.25">
      <c r="A975" s="8"/>
      <c r="B975" s="8"/>
    </row>
    <row r="976" spans="1:2" x14ac:dyDescent="0.25">
      <c r="A976" s="8"/>
      <c r="B976" s="8"/>
    </row>
    <row r="977" spans="1:2" x14ac:dyDescent="0.25">
      <c r="A977" s="8"/>
      <c r="B977" s="8"/>
    </row>
    <row r="978" spans="1:2" x14ac:dyDescent="0.25">
      <c r="A978" s="8"/>
      <c r="B978" s="8"/>
    </row>
    <row r="979" spans="1:2" x14ac:dyDescent="0.25">
      <c r="A979" s="8"/>
      <c r="B979" s="8"/>
    </row>
    <row r="980" spans="1:2" x14ac:dyDescent="0.25">
      <c r="A980" s="8"/>
      <c r="B980" s="8"/>
    </row>
    <row r="981" spans="1:2" x14ac:dyDescent="0.25">
      <c r="A981" s="8"/>
      <c r="B981" s="8"/>
    </row>
    <row r="982" spans="1:2" x14ac:dyDescent="0.25">
      <c r="A982" s="8"/>
      <c r="B982" s="8"/>
    </row>
    <row r="983" spans="1:2" x14ac:dyDescent="0.25">
      <c r="A983" s="8"/>
      <c r="B983" s="8"/>
    </row>
    <row r="984" spans="1:2" x14ac:dyDescent="0.25">
      <c r="A984" s="8"/>
      <c r="B984" s="8"/>
    </row>
    <row r="985" spans="1:2" x14ac:dyDescent="0.25">
      <c r="A985" s="8"/>
      <c r="B985" s="8"/>
    </row>
    <row r="986" spans="1:2" x14ac:dyDescent="0.25">
      <c r="A986" s="8"/>
      <c r="B986" s="8"/>
    </row>
    <row r="987" spans="1:2" x14ac:dyDescent="0.25">
      <c r="A987" s="8"/>
      <c r="B987" s="8"/>
    </row>
    <row r="988" spans="1:2" x14ac:dyDescent="0.25">
      <c r="A988" s="8"/>
      <c r="B988" s="8"/>
    </row>
    <row r="989" spans="1:2" x14ac:dyDescent="0.25">
      <c r="A989" s="8"/>
      <c r="B989" s="8"/>
    </row>
    <row r="990" spans="1:2" x14ac:dyDescent="0.25">
      <c r="A990" s="8"/>
      <c r="B990" s="8"/>
    </row>
    <row r="991" spans="1:2" x14ac:dyDescent="0.25">
      <c r="A991" s="8"/>
      <c r="B991" s="8"/>
    </row>
    <row r="992" spans="1:2" x14ac:dyDescent="0.25">
      <c r="A992" s="8"/>
      <c r="B992" s="8"/>
    </row>
    <row r="993" spans="1:2" x14ac:dyDescent="0.25">
      <c r="A993" s="8"/>
      <c r="B993" s="8"/>
    </row>
    <row r="994" spans="1:2" x14ac:dyDescent="0.25">
      <c r="A994" s="8"/>
      <c r="B994" s="8"/>
    </row>
    <row r="995" spans="1:2" x14ac:dyDescent="0.25">
      <c r="A995" s="8"/>
      <c r="B995" s="8"/>
    </row>
    <row r="996" spans="1:2" x14ac:dyDescent="0.25">
      <c r="A996" s="8"/>
      <c r="B996" s="8"/>
    </row>
    <row r="997" spans="1:2" x14ac:dyDescent="0.25">
      <c r="A997" s="8"/>
      <c r="B997" s="8"/>
    </row>
    <row r="998" spans="1:2" x14ac:dyDescent="0.25">
      <c r="A998" s="8"/>
      <c r="B998" s="8"/>
    </row>
    <row r="999" spans="1:2" x14ac:dyDescent="0.25">
      <c r="A999" s="8"/>
      <c r="B999" s="8"/>
    </row>
    <row r="1000" spans="1:2" x14ac:dyDescent="0.25">
      <c r="A1000" s="8"/>
      <c r="B100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3"/>
  <sheetViews>
    <sheetView workbookViewId="0"/>
  </sheetViews>
  <sheetFormatPr defaultColWidth="12.6640625" defaultRowHeight="15.75" customHeight="1" x14ac:dyDescent="0.25"/>
  <cols>
    <col min="1" max="1" width="6.33203125" customWidth="1"/>
    <col min="2" max="2" width="50.109375" customWidth="1"/>
    <col min="3" max="4" width="37.6640625" customWidth="1"/>
    <col min="6" max="6" width="50.109375" customWidth="1"/>
  </cols>
  <sheetData>
    <row r="1" spans="1:6" x14ac:dyDescent="0.25">
      <c r="A1" s="2" t="s">
        <v>0</v>
      </c>
      <c r="B1" s="1" t="s">
        <v>922</v>
      </c>
      <c r="C1" s="22" t="s">
        <v>923</v>
      </c>
      <c r="D1" s="1" t="s">
        <v>924</v>
      </c>
      <c r="E1" s="23" t="s">
        <v>925</v>
      </c>
      <c r="F1" s="1" t="s">
        <v>11</v>
      </c>
    </row>
    <row r="2" spans="1:6" x14ac:dyDescent="0.25">
      <c r="A2" s="7" t="s">
        <v>41</v>
      </c>
      <c r="B2" s="24" t="s">
        <v>926</v>
      </c>
      <c r="C2" s="19" t="s">
        <v>42</v>
      </c>
      <c r="D2" s="13" t="s">
        <v>44</v>
      </c>
      <c r="E2" s="25" t="b">
        <v>0</v>
      </c>
    </row>
    <row r="3" spans="1:6" x14ac:dyDescent="0.25">
      <c r="A3" s="7" t="s">
        <v>109</v>
      </c>
      <c r="B3" s="9" t="s">
        <v>927</v>
      </c>
      <c r="C3" s="10" t="s">
        <v>110</v>
      </c>
      <c r="D3" s="8" t="s">
        <v>113</v>
      </c>
      <c r="E3" s="25" t="b">
        <v>1</v>
      </c>
    </row>
    <row r="4" spans="1:6" x14ac:dyDescent="0.25">
      <c r="A4" s="7" t="s">
        <v>179</v>
      </c>
      <c r="B4" s="24" t="s">
        <v>928</v>
      </c>
      <c r="C4" s="19" t="s">
        <v>180</v>
      </c>
      <c r="D4" s="13" t="s">
        <v>181</v>
      </c>
      <c r="E4" s="25" t="b">
        <v>0</v>
      </c>
    </row>
    <row r="5" spans="1:6" x14ac:dyDescent="0.25">
      <c r="A5" s="7" t="s">
        <v>257</v>
      </c>
      <c r="B5" s="24" t="s">
        <v>929</v>
      </c>
      <c r="C5" s="19" t="s">
        <v>258</v>
      </c>
      <c r="D5" s="13" t="s">
        <v>259</v>
      </c>
      <c r="E5" s="25" t="b">
        <v>1</v>
      </c>
      <c r="F5" s="6" t="s">
        <v>930</v>
      </c>
    </row>
    <row r="6" spans="1:6" x14ac:dyDescent="0.25">
      <c r="A6" s="7" t="s">
        <v>362</v>
      </c>
      <c r="B6" s="24" t="s">
        <v>931</v>
      </c>
      <c r="C6" s="19" t="s">
        <v>363</v>
      </c>
      <c r="D6" s="13" t="s">
        <v>364</v>
      </c>
      <c r="E6" s="25" t="b">
        <v>0</v>
      </c>
    </row>
    <row r="7" spans="1:6" x14ac:dyDescent="0.25">
      <c r="A7" s="26" t="s">
        <v>379</v>
      </c>
      <c r="B7" s="27" t="s">
        <v>932</v>
      </c>
      <c r="C7" s="10" t="s">
        <v>388</v>
      </c>
      <c r="D7" s="8" t="s">
        <v>389</v>
      </c>
      <c r="E7" s="25" t="b">
        <v>0</v>
      </c>
    </row>
    <row r="8" spans="1:6" x14ac:dyDescent="0.25">
      <c r="A8" s="7" t="s">
        <v>443</v>
      </c>
      <c r="B8" s="9" t="s">
        <v>933</v>
      </c>
      <c r="C8" s="10" t="s">
        <v>444</v>
      </c>
      <c r="D8" s="8" t="s">
        <v>448</v>
      </c>
      <c r="E8" s="25" t="b">
        <v>1</v>
      </c>
      <c r="F8" s="6" t="s">
        <v>934</v>
      </c>
    </row>
    <row r="9" spans="1:6" x14ac:dyDescent="0.25">
      <c r="A9" s="7" t="s">
        <v>474</v>
      </c>
      <c r="B9" s="24" t="s">
        <v>935</v>
      </c>
      <c r="C9" s="19" t="s">
        <v>475</v>
      </c>
      <c r="D9" s="13" t="s">
        <v>476</v>
      </c>
      <c r="E9" s="25" t="b">
        <v>0</v>
      </c>
    </row>
    <row r="10" spans="1:6" x14ac:dyDescent="0.25">
      <c r="A10" s="7" t="s">
        <v>525</v>
      </c>
      <c r="B10" s="9" t="s">
        <v>936</v>
      </c>
      <c r="C10" s="10" t="s">
        <v>526</v>
      </c>
      <c r="D10" s="8" t="s">
        <v>528</v>
      </c>
      <c r="E10" s="25" t="b">
        <v>1</v>
      </c>
      <c r="F10" s="6" t="s">
        <v>937</v>
      </c>
    </row>
    <row r="11" spans="1:6" x14ac:dyDescent="0.25">
      <c r="A11" s="7" t="s">
        <v>546</v>
      </c>
      <c r="B11" s="24" t="s">
        <v>938</v>
      </c>
      <c r="C11" s="19" t="s">
        <v>547</v>
      </c>
      <c r="D11" s="13" t="s">
        <v>548</v>
      </c>
      <c r="E11" s="25" t="b">
        <v>0</v>
      </c>
    </row>
    <row r="12" spans="1:6" x14ac:dyDescent="0.25">
      <c r="A12" s="7" t="s">
        <v>617</v>
      </c>
      <c r="B12" s="24" t="s">
        <v>939</v>
      </c>
      <c r="C12" s="19" t="s">
        <v>618</v>
      </c>
      <c r="D12" s="13" t="s">
        <v>619</v>
      </c>
      <c r="E12" s="25" t="b">
        <v>0</v>
      </c>
    </row>
    <row r="13" spans="1:6" x14ac:dyDescent="0.25">
      <c r="A13" s="7" t="s">
        <v>630</v>
      </c>
      <c r="B13" s="24" t="s">
        <v>940</v>
      </c>
      <c r="C13" s="19" t="s">
        <v>631</v>
      </c>
      <c r="D13" s="13" t="s">
        <v>632</v>
      </c>
      <c r="E13" s="2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3"/>
  <sheetViews>
    <sheetView workbookViewId="0"/>
  </sheetViews>
  <sheetFormatPr defaultColWidth="12.6640625" defaultRowHeight="15.75" customHeight="1" x14ac:dyDescent="0.25"/>
  <cols>
    <col min="1" max="1" width="6.33203125" customWidth="1"/>
    <col min="2" max="2" width="50.109375" customWidth="1"/>
    <col min="3" max="4" width="37.6640625" customWidth="1"/>
    <col min="6" max="6" width="50.109375" customWidth="1"/>
  </cols>
  <sheetData>
    <row r="1" spans="1:6" x14ac:dyDescent="0.25">
      <c r="A1" s="2" t="s">
        <v>0</v>
      </c>
      <c r="B1" s="1" t="s">
        <v>922</v>
      </c>
      <c r="C1" s="22" t="s">
        <v>923</v>
      </c>
      <c r="D1" s="1" t="s">
        <v>924</v>
      </c>
      <c r="E1" s="23" t="s">
        <v>925</v>
      </c>
      <c r="F1" s="1" t="s">
        <v>11</v>
      </c>
    </row>
    <row r="2" spans="1:6" x14ac:dyDescent="0.25">
      <c r="A2" s="7" t="s">
        <v>41</v>
      </c>
      <c r="B2" s="24" t="s">
        <v>926</v>
      </c>
      <c r="C2" s="19" t="s">
        <v>42</v>
      </c>
      <c r="D2" s="13" t="s">
        <v>44</v>
      </c>
      <c r="E2" s="25" t="b">
        <v>0</v>
      </c>
    </row>
    <row r="3" spans="1:6" x14ac:dyDescent="0.25">
      <c r="A3" s="7" t="s">
        <v>109</v>
      </c>
      <c r="B3" s="9" t="s">
        <v>927</v>
      </c>
      <c r="C3" s="10" t="s">
        <v>110</v>
      </c>
      <c r="D3" s="8" t="s">
        <v>113</v>
      </c>
      <c r="E3" s="25" t="b">
        <v>1</v>
      </c>
    </row>
    <row r="4" spans="1:6" x14ac:dyDescent="0.25">
      <c r="A4" s="7" t="s">
        <v>179</v>
      </c>
      <c r="B4" s="24" t="s">
        <v>928</v>
      </c>
      <c r="C4" s="19" t="s">
        <v>180</v>
      </c>
      <c r="D4" s="13" t="s">
        <v>181</v>
      </c>
      <c r="E4" s="25" t="b">
        <v>0</v>
      </c>
    </row>
    <row r="5" spans="1:6" x14ac:dyDescent="0.25">
      <c r="A5" s="7" t="s">
        <v>257</v>
      </c>
      <c r="B5" s="24" t="s">
        <v>929</v>
      </c>
      <c r="C5" s="19" t="s">
        <v>258</v>
      </c>
      <c r="D5" s="13" t="s">
        <v>259</v>
      </c>
      <c r="E5" s="25" t="b">
        <v>0</v>
      </c>
    </row>
    <row r="6" spans="1:6" x14ac:dyDescent="0.25">
      <c r="A6" s="7" t="s">
        <v>362</v>
      </c>
      <c r="B6" s="24" t="s">
        <v>931</v>
      </c>
      <c r="C6" s="19" t="s">
        <v>363</v>
      </c>
      <c r="D6" s="13" t="s">
        <v>364</v>
      </c>
      <c r="E6" s="25" t="b">
        <v>0</v>
      </c>
    </row>
    <row r="7" spans="1:6" x14ac:dyDescent="0.25">
      <c r="A7" s="26" t="s">
        <v>379</v>
      </c>
      <c r="B7" s="27" t="s">
        <v>932</v>
      </c>
      <c r="C7" s="10" t="s">
        <v>388</v>
      </c>
      <c r="D7" s="8" t="s">
        <v>389</v>
      </c>
      <c r="E7" s="25" t="b">
        <v>1</v>
      </c>
    </row>
    <row r="8" spans="1:6" x14ac:dyDescent="0.25">
      <c r="A8" s="7" t="s">
        <v>443</v>
      </c>
      <c r="B8" s="9" t="s">
        <v>933</v>
      </c>
      <c r="C8" s="10" t="s">
        <v>444</v>
      </c>
      <c r="D8" s="8" t="s">
        <v>448</v>
      </c>
      <c r="E8" s="25" t="b">
        <v>1</v>
      </c>
      <c r="F8" s="6"/>
    </row>
    <row r="9" spans="1:6" x14ac:dyDescent="0.25">
      <c r="A9" s="7" t="s">
        <v>474</v>
      </c>
      <c r="B9" s="24" t="s">
        <v>935</v>
      </c>
      <c r="C9" s="19" t="s">
        <v>475</v>
      </c>
      <c r="D9" s="13" t="s">
        <v>476</v>
      </c>
      <c r="E9" s="25" t="b">
        <v>0</v>
      </c>
    </row>
    <row r="10" spans="1:6" x14ac:dyDescent="0.25">
      <c r="A10" s="7" t="s">
        <v>525</v>
      </c>
      <c r="B10" s="9" t="s">
        <v>936</v>
      </c>
      <c r="C10" s="10" t="s">
        <v>526</v>
      </c>
      <c r="D10" s="8" t="s">
        <v>528</v>
      </c>
      <c r="E10" s="25" t="b">
        <v>1</v>
      </c>
    </row>
    <row r="11" spans="1:6" x14ac:dyDescent="0.25">
      <c r="A11" s="7" t="s">
        <v>546</v>
      </c>
      <c r="B11" s="24" t="s">
        <v>938</v>
      </c>
      <c r="C11" s="19" t="s">
        <v>547</v>
      </c>
      <c r="D11" s="13" t="s">
        <v>548</v>
      </c>
      <c r="E11" s="25" t="b">
        <v>0</v>
      </c>
    </row>
    <row r="12" spans="1:6" x14ac:dyDescent="0.25">
      <c r="A12" s="7" t="s">
        <v>617</v>
      </c>
      <c r="B12" s="24" t="s">
        <v>939</v>
      </c>
      <c r="C12" s="19" t="s">
        <v>618</v>
      </c>
      <c r="D12" s="13" t="s">
        <v>619</v>
      </c>
      <c r="E12" s="25" t="b">
        <v>1</v>
      </c>
    </row>
    <row r="13" spans="1:6" x14ac:dyDescent="0.25">
      <c r="A13" s="7" t="s">
        <v>630</v>
      </c>
      <c r="B13" s="24" t="s">
        <v>940</v>
      </c>
      <c r="C13" s="19" t="s">
        <v>631</v>
      </c>
      <c r="D13" s="13" t="s">
        <v>632</v>
      </c>
      <c r="E13" s="25"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Sources</vt:lpstr>
      <vt:lpstr>Activities</vt:lpstr>
      <vt:lpstr>Activity-Attributes</vt:lpstr>
      <vt:lpstr>Artifacts</vt:lpstr>
      <vt:lpstr>Artifact-Attributes</vt:lpstr>
      <vt:lpstr>Valuation Overlap v1</vt:lpstr>
      <vt:lpstr>Valuation Overlap 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2024-03-26T14:47:12Z</dcterms:modified>
</cp:coreProperties>
</file>