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 sheetId="1" r:id="rId4"/>
    <sheet state="visible" name="Extraction" sheetId="2" r:id="rId5"/>
    <sheet state="visible" name="Overlap" sheetId="3" r:id="rId6"/>
    <sheet state="visible" name="Progress" sheetId="4" r:id="rId7"/>
    <sheet state="visible" name="CategoriesSubjects" sheetId="5" r:id="rId8"/>
    <sheet state="visible" name="CategoriesMethod" sheetId="6" r:id="rId9"/>
    <sheet state="visible" name="CategoriesTesttype" sheetId="7" r:id="rId10"/>
    <sheet state="visible" name="CategoriesAddressal" sheetId="8" r:id="rId11"/>
  </sheets>
  <definedNames>
    <definedName hidden="1" localSheetId="0" name="_xlnm._FilterDatabase">Studies!$F$1:$F$137</definedName>
    <definedName hidden="1" localSheetId="1" name="_xlnm._FilterDatabase">Extraction!$U$3:$U$71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M55">
      <text>
        <t xml:space="preserve">@davfuc@gmail.com I think this threat is rather "neglected": in the threats to conclusion validity, the authors claim that "We mitigated a threat of random heterogeneity of participants through two countermeasures: (i) we involved students so having samples of participates, in each experiment, with background and skills as much similar as possible; and (ii) the participants in each experiment underwent a training to make them as more homogeneous as possible within the groups." While this may be feasible, it still shows (1) that the authors were aware of the threat and (2) still did not model it in their analysis.
_Assigned to davfuc@gmail.com_
	-Julian Frattini
Or is there any information I missed in the manuscript?
	-Julian Frattini
They acknowledge the threat and its importance and propose alternatives. In internal validity "This is why we suggested (in Section 5) conducting experiments with a 2 × 2 factorial design to better study the role that the experience with unit testing has in the relationship between TDD and the affective reactions of developers. " Where experience with unit testing is the relevant skill
	-Davide Fucci
But experience with unit testing is a different construct than individual skill. Experience with unit testing is a fixed (population-level) effect. The point of having a (G)LMM with a random effect is to model the individual performance of each participant (i.e., the random heterogeneity) without any inference of where this heterogeneity stems from.
	-Julian Frattini
yes. do we count this as a (failed) attempt at modeling random effect?
	-Davide Fucci</t>
      </text>
    </comment>
    <comment authorId="0" ref="M46">
      <text>
        <t xml:space="preserve">@davfuc@gmail.com I could not find evidence of modelling the subject-specific variance. Their GLMM seems to include several "Experience" factors, but these are on population level (i.e., fixed effects), not random effects explaining subject-specific variance.
_Assigned to davfuc@gmail.com_
	-Julian Frattini
do we need to distinguish how skill is modeled rather than it is modeled? I agree that these measures of experience vary according to the individuals and should be random effect, so the authors model them wrongly (it seems, hard to say without the actual model formula)
	-Davide Fucci
The important factor is whether they model subject-specific variance (which is the purpose of a random effect in a GLMM). Experience is a population-level factor and, therefore, a different construct than individual skill. The Skill attribute receives the code "modeled" only if the (G)LMM contains a subject-specific random effect.
	-Julian Frattini
same as before. Do we see this as a failed attempt at modelling random effects?
	-Davide Fucci</t>
      </text>
    </comment>
    <comment authorId="0" ref="I67">
      <text>
        <t xml:space="preserve">LMM
	-Davide Fucci</t>
      </text>
    </comment>
    <comment authorId="0" ref="I62">
      <text>
        <t xml:space="preserve">LMM
	-Davide Fucci</t>
      </text>
    </comment>
    <comment authorId="0" ref="I61">
      <text>
        <t xml:space="preserve">LMM
	-Davide Fucci</t>
      </text>
    </comment>
    <comment authorId="0" ref="I60">
      <text>
        <t xml:space="preserve">LMM
	-Davide Fucci</t>
      </text>
    </comment>
    <comment authorId="0" ref="I59">
      <text>
        <t xml:space="preserve">LMM
	-Davide Fucci</t>
      </text>
    </comment>
    <comment authorId="0" ref="I55">
      <text>
        <t xml:space="preserve">LMM was applied to the overall analysis of the replications
	-Davide Fucci</t>
      </text>
    </comment>
    <comment authorId="0" ref="I45">
      <text>
        <t xml:space="preserve">LMM
	-Davide Fucci</t>
      </text>
    </comment>
    <comment authorId="0" ref="I44">
      <text>
        <t xml:space="preserve">LMM
	-Davide Fucci</t>
      </text>
    </comment>
    <comment authorId="0" ref="I43">
      <text>
        <t xml:space="preserve">LMM
	-Davide Fucci</t>
      </text>
    </comment>
    <comment authorId="0" ref="I40">
      <text>
        <t xml:space="preserve">LMM
	-Davide Fucci</t>
      </text>
    </comment>
    <comment authorId="0" ref="I14">
      <text>
        <t xml:space="preserve">called LMM
	-Davide Fucci</t>
      </text>
    </comment>
  </commentList>
</comments>
</file>

<file path=xl/sharedStrings.xml><?xml version="1.0" encoding="utf-8"?>
<sst xmlns="http://schemas.openxmlformats.org/spreadsheetml/2006/main" count="1251" uniqueCount="396">
  <si>
    <t>ID</t>
  </si>
  <si>
    <t>Reference</t>
  </si>
  <si>
    <t>Included</t>
  </si>
  <si>
    <t>Rater 1</t>
  </si>
  <si>
    <t>#Exp</t>
  </si>
  <si>
    <t>Overlap</t>
  </si>
  <si>
    <t>Rater 2</t>
  </si>
  <si>
    <t>#Exp 2</t>
  </si>
  <si>
    <t>Comments</t>
  </si>
  <si>
    <t>Variables</t>
  </si>
  <si>
    <t>Subjects</t>
  </si>
  <si>
    <t>Analysis</t>
  </si>
  <si>
    <t>Material</t>
  </si>
  <si>
    <t>Factors</t>
  </si>
  <si>
    <t>Response Variables</t>
  </si>
  <si>
    <t>Threats to Validity</t>
  </si>
  <si>
    <t>Data</t>
  </si>
  <si>
    <t>Paper-ID</t>
  </si>
  <si>
    <t>Extractor</t>
  </si>
  <si>
    <t>Factor-Constructs</t>
  </si>
  <si>
    <t>Factor-Measurement</t>
  </si>
  <si>
    <t>Response-Constructs</t>
  </si>
  <si>
    <t>Response-Measurement</t>
  </si>
  <si>
    <t>Subject-Number</t>
  </si>
  <si>
    <t>Subject-Type</t>
  </si>
  <si>
    <t>Method</t>
  </si>
  <si>
    <t>Test Type</t>
  </si>
  <si>
    <t>Period</t>
  </si>
  <si>
    <t>Sequence</t>
  </si>
  <si>
    <t>Skill</t>
  </si>
  <si>
    <t>Carryover</t>
  </si>
  <si>
    <t>Washout</t>
  </si>
  <si>
    <t>Data-Availability</t>
  </si>
  <si>
    <t>Data-URL</t>
  </si>
  <si>
    <t>Analysis-Availability</t>
  </si>
  <si>
    <t>Analysis-URL</t>
  </si>
  <si>
    <t>Comment</t>
  </si>
  <si>
    <t>?</t>
  </si>
  <si>
    <t>Response</t>
  </si>
  <si>
    <t xml:space="preserve">business process model </t>
  </si>
  <si>
    <t>[textual; visual]</t>
  </si>
  <si>
    <t>identification of user stories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</si>
  <si>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</si>
  <si>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</si>
  <si>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</si>
  <si>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</si>
  <si>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</si>
  <si>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</si>
  <si>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</si>
  <si>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</si>
  <si>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</si>
  <si>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</si>
  <si>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</si>
  <si>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</si>
  <si>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</si>
  <si>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Neglected</t>
  </si>
  <si>
    <t>Archived</t>
  </si>
  <si>
    <t>https://zenodo.org/records/8100380</t>
  </si>
  <si>
    <t>The authors mention that the "crossover design is fairly robust against many confounders by reducing the impact of inter-participant differences." They acknowledge the threat of individual skill, but do not model it.</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</si>
  <si>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</si>
  <si>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</si>
  <si>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</si>
  <si>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</si>
  <si>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</si>
  <si>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Isolated</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</si>
  <si>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</si>
  <si>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</si>
  <si>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</si>
  <si>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</si>
  <si>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GLMM</t>
  </si>
  <si>
    <t>They call their method a "Linear Marginal Model" (LMM) but describe it as "LMMs are linear models in which the residuals are not assumed to be independent of each other or have constant variance", which sounds to me like a GLMM.</t>
  </si>
  <si>
    <t>I know this paper 😊. We used a Linear Mixed Model. There is an error in "Linear Marginal Model". We did not use a Generalized Linear Model.</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</si>
  <si>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</si>
  <si>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</si>
  <si>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</si>
  <si>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</si>
  <si>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</si>
  <si>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</si>
  <si>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</si>
  <si>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</si>
  <si>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</si>
  <si>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</si>
  <si>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Other</t>
  </si>
  <si>
    <t>Reachable</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</si>
  <si>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</si>
  <si>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</si>
  <si>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</si>
  <si>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</si>
  <si>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</si>
  <si>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</si>
  <si>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Student Groups</t>
  </si>
  <si>
    <t>Modeled</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</si>
  <si>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</si>
  <si>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</si>
  <si>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</si>
  <si>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Correctness of ChatGPT's answers</t>
  </si>
  <si>
    <t>[CORRECT; FAKE]</t>
  </si>
  <si>
    <t>trust;satisfaction;usability;recommendability</t>
  </si>
  <si>
    <t>questionnaire;questionnaire;questionnaire;net promoter score</t>
  </si>
  <si>
    <t>This experiment contains an additional group which applies the baseline factor (CORRECT) twice.</t>
  </si>
  <si>
    <t>Cloud infrastructure tools</t>
  </si>
  <si>
    <t>[Argon (model based); Ansible (code based)]</t>
  </si>
  <si>
    <t>effectiveness;efficiency;easiness;usefulness;intendend use</t>
  </si>
  <si>
    <t>correct_req/total_req;effectiveness/time;5point_likert;5point_likert;5point_likert</t>
  </si>
  <si>
    <t>specification of safety compliance needs</t>
  </si>
  <si>
    <t>[text;model]</t>
  </si>
  <si>
    <t>effectiveness;efficiency;perceived benefits</t>
  </si>
  <si>
    <t>F-measure;F/time;questionnaire</t>
  </si>
  <si>
    <t>Paired T</t>
  </si>
  <si>
    <t>The period effect was analyzed using ANOVA. The skill differences are neglected ("Although the random heterogeneity of participants is a threat that might affect our conclusions, this threat is usually reduced when using students with the same or a similar background"). The evaluation method of the three dependent variables differed (Paired T, and Wilxocon) depending on the normal distribution of the response variables.</t>
  </si>
  <si>
    <t>model layout</t>
  </si>
  <si>
    <t>[i* conformant;bad layout]</t>
  </si>
  <si>
    <t>success;effort</t>
  </si>
  <si>
    <t>precision,recall,F-measure;duration, perceived complexity (NASA TLX), eye tracking data</t>
  </si>
  <si>
    <t>The authors understood the guidelines as they state: "This design choice allows controlling the variability among subjects and dealing with the relatively low number of participants (18), but requires controlling the potential carryover effect (i.e., the potential persistence of the effect of a treatment when another treatment is applied later). In this case, there is a potential learning effect to consider. Following the guidelines of [20], we use a linear mixed model, which is adequate for mitigating this threat." However, their analysis method does not reflect this: "We used linear mixed models for testing our hypotheses. The models included the following terms: layout and domain, as fixed factors, and participant as random factor within sequence." Period, sequence, and carryover are not addressed.</t>
  </si>
  <si>
    <t>Code smell detection technique</t>
  </si>
  <si>
    <t>[Non-interactive detection (NID); interactive detection (ID)]</t>
  </si>
  <si>
    <t>defect detection effectiveness;refactoring quality;perceived usefulness</t>
  </si>
  <si>
    <t>precision,recall</t>
  </si>
  <si>
    <t>The employed NHST method differed for the dependent variables (paired t-test and Wilcoxon signed-rank test)</t>
  </si>
  <si>
    <t>identifier names;programming language</t>
  </si>
  <si>
    <t>[abbreviated; full-word];[Java; C]</t>
  </si>
  <si>
    <t>effort;effectiveness;efficiency</t>
  </si>
  <si>
    <t>task completion time; task effectiveness; task efficiency</t>
  </si>
  <si>
    <t>http://www2.unibas.it/gscanniello/Identifiers/</t>
  </si>
  <si>
    <t>All four experiments of #31 seem to be analyzed in one big IPD meta-analysis (with the experiment as a random effect). The threats to internal validity mention "Maturation" but do not acknowledge the effect of the period variable, rather mention the carryover effect.</t>
  </si>
  <si>
    <t>Practitioners</t>
  </si>
  <si>
    <t>software management process</t>
  </si>
  <si>
    <t>[Scrum+ EPG; Scrum EPG]</t>
  </si>
  <si>
    <t>usability</t>
  </si>
  <si>
    <t>questionnaire of usefulness, ease of use, compatibility, value, normative beliefs, and attitude</t>
  </si>
  <si>
    <t>https://static-content.springer.com/esm/art%3A10.1007%2Fs11219-021-09552-3/MediaObjects/11219_2021_9552_MOESM2_ESM.xlsx</t>
  </si>
  <si>
    <t>Development approach</t>
  </si>
  <si>
    <t>[code and own; software product line]</t>
  </si>
  <si>
    <t>correctness; efficiency; user satisfaction</t>
  </si>
  <si>
    <t>correction template; duration; questionnaire (PEOU, PU, ITU)</t>
  </si>
  <si>
    <t>https://svit.usj.es/spl-vs-cao-mdd-cdd/</t>
  </si>
  <si>
    <t>Experiment 1 (paradigm = model-driven development). The two experiments were analyzed together.</t>
  </si>
  <si>
    <t>Experiment 2 (paradigm = code-driven development)</t>
  </si>
  <si>
    <t>Modeling language</t>
  </si>
  <si>
    <t>[fCML; fCM]</t>
  </si>
  <si>
    <t>interpretation effectiveness; effort; efficiency</t>
  </si>
  <si>
    <t>questionnaire correctness; duration; correctness/duration</t>
  </si>
  <si>
    <t>https://tinyurl.com/u7ogtyb</t>
  </si>
  <si>
    <t>They call their analysis "linear mixed-effects (LME) model", which seems equivalent to a GLMM</t>
  </si>
  <si>
    <t>Test smell detection tool</t>
  </si>
  <si>
    <t>[RAIDE; tsDetect]</t>
  </si>
  <si>
    <t>smell detection performance; smell refactoring performance</t>
  </si>
  <si>
    <t>detection time; refactoring time</t>
  </si>
  <si>
    <t>https://zenodo.org/records/8030790</t>
  </si>
  <si>
    <t>[refactored; non-refactored]</t>
  </si>
  <si>
    <t>understandability; modifiability</t>
  </si>
  <si>
    <t>questionnaire, duration; questionnaire, duration</t>
  </si>
  <si>
    <t>alarcos.esi.uclm.es/per/mfernandez/material5.html</t>
  </si>
  <si>
    <t>use of repair recommendations for repairing design models</t>
  </si>
  <si>
    <t>[repair recommendations; no repair recommendations]</t>
  </si>
  <si>
    <t>efficiency; effectiveness</t>
  </si>
  <si>
    <t>duration; number of inconsistencies per task, number of inconsistencies fixed per task</t>
  </si>
  <si>
    <t>https://sites.google.com/view/rrexperiment/home#h.4ncksemt92xg</t>
  </si>
  <si>
    <t>microservice-based system visualzation approach; system size; practitioner experience</t>
  </si>
  <si>
    <t>[2D; 3D]; number of microservices; development experience levels</t>
  </si>
  <si>
    <t>understandability</t>
  </si>
  <si>
    <t>identification of dependencies, identification of degree of dependency, detection of the most dependent microservice</t>
  </si>
  <si>
    <t>https://zenodo.org/records/7693694#.ZAEi_S2B3RY</t>
  </si>
  <si>
    <t>The GLMM is "controlling for possible effects derived from the chosen crossover design (session and group)", where "session" is assumed to represent period and "group" the sequence.</t>
  </si>
  <si>
    <t>experimentation plattform</t>
  </si>
  <si>
    <t>[sixpack; Wasabi]</t>
  </si>
  <si>
    <t>technological acceptance</t>
  </si>
  <si>
    <t>PEOU, PU, self-predicted future usage</t>
  </si>
  <si>
    <t>I am not sure whether this counts as a crossover design. Section IV.D and figure 2 suggest that some sequence groups (group AW and BW) never applied the treatment (called "Sixpack") which should disqualify this design as a crossover.</t>
  </si>
  <si>
    <t>This is an interesting case. A complex design. If we consider that there are 3 treatments in the experiment (which is not totally clear): Wasabi, infrastructure with wasabi and infrastructure with sixpack, it can still be a crossover design. In crossover designs, participants apply more than one treatment, but not necessarily ALL treatments. This would be one of such case. This type of design is very uncommon, but probably the authors want to avoid the validity threat related to using 2 times the proposed infrastructure.</t>
  </si>
  <si>
    <t>GUI test specification approach/technique</t>
  </si>
  <si>
    <t>[Slang;JBehave]</t>
  </si>
  <si>
    <t>efficiency</t>
  </si>
  <si>
    <t>test case generation duration</t>
  </si>
  <si>
    <t>https://www.dropbox.com/scl/fo/jp4qi7xgiamxb5z45ggjl/ACK1ECptEMJ0UN0C3a4JqV8?rlkey=w4lnd0007dlzvv29mv7oifpe3&amp;e=1&amp;dl=0</t>
  </si>
  <si>
    <t>I am not sure whether the threat to validity through carryover is properly addressed. The authors state that "a factor for carryover was included in the design" but they also claim that "[a]s stated by Vegas et al [ 27 ] three variables are unavoidably confounded in AB/BA crossover designs, namely sequence, carryover, period*treatment interaction" and, hence, "sequence as a factor was included." I do not think sequence subsumes carryover.</t>
  </si>
  <si>
    <t>You are right. Sequence does not subsume carryover. Strictly speaking, they are not including a factor for carryover, it is the sequence. But the conclusion from the analysis viewpoint is correct. Since sequence is not significant, there does not seem to be carryover. I would say the claim in page 11 is not correct, although the interpretation of the analysis is. Not sure if I am making sense.</t>
  </si>
  <si>
    <t>effectiveness; efficiency; perceived benefits</t>
  </si>
  <si>
    <t>Approach</t>
  </si>
  <si>
    <t>[Java; DroidEH; ACEM]</t>
  </si>
  <si>
    <t>effectiveness</t>
  </si>
  <si>
    <t>implementation time; number of exceptions uncaught; number of crashes; startup time</t>
  </si>
  <si>
    <t>ANOVA</t>
  </si>
  <si>
    <t>Tool for active learning for inferring API usage patterns</t>
  </si>
  <si>
    <t>[baseline tool; SURF]</t>
  </si>
  <si>
    <t>comprehensibility; effort reduction; perceived usefulness</t>
  </si>
  <si>
    <t>usage comprehension question; duration; questionnaire</t>
  </si>
  <si>
    <t>Open Source</t>
  </si>
  <si>
    <t>https://github.com/UCLA-SEAL/SURF</t>
  </si>
  <si>
    <t>technology</t>
  </si>
  <si>
    <t>[Android; Ionic]</t>
  </si>
  <si>
    <t>affective reactions; user experience</t>
  </si>
  <si>
    <t>questionnaire (pleasure, arousal, dominance); questionnaire (UEQ)</t>
  </si>
  <si>
    <t>The authors use a "ANOVA Type Statistic (ATS)" analysis method (section 4.7), which I am unfamiliar with - is this just "ANOVA"? Another paper (#49) claims that ATS is a non-parametric alternative to the ANOVA method. If so, how is it related to the Kruskal-Wallis test? Is a KW-test a type of ATS?</t>
  </si>
  <si>
    <t>I have googled it and it seems to be exactly what paper 49 says. It is a non-parametric test. It is described in this paper (https://www.jstor.org/stable/2965420). Seems to be something different from KW. KW can be used to analyze 1-factor experiments only. ATS is used in the paper to analyze several factors.</t>
  </si>
  <si>
    <t>Design of UIs for analysing large volumes of data</t>
  </si>
  <si>
    <t>[using proposed patterns; original]</t>
  </si>
  <si>
    <t>effectiveness; efficiency; satisfaction</t>
  </si>
  <si>
    <t>proportion of the completed tasks; duration; IBM CSUQ questionnaire</t>
  </si>
  <si>
    <t>Researchers</t>
  </si>
  <si>
    <t>comprehension anti-pattern</t>
  </si>
  <si>
    <t>[blob;spaghetti code]</t>
  </si>
  <si>
    <t>program comprehension</t>
  </si>
  <si>
    <t>time_understanding;avg_correct_answers</t>
  </si>
  <si>
    <t>Mixed Groups</t>
  </si>
  <si>
    <t>code isolation system in block programming</t>
  </si>
  <si>
    <t>[with support system; no support system]</t>
  </si>
  <si>
    <t>code reuse</t>
  </si>
  <si>
    <t>time to complete;correct implementation</t>
  </si>
  <si>
    <t>programming approach</t>
  </si>
  <si>
    <t>TDD;YourWay</t>
  </si>
  <si>
    <t>quality;productivity;testing_effort</t>
  </si>
  <si>
    <t>ratio of passing asserts over all user stories;percentage of all asserts passing;number of unit tests</t>
  </si>
  <si>
    <t>https://figshare.com/articles/dataset/Lab_Package_Longitudinal_Study_of_TDD_UniBA/6850013/1</t>
  </si>
  <si>
    <t>modelling language</t>
  </si>
  <si>
    <t>UML;DSL</t>
  </si>
  <si>
    <t>correctness; efficiency;satisfaction</t>
  </si>
  <si>
    <t>correction;time_to_finish;TAM_questionnaire</t>
  </si>
  <si>
    <t>task description</t>
  </si>
  <si>
    <t>fine;coarse</t>
  </si>
  <si>
    <t>correctness;completeness</t>
  </si>
  <si>
    <t>% asserts passing; % covered features by asserts</t>
  </si>
  <si>
    <t>https://figshare.com/articles/dataset/Replication_Package_for_Task_Description_Granularity_Experiment_TSE-2018-06-0206_/7957652</t>
  </si>
  <si>
    <t>metrics visualization</t>
  </si>
  <si>
    <t>2d screen;VR</t>
  </si>
  <si>
    <t>correctness;completion</t>
  </si>
  <si>
    <t>correct answers to question on CR; time to complete</t>
  </si>
  <si>
    <t>https://zenodo.org/records/8011220</t>
  </si>
  <si>
    <t>We are not in agreement regarding the addressal of the "skill" threat yet (see comment on cell M46). Since skill represents a subject-specific variance that needs to be modeled with a random effect, it should not suffice to include an experience factor in the (G)LMM - as this would be a population-level effect.</t>
  </si>
  <si>
    <t>ways of operating on collection</t>
  </si>
  <si>
    <t>imperative;streamAPI</t>
  </si>
  <si>
    <t>understability</t>
  </si>
  <si>
    <t>technique;correctness;perception</t>
  </si>
  <si>
    <t>https://github.com/nilsmehlhorn/loop-stream-rct/</t>
  </si>
  <si>
    <t>modeling tool</t>
  </si>
  <si>
    <t>SOCIO;Creatively</t>
  </si>
  <si>
    <t>effectiveness;efficiency;satisfaction;quality</t>
  </si>
  <si>
    <t>completeness_elements;time_to_complete;SUS_questionnaire;TP/ideal_diagram</t>
  </si>
  <si>
    <t>https://ieee-dataport.org/documents/using-socio-chatbot-uml-modeling-second-family-experiments-usability-academic-settings</t>
  </si>
  <si>
    <t>review method</t>
  </si>
  <si>
    <t>CBR;EQI</t>
  </si>
  <si>
    <t>defects;time</t>
  </si>
  <si>
    <t>defects_team;defect_group;time_to_complete</t>
  </si>
  <si>
    <t>https://github.com/Zhi-JSNU/EQI</t>
  </si>
  <si>
    <t>noise exposure</t>
  </si>
  <si>
    <t>normal_env;noisy_env</t>
  </si>
  <si>
    <t>requirements_comprehension;fault_fixing</t>
  </si>
  <si>
    <t>Precision_requirements;Recall_requirements;Precision_fault;Recall_fault</t>
  </si>
  <si>
    <t>OCL specification</t>
  </si>
  <si>
    <t>traditional OCL; AspecOCL</t>
  </si>
  <si>
    <t>time_changes;accuracy_changes</t>
  </si>
  <si>
    <t>time_completion;marks</t>
  </si>
  <si>
    <t>https://github.com/hassansartaj/aocl</t>
  </si>
  <si>
    <t>language constructs</t>
  </si>
  <si>
    <t>AIC;LE</t>
  </si>
  <si>
    <t>code comprehension</t>
  </si>
  <si>
    <t>#paremeters/#used_parameters;time</t>
  </si>
  <si>
    <t>The authors apply an interesting N=1 design (https://en.wikipedia.org/wiki/N_of_1_trial). Can this be considered a crossover-design experiment?</t>
  </si>
  <si>
    <t>These are trials performed on a single subject. So, they are not exactly crossover. I do not know how these experiments should be analyzed. The procedure for the regular crossover does not necessarily work here. I would not consider this as a crossover.</t>
  </si>
  <si>
    <t>TDD;non-TDD</t>
  </si>
  <si>
    <t>affective reactions</t>
  </si>
  <si>
    <t>pleasure,arousal,dominance,liking</t>
  </si>
  <si>
    <t>https://figshare.com/articles/online_resource/Affective_Reactions_and_Test-driven_Development_Experimental_Package/15015837/1</t>
  </si>
  <si>
    <t>The authors talk about ANOVA-type statistics (ATS). For the addressal of the "skill" threat, we are not in agreement yet (see the comment on the "Skill" cell (M55).</t>
  </si>
  <si>
    <t>Development approach;task</t>
  </si>
  <si>
    <t>TDD,ITL;TDD-favorable,ITL-favorable</t>
  </si>
  <si>
    <t>quality;productivity</t>
  </si>
  <si>
    <t>ratio of passing asserts;</t>
  </si>
  <si>
    <t xml:space="preserve">https://doi.org/10.6084/m9.figshare.3502808.v7 </t>
  </si>
  <si>
    <t>Manual exploratory GUI testing</t>
  </si>
  <si>
    <t>gamified;non-gamified</t>
  </si>
  <si>
    <t>effectiveness;efficiency;test_quality;UX</t>
  </si>
  <si>
    <t>mutation_coverage;bugs_over_time;breadth-depth_ratio;assertion_page;TAM_survey</t>
  </si>
  <si>
    <t>https://figshare.com/projects/GamificationReplicationPackage/127202</t>
  </si>
  <si>
    <t>The authors call their method a "repeated measures linear mixed model", which is assumed to be a GLMM/LMM.</t>
  </si>
  <si>
    <t>dfu</t>
  </si>
  <si>
    <t>Debugger;FailingObject;FailingObjectPositionOP;FailingObjectPositionFP</t>
  </si>
  <si>
    <t>stepwise,stream;FailingObject_yes,FailingObject_no;FailingObjectPositionOP_1,FailingObjectPositionOP_3;FailingObjectPositionFP_1,FailingObjectPositionFP_3</t>
  </si>
  <si>
    <t>response_time</t>
  </si>
  <si>
    <t>time_to_solve_task</t>
  </si>
  <si>
    <r>
      <rPr>
        <color rgb="FF1155CC"/>
        <u/>
      </rPr>
      <t>https://drive.google.com/drive/folders/14Eg4krlQWZO8yrZlWMp325GGn4</t>
    </r>
    <r>
      <rPr/>
      <t xml:space="preserve"> 2GtC2h </t>
    </r>
  </si>
  <si>
    <t>class diagramming tool</t>
  </si>
  <si>
    <t>effeciency;effectiveness;satisfaction;quality</t>
  </si>
  <si>
    <t>time,fluency;completeness;SUS;Precision,Recall,Accuracy,Error,Success</t>
  </si>
  <si>
    <t>https://figshare.com/articles/dataset/Using_the_SOCIO_Chatbot_for_UML_Modelling_A_Family_of_Experiments/19142012</t>
  </si>
  <si>
    <t>Feature Location scopes</t>
  </si>
  <si>
    <t>Single Product Models;Product Model Families</t>
  </si>
  <si>
    <t>performance;productivity;difficulty</t>
  </si>
  <si>
    <t>recall,precision,f-measure;performance/time;Likert_scale</t>
  </si>
  <si>
    <t>https://svit.usj.es/ManualFL-experiment</t>
  </si>
  <si>
    <t>software architecture evaluation method</t>
  </si>
  <si>
    <t>QuaDAI;ATAM</t>
  </si>
  <si>
    <t>quality;effciency;usefulness</t>
  </si>
  <si>
    <t>euclidean_distance_NFR;effectiveness/time;TAM_questionnaire</t>
  </si>
  <si>
    <t>https://goo.gl/JPl47C</t>
  </si>
  <si>
    <t>development approach</t>
  </si>
  <si>
    <t>external_quality;productivity</t>
  </si>
  <si>
    <t>passing_asserts_us;ratio_passing_asserts</t>
  </si>
  <si>
    <t>https://figshare.com/articles/online_resource/Replication_Package_of_Test-Driven_Development_and_Embedded_Systems_An_Exploratory_Investigation_/22047764</t>
  </si>
  <si>
    <t>Noise exposure</t>
  </si>
  <si>
    <t>normal;noisy</t>
  </si>
  <si>
    <t>fault_fixing</t>
  </si>
  <si>
    <t>faults_F</t>
  </si>
  <si>
    <t>http://www2.unibas.it/sromano/downloads/NoiseExpsReplicationPackage.zip</t>
  </si>
  <si>
    <t>requirements_comprehension</t>
  </si>
  <si>
    <t>requirements_F</t>
  </si>
  <si>
    <t>software miniaturization</t>
  </si>
  <si>
    <t>manual;miniJava</t>
  </si>
  <si>
    <t>affective reactions;user experience</t>
  </si>
  <si>
    <t>SAM_questionnaire;UEQ_questionnaire</t>
  </si>
  <si>
    <t>Subject- Number</t>
  </si>
  <si>
    <t>Type</t>
  </si>
  <si>
    <t>Availability</t>
  </si>
  <si>
    <t>URL</t>
  </si>
  <si>
    <t>Representation format of business use cases</t>
  </si>
  <si>
    <t>[textual use case; BPMN]</t>
  </si>
  <si>
    <t>Comprehending; Identifying user stories; Identifying execution order; Integrating; Recalling</t>
  </si>
  <si>
    <t>Quiz result + correct insertions; Identification_EQUALus (# corectly defined use stories); Identification_ABSTRus &amp; ExecOrder_EQUALus (correct number of insertions, correct pair of user stories and correct radio button, correct radio button and checkbox) &amp; ExecOrder_ABSTRus; Integration_EQUALus (quiz) &amp; Integration_ABSTRus (quiz + correct insertion of user story code); correct insertion in the blank gap</t>
  </si>
  <si>
    <t>Unknown subject number, but they report to have collected 130 completed workbooks</t>
  </si>
  <si>
    <t>dju</t>
  </si>
  <si>
    <t>API design rules</t>
  </si>
  <si>
    <t>[API snippet violating design rules;API snippe adhering to design rules]</t>
  </si>
  <si>
    <t>understandability;perceived difficulty</t>
  </si>
  <si>
    <t>TimeActualUnderstandability;5-point Likert item</t>
  </si>
  <si>
    <t>Testing effort;external code quality;productivity</t>
  </si>
  <si>
    <t>number of JUnit assert statements within the test suite;acceptance test suite;acceptance test suite</t>
  </si>
  <si>
    <t>The authors claim that the use of differen material in the two periods "not only removes within participants variance, but also controls for
learning effects, as the participants do not apply the the
treatments to the same task." However, this does not remove the TtV of *learning the task* (i.e., getting better at writing test cases).</t>
  </si>
  <si>
    <t>functional correctness</t>
  </si>
  <si>
    <t>acceptance test suite</t>
  </si>
  <si>
    <t>They call their method a "Linear Marginal Model" (LMM) ut describe it as "LMMs are linear models in which the residuals are not assumed to be independent of each other or have constant variance", which are GLMMs. The authors acknowledge a "training leakage effect", which sounds like the period threat.</t>
  </si>
  <si>
    <t>BDD DSL</t>
  </si>
  <si>
    <t>JBehave;Slang</t>
  </si>
  <si>
    <t>time for correctly specified test case</t>
  </si>
  <si>
    <t>[Tab version; Panel version]</t>
  </si>
  <si>
    <t>accuracy;task time</t>
  </si>
  <si>
    <t>BPM migration</t>
  </si>
  <si>
    <t>with tool;manually</t>
  </si>
  <si>
    <t>productivity;test quality;usability</t>
  </si>
  <si>
    <t>time required;valid test rate;likert item</t>
  </si>
  <si>
    <t>Class diagram tool</t>
  </si>
  <si>
    <t>SOCIO;Cretely</t>
  </si>
  <si>
    <t>speed&amp;fluency;completeness;satisfaction</t>
  </si>
  <si>
    <t>https://www.dropbox.com/sh/f0kbsf48yp2kqpc/AABu-29kDs9iIxci-0KaqDl4a?dl=0</t>
  </si>
  <si>
    <t>Acronym</t>
  </si>
  <si>
    <t>Rater</t>
  </si>
  <si>
    <t>Assignment</t>
  </si>
  <si>
    <t>Completed</t>
  </si>
  <si>
    <t>Percent</t>
  </si>
  <si>
    <t>Remaining</t>
  </si>
  <si>
    <t>Study</t>
  </si>
  <si>
    <t>Total</t>
  </si>
  <si>
    <t>jfr</t>
  </si>
  <si>
    <t>Julian Frattini</t>
  </si>
  <si>
    <t>Davide Fucci</t>
  </si>
  <si>
    <t>Description</t>
  </si>
  <si>
    <t>#</t>
  </si>
  <si>
    <t>The participants are (university) students (including graduate students)</t>
  </si>
  <si>
    <t>The subject of the experiment are two or more students working together</t>
  </si>
  <si>
    <t>The participants are practitioners working in industry</t>
  </si>
  <si>
    <t>Pracititioner Groups</t>
  </si>
  <si>
    <t>The subject of the experiment are two or more practitioners working together</t>
  </si>
  <si>
    <t>The subject of the experiment are groups of at least one student and at least on practitioner</t>
  </si>
  <si>
    <t>The experiment involved both students and practitioners</t>
  </si>
  <si>
    <t>The authors do not specify the type of subjects participating in the experiment</t>
  </si>
  <si>
    <t>The participants are researchers at an academic institution</t>
  </si>
  <si>
    <t>The participants are known but do not follow in the above types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</si>
  <si>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</si>
  <si>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</si>
  <si>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</si>
  <si>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</si>
  <si>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</si>
  <si>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</si>
  <si>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</si>
  <si>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</si>
  <si>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</si>
  <si>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</si>
  <si>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</si>
  <si>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</si>
  <si>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</si>
  <si>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</si>
  <si>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Parametric test for unrelated data points</t>
  </si>
  <si>
    <t>Parametric test for related data points</t>
  </si>
  <si>
    <t>Nonparametric test for unrelated data points</t>
  </si>
  <si>
    <t>Nonparametric test for related data points</t>
  </si>
  <si>
    <t>Parametric test for unrelated data points of two or more samples</t>
  </si>
  <si>
    <t>Nonparameteric test for unrelated data points of two or more samples</t>
  </si>
  <si>
    <t>In case none of the types fit</t>
  </si>
  <si>
    <t>Variance</t>
  </si>
  <si>
    <t>The authors address the threat to validity by modeling the factor in the analysis (e.g., as a parameter in a GLM or GLMM).</t>
  </si>
  <si>
    <t>Stratified</t>
  </si>
  <si>
    <t>The authors address the threat to validity by stratifying the data by the levels of the confounding factor and conducting separate analyses.</t>
  </si>
  <si>
    <t>The authors analyze the threat to validity in isolation, i.e., conduct a statistical test with the threat variable as the only independent variable</t>
  </si>
  <si>
    <t>The authors do not address the threat in the analysis, but acknowledge its (unaddressed) influence in the threats to validity section.</t>
  </si>
  <si>
    <t>The authors do not address the threat to validity in the analysis, but claim it is negligible due to the employed design.</t>
  </si>
  <si>
    <t>The authors neither address nor acknowledge the threat to validity.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</si>
</sst>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scheme val="minor"/>
    </font>
    <font>
      <b/>
      <color rgb="FFFFFFFF"/>
      <name val="Arial"/>
      <scheme val="minor"/>
    </font>
    <font>
      <color theme="1"/>
      <name val="Arial"/>
      <scheme val="minor"/>
    </font>
    <font/>
    <font>
      <u/>
      <color rgb="FF0000FF"/>
    </font>
    <font>
      <u/>
      <color rgb="FF0000FF"/>
    </font>
    <font>
      <u/>
      <color rgb="FF0000FF"/>
    </font>
    <font>
      <u/>
      <color rgb="FF0000FF"/>
    </font>
    <font>
      <color rgb="FF000000"/>
      <name val="Arial"/>
    </font>
    <font>
      <b/>
      <color rgb="FFFFFFFF"/>
      <name val="Arial"/>
    </font>
    <font>
      <b/>
      <color theme="1"/>
      <name val="Arial"/>
    </font>
    <font>
      <color theme="1"/>
      <name val="Arial"/>
    </font>
    <font>
      <b/>
      <color theme="1"/>
      <name val="Arial"/>
      <scheme val="minor"/>
    </font>
  </fonts>
  <fills count="12">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3D85C6"/>
        <bgColor rgb="FF3D85C6"/>
      </patternFill>
    </fill>
    <fill>
      <patternFill patternType="solid">
        <fgColor rgb="FF6AA84F"/>
        <bgColor rgb="FF6AA84F"/>
      </patternFill>
    </fill>
    <fill>
      <patternFill patternType="solid">
        <fgColor rgb="FF674EA7"/>
        <bgColor rgb="FF674EA7"/>
      </patternFill>
    </fill>
    <fill>
      <patternFill patternType="solid">
        <fgColor rgb="FFF1C232"/>
        <bgColor rgb="FFF1C232"/>
      </patternFill>
    </fill>
    <fill>
      <patternFill patternType="solid">
        <fgColor rgb="FFB45F06"/>
        <bgColor rgb="FFB45F06"/>
      </patternFill>
    </fill>
    <fill>
      <patternFill patternType="solid">
        <fgColor rgb="FF990000"/>
        <bgColor rgb="FF990000"/>
      </patternFill>
    </fill>
  </fills>
  <borders count="5">
    <border/>
    <border>
      <left style="thin">
        <color rgb="FF000000"/>
      </left>
    </border>
    <border>
      <right style="thin">
        <color rgb="FF000000"/>
      </right>
    </border>
    <border>
      <right style="dotted">
        <color rgb="FF000000"/>
      </right>
    </border>
    <border>
      <left style="dotted">
        <color rgb="FF000000"/>
      </lef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1" fillId="2" fontId="1" numFmtId="0" xfId="0" applyAlignment="1" applyBorder="1" applyFont="1">
      <alignment readingOrder="0"/>
    </xf>
    <xf borderId="2" fillId="2" fontId="1" numFmtId="0" xfId="0" applyAlignment="1" applyBorder="1" applyFont="1">
      <alignment readingOrder="0"/>
    </xf>
    <xf borderId="0" fillId="0" fontId="2" numFmtId="0" xfId="0" applyAlignment="1" applyFont="1">
      <alignment readingOrder="0"/>
    </xf>
    <xf borderId="0" fillId="0" fontId="2" numFmtId="0" xfId="0" applyAlignment="1" applyFont="1">
      <alignment shrinkToFit="0" wrapText="1"/>
    </xf>
    <xf borderId="1" fillId="0" fontId="2" numFmtId="0" xfId="0" applyBorder="1" applyFont="1"/>
    <xf borderId="0" fillId="0" fontId="2" numFmtId="0" xfId="0" applyFont="1"/>
    <xf borderId="2" fillId="0" fontId="2" numFmtId="0" xfId="0" applyBorder="1" applyFont="1"/>
    <xf borderId="0" fillId="2" fontId="1" numFmtId="0" xfId="0" applyAlignment="1" applyFont="1">
      <alignment horizontal="center" readingOrder="0" shrinkToFit="0" wrapText="1"/>
    </xf>
    <xf borderId="2" fillId="0" fontId="3" numFmtId="0" xfId="0" applyBorder="1" applyFont="1"/>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readingOrder="0"/>
    </xf>
    <xf borderId="0" fillId="2" fontId="1" numFmtId="0" xfId="0" applyAlignment="1" applyFont="1">
      <alignment shrinkToFit="0" wrapText="1"/>
    </xf>
    <xf borderId="0" fillId="2" fontId="1" numFmtId="0" xfId="0" applyAlignment="1" applyFont="1">
      <alignment horizontal="center" shrinkToFit="0" wrapText="1"/>
    </xf>
    <xf borderId="3" fillId="2" fontId="1" numFmtId="0" xfId="0" applyAlignment="1" applyBorder="1" applyFont="1">
      <alignment readingOrder="0" shrinkToFit="0" wrapText="1"/>
    </xf>
    <xf borderId="2" fillId="2" fontId="1" numFmtId="0" xfId="0" applyAlignment="1" applyBorder="1" applyFont="1">
      <alignment readingOrder="0" shrinkToFit="0" wrapText="1"/>
    </xf>
    <xf borderId="2" fillId="0" fontId="2" numFmtId="0" xfId="0" applyAlignment="1" applyBorder="1" applyFont="1">
      <alignment readingOrder="0"/>
    </xf>
    <xf borderId="0" fillId="0" fontId="2" numFmtId="0" xfId="0" applyAlignment="1" applyFont="1">
      <alignment readingOrder="0" shrinkToFit="0" wrapText="1"/>
    </xf>
    <xf borderId="3"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2" numFmtId="0" xfId="0" applyAlignment="1" applyBorder="1" applyFont="1">
      <alignment readingOrder="0"/>
    </xf>
    <xf borderId="3" fillId="0" fontId="2" numFmtId="0" xfId="0" applyBorder="1" applyFont="1"/>
    <xf borderId="0" fillId="0" fontId="2" numFmtId="0" xfId="0" applyAlignment="1" applyFont="1">
      <alignment horizontal="center" shrinkToFit="0" wrapText="1"/>
    </xf>
    <xf borderId="3" fillId="0" fontId="4" numFmtId="0" xfId="0" applyAlignment="1" applyBorder="1" applyFont="1">
      <alignment readingOrder="0" shrinkToFit="0" wrapText="1"/>
    </xf>
    <xf borderId="2" fillId="0" fontId="5" numFmtId="0" xfId="0" applyAlignment="1" applyBorder="1" applyFont="1">
      <alignment readingOrder="0" shrinkToFit="0" wrapText="1"/>
    </xf>
    <xf borderId="0" fillId="0" fontId="2" numFmtId="0" xfId="0" applyAlignment="1" applyFont="1">
      <alignment horizontal="center" readingOrder="0" shrinkToFit="0" wrapText="1"/>
    </xf>
    <xf borderId="3" fillId="0" fontId="2" numFmtId="0" xfId="0" applyAlignment="1" applyBorder="1" applyFont="1">
      <alignment shrinkToFit="0" wrapText="1"/>
    </xf>
    <xf borderId="2" fillId="0" fontId="2" numFmtId="0" xfId="0" applyAlignment="1" applyBorder="1" applyFont="1">
      <alignment shrinkToFit="0" wrapText="1"/>
    </xf>
    <xf borderId="3" fillId="0" fontId="6" numFmtId="0" xfId="0" applyAlignment="1" applyBorder="1" applyFont="1">
      <alignment readingOrder="0" shrinkToFit="0" wrapText="1"/>
    </xf>
    <xf borderId="2" fillId="0" fontId="7" numFmtId="0" xfId="0" applyAlignment="1" applyBorder="1" applyFont="1">
      <alignment readingOrder="0" shrinkToFit="0" wrapText="1"/>
    </xf>
    <xf borderId="0" fillId="3" fontId="8" numFmtId="0" xfId="0" applyAlignment="1" applyFill="1" applyFont="1">
      <alignment horizontal="left" readingOrder="0"/>
    </xf>
    <xf borderId="0" fillId="2" fontId="1" numFmtId="0" xfId="0" applyFont="1"/>
    <xf borderId="2" fillId="2" fontId="1" numFmtId="0" xfId="0" applyBorder="1" applyFont="1"/>
    <xf borderId="3" fillId="2" fontId="1" numFmtId="0" xfId="0" applyBorder="1" applyFont="1"/>
    <xf borderId="0" fillId="2" fontId="9" numFmtId="0" xfId="0" applyAlignment="1" applyFont="1">
      <alignment readingOrder="0" vertical="bottom"/>
    </xf>
    <xf borderId="1" fillId="2" fontId="9" numFmtId="0" xfId="0" applyAlignment="1" applyBorder="1" applyFont="1">
      <alignment horizontal="center" readingOrder="0" vertical="bottom"/>
    </xf>
    <xf borderId="0" fillId="2" fontId="9" numFmtId="0" xfId="0" applyAlignment="1" applyFont="1">
      <alignment vertical="bottom"/>
    </xf>
    <xf borderId="1" fillId="2" fontId="9" numFmtId="0" xfId="0" applyAlignment="1" applyBorder="1" applyFont="1">
      <alignment readingOrder="0" vertical="bottom"/>
    </xf>
    <xf borderId="4" fillId="2" fontId="9" numFmtId="0" xfId="0" applyAlignment="1" applyBorder="1" applyFont="1">
      <alignment readingOrder="0" vertical="bottom"/>
    </xf>
    <xf borderId="0" fillId="4" fontId="10" numFmtId="0" xfId="0" applyAlignment="1" applyFill="1" applyFont="1">
      <alignment vertical="bottom"/>
    </xf>
    <xf borderId="0" fillId="0" fontId="11" numFmtId="0" xfId="0" applyAlignment="1" applyFont="1">
      <alignment vertical="bottom"/>
    </xf>
    <xf borderId="1" fillId="0" fontId="11" numFmtId="0" xfId="0" applyAlignment="1" applyBorder="1" applyFont="1">
      <alignment horizontal="right" vertical="bottom"/>
    </xf>
    <xf borderId="0" fillId="0" fontId="11" numFmtId="0" xfId="0" applyAlignment="1" applyFont="1">
      <alignment horizontal="right" vertical="bottom"/>
    </xf>
    <xf borderId="4" fillId="0" fontId="11" numFmtId="0" xfId="0" applyAlignment="1" applyBorder="1" applyFont="1">
      <alignment horizontal="right" vertical="bottom"/>
    </xf>
    <xf borderId="1" fillId="0" fontId="11" numFmtId="0" xfId="0" applyAlignment="1" applyBorder="1" applyFont="1">
      <alignment horizontal="right" readingOrder="0" vertical="bottom"/>
    </xf>
    <xf borderId="1" fillId="0" fontId="11" numFmtId="164" xfId="0" applyAlignment="1" applyBorder="1" applyFont="1" applyNumberFormat="1">
      <alignment horizontal="right" vertical="bottom"/>
    </xf>
    <xf borderId="0" fillId="0" fontId="11" numFmtId="164" xfId="0" applyAlignment="1" applyFont="1" applyNumberFormat="1">
      <alignment horizontal="right" vertical="bottom"/>
    </xf>
    <xf borderId="4" fillId="0" fontId="11" numFmtId="164" xfId="0" applyAlignment="1" applyBorder="1" applyFont="1" applyNumberFormat="1">
      <alignment horizontal="right" vertical="bottom"/>
    </xf>
    <xf borderId="4" fillId="0" fontId="10" numFmtId="0" xfId="0" applyAlignment="1" applyBorder="1" applyFont="1">
      <alignment horizontal="right" vertical="bottom"/>
    </xf>
    <xf borderId="0" fillId="5" fontId="10" numFmtId="0" xfId="0" applyAlignment="1" applyFill="1" applyFont="1">
      <alignment vertical="bottom"/>
    </xf>
    <xf borderId="1" fillId="2" fontId="9" numFmtId="0" xfId="0" applyAlignment="1" applyBorder="1" applyFont="1">
      <alignment horizontal="right" vertical="bottom"/>
    </xf>
    <xf borderId="0" fillId="2" fontId="9" numFmtId="0" xfId="0" applyAlignment="1" applyFont="1">
      <alignment horizontal="right" vertical="bottom"/>
    </xf>
    <xf borderId="4" fillId="2" fontId="9" numFmtId="0" xfId="0" applyAlignment="1" applyBorder="1" applyFont="1">
      <alignment horizontal="right" vertical="bottom"/>
    </xf>
    <xf borderId="1" fillId="2" fontId="9" numFmtId="164" xfId="0" applyAlignment="1" applyBorder="1" applyFont="1" applyNumberFormat="1">
      <alignment horizontal="right" vertical="bottom"/>
    </xf>
    <xf borderId="0" fillId="2" fontId="9" numFmtId="164" xfId="0" applyAlignment="1" applyFont="1" applyNumberFormat="1">
      <alignment horizontal="right" vertical="bottom"/>
    </xf>
    <xf borderId="4" fillId="2" fontId="9" numFmtId="164" xfId="0" applyAlignment="1" applyBorder="1" applyFont="1" applyNumberFormat="1">
      <alignment horizontal="right" vertical="bottom"/>
    </xf>
    <xf borderId="0" fillId="2" fontId="1" numFmtId="0" xfId="0" applyAlignment="1" applyFont="1">
      <alignment shrinkToFit="0" wrapText="1"/>
    </xf>
    <xf borderId="0" fillId="2" fontId="1" numFmtId="0" xfId="0" applyFont="1"/>
    <xf borderId="0" fillId="0" fontId="12" numFmtId="0" xfId="0" applyAlignment="1" applyFont="1">
      <alignment readingOrder="0" shrinkToFit="0" wrapText="1"/>
    </xf>
    <xf borderId="0" fillId="0" fontId="12" numFmtId="0" xfId="0" applyFont="1"/>
    <xf borderId="0" fillId="0" fontId="2" numFmtId="0" xfId="0" applyFont="1"/>
    <xf borderId="0" fillId="0" fontId="2" numFmtId="0" xfId="0" applyAlignment="1" applyFont="1">
      <alignment shrinkToFit="0" wrapText="1"/>
    </xf>
    <xf borderId="0" fillId="0" fontId="12" numFmtId="0" xfId="0" applyAlignment="1" applyFont="1">
      <alignment readingOrder="0"/>
    </xf>
    <xf borderId="0" fillId="6" fontId="1" numFmtId="0" xfId="0" applyAlignment="1" applyFill="1" applyFont="1">
      <alignment readingOrder="0"/>
    </xf>
    <xf borderId="0" fillId="7" fontId="12" numFmtId="0" xfId="0" applyAlignment="1" applyFill="1" applyFont="1">
      <alignment readingOrder="0"/>
    </xf>
    <xf borderId="0" fillId="8" fontId="1" numFmtId="0" xfId="0" applyAlignment="1" applyFill="1" applyFont="1">
      <alignment readingOrder="0"/>
    </xf>
    <xf borderId="0" fillId="9" fontId="12" numFmtId="0" xfId="0" applyAlignment="1" applyFill="1" applyFont="1">
      <alignment readingOrder="0"/>
    </xf>
    <xf borderId="0" fillId="10" fontId="1" numFmtId="0" xfId="0" applyAlignment="1" applyFill="1" applyFont="1">
      <alignment readingOrder="0"/>
    </xf>
    <xf borderId="0" fillId="11" fontId="1" numFmtId="0" xfId="0" applyAlignment="1" applyFill="1" applyFont="1">
      <alignment readingOrder="0"/>
    </xf>
  </cellXfs>
  <cellStyles count="1">
    <cellStyle xfId="0" name="Normal" builtinId="0"/>
  </cellStyles>
  <dxfs count="7">
    <dxf>
      <font>
        <color rgb="FFB7B7B7"/>
      </font>
      <fill>
        <patternFill patternType="solid">
          <fgColor rgb="FFEFEFEF"/>
          <bgColor rgb="FFEFEFEF"/>
        </patternFill>
      </fill>
      <border/>
    </dxf>
    <dxf>
      <font>
        <color rgb="FFFFFFFF"/>
      </font>
      <fill>
        <patternFill patternType="solid">
          <fgColor rgb="FF990000"/>
          <bgColor rgb="FF990000"/>
        </patternFill>
      </fill>
      <border/>
    </dxf>
    <dxf>
      <font>
        <color rgb="FFFFFFFF"/>
      </font>
      <fill>
        <patternFill patternType="solid">
          <fgColor rgb="FF38761D"/>
          <bgColor rgb="FF38761D"/>
        </patternFill>
      </fill>
      <border/>
    </dxf>
    <dxf>
      <font>
        <color rgb="FFD9D9D9"/>
      </font>
      <fill>
        <patternFill patternType="none"/>
      </fill>
      <border/>
    </dxf>
    <dxf>
      <font>
        <color rgb="FFEFEFEF"/>
      </font>
      <fill>
        <patternFill patternType="solid">
          <fgColor rgb="FFFFFFFF"/>
          <bgColor rgb="FFFFFFFF"/>
        </patternFill>
      </fill>
      <border/>
    </dxf>
    <dxf>
      <font>
        <color rgb="FF000000"/>
      </font>
      <fill>
        <patternFill patternType="solid">
          <fgColor rgb="FFF1C232"/>
          <bgColor rgb="FFF1C232"/>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eee-dataport.org/documents/using-socio-chatbot-uml-modeling-second-family-experiments-usability-academic-settings" TargetMode="External"/><Relationship Id="rId42" Type="http://schemas.openxmlformats.org/officeDocument/2006/relationships/hyperlink" Target="https://github.com/Zhi-JSNU/EQI" TargetMode="External"/><Relationship Id="rId41" Type="http://schemas.openxmlformats.org/officeDocument/2006/relationships/hyperlink" Target="https://ieee-dataport.org/documents/using-socio-chatbot-uml-modeling-second-family-experiments-usability-academic-settings" TargetMode="External"/><Relationship Id="rId44" Type="http://schemas.openxmlformats.org/officeDocument/2006/relationships/hyperlink" Target="https://figshare.com/articles/online_resource/Affective_Reactions_and_Test-driven_Development_Experimental_Package/15015837/1" TargetMode="External"/><Relationship Id="rId43" Type="http://schemas.openxmlformats.org/officeDocument/2006/relationships/hyperlink" Target="https://github.com/hassansartaj/aocl" TargetMode="External"/><Relationship Id="rId46" Type="http://schemas.openxmlformats.org/officeDocument/2006/relationships/hyperlink" Target="https://doi.org/10.6084/m9.figshare.3502808.v7" TargetMode="External"/><Relationship Id="rId45" Type="http://schemas.openxmlformats.org/officeDocument/2006/relationships/hyperlink" Target="https://figshare.com/articles/online_resource/Affective_Reactions_and_Test-driven_Development_Experimental_Package/15015837/1" TargetMode="External"/><Relationship Id="rId1" Type="http://schemas.openxmlformats.org/officeDocument/2006/relationships/comments" Target="../comments1.xml"/><Relationship Id="rId2" Type="http://schemas.openxmlformats.org/officeDocument/2006/relationships/hyperlink" Target="https://zenodo.org/records/8100380" TargetMode="External"/><Relationship Id="rId3" Type="http://schemas.openxmlformats.org/officeDocument/2006/relationships/hyperlink" Target="https://zenodo.org/records/8100380"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bit.ly/34v7OTs" TargetMode="External"/><Relationship Id="rId48" Type="http://schemas.openxmlformats.org/officeDocument/2006/relationships/hyperlink" Target="https://figshare.com/projects/GamificationReplicationPackage/127202" TargetMode="External"/><Relationship Id="rId47" Type="http://schemas.openxmlformats.org/officeDocument/2006/relationships/hyperlink" Target="https://doi.org/10.6084/m9.figshare.3502808.v7" TargetMode="External"/><Relationship Id="rId49" Type="http://schemas.openxmlformats.org/officeDocument/2006/relationships/hyperlink" Target="https://figshare.com/projects/GamificationReplicationPackage/127202" TargetMode="External"/><Relationship Id="rId5" Type="http://schemas.openxmlformats.org/officeDocument/2006/relationships/hyperlink" Target="https://bit.ly/34v7OTs" TargetMode="External"/><Relationship Id="rId6" Type="http://schemas.openxmlformats.org/officeDocument/2006/relationships/hyperlink" Target="https://bit.ly/34v7OTs" TargetMode="External"/><Relationship Id="rId7" Type="http://schemas.openxmlformats.org/officeDocument/2006/relationships/hyperlink" Target="https://bit.ly/34v7OTs" TargetMode="External"/><Relationship Id="rId8" Type="http://schemas.openxmlformats.org/officeDocument/2006/relationships/hyperlink" Target="https://bit.ly/34v7OTs" TargetMode="External"/><Relationship Id="rId31" Type="http://schemas.openxmlformats.org/officeDocument/2006/relationships/hyperlink" Target="https://figshare.com/articles/dataset/Replication_Package_for_Task_Description_Granularity_Experiment_TSE-2018-06-0206_/7957652" TargetMode="External"/><Relationship Id="rId30" Type="http://schemas.openxmlformats.org/officeDocument/2006/relationships/hyperlink" Target="https://figshare.com/articles/dataset/Lab_Package_Longitudinal_Study_of_TDD_UniBA/6850013/1" TargetMode="External"/><Relationship Id="rId33" Type="http://schemas.openxmlformats.org/officeDocument/2006/relationships/hyperlink" Target="https://zenodo.org/records/8011220" TargetMode="External"/><Relationship Id="rId32" Type="http://schemas.openxmlformats.org/officeDocument/2006/relationships/hyperlink" Target="https://figshare.com/articles/dataset/Replication_Package_for_Task_Description_Granularity_Experiment_TSE-2018-06-0206_/7957652" TargetMode="External"/><Relationship Id="rId35" Type="http://schemas.openxmlformats.org/officeDocument/2006/relationships/hyperlink" Target="https://github.com/nilsmehlhorn/loop-stream-rct/releases" TargetMode="External"/><Relationship Id="rId34" Type="http://schemas.openxmlformats.org/officeDocument/2006/relationships/hyperlink" Target="https://zenodo.org/records/8011220" TargetMode="External"/><Relationship Id="rId71" Type="http://schemas.openxmlformats.org/officeDocument/2006/relationships/vmlDrawing" Target="../drawings/vmlDrawing1.vml"/><Relationship Id="rId70" Type="http://schemas.openxmlformats.org/officeDocument/2006/relationships/drawing" Target="../drawings/drawing2.xml"/><Relationship Id="rId37" Type="http://schemas.openxmlformats.org/officeDocument/2006/relationships/hyperlink" Target="https://ieee-dataport.org/documents/using-socio-chatbot-uml-modeling-second-family-experiments-usability-academic-settings" TargetMode="External"/><Relationship Id="rId36" Type="http://schemas.openxmlformats.org/officeDocument/2006/relationships/hyperlink" Target="https://ieee-dataport.org/documents/using-socio-chatbot-uml-modeling-second-family-experiments-usability-academic-settings" TargetMode="External"/><Relationship Id="rId39" Type="http://schemas.openxmlformats.org/officeDocument/2006/relationships/hyperlink" Target="https://ieee-dataport.org/documents/using-socio-chatbot-uml-modeling-second-family-experiments-usability-academic-settings" TargetMode="External"/><Relationship Id="rId38" Type="http://schemas.openxmlformats.org/officeDocument/2006/relationships/hyperlink" Target="https://ieee-dataport.org/documents/using-socio-chatbot-uml-modeling-second-family-experiments-usability-academic-settings" TargetMode="External"/><Relationship Id="rId62" Type="http://schemas.openxmlformats.org/officeDocument/2006/relationships/hyperlink" Target="https://goo.gl/JPl47C." TargetMode="External"/><Relationship Id="rId61" Type="http://schemas.openxmlformats.org/officeDocument/2006/relationships/hyperlink" Target="https://goo.gl/JPl47C." TargetMode="External"/><Relationship Id="rId20" Type="http://schemas.openxmlformats.org/officeDocument/2006/relationships/hyperlink" Target="https://tinyurl.com/u7ogtyb" TargetMode="External"/><Relationship Id="rId64" Type="http://schemas.openxmlformats.org/officeDocument/2006/relationships/hyperlink" Target="https://figshare.com/articles/online_resource/Replication_Package_of_Test-Driven_Development_and_Embedded_Systems_An_Exploratory_Investigation_/22047764" TargetMode="External"/><Relationship Id="rId63" Type="http://schemas.openxmlformats.org/officeDocument/2006/relationships/hyperlink" Target="https://goo.gl/JPl47C." TargetMode="External"/><Relationship Id="rId22" Type="http://schemas.openxmlformats.org/officeDocument/2006/relationships/hyperlink" Target="https://zenodo.org/records/8030790" TargetMode="External"/><Relationship Id="rId66" Type="http://schemas.openxmlformats.org/officeDocument/2006/relationships/hyperlink" Target="http://www2.unibas.it/sromano/downloads/NoiseExpsReplicationPackage.zip" TargetMode="External"/><Relationship Id="rId21" Type="http://schemas.openxmlformats.org/officeDocument/2006/relationships/hyperlink" Target="https://zenodo.org/records/8030790" TargetMode="External"/><Relationship Id="rId65" Type="http://schemas.openxmlformats.org/officeDocument/2006/relationships/hyperlink" Target="https://figshare.com/articles/online_resource/Replication_Package_of_Test-Driven_Development_and_Embedded_Systems_An_Exploratory_Investigation_/22047764" TargetMode="External"/><Relationship Id="rId24" Type="http://schemas.openxmlformats.org/officeDocument/2006/relationships/hyperlink" Target="http://alarcos.esi.uclm.es/per/mfernandez/material5.html" TargetMode="External"/><Relationship Id="rId68" Type="http://schemas.openxmlformats.org/officeDocument/2006/relationships/hyperlink" Target="http://www2.unibas.it/sromano/downloads/NoiseExpsReplicationPackage.zip" TargetMode="External"/><Relationship Id="rId23" Type="http://schemas.openxmlformats.org/officeDocument/2006/relationships/hyperlink" Target="http://alarcos.esi.uclm.es/per/mfernandez/material5.html" TargetMode="External"/><Relationship Id="rId67" Type="http://schemas.openxmlformats.org/officeDocument/2006/relationships/hyperlink" Target="http://www2.unibas.it/sromano/downloads/NoiseExpsReplicationPackage.zip" TargetMode="External"/><Relationship Id="rId60" Type="http://schemas.openxmlformats.org/officeDocument/2006/relationships/hyperlink" Target="https://goo.gl/JPl47C." TargetMode="External"/><Relationship Id="rId26" Type="http://schemas.openxmlformats.org/officeDocument/2006/relationships/hyperlink" Target="https://zenodo.org/records/7693694" TargetMode="External"/><Relationship Id="rId25" Type="http://schemas.openxmlformats.org/officeDocument/2006/relationships/hyperlink" Target="https://sites.google.com/view/rrexperiment/home" TargetMode="External"/><Relationship Id="rId69" Type="http://schemas.openxmlformats.org/officeDocument/2006/relationships/hyperlink" Target="http://www2.unibas.it/sromano/downloads/NoiseExpsReplicationPackage.zip" TargetMode="External"/><Relationship Id="rId28" Type="http://schemas.openxmlformats.org/officeDocument/2006/relationships/hyperlink" Target="https://github.com/UCLA-SEAL/SURF" TargetMode="External"/><Relationship Id="rId27" Type="http://schemas.openxmlformats.org/officeDocument/2006/relationships/hyperlink" Target="https://www.dropbox.com/scl/fo/jp4qi7xgiamxb5z45ggjl/ACK1ECptEMJ0UN0C3a4JqV8?rlkey=w4lnd0007dlzvv29mv7oifpe3&amp;e=1&amp;dl=0" TargetMode="External"/><Relationship Id="rId29" Type="http://schemas.openxmlformats.org/officeDocument/2006/relationships/hyperlink" Target="https://figshare.com/articles/dataset/Lab_Package_Longitudinal_Study_of_TDD_UniBA/6850013/1" TargetMode="External"/><Relationship Id="rId51" Type="http://schemas.openxmlformats.org/officeDocument/2006/relationships/hyperlink" Target="https://figshare.com/articles/dataset/Using_the_SOCIO_Chatbot_for_UML_Modelling_A_Family_of_Experiments/19142012" TargetMode="External"/><Relationship Id="rId50" Type="http://schemas.openxmlformats.org/officeDocument/2006/relationships/hyperlink" Target="https://drive.google.com/drive/folders/14Eg4krlQWZO8yrZlWMp325GGn4" TargetMode="External"/><Relationship Id="rId53" Type="http://schemas.openxmlformats.org/officeDocument/2006/relationships/hyperlink" Target="https://figshare.com/articles/dataset/Using_the_SOCIO_Chatbot_for_UML_Modelling_A_Family_of_Experiments/19142012" TargetMode="External"/><Relationship Id="rId52" Type="http://schemas.openxmlformats.org/officeDocument/2006/relationships/hyperlink" Target="https://figshare.com/articles/dataset/Using_the_SOCIO_Chatbot_for_UML_Modelling_A_Family_of_Experiments/19142012" TargetMode="External"/><Relationship Id="rId11" Type="http://schemas.openxmlformats.org/officeDocument/2006/relationships/hyperlink" Target="http://www2.unibas.it/gscanniello/Identifiers/" TargetMode="External"/><Relationship Id="rId55" Type="http://schemas.openxmlformats.org/officeDocument/2006/relationships/hyperlink" Target="https://figshare.com/articles/dataset/Using_the_SOCIO_Chatbot_for_UML_Modelling_A_Family_of_Experiments/19142012" TargetMode="External"/><Relationship Id="rId10" Type="http://schemas.openxmlformats.org/officeDocument/2006/relationships/hyperlink" Target="https://bit.ly/34v7OTs" TargetMode="External"/><Relationship Id="rId54" Type="http://schemas.openxmlformats.org/officeDocument/2006/relationships/hyperlink" Target="https://figshare.com/articles/dataset/Using_the_SOCIO_Chatbot_for_UML_Modelling_A_Family_of_Experiments/19142012" TargetMode="External"/><Relationship Id="rId13" Type="http://schemas.openxmlformats.org/officeDocument/2006/relationships/hyperlink" Target="http://www2.unibas.it/gscanniello/Identifiers/" TargetMode="External"/><Relationship Id="rId57" Type="http://schemas.openxmlformats.org/officeDocument/2006/relationships/hyperlink" Target="https://svit.usj.es/ManualFL-experiment" TargetMode="External"/><Relationship Id="rId12" Type="http://schemas.openxmlformats.org/officeDocument/2006/relationships/hyperlink" Target="http://www2.unibas.it/gscanniello/Identifiers/" TargetMode="External"/><Relationship Id="rId56" Type="http://schemas.openxmlformats.org/officeDocument/2006/relationships/hyperlink" Target="https://figshare.com/articles/dataset/Using_the_SOCIO_Chatbot_for_UML_Modelling_A_Family_of_Experiments/19142012" TargetMode="External"/><Relationship Id="rId15" Type="http://schemas.openxmlformats.org/officeDocument/2006/relationships/hyperlink" Target="https://static-content.springer.com/esm/art%3A10.1007%2Fs11219-021-09552-3/MediaObjects/11219_2021_9552_MOESM2_ESM.xlsx" TargetMode="External"/><Relationship Id="rId59" Type="http://schemas.openxmlformats.org/officeDocument/2006/relationships/hyperlink" Target="https://goo.gl/JPl47C." TargetMode="External"/><Relationship Id="rId14" Type="http://schemas.openxmlformats.org/officeDocument/2006/relationships/hyperlink" Target="http://www2.unibas.it/gscanniello/Identifiers/" TargetMode="External"/><Relationship Id="rId58" Type="http://schemas.openxmlformats.org/officeDocument/2006/relationships/hyperlink" Target="https://svit.usj.es/ManualFL-experiment" TargetMode="External"/><Relationship Id="rId17" Type="http://schemas.openxmlformats.org/officeDocument/2006/relationships/hyperlink" Target="https://svit.usj.es/spl-vs-cao-mdd-cdd/" TargetMode="External"/><Relationship Id="rId16" Type="http://schemas.openxmlformats.org/officeDocument/2006/relationships/hyperlink" Target="https://svit.usj.es/spl-vs-cao-mdd-cdd/" TargetMode="External"/><Relationship Id="rId19" Type="http://schemas.openxmlformats.org/officeDocument/2006/relationships/hyperlink" Target="https://svit.usj.es/spl-vs-cao-mdd-cdd/" TargetMode="External"/><Relationship Id="rId18" Type="http://schemas.openxmlformats.org/officeDocument/2006/relationships/hyperlink" Target="https://svit.usj.es/spl-vs-cao-mdd-cd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zenodo.org/records/8100380" TargetMode="External"/><Relationship Id="rId2" Type="http://schemas.openxmlformats.org/officeDocument/2006/relationships/hyperlink" Target="https://zenodo.org/records/8100380" TargetMode="External"/><Relationship Id="rId3" Type="http://schemas.openxmlformats.org/officeDocument/2006/relationships/hyperlink" Target="https://www.dropbox.com/scl/fo/jp4qi7xgiamxb5z45ggjl/ACK1ECptEMJ0UN0C3a4JqV8?rlkey=w4lnd0007dlzvv29mv7oifpe3&amp;e=1&amp;dl=0"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www.dropbox.com/sh/f0kbsf48yp2kqpc/AABu-29kDs9iIxci-0KaqDl4a?dl=0" TargetMode="External"/><Relationship Id="rId5" Type="http://schemas.openxmlformats.org/officeDocument/2006/relationships/hyperlink" Target="https://www.dropbox.com/sh/f0kbsf48yp2kqpc/AABu-29kDs9iIxci-0KaqDl4a?dl=0" TargetMode="External"/><Relationship Id="rId6" Type="http://schemas.openxmlformats.org/officeDocument/2006/relationships/hyperlink" Target="https://www.dropbox.com/sh/f0kbsf48yp2kqpc/AABu-29kDs9iIxci-0KaqDl4a?dl=0" TargetMode="External"/><Relationship Id="rId7" Type="http://schemas.openxmlformats.org/officeDocument/2006/relationships/hyperlink" Target="https://www.dropbox.com/sh/f0kbsf48yp2kqpc/AABu-29kDs9iIxci-0KaqDl4a?dl=0" TargetMode="External"/><Relationship Id="rId8" Type="http://schemas.openxmlformats.org/officeDocument/2006/relationships/hyperlink" Target="https://www.dropbox.com/sh/f0kbsf48yp2kqpc/AABu-29kDs9iIxci-0KaqDl4a?dl=0" TargetMode="External"/><Relationship Id="rId11" Type="http://schemas.openxmlformats.org/officeDocument/2006/relationships/drawing" Target="../drawings/drawing3.xml"/><Relationship Id="rId10" Type="http://schemas.openxmlformats.org/officeDocument/2006/relationships/hyperlink" Target="https://www.dropbox.com/sh/f0kbsf48yp2kqpc/AABu-29kDs9iIxci-0KaqDl4a?dl=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62.63"/>
    <col customWidth="1" min="3" max="3" width="7.63"/>
    <col customWidth="1" min="4" max="4" width="8.88"/>
    <col customWidth="1" min="5" max="5" width="6.38"/>
    <col customWidth="1" min="6" max="6" width="7.63"/>
    <col customWidth="1" min="7" max="7" width="8.88"/>
    <col customWidth="1" min="8" max="8" width="6.38"/>
    <col customWidth="1" min="9" max="9" width="50.13"/>
  </cols>
  <sheetData>
    <row r="1">
      <c r="A1" s="1" t="s">
        <v>0</v>
      </c>
      <c r="B1" s="2" t="s">
        <v>1</v>
      </c>
      <c r="C1" s="3" t="s">
        <v>2</v>
      </c>
      <c r="D1" s="1" t="s">
        <v>3</v>
      </c>
      <c r="E1" s="1" t="s">
        <v>4</v>
      </c>
      <c r="F1" s="3" t="s">
        <v>5</v>
      </c>
      <c r="G1" s="1" t="s">
        <v>6</v>
      </c>
      <c r="H1" s="4" t="s">
        <v>7</v>
      </c>
      <c r="I1" s="2" t="s">
        <v>8</v>
      </c>
    </row>
    <row r="2">
      <c r="A2" s="5">
        <v>1.0</v>
      </c>
      <c r="B2" s="6" t="str">
        <f>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IFERROR(__xludf.DUMMYFUNCTION("IMPORTRANGE(""https://docs.google.com/spreadsheets/d/1XUJGjtfB9SoW1rbohdkE9Z52MKac6AJzLHIsCSLTjGo/edit#gid=0"", ""Primary Studies!T2:T137"")"),FALSE)</f>
        <v>0</v>
      </c>
      <c r="D2" s="8" t="str">
        <f>IFERROR(__xludf.DUMMYFUNCTION("IMPORTRANGE(""https://docs.google.com/spreadsheets/d/1XUJGjtfB9SoW1rbohdkE9Z52MKac6AJzLHIsCSLTjGo/edit#gid=0"", ""Primary Studies!C2:C137"")"),"jfr")</f>
        <v>jfr</v>
      </c>
      <c r="E2" s="8" t="str">
        <f>IF(C2, COUNTIF(Extraction!A:A, A2), "-")</f>
        <v>-</v>
      </c>
      <c r="F2" s="7" t="b">
        <f>IFERROR(__xludf.DUMMYFUNCTION("(COUNTIF(IMPORTRANGE(""https://docs.google.com/spreadsheets/d/1XUJGjtfB9SoW1rbohdkE9Z52MKac6AJzLHIsCSLTjGo/edit#gid=0"", ""Overlap!A2:A15""), A2)&gt;0)"),FALSE)</f>
        <v>0</v>
      </c>
      <c r="G2" s="8" t="str">
        <f t="shared" ref="G2:G137" si="1">IF(OR(NOT(C2), NOT(F2)), " ", IF(D2="jfr","dfu","jfr"))</f>
        <v> </v>
      </c>
      <c r="H2" s="9" t="str">
        <f>IF(AND(C2,F2), COUNTIF(Overlap!A:A, A2), "-")</f>
        <v>-</v>
      </c>
      <c r="I2" s="6"/>
    </row>
    <row r="3">
      <c r="A3" s="5">
        <v>2.0</v>
      </c>
      <c r="B3" s="6" t="str">
        <f>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IFERROR(__xludf.DUMMYFUNCTION("""COMPUTED_VALUE"""),FALSE)</f>
        <v>0</v>
      </c>
      <c r="D3" s="8" t="str">
        <f>IFERROR(__xludf.DUMMYFUNCTION("""COMPUTED_VALUE"""),"jfr")</f>
        <v>jfr</v>
      </c>
      <c r="E3" s="8" t="str">
        <f>IF(C3, COUNTIF(Extraction!A:A, A3), "-")</f>
        <v>-</v>
      </c>
      <c r="F3" s="7" t="b">
        <f>IFERROR(__xludf.DUMMYFUNCTION("(COUNTIF(IMPORTRANGE(""https://docs.google.com/spreadsheets/d/1XUJGjtfB9SoW1rbohdkE9Z52MKac6AJzLHIsCSLTjGo/edit#gid=0"", ""Overlap!A2:A15""), A3)&gt;0)"),FALSE)</f>
        <v>0</v>
      </c>
      <c r="G3" s="8" t="str">
        <f t="shared" si="1"/>
        <v> </v>
      </c>
      <c r="H3" s="9" t="str">
        <f>IF(AND(C3,F3), COUNTIF(Overlap!A:A, A3), "-")</f>
        <v>-</v>
      </c>
      <c r="I3" s="6"/>
    </row>
    <row r="4">
      <c r="A4" s="5">
        <v>3.0</v>
      </c>
      <c r="B4" s="6" t="str">
        <f>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IFERROR(__xludf.DUMMYFUNCTION("""COMPUTED_VALUE"""),FALSE)</f>
        <v>0</v>
      </c>
      <c r="D4" s="8" t="str">
        <f>IFERROR(__xludf.DUMMYFUNCTION("""COMPUTED_VALUE"""),"jfr")</f>
        <v>jfr</v>
      </c>
      <c r="E4" s="8" t="str">
        <f>IF(C4, COUNTIF(Extraction!A:A, A4), "-")</f>
        <v>-</v>
      </c>
      <c r="F4" s="7" t="b">
        <f>IFERROR(__xludf.DUMMYFUNCTION("(COUNTIF(IMPORTRANGE(""https://docs.google.com/spreadsheets/d/1XUJGjtfB9SoW1rbohdkE9Z52MKac6AJzLHIsCSLTjGo/edit#gid=0"", ""Overlap!A2:A15""), A4)&gt;0)"),FALSE)</f>
        <v>0</v>
      </c>
      <c r="G4" s="8" t="str">
        <f t="shared" si="1"/>
        <v> </v>
      </c>
      <c r="H4" s="9" t="str">
        <f>IF(AND(C4,F4), COUNTIF(Overlap!A:A, A4), "-")</f>
        <v>-</v>
      </c>
      <c r="I4" s="6"/>
    </row>
    <row r="5">
      <c r="A5" s="5">
        <v>4.0</v>
      </c>
      <c r="B5" s="6" t="str">
        <f>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IFERROR(__xludf.DUMMYFUNCTION("""COMPUTED_VALUE"""),TRUE)</f>
        <v>1</v>
      </c>
      <c r="D5" s="8" t="str">
        <f>IFERROR(__xludf.DUMMYFUNCTION("""COMPUTED_VALUE"""),"dfu")</f>
        <v>dfu</v>
      </c>
      <c r="E5" s="8">
        <f>IF(C5, COUNTIF(Extraction!A:A, A5), "-")</f>
        <v>3</v>
      </c>
      <c r="F5" s="7" t="b">
        <f>IFERROR(__xludf.DUMMYFUNCTION("(COUNTIF(IMPORTRANGE(""https://docs.google.com/spreadsheets/d/1XUJGjtfB9SoW1rbohdkE9Z52MKac6AJzLHIsCSLTjGo/edit#gid=0"", ""Overlap!A2:A15""), A5)&gt;0)"),FALSE)</f>
        <v>0</v>
      </c>
      <c r="G5" s="8" t="str">
        <f t="shared" si="1"/>
        <v> </v>
      </c>
      <c r="H5" s="9" t="str">
        <f>IF(AND(C5,F5), COUNTIF(Overlap!A:A, A5), "-")</f>
        <v>-</v>
      </c>
      <c r="I5" s="6"/>
    </row>
    <row r="6">
      <c r="A6" s="5">
        <v>5.0</v>
      </c>
      <c r="B6" s="6" t="str">
        <f>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IFERROR(__xludf.DUMMYFUNCTION("""COMPUTED_VALUE"""),FALSE)</f>
        <v>0</v>
      </c>
      <c r="D6" s="8" t="str">
        <f>IFERROR(__xludf.DUMMYFUNCTION("""COMPUTED_VALUE"""),"jfr")</f>
        <v>jfr</v>
      </c>
      <c r="E6" s="8" t="str">
        <f>IF(C6, COUNTIF(Extraction!A:A, A6), "-")</f>
        <v>-</v>
      </c>
      <c r="F6" s="7" t="b">
        <f>IFERROR(__xludf.DUMMYFUNCTION("(COUNTIF(IMPORTRANGE(""https://docs.google.com/spreadsheets/d/1XUJGjtfB9SoW1rbohdkE9Z52MKac6AJzLHIsCSLTjGo/edit#gid=0"", ""Overlap!A2:A15""), A6)&gt;0)"),FALSE)</f>
        <v>0</v>
      </c>
      <c r="G6" s="8" t="str">
        <f t="shared" si="1"/>
        <v> </v>
      </c>
      <c r="H6" s="9" t="str">
        <f>IF(AND(C6,F6), COUNTIF(Overlap!A:A, A6), "-")</f>
        <v>-</v>
      </c>
      <c r="I6" s="6"/>
    </row>
    <row r="7">
      <c r="A7" s="5">
        <v>6.0</v>
      </c>
      <c r="B7" s="6" t="str">
        <f>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IFERROR(__xludf.DUMMYFUNCTION("""COMPUTED_VALUE"""),TRUE)</f>
        <v>1</v>
      </c>
      <c r="D7" s="8" t="str">
        <f>IFERROR(__xludf.DUMMYFUNCTION("""COMPUTED_VALUE"""),"dfu")</f>
        <v>dfu</v>
      </c>
      <c r="E7" s="8">
        <f>IF(C7, COUNTIF(Extraction!A:A, A7), "-")</f>
        <v>1</v>
      </c>
      <c r="F7" s="7" t="b">
        <f>IFERROR(__xludf.DUMMYFUNCTION("(COUNTIF(IMPORTRANGE(""https://docs.google.com/spreadsheets/d/1XUJGjtfB9SoW1rbohdkE9Z52MKac6AJzLHIsCSLTjGo/edit#gid=0"", ""Overlap!A2:A15""), A7)&gt;0)"),TRUE)</f>
        <v>1</v>
      </c>
      <c r="G7" s="8" t="str">
        <f t="shared" si="1"/>
        <v>jfr</v>
      </c>
      <c r="H7" s="9">
        <f>IF(AND(C7,F7), COUNTIF(Overlap!A:A, A7), "-")</f>
        <v>1</v>
      </c>
      <c r="I7" s="6"/>
    </row>
    <row r="8">
      <c r="A8" s="5">
        <v>7.0</v>
      </c>
      <c r="B8" s="6" t="str">
        <f>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IFERROR(__xludf.DUMMYFUNCTION("""COMPUTED_VALUE"""),TRUE)</f>
        <v>1</v>
      </c>
      <c r="D8" s="8" t="str">
        <f>IFERROR(__xludf.DUMMYFUNCTION("""COMPUTED_VALUE"""),"jfr")</f>
        <v>jfr</v>
      </c>
      <c r="E8" s="8">
        <f>IF(C8, COUNTIF(Extraction!A:A, A8), "-")</f>
        <v>1</v>
      </c>
      <c r="F8" s="7" t="b">
        <f>IFERROR(__xludf.DUMMYFUNCTION("(COUNTIF(IMPORTRANGE(""https://docs.google.com/spreadsheets/d/1XUJGjtfB9SoW1rbohdkE9Z52MKac6AJzLHIsCSLTjGo/edit#gid=0"", ""Overlap!A2:A15""), A8)&gt;0)"),FALSE)</f>
        <v>0</v>
      </c>
      <c r="G8" s="8" t="str">
        <f t="shared" si="1"/>
        <v> </v>
      </c>
      <c r="H8" s="9" t="str">
        <f>IF(AND(C8,F8), COUNTIF(Overlap!A:A, A8), "-")</f>
        <v>-</v>
      </c>
      <c r="I8" s="6"/>
    </row>
    <row r="9">
      <c r="A9" s="5">
        <v>8.0</v>
      </c>
      <c r="B9" s="6" t="str">
        <f>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IFERROR(__xludf.DUMMYFUNCTION("""COMPUTED_VALUE"""),FALSE)</f>
        <v>0</v>
      </c>
      <c r="D9" s="8" t="str">
        <f>IFERROR(__xludf.DUMMYFUNCTION("""COMPUTED_VALUE"""),"dfu")</f>
        <v>dfu</v>
      </c>
      <c r="E9" s="8" t="str">
        <f>IF(C9, COUNTIF(Extraction!A:A, A9), "-")</f>
        <v>-</v>
      </c>
      <c r="F9" s="7" t="b">
        <f>IFERROR(__xludf.DUMMYFUNCTION("(COUNTIF(IMPORTRANGE(""https://docs.google.com/spreadsheets/d/1XUJGjtfB9SoW1rbohdkE9Z52MKac6AJzLHIsCSLTjGo/edit#gid=0"", ""Overlap!A2:A15""), A9)&gt;0)"),FALSE)</f>
        <v>0</v>
      </c>
      <c r="G9" s="8" t="str">
        <f t="shared" si="1"/>
        <v> </v>
      </c>
      <c r="H9" s="9" t="str">
        <f>IF(AND(C9,F9), COUNTIF(Overlap!A:A, A9), "-")</f>
        <v>-</v>
      </c>
      <c r="I9" s="6"/>
    </row>
    <row r="10">
      <c r="A10" s="5">
        <v>9.0</v>
      </c>
      <c r="B10" s="6" t="str">
        <f>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IFERROR(__xludf.DUMMYFUNCTION("""COMPUTED_VALUE"""),TRUE)</f>
        <v>1</v>
      </c>
      <c r="D10" s="8" t="str">
        <f>IFERROR(__xludf.DUMMYFUNCTION("""COMPUTED_VALUE"""),"jfr")</f>
        <v>jfr</v>
      </c>
      <c r="E10" s="8">
        <f>IF(C10, COUNTIF(Extraction!A:A, A10), "-")</f>
        <v>1</v>
      </c>
      <c r="F10" s="7" t="b">
        <f>IFERROR(__xludf.DUMMYFUNCTION("(COUNTIF(IMPORTRANGE(""https://docs.google.com/spreadsheets/d/1XUJGjtfB9SoW1rbohdkE9Z52MKac6AJzLHIsCSLTjGo/edit#gid=0"", ""Overlap!A2:A15""), A10)&gt;0)"),TRUE)</f>
        <v>1</v>
      </c>
      <c r="G10" s="8" t="str">
        <f t="shared" si="1"/>
        <v>dfu</v>
      </c>
      <c r="H10" s="9">
        <f>IF(AND(C10,F10), COUNTIF(Overlap!A:A, A10), "-")</f>
        <v>1</v>
      </c>
      <c r="I10" s="6"/>
    </row>
    <row r="11">
      <c r="A11" s="5">
        <v>10.0</v>
      </c>
      <c r="B11" s="6" t="str">
        <f>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IFERROR(__xludf.DUMMYFUNCTION("""COMPUTED_VALUE"""),TRUE)</f>
        <v>1</v>
      </c>
      <c r="D11" s="8" t="str">
        <f>IFERROR(__xludf.DUMMYFUNCTION("""COMPUTED_VALUE"""),"dfu")</f>
        <v>dfu</v>
      </c>
      <c r="E11" s="8">
        <f>IF(C11, COUNTIF(Extraction!A:A, A11), "-")</f>
        <v>2</v>
      </c>
      <c r="F11" s="7" t="b">
        <f>IFERROR(__xludf.DUMMYFUNCTION("(COUNTIF(IMPORTRANGE(""https://docs.google.com/spreadsheets/d/1XUJGjtfB9SoW1rbohdkE9Z52MKac6AJzLHIsCSLTjGo/edit#gid=0"", ""Overlap!A2:A15""), A11)&gt;0)"),FALSE)</f>
        <v>0</v>
      </c>
      <c r="G11" s="8" t="str">
        <f t="shared" si="1"/>
        <v> </v>
      </c>
      <c r="H11" s="9" t="str">
        <f>IF(AND(C11,F11), COUNTIF(Overlap!A:A, A11), "-")</f>
        <v>-</v>
      </c>
      <c r="I11" s="6"/>
    </row>
    <row r="12">
      <c r="A12" s="5">
        <v>11.0</v>
      </c>
      <c r="B12" s="6" t="str">
        <f>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IFERROR(__xludf.DUMMYFUNCTION("""COMPUTED_VALUE"""),TRUE)</f>
        <v>1</v>
      </c>
      <c r="D12" s="8" t="str">
        <f>IFERROR(__xludf.DUMMYFUNCTION("""COMPUTED_VALUE"""),"jfr")</f>
        <v>jfr</v>
      </c>
      <c r="E12" s="8">
        <f>IF(C12, COUNTIF(Extraction!A:A, A12), "-")</f>
        <v>1</v>
      </c>
      <c r="F12" s="7" t="b">
        <f>IFERROR(__xludf.DUMMYFUNCTION("(COUNTIF(IMPORTRANGE(""https://docs.google.com/spreadsheets/d/1XUJGjtfB9SoW1rbohdkE9Z52MKac6AJzLHIsCSLTjGo/edit#gid=0"", ""Overlap!A2:A15""), A12)&gt;0)"),FALSE)</f>
        <v>0</v>
      </c>
      <c r="G12" s="8" t="str">
        <f t="shared" si="1"/>
        <v> </v>
      </c>
      <c r="H12" s="9" t="str">
        <f>IF(AND(C12,F12), COUNTIF(Overlap!A:A, A12), "-")</f>
        <v>-</v>
      </c>
      <c r="I12" s="6"/>
    </row>
    <row r="13">
      <c r="A13" s="5">
        <v>12.0</v>
      </c>
      <c r="B13" s="6" t="str">
        <f>IFERROR(__xludf.DUMMYFUNCTION("""COMPUTED_VALUE"""),"Ralph, P., Baltes, S., Bianculli, D., Dittrich, Y., Felderer, M., Feldt, R., ... &amp; Vegas, S. (2020). ACM SIGSOFT empirical standards.")</f>
        <v>Ralph, P., Baltes, S., Bianculli, D., Dittrich, Y., Felderer, M., Feldt, R., ... &amp; Vegas, S. (2020). ACM SIGSOFT empirical standards.</v>
      </c>
      <c r="C13" s="7" t="b">
        <f>IFERROR(__xludf.DUMMYFUNCTION("""COMPUTED_VALUE"""),FALSE)</f>
        <v>0</v>
      </c>
      <c r="D13" s="8" t="str">
        <f>IFERROR(__xludf.DUMMYFUNCTION("""COMPUTED_VALUE"""),"jfr")</f>
        <v>jfr</v>
      </c>
      <c r="E13" s="8" t="str">
        <f>IF(C13, COUNTIF(Extraction!A:A, A13), "-")</f>
        <v>-</v>
      </c>
      <c r="F13" s="7" t="b">
        <f>IFERROR(__xludf.DUMMYFUNCTION("(COUNTIF(IMPORTRANGE(""https://docs.google.com/spreadsheets/d/1XUJGjtfB9SoW1rbohdkE9Z52MKac6AJzLHIsCSLTjGo/edit#gid=0"", ""Overlap!A2:A15""), A13)&gt;0)"),FALSE)</f>
        <v>0</v>
      </c>
      <c r="G13" s="8" t="str">
        <f t="shared" si="1"/>
        <v> </v>
      </c>
      <c r="H13" s="9" t="str">
        <f>IF(AND(C13,F13), COUNTIF(Overlap!A:A, A13), "-")</f>
        <v>-</v>
      </c>
      <c r="I13" s="6"/>
    </row>
    <row r="14">
      <c r="A14" s="5">
        <v>13.0</v>
      </c>
      <c r="B14" s="6" t="str">
        <f>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IFERROR(__xludf.DUMMYFUNCTION("""COMPUTED_VALUE"""),FALSE)</f>
        <v>0</v>
      </c>
      <c r="D14" s="8" t="str">
        <f>IFERROR(__xludf.DUMMYFUNCTION("""COMPUTED_VALUE"""),"dfu")</f>
        <v>dfu</v>
      </c>
      <c r="E14" s="8" t="str">
        <f>IF(C14, COUNTIF(Extraction!A:A, A14), "-")</f>
        <v>-</v>
      </c>
      <c r="F14" s="7" t="b">
        <f>IFERROR(__xludf.DUMMYFUNCTION("(COUNTIF(IMPORTRANGE(""https://docs.google.com/spreadsheets/d/1XUJGjtfB9SoW1rbohdkE9Z52MKac6AJzLHIsCSLTjGo/edit#gid=0"", ""Overlap!A2:A15""), A14)&gt;0)"),TRUE)</f>
        <v>1</v>
      </c>
      <c r="G14" s="8" t="str">
        <f t="shared" si="1"/>
        <v> </v>
      </c>
      <c r="H14" s="9" t="str">
        <f>IF(AND(C14,F14), COUNTIF(Overlap!A:A, A14), "-")</f>
        <v>-</v>
      </c>
      <c r="I14" s="6"/>
    </row>
    <row r="15">
      <c r="A15" s="5">
        <v>14.0</v>
      </c>
      <c r="B15" s="6" t="str">
        <f>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IFERROR(__xludf.DUMMYFUNCTION("""COMPUTED_VALUE"""),TRUE)</f>
        <v>1</v>
      </c>
      <c r="D15" s="8" t="str">
        <f>IFERROR(__xludf.DUMMYFUNCTION("""COMPUTED_VALUE"""),"dfu")</f>
        <v>dfu</v>
      </c>
      <c r="E15" s="8">
        <f>IF(C15, COUNTIF(Extraction!A:A, A15), "-")</f>
        <v>1</v>
      </c>
      <c r="F15" s="7" t="b">
        <f>IFERROR(__xludf.DUMMYFUNCTION("(COUNTIF(IMPORTRANGE(""https://docs.google.com/spreadsheets/d/1XUJGjtfB9SoW1rbohdkE9Z52MKac6AJzLHIsCSLTjGo/edit#gid=0"", ""Overlap!A2:A15""), A15)&gt;0)"),TRUE)</f>
        <v>1</v>
      </c>
      <c r="G15" s="8" t="str">
        <f t="shared" si="1"/>
        <v>jfr</v>
      </c>
      <c r="H15" s="9">
        <f>IF(AND(C15,F15), COUNTIF(Overlap!A:A, A15), "-")</f>
        <v>1</v>
      </c>
      <c r="I15" s="6"/>
    </row>
    <row r="16">
      <c r="A16" s="5">
        <v>15.0</v>
      </c>
      <c r="B16" s="6" t="str">
        <f>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IFERROR(__xludf.DUMMYFUNCTION("""COMPUTED_VALUE"""),FALSE)</f>
        <v>0</v>
      </c>
      <c r="D16" s="8" t="str">
        <f>IFERROR(__xludf.DUMMYFUNCTION("""COMPUTED_VALUE"""),"dfu")</f>
        <v>dfu</v>
      </c>
      <c r="E16" s="8" t="str">
        <f>IF(C16, COUNTIF(Extraction!A:A, A16), "-")</f>
        <v>-</v>
      </c>
      <c r="F16" s="7" t="b">
        <f>IFERROR(__xludf.DUMMYFUNCTION("(COUNTIF(IMPORTRANGE(""https://docs.google.com/spreadsheets/d/1XUJGjtfB9SoW1rbohdkE9Z52MKac6AJzLHIsCSLTjGo/edit#gid=0"", ""Overlap!A2:A15""), A16)&gt;0)"),FALSE)</f>
        <v>0</v>
      </c>
      <c r="G16" s="8" t="str">
        <f t="shared" si="1"/>
        <v> </v>
      </c>
      <c r="H16" s="9" t="str">
        <f>IF(AND(C16,F16), COUNTIF(Overlap!A:A, A16), "-")</f>
        <v>-</v>
      </c>
      <c r="I16" s="6"/>
    </row>
    <row r="17">
      <c r="A17" s="5">
        <v>16.0</v>
      </c>
      <c r="B17" s="6" t="str">
        <f>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IFERROR(__xludf.DUMMYFUNCTION("""COMPUTED_VALUE"""),FALSE)</f>
        <v>0</v>
      </c>
      <c r="D17" s="8" t="str">
        <f>IFERROR(__xludf.DUMMYFUNCTION("""COMPUTED_VALUE"""),"jfr")</f>
        <v>jfr</v>
      </c>
      <c r="E17" s="8" t="str">
        <f>IF(C17, COUNTIF(Extraction!A:A, A17), "-")</f>
        <v>-</v>
      </c>
      <c r="F17" s="7" t="b">
        <f>IFERROR(__xludf.DUMMYFUNCTION("(COUNTIF(IMPORTRANGE(""https://docs.google.com/spreadsheets/d/1XUJGjtfB9SoW1rbohdkE9Z52MKac6AJzLHIsCSLTjGo/edit#gid=0"", ""Overlap!A2:A15""), A17)&gt;0)"),TRUE)</f>
        <v>1</v>
      </c>
      <c r="G17" s="8" t="str">
        <f t="shared" si="1"/>
        <v> </v>
      </c>
      <c r="H17" s="9" t="str">
        <f>IF(AND(C17,F17), COUNTIF(Overlap!A:A, A17), "-")</f>
        <v>-</v>
      </c>
      <c r="I17" s="6"/>
    </row>
    <row r="18">
      <c r="A18" s="5">
        <v>17.0</v>
      </c>
      <c r="B18" s="6" t="str">
        <f>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IFERROR(__xludf.DUMMYFUNCTION("""COMPUTED_VALUE"""),FALSE)</f>
        <v>0</v>
      </c>
      <c r="D18" s="8" t="str">
        <f>IFERROR(__xludf.DUMMYFUNCTION("""COMPUTED_VALUE"""),"dfu")</f>
        <v>dfu</v>
      </c>
      <c r="E18" s="8" t="str">
        <f>IF(C18, COUNTIF(Extraction!A:A, A18), "-")</f>
        <v>-</v>
      </c>
      <c r="F18" s="7" t="b">
        <f>IFERROR(__xludf.DUMMYFUNCTION("(COUNTIF(IMPORTRANGE(""https://docs.google.com/spreadsheets/d/1XUJGjtfB9SoW1rbohdkE9Z52MKac6AJzLHIsCSLTjGo/edit#gid=0"", ""Overlap!A2:A15""), A18)&gt;0)"),FALSE)</f>
        <v>0</v>
      </c>
      <c r="G18" s="8" t="str">
        <f t="shared" si="1"/>
        <v> </v>
      </c>
      <c r="H18" s="9" t="str">
        <f>IF(AND(C18,F18), COUNTIF(Overlap!A:A, A18), "-")</f>
        <v>-</v>
      </c>
      <c r="I18" s="6"/>
    </row>
    <row r="19">
      <c r="A19" s="5">
        <v>18.0</v>
      </c>
      <c r="B19" s="6" t="str">
        <f>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IFERROR(__xludf.DUMMYFUNCTION("""COMPUTED_VALUE"""),FALSE)</f>
        <v>0</v>
      </c>
      <c r="D19" s="8" t="str">
        <f>IFERROR(__xludf.DUMMYFUNCTION("""COMPUTED_VALUE"""),"jfr")</f>
        <v>jfr</v>
      </c>
      <c r="E19" s="8" t="str">
        <f>IF(C19, COUNTIF(Extraction!A:A, A19), "-")</f>
        <v>-</v>
      </c>
      <c r="F19" s="7" t="b">
        <f>IFERROR(__xludf.DUMMYFUNCTION("(COUNTIF(IMPORTRANGE(""https://docs.google.com/spreadsheets/d/1XUJGjtfB9SoW1rbohdkE9Z52MKac6AJzLHIsCSLTjGo/edit#gid=0"", ""Overlap!A2:A15""), A19)&gt;0)"),FALSE)</f>
        <v>0</v>
      </c>
      <c r="G19" s="8" t="str">
        <f t="shared" si="1"/>
        <v> </v>
      </c>
      <c r="H19" s="9" t="str">
        <f>IF(AND(C19,F19), COUNTIF(Overlap!A:A, A19), "-")</f>
        <v>-</v>
      </c>
      <c r="I19" s="6"/>
    </row>
    <row r="20">
      <c r="A20" s="5">
        <v>19.0</v>
      </c>
      <c r="B20" s="6" t="str">
        <f>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IFERROR(__xludf.DUMMYFUNCTION("""COMPUTED_VALUE"""),FALSE)</f>
        <v>0</v>
      </c>
      <c r="D20" s="8" t="str">
        <f>IFERROR(__xludf.DUMMYFUNCTION("""COMPUTED_VALUE"""),"dfu")</f>
        <v>dfu</v>
      </c>
      <c r="E20" s="8" t="str">
        <f>IF(C20, COUNTIF(Extraction!A:A, A20), "-")</f>
        <v>-</v>
      </c>
      <c r="F20" s="7" t="b">
        <f>IFERROR(__xludf.DUMMYFUNCTION("(COUNTIF(IMPORTRANGE(""https://docs.google.com/spreadsheets/d/1XUJGjtfB9SoW1rbohdkE9Z52MKac6AJzLHIsCSLTjGo/edit#gid=0"", ""Overlap!A2:A15""), A20)&gt;0)"),FALSE)</f>
        <v>0</v>
      </c>
      <c r="G20" s="8" t="str">
        <f t="shared" si="1"/>
        <v> </v>
      </c>
      <c r="H20" s="9" t="str">
        <f>IF(AND(C20,F20), COUNTIF(Overlap!A:A, A20), "-")</f>
        <v>-</v>
      </c>
      <c r="I20" s="6"/>
    </row>
    <row r="21">
      <c r="A21" s="5">
        <v>20.0</v>
      </c>
      <c r="B21" s="6" t="str">
        <f>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IFERROR(__xludf.DUMMYFUNCTION("""COMPUTED_VALUE"""),FALSE)</f>
        <v>0</v>
      </c>
      <c r="D21" s="8" t="str">
        <f>IFERROR(__xludf.DUMMYFUNCTION("""COMPUTED_VALUE"""),"jfr")</f>
        <v>jfr</v>
      </c>
      <c r="E21" s="8" t="str">
        <f>IF(C21, COUNTIF(Extraction!A:A, A21), "-")</f>
        <v>-</v>
      </c>
      <c r="F21" s="7" t="b">
        <f>IFERROR(__xludf.DUMMYFUNCTION("(COUNTIF(IMPORTRANGE(""https://docs.google.com/spreadsheets/d/1XUJGjtfB9SoW1rbohdkE9Z52MKac6AJzLHIsCSLTjGo/edit#gid=0"", ""Overlap!A2:A15""), A21)&gt;0)"),FALSE)</f>
        <v>0</v>
      </c>
      <c r="G21" s="8" t="str">
        <f t="shared" si="1"/>
        <v> </v>
      </c>
      <c r="H21" s="9" t="str">
        <f>IF(AND(C21,F21), COUNTIF(Overlap!A:A, A21), "-")</f>
        <v>-</v>
      </c>
      <c r="I21" s="6"/>
    </row>
    <row r="22">
      <c r="A22" s="5">
        <v>21.0</v>
      </c>
      <c r="B22" s="6" t="str">
        <f>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IFERROR(__xludf.DUMMYFUNCTION("""COMPUTED_VALUE"""),FALSE)</f>
        <v>0</v>
      </c>
      <c r="D22" s="8" t="str">
        <f>IFERROR(__xludf.DUMMYFUNCTION("""COMPUTED_VALUE"""),"dfu")</f>
        <v>dfu</v>
      </c>
      <c r="E22" s="8" t="str">
        <f>IF(C22, COUNTIF(Extraction!A:A, A22), "-")</f>
        <v>-</v>
      </c>
      <c r="F22" s="7" t="b">
        <f>IFERROR(__xludf.DUMMYFUNCTION("(COUNTIF(IMPORTRANGE(""https://docs.google.com/spreadsheets/d/1XUJGjtfB9SoW1rbohdkE9Z52MKac6AJzLHIsCSLTjGo/edit#gid=0"", ""Overlap!A2:A15""), A22)&gt;0)"),FALSE)</f>
        <v>0</v>
      </c>
      <c r="G22" s="8" t="str">
        <f t="shared" si="1"/>
        <v> </v>
      </c>
      <c r="H22" s="9" t="str">
        <f>IF(AND(C22,F22), COUNTIF(Overlap!A:A, A22), "-")</f>
        <v>-</v>
      </c>
      <c r="I22" s="6"/>
    </row>
    <row r="23">
      <c r="A23" s="5">
        <v>22.0</v>
      </c>
      <c r="B23" s="6" t="str">
        <f>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IFERROR(__xludf.DUMMYFUNCTION("""COMPUTED_VALUE"""),FALSE)</f>
        <v>0</v>
      </c>
      <c r="D23" s="8" t="str">
        <f>IFERROR(__xludf.DUMMYFUNCTION("""COMPUTED_VALUE"""),"jfr")</f>
        <v>jfr</v>
      </c>
      <c r="E23" s="8" t="str">
        <f>IF(C23, COUNTIF(Extraction!A:A, A23), "-")</f>
        <v>-</v>
      </c>
      <c r="F23" s="7" t="b">
        <f>IFERROR(__xludf.DUMMYFUNCTION("(COUNTIF(IMPORTRANGE(""https://docs.google.com/spreadsheets/d/1XUJGjtfB9SoW1rbohdkE9Z52MKac6AJzLHIsCSLTjGo/edit#gid=0"", ""Overlap!A2:A15""), A23)&gt;0)"),FALSE)</f>
        <v>0</v>
      </c>
      <c r="G23" s="8" t="str">
        <f t="shared" si="1"/>
        <v> </v>
      </c>
      <c r="H23" s="9" t="str">
        <f>IF(AND(C23,F23), COUNTIF(Overlap!A:A, A23), "-")</f>
        <v>-</v>
      </c>
      <c r="I23" s="6"/>
    </row>
    <row r="24">
      <c r="A24" s="5">
        <v>23.0</v>
      </c>
      <c r="B24" s="6" t="str">
        <f>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IFERROR(__xludf.DUMMYFUNCTION("""COMPUTED_VALUE"""),FALSE)</f>
        <v>0</v>
      </c>
      <c r="D24" s="8" t="str">
        <f>IFERROR(__xludf.DUMMYFUNCTION("""COMPUTED_VALUE"""),"dfu")</f>
        <v>dfu</v>
      </c>
      <c r="E24" s="8" t="str">
        <f>IF(C24, COUNTIF(Extraction!A:A, A24), "-")</f>
        <v>-</v>
      </c>
      <c r="F24" s="7" t="b">
        <f>IFERROR(__xludf.DUMMYFUNCTION("(COUNTIF(IMPORTRANGE(""https://docs.google.com/spreadsheets/d/1XUJGjtfB9SoW1rbohdkE9Z52MKac6AJzLHIsCSLTjGo/edit#gid=0"", ""Overlap!A2:A15""), A24)&gt;0)"),FALSE)</f>
        <v>0</v>
      </c>
      <c r="G24" s="8" t="str">
        <f t="shared" si="1"/>
        <v> </v>
      </c>
      <c r="H24" s="9" t="str">
        <f>IF(AND(C24,F24), COUNTIF(Overlap!A:A, A24), "-")</f>
        <v>-</v>
      </c>
      <c r="I24" s="6"/>
    </row>
    <row r="25">
      <c r="A25" s="5">
        <v>24.0</v>
      </c>
      <c r="B25" s="6" t="str">
        <f>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IFERROR(__xludf.DUMMYFUNCTION("""COMPUTED_VALUE"""),TRUE)</f>
        <v>1</v>
      </c>
      <c r="D25" s="8" t="str">
        <f>IFERROR(__xludf.DUMMYFUNCTION("""COMPUTED_VALUE"""),"jfr")</f>
        <v>jfr</v>
      </c>
      <c r="E25" s="8">
        <f>IF(C25, COUNTIF(Extraction!A:A, A25), "-")</f>
        <v>1</v>
      </c>
      <c r="F25" s="7" t="b">
        <f>IFERROR(__xludf.DUMMYFUNCTION("(COUNTIF(IMPORTRANGE(""https://docs.google.com/spreadsheets/d/1XUJGjtfB9SoW1rbohdkE9Z52MKac6AJzLHIsCSLTjGo/edit#gid=0"", ""Overlap!A2:A15""), A25)&gt;0)"),FALSE)</f>
        <v>0</v>
      </c>
      <c r="G25" s="8" t="str">
        <f t="shared" si="1"/>
        <v> </v>
      </c>
      <c r="H25" s="9" t="str">
        <f>IF(AND(C25,F25), COUNTIF(Overlap!A:A, A25), "-")</f>
        <v>-</v>
      </c>
      <c r="I25" s="6"/>
    </row>
    <row r="26">
      <c r="A26" s="5">
        <v>25.0</v>
      </c>
      <c r="B26" s="6" t="str">
        <f>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IFERROR(__xludf.DUMMYFUNCTION("""COMPUTED_VALUE"""),FALSE)</f>
        <v>0</v>
      </c>
      <c r="D26" s="8" t="str">
        <f>IFERROR(__xludf.DUMMYFUNCTION("""COMPUTED_VALUE"""),"dfu")</f>
        <v>dfu</v>
      </c>
      <c r="E26" s="8" t="str">
        <f>IF(C26, COUNTIF(Extraction!A:A, A26), "-")</f>
        <v>-</v>
      </c>
      <c r="F26" s="7" t="b">
        <f>IFERROR(__xludf.DUMMYFUNCTION("(COUNTIF(IMPORTRANGE(""https://docs.google.com/spreadsheets/d/1XUJGjtfB9SoW1rbohdkE9Z52MKac6AJzLHIsCSLTjGo/edit#gid=0"", ""Overlap!A2:A15""), A26)&gt;0)"),FALSE)</f>
        <v>0</v>
      </c>
      <c r="G26" s="8" t="str">
        <f t="shared" si="1"/>
        <v> </v>
      </c>
      <c r="H26" s="9" t="str">
        <f>IF(AND(C26,F26), COUNTIF(Overlap!A:A, A26), "-")</f>
        <v>-</v>
      </c>
      <c r="I26" s="6"/>
    </row>
    <row r="27">
      <c r="A27" s="5">
        <v>26.0</v>
      </c>
      <c r="B27" s="6" t="str">
        <f>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IFERROR(__xludf.DUMMYFUNCTION("""COMPUTED_VALUE"""),TRUE)</f>
        <v>1</v>
      </c>
      <c r="D27" s="8" t="str">
        <f>IFERROR(__xludf.DUMMYFUNCTION("""COMPUTED_VALUE"""),"jfr")</f>
        <v>jfr</v>
      </c>
      <c r="E27" s="8">
        <f>IF(C27, COUNTIF(Extraction!A:A, A27), "-")</f>
        <v>1</v>
      </c>
      <c r="F27" s="7" t="b">
        <f>IFERROR(__xludf.DUMMYFUNCTION("(COUNTIF(IMPORTRANGE(""https://docs.google.com/spreadsheets/d/1XUJGjtfB9SoW1rbohdkE9Z52MKac6AJzLHIsCSLTjGo/edit#gid=0"", ""Overlap!A2:A15""), A27)&gt;0)"),FALSE)</f>
        <v>0</v>
      </c>
      <c r="G27" s="8" t="str">
        <f t="shared" si="1"/>
        <v> </v>
      </c>
      <c r="H27" s="9" t="str">
        <f>IF(AND(C27,F27), COUNTIF(Overlap!A:A, A27), "-")</f>
        <v>-</v>
      </c>
      <c r="I27" s="6"/>
    </row>
    <row r="28">
      <c r="A28" s="5">
        <v>27.0</v>
      </c>
      <c r="B28" s="6" t="str">
        <f>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IFERROR(__xludf.DUMMYFUNCTION("""COMPUTED_VALUE"""),TRUE)</f>
        <v>1</v>
      </c>
      <c r="D28" s="8" t="str">
        <f>IFERROR(__xludf.DUMMYFUNCTION("""COMPUTED_VALUE"""),"dfu")</f>
        <v>dfu</v>
      </c>
      <c r="E28" s="8">
        <f>IF(C28, COUNTIF(Extraction!A:A, A28), "-")</f>
        <v>1</v>
      </c>
      <c r="F28" s="7" t="b">
        <f>IFERROR(__xludf.DUMMYFUNCTION("(COUNTIF(IMPORTRANGE(""https://docs.google.com/spreadsheets/d/1XUJGjtfB9SoW1rbohdkE9Z52MKac6AJzLHIsCSLTjGo/edit#gid=0"", ""Overlap!A2:A15""), A28)&gt;0)"),FALSE)</f>
        <v>0</v>
      </c>
      <c r="G28" s="8" t="str">
        <f t="shared" si="1"/>
        <v> </v>
      </c>
      <c r="H28" s="9" t="str">
        <f>IF(AND(C28,F28), COUNTIF(Overlap!A:A, A28), "-")</f>
        <v>-</v>
      </c>
      <c r="I28" s="6"/>
    </row>
    <row r="29">
      <c r="A29" s="5">
        <v>28.0</v>
      </c>
      <c r="B29" s="6" t="str">
        <f>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IFERROR(__xludf.DUMMYFUNCTION("""COMPUTED_VALUE"""),FALSE)</f>
        <v>0</v>
      </c>
      <c r="D29" s="8" t="str">
        <f>IFERROR(__xludf.DUMMYFUNCTION("""COMPUTED_VALUE"""),"jfr")</f>
        <v>jfr</v>
      </c>
      <c r="E29" s="8" t="str">
        <f>IF(C29, COUNTIF(Extraction!A:A, A29), "-")</f>
        <v>-</v>
      </c>
      <c r="F29" s="7" t="b">
        <f>IFERROR(__xludf.DUMMYFUNCTION("(COUNTIF(IMPORTRANGE(""https://docs.google.com/spreadsheets/d/1XUJGjtfB9SoW1rbohdkE9Z52MKac6AJzLHIsCSLTjGo/edit#gid=0"", ""Overlap!A2:A15""), A29)&gt;0)"),FALSE)</f>
        <v>0</v>
      </c>
      <c r="G29" s="8" t="str">
        <f t="shared" si="1"/>
        <v> </v>
      </c>
      <c r="H29" s="9" t="str">
        <f>IF(AND(C29,F29), COUNTIF(Overlap!A:A, A29), "-")</f>
        <v>-</v>
      </c>
      <c r="I29" s="6"/>
    </row>
    <row r="30">
      <c r="A30" s="5">
        <v>29.0</v>
      </c>
      <c r="B30" s="6" t="str">
        <f>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IFERROR(__xludf.DUMMYFUNCTION("""COMPUTED_VALUE"""),TRUE)</f>
        <v>1</v>
      </c>
      <c r="D30" s="8" t="str">
        <f>IFERROR(__xludf.DUMMYFUNCTION("""COMPUTED_VALUE"""),"dfu")</f>
        <v>dfu</v>
      </c>
      <c r="E30" s="8">
        <f>IF(C30, COUNTIF(Extraction!A:A, A30), "-")</f>
        <v>1</v>
      </c>
      <c r="F30" s="7" t="b">
        <f>IFERROR(__xludf.DUMMYFUNCTION("(COUNTIF(IMPORTRANGE(""https://docs.google.com/spreadsheets/d/1XUJGjtfB9SoW1rbohdkE9Z52MKac6AJzLHIsCSLTjGo/edit#gid=0"", ""Overlap!A2:A15""), A30)&gt;0)"),FALSE)</f>
        <v>0</v>
      </c>
      <c r="G30" s="8" t="str">
        <f t="shared" si="1"/>
        <v> </v>
      </c>
      <c r="H30" s="9" t="str">
        <f>IF(AND(C30,F30), COUNTIF(Overlap!A:A, A30), "-")</f>
        <v>-</v>
      </c>
      <c r="I30" s="6"/>
    </row>
    <row r="31">
      <c r="A31" s="5">
        <v>30.0</v>
      </c>
      <c r="B31" s="6" t="str">
        <f>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IFERROR(__xludf.DUMMYFUNCTION("""COMPUTED_VALUE"""),TRUE)</f>
        <v>1</v>
      </c>
      <c r="D31" s="8" t="str">
        <f>IFERROR(__xludf.DUMMYFUNCTION("""COMPUTED_VALUE"""),"dfu")</f>
        <v>dfu</v>
      </c>
      <c r="E31" s="8">
        <f>IF(C31, COUNTIF(Extraction!A:A, A31), "-")</f>
        <v>1</v>
      </c>
      <c r="F31" s="7" t="b">
        <f>IFERROR(__xludf.DUMMYFUNCTION("(COUNTIF(IMPORTRANGE(""https://docs.google.com/spreadsheets/d/1XUJGjtfB9SoW1rbohdkE9Z52MKac6AJzLHIsCSLTjGo/edit#gid=0"", ""Overlap!A2:A15""), A31)&gt;0)"),FALSE)</f>
        <v>0</v>
      </c>
      <c r="G31" s="8" t="str">
        <f t="shared" si="1"/>
        <v> </v>
      </c>
      <c r="H31" s="9" t="str">
        <f>IF(AND(C31,F31), COUNTIF(Overlap!A:A, A31), "-")</f>
        <v>-</v>
      </c>
      <c r="I31" s="6"/>
    </row>
    <row r="32">
      <c r="A32" s="5">
        <v>31.0</v>
      </c>
      <c r="B32" s="6" t="str">
        <f>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IFERROR(__xludf.DUMMYFUNCTION("""COMPUTED_VALUE"""),TRUE)</f>
        <v>1</v>
      </c>
      <c r="D32" s="8" t="str">
        <f>IFERROR(__xludf.DUMMYFUNCTION("""COMPUTED_VALUE"""),"jfr")</f>
        <v>jfr</v>
      </c>
      <c r="E32" s="8">
        <f>IF(C32, COUNTIF(Extraction!A:A, A32), "-")</f>
        <v>4</v>
      </c>
      <c r="F32" s="7" t="b">
        <f>IFERROR(__xludf.DUMMYFUNCTION("(COUNTIF(IMPORTRANGE(""https://docs.google.com/spreadsheets/d/1XUJGjtfB9SoW1rbohdkE9Z52MKac6AJzLHIsCSLTjGo/edit#gid=0"", ""Overlap!A2:A15""), A32)&gt;0)"),FALSE)</f>
        <v>0</v>
      </c>
      <c r="G32" s="8" t="str">
        <f t="shared" si="1"/>
        <v> </v>
      </c>
      <c r="H32" s="9" t="str">
        <f>IF(AND(C32,F32), COUNTIF(Overlap!A:A, A32), "-")</f>
        <v>-</v>
      </c>
      <c r="I32" s="6"/>
    </row>
    <row r="33">
      <c r="A33" s="5">
        <v>32.0</v>
      </c>
      <c r="B33" s="6" t="str">
        <f>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IFERROR(__xludf.DUMMYFUNCTION("""COMPUTED_VALUE"""),TRUE)</f>
        <v>1</v>
      </c>
      <c r="D33" s="8" t="str">
        <f>IFERROR(__xludf.DUMMYFUNCTION("""COMPUTED_VALUE"""),"dfu")</f>
        <v>dfu</v>
      </c>
      <c r="E33" s="8">
        <f>IF(C33, COUNTIF(Extraction!A:A, A33), "-")</f>
        <v>1</v>
      </c>
      <c r="F33" s="7" t="b">
        <f>IFERROR(__xludf.DUMMYFUNCTION("(COUNTIF(IMPORTRANGE(""https://docs.google.com/spreadsheets/d/1XUJGjtfB9SoW1rbohdkE9Z52MKac6AJzLHIsCSLTjGo/edit#gid=0"", ""Overlap!A2:A15""), A33)&gt;0)"),FALSE)</f>
        <v>0</v>
      </c>
      <c r="G33" s="8" t="str">
        <f t="shared" si="1"/>
        <v> </v>
      </c>
      <c r="H33" s="9" t="str">
        <f>IF(AND(C33,F33), COUNTIF(Overlap!A:A, A33), "-")</f>
        <v>-</v>
      </c>
      <c r="I33" s="6"/>
    </row>
    <row r="34">
      <c r="A34" s="5">
        <v>33.0</v>
      </c>
      <c r="B34" s="6" t="str">
        <f>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IFERROR(__xludf.DUMMYFUNCTION("""COMPUTED_VALUE"""),FALSE)</f>
        <v>0</v>
      </c>
      <c r="D34" s="8" t="str">
        <f>IFERROR(__xludf.DUMMYFUNCTION("""COMPUTED_VALUE"""),"jfr")</f>
        <v>jfr</v>
      </c>
      <c r="E34" s="8" t="str">
        <f>IF(C34, COUNTIF(Extraction!A:A, A34), "-")</f>
        <v>-</v>
      </c>
      <c r="F34" s="7" t="b">
        <f>IFERROR(__xludf.DUMMYFUNCTION("(COUNTIF(IMPORTRANGE(""https://docs.google.com/spreadsheets/d/1XUJGjtfB9SoW1rbohdkE9Z52MKac6AJzLHIsCSLTjGo/edit#gid=0"", ""Overlap!A2:A15""), A34)&gt;0)"),FALSE)</f>
        <v>0</v>
      </c>
      <c r="G34" s="8" t="str">
        <f t="shared" si="1"/>
        <v> </v>
      </c>
      <c r="H34" s="9" t="str">
        <f>IF(AND(C34,F34), COUNTIF(Overlap!A:A, A34), "-")</f>
        <v>-</v>
      </c>
      <c r="I34" s="6"/>
    </row>
    <row r="35">
      <c r="A35" s="5">
        <v>34.0</v>
      </c>
      <c r="B35" s="6" t="str">
        <f>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IFERROR(__xludf.DUMMYFUNCTION("""COMPUTED_VALUE"""),FALSE)</f>
        <v>0</v>
      </c>
      <c r="D35" s="8" t="str">
        <f>IFERROR(__xludf.DUMMYFUNCTION("""COMPUTED_VALUE"""),"jfr")</f>
        <v>jfr</v>
      </c>
      <c r="E35" s="8" t="str">
        <f>IF(C35, COUNTIF(Extraction!A:A, A35), "-")</f>
        <v>-</v>
      </c>
      <c r="F35" s="7" t="b">
        <f>IFERROR(__xludf.DUMMYFUNCTION("(COUNTIF(IMPORTRANGE(""https://docs.google.com/spreadsheets/d/1XUJGjtfB9SoW1rbohdkE9Z52MKac6AJzLHIsCSLTjGo/edit#gid=0"", ""Overlap!A2:A15""), A35)&gt;0)"),FALSE)</f>
        <v>0</v>
      </c>
      <c r="G35" s="8" t="str">
        <f t="shared" si="1"/>
        <v> </v>
      </c>
      <c r="H35" s="9" t="str">
        <f>IF(AND(C35,F35), COUNTIF(Overlap!A:A, A35), "-")</f>
        <v>-</v>
      </c>
      <c r="I35" s="6"/>
    </row>
    <row r="36">
      <c r="A36" s="5">
        <v>35.0</v>
      </c>
      <c r="B36" s="6" t="str">
        <f>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IFERROR(__xludf.DUMMYFUNCTION("""COMPUTED_VALUE"""),TRUE)</f>
        <v>1</v>
      </c>
      <c r="D36" s="8" t="str">
        <f>IFERROR(__xludf.DUMMYFUNCTION("""COMPUTED_VALUE"""),"dfu")</f>
        <v>dfu</v>
      </c>
      <c r="E36" s="8">
        <f>IF(C36, COUNTIF(Extraction!A:A, A36), "-")</f>
        <v>1</v>
      </c>
      <c r="F36" s="7" t="b">
        <f>IFERROR(__xludf.DUMMYFUNCTION("(COUNTIF(IMPORTRANGE(""https://docs.google.com/spreadsheets/d/1XUJGjtfB9SoW1rbohdkE9Z52MKac6AJzLHIsCSLTjGo/edit#gid=0"", ""Overlap!A2:A15""), A36)&gt;0)"),FALSE)</f>
        <v>0</v>
      </c>
      <c r="G36" s="8" t="str">
        <f t="shared" si="1"/>
        <v> </v>
      </c>
      <c r="H36" s="9" t="str">
        <f>IF(AND(C36,F36), COUNTIF(Overlap!A:A, A36), "-")</f>
        <v>-</v>
      </c>
      <c r="I36" s="6"/>
    </row>
    <row r="37">
      <c r="A37" s="5">
        <v>36.0</v>
      </c>
      <c r="B37" s="6" t="str">
        <f>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IFERROR(__xludf.DUMMYFUNCTION("""COMPUTED_VALUE"""),TRUE)</f>
        <v>1</v>
      </c>
      <c r="D37" s="8" t="str">
        <f>IFERROR(__xludf.DUMMYFUNCTION("""COMPUTED_VALUE"""),"dfu")</f>
        <v>dfu</v>
      </c>
      <c r="E37" s="8">
        <f>IF(C37, COUNTIF(Extraction!A:A, A37), "-")</f>
        <v>1</v>
      </c>
      <c r="F37" s="7" t="b">
        <f>IFERROR(__xludf.DUMMYFUNCTION("(COUNTIF(IMPORTRANGE(""https://docs.google.com/spreadsheets/d/1XUJGjtfB9SoW1rbohdkE9Z52MKac6AJzLHIsCSLTjGo/edit#gid=0"", ""Overlap!A2:A15""), A37)&gt;0)"),FALSE)</f>
        <v>0</v>
      </c>
      <c r="G37" s="8" t="str">
        <f t="shared" si="1"/>
        <v> </v>
      </c>
      <c r="H37" s="9" t="str">
        <f>IF(AND(C37,F37), COUNTIF(Overlap!A:A, A37), "-")</f>
        <v>-</v>
      </c>
      <c r="I37" s="6"/>
    </row>
    <row r="38">
      <c r="A38" s="5">
        <v>37.0</v>
      </c>
      <c r="B38" s="6" t="str">
        <f>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IFERROR(__xludf.DUMMYFUNCTION("""COMPUTED_VALUE"""),FALSE)</f>
        <v>0</v>
      </c>
      <c r="D38" s="8" t="str">
        <f>IFERROR(__xludf.DUMMYFUNCTION("""COMPUTED_VALUE"""),"jfr")</f>
        <v>jfr</v>
      </c>
      <c r="E38" s="8" t="str">
        <f>IF(C38, COUNTIF(Extraction!A:A, A38), "-")</f>
        <v>-</v>
      </c>
      <c r="F38" s="7" t="b">
        <f>IFERROR(__xludf.DUMMYFUNCTION("(COUNTIF(IMPORTRANGE(""https://docs.google.com/spreadsheets/d/1XUJGjtfB9SoW1rbohdkE9Z52MKac6AJzLHIsCSLTjGo/edit#gid=0"", ""Overlap!A2:A15""), A38)&gt;0)"),FALSE)</f>
        <v>0</v>
      </c>
      <c r="G38" s="8" t="str">
        <f t="shared" si="1"/>
        <v> </v>
      </c>
      <c r="H38" s="9" t="str">
        <f>IF(AND(C38,F38), COUNTIF(Overlap!A:A, A38), "-")</f>
        <v>-</v>
      </c>
      <c r="I38" s="6"/>
    </row>
    <row r="39">
      <c r="A39" s="5">
        <v>38.0</v>
      </c>
      <c r="B39" s="6" t="str">
        <f>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IFERROR(__xludf.DUMMYFUNCTION("""COMPUTED_VALUE"""),TRUE)</f>
        <v>1</v>
      </c>
      <c r="D39" s="8" t="str">
        <f>IFERROR(__xludf.DUMMYFUNCTION("""COMPUTED_VALUE"""),"dfu")</f>
        <v>dfu</v>
      </c>
      <c r="E39" s="8">
        <f>IF(C39, COUNTIF(Extraction!A:A, A39), "-")</f>
        <v>3</v>
      </c>
      <c r="F39" s="7" t="b">
        <f>IFERROR(__xludf.DUMMYFUNCTION("(COUNTIF(IMPORTRANGE(""https://docs.google.com/spreadsheets/d/1XUJGjtfB9SoW1rbohdkE9Z52MKac6AJzLHIsCSLTjGo/edit#gid=0"", ""Overlap!A2:A15""), A39)&gt;0)"),FALSE)</f>
        <v>0</v>
      </c>
      <c r="G39" s="8" t="str">
        <f t="shared" si="1"/>
        <v> </v>
      </c>
      <c r="H39" s="9" t="str">
        <f>IF(AND(C39,F39), COUNTIF(Overlap!A:A, A39), "-")</f>
        <v>-</v>
      </c>
      <c r="I39" s="6"/>
    </row>
    <row r="40">
      <c r="A40" s="5">
        <v>39.0</v>
      </c>
      <c r="B40" s="6" t="str">
        <f>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IFERROR(__xludf.DUMMYFUNCTION("""COMPUTED_VALUE"""),TRUE)</f>
        <v>1</v>
      </c>
      <c r="D40" s="8" t="str">
        <f>IFERROR(__xludf.DUMMYFUNCTION("""COMPUTED_VALUE"""),"dfu")</f>
        <v>dfu</v>
      </c>
      <c r="E40" s="8">
        <f>IF(C40, COUNTIF(Extraction!A:A, A40), "-")</f>
        <v>1</v>
      </c>
      <c r="F40" s="7" t="b">
        <f>IFERROR(__xludf.DUMMYFUNCTION("(COUNTIF(IMPORTRANGE(""https://docs.google.com/spreadsheets/d/1XUJGjtfB9SoW1rbohdkE9Z52MKac6AJzLHIsCSLTjGo/edit#gid=0"", ""Overlap!A2:A15""), A40)&gt;0)"),FALSE)</f>
        <v>0</v>
      </c>
      <c r="G40" s="8" t="str">
        <f t="shared" si="1"/>
        <v> </v>
      </c>
      <c r="H40" s="9" t="str">
        <f>IF(AND(C40,F40), COUNTIF(Overlap!A:A, A40), "-")</f>
        <v>-</v>
      </c>
      <c r="I40" s="6"/>
    </row>
    <row r="41">
      <c r="A41" s="5">
        <v>40.0</v>
      </c>
      <c r="B41" s="6" t="str">
        <f>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IFERROR(__xludf.DUMMYFUNCTION("""COMPUTED_VALUE"""),FALSE)</f>
        <v>0</v>
      </c>
      <c r="D41" s="8" t="str">
        <f>IFERROR(__xludf.DUMMYFUNCTION("""COMPUTED_VALUE"""),"jfr")</f>
        <v>jfr</v>
      </c>
      <c r="E41" s="8" t="str">
        <f>IF(C41, COUNTIF(Extraction!A:A, A41), "-")</f>
        <v>-</v>
      </c>
      <c r="F41" s="7" t="b">
        <f>IFERROR(__xludf.DUMMYFUNCTION("(COUNTIF(IMPORTRANGE(""https://docs.google.com/spreadsheets/d/1XUJGjtfB9SoW1rbohdkE9Z52MKac6AJzLHIsCSLTjGo/edit#gid=0"", ""Overlap!A2:A15""), A41)&gt;0)"),TRUE)</f>
        <v>1</v>
      </c>
      <c r="G41" s="8" t="str">
        <f t="shared" si="1"/>
        <v> </v>
      </c>
      <c r="H41" s="9" t="str">
        <f>IF(AND(C41,F41), COUNTIF(Overlap!A:A, A41), "-")</f>
        <v>-</v>
      </c>
      <c r="I41" s="6"/>
    </row>
    <row r="42">
      <c r="A42" s="5">
        <v>41.0</v>
      </c>
      <c r="B42" s="6" t="str">
        <f>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IFERROR(__xludf.DUMMYFUNCTION("""COMPUTED_VALUE"""),FALSE)</f>
        <v>0</v>
      </c>
      <c r="D42" s="8" t="str">
        <f>IFERROR(__xludf.DUMMYFUNCTION("""COMPUTED_VALUE"""),"jfr")</f>
        <v>jfr</v>
      </c>
      <c r="E42" s="8" t="str">
        <f>IF(C42, COUNTIF(Extraction!A:A, A42), "-")</f>
        <v>-</v>
      </c>
      <c r="F42" s="7" t="b">
        <f>IFERROR(__xludf.DUMMYFUNCTION("(COUNTIF(IMPORTRANGE(""https://docs.google.com/spreadsheets/d/1XUJGjtfB9SoW1rbohdkE9Z52MKac6AJzLHIsCSLTjGo/edit#gid=0"", ""Overlap!A2:A15""), A42)&gt;0)"),FALSE)</f>
        <v>0</v>
      </c>
      <c r="G42" s="8" t="str">
        <f t="shared" si="1"/>
        <v> </v>
      </c>
      <c r="H42" s="9" t="str">
        <f>IF(AND(C42,F42), COUNTIF(Overlap!A:A, A42), "-")</f>
        <v>-</v>
      </c>
      <c r="I42" s="6"/>
    </row>
    <row r="43">
      <c r="A43" s="5">
        <v>42.0</v>
      </c>
      <c r="B43" s="6" t="str">
        <f>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IFERROR(__xludf.DUMMYFUNCTION("""COMPUTED_VALUE"""),FALSE)</f>
        <v>0</v>
      </c>
      <c r="D43" s="8" t="str">
        <f>IFERROR(__xludf.DUMMYFUNCTION("""COMPUTED_VALUE"""),"dfu")</f>
        <v>dfu</v>
      </c>
      <c r="E43" s="8" t="str">
        <f>IF(C43, COUNTIF(Extraction!A:A, A43), "-")</f>
        <v>-</v>
      </c>
      <c r="F43" s="7" t="b">
        <f>IFERROR(__xludf.DUMMYFUNCTION("(COUNTIF(IMPORTRANGE(""https://docs.google.com/spreadsheets/d/1XUJGjtfB9SoW1rbohdkE9Z52MKac6AJzLHIsCSLTjGo/edit#gid=0"", ""Overlap!A2:A15""), A43)&gt;0)"),FALSE)</f>
        <v>0</v>
      </c>
      <c r="G43" s="8" t="str">
        <f t="shared" si="1"/>
        <v> </v>
      </c>
      <c r="H43" s="9" t="str">
        <f>IF(AND(C43,F43), COUNTIF(Overlap!A:A, A43), "-")</f>
        <v>-</v>
      </c>
      <c r="I43" s="6"/>
    </row>
    <row r="44">
      <c r="A44" s="5">
        <v>43.0</v>
      </c>
      <c r="B44" s="6" t="str">
        <f>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IFERROR(__xludf.DUMMYFUNCTION("""COMPUTED_VALUE"""),TRUE)</f>
        <v>1</v>
      </c>
      <c r="D44" s="8" t="str">
        <f>IFERROR(__xludf.DUMMYFUNCTION("""COMPUTED_VALUE"""),"dfu")</f>
        <v>dfu</v>
      </c>
      <c r="E44" s="8">
        <f>IF(C44, COUNTIF(Extraction!A:A, A44), "-")</f>
        <v>1</v>
      </c>
      <c r="F44" s="7" t="b">
        <f>IFERROR(__xludf.DUMMYFUNCTION("(COUNTIF(IMPORTRANGE(""https://docs.google.com/spreadsheets/d/1XUJGjtfB9SoW1rbohdkE9Z52MKac6AJzLHIsCSLTjGo/edit#gid=0"", ""Overlap!A2:A15""), A44)&gt;0)"),FALSE)</f>
        <v>0</v>
      </c>
      <c r="G44" s="8" t="str">
        <f t="shared" si="1"/>
        <v> </v>
      </c>
      <c r="H44" s="9" t="str">
        <f>IF(AND(C44,F44), COUNTIF(Overlap!A:A, A44), "-")</f>
        <v>-</v>
      </c>
      <c r="I44" s="6"/>
    </row>
    <row r="45">
      <c r="A45" s="5">
        <v>44.0</v>
      </c>
      <c r="B45" s="6" t="str">
        <f>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IFERROR(__xludf.DUMMYFUNCTION("""COMPUTED_VALUE"""),TRUE)</f>
        <v>1</v>
      </c>
      <c r="D45" s="8" t="str">
        <f>IFERROR(__xludf.DUMMYFUNCTION("""COMPUTED_VALUE"""),"jfr")</f>
        <v>jfr</v>
      </c>
      <c r="E45" s="8">
        <f>IF(C45, COUNTIF(Extraction!A:A, A45), "-")</f>
        <v>1</v>
      </c>
      <c r="F45" s="7" t="b">
        <f>IFERROR(__xludf.DUMMYFUNCTION("(COUNTIF(IMPORTRANGE(""https://docs.google.com/spreadsheets/d/1XUJGjtfB9SoW1rbohdkE9Z52MKac6AJzLHIsCSLTjGo/edit#gid=0"", ""Overlap!A2:A15""), A45)&gt;0)"),FALSE)</f>
        <v>0</v>
      </c>
      <c r="G45" s="8" t="str">
        <f t="shared" si="1"/>
        <v> </v>
      </c>
      <c r="H45" s="9" t="str">
        <f>IF(AND(C45,F45), COUNTIF(Overlap!A:A, A45), "-")</f>
        <v>-</v>
      </c>
      <c r="I45" s="6"/>
    </row>
    <row r="46">
      <c r="A46" s="5">
        <v>45.0</v>
      </c>
      <c r="B46" s="6" t="str">
        <f>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IFERROR(__xludf.DUMMYFUNCTION("""COMPUTED_VALUE"""),TRUE)</f>
        <v>1</v>
      </c>
      <c r="D46" s="8" t="str">
        <f>IFERROR(__xludf.DUMMYFUNCTION("""COMPUTED_VALUE"""),"dfu")</f>
        <v>dfu</v>
      </c>
      <c r="E46" s="8">
        <f>IF(C46, COUNTIF(Extraction!A:A, A46), "-")</f>
        <v>1</v>
      </c>
      <c r="F46" s="7" t="b">
        <f>IFERROR(__xludf.DUMMYFUNCTION("(COUNTIF(IMPORTRANGE(""https://docs.google.com/spreadsheets/d/1XUJGjtfB9SoW1rbohdkE9Z52MKac6AJzLHIsCSLTjGo/edit#gid=0"", ""Overlap!A2:A15""), A46)&gt;0)"),FALSE)</f>
        <v>0</v>
      </c>
      <c r="G46" s="8" t="str">
        <f t="shared" si="1"/>
        <v> </v>
      </c>
      <c r="H46" s="9" t="str">
        <f>IF(AND(C46,F46), COUNTIF(Overlap!A:A, A46), "-")</f>
        <v>-</v>
      </c>
      <c r="I46" s="6"/>
    </row>
    <row r="47">
      <c r="A47" s="5">
        <v>46.0</v>
      </c>
      <c r="B47" s="6" t="str">
        <f>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IFERROR(__xludf.DUMMYFUNCTION("""COMPUTED_VALUE"""),FALSE)</f>
        <v>0</v>
      </c>
      <c r="D47" s="8" t="str">
        <f>IFERROR(__xludf.DUMMYFUNCTION("""COMPUTED_VALUE"""),"jfr")</f>
        <v>jfr</v>
      </c>
      <c r="E47" s="8" t="str">
        <f>IF(C47, COUNTIF(Extraction!A:A, A47), "-")</f>
        <v>-</v>
      </c>
      <c r="F47" s="7" t="b">
        <f>IFERROR(__xludf.DUMMYFUNCTION("(COUNTIF(IMPORTRANGE(""https://docs.google.com/spreadsheets/d/1XUJGjtfB9SoW1rbohdkE9Z52MKac6AJzLHIsCSLTjGo/edit#gid=0"", ""Overlap!A2:A15""), A47)&gt;0)"),FALSE)</f>
        <v>0</v>
      </c>
      <c r="G47" s="8" t="str">
        <f t="shared" si="1"/>
        <v> </v>
      </c>
      <c r="H47" s="9" t="str">
        <f>IF(AND(C47,F47), COUNTIF(Overlap!A:A, A47), "-")</f>
        <v>-</v>
      </c>
      <c r="I47" s="6"/>
    </row>
    <row r="48">
      <c r="A48" s="5">
        <v>47.0</v>
      </c>
      <c r="B48" s="6" t="str">
        <f>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IFERROR(__xludf.DUMMYFUNCTION("""COMPUTED_VALUE"""),TRUE)</f>
        <v>1</v>
      </c>
      <c r="D48" s="8" t="str">
        <f>IFERROR(__xludf.DUMMYFUNCTION("""COMPUTED_VALUE"""),"dfu")</f>
        <v>dfu</v>
      </c>
      <c r="E48" s="8">
        <f>IF(C48, COUNTIF(Extraction!A:A, A48), "-")</f>
        <v>1</v>
      </c>
      <c r="F48" s="7" t="b">
        <f>IFERROR(__xludf.DUMMYFUNCTION("(COUNTIF(IMPORTRANGE(""https://docs.google.com/spreadsheets/d/1XUJGjtfB9SoW1rbohdkE9Z52MKac6AJzLHIsCSLTjGo/edit#gid=0"", ""Overlap!A2:A15""), A48)&gt;0)"),FALSE)</f>
        <v>0</v>
      </c>
      <c r="G48" s="8" t="str">
        <f t="shared" si="1"/>
        <v> </v>
      </c>
      <c r="H48" s="9" t="str">
        <f>IF(AND(C48,F48), COUNTIF(Overlap!A:A, A48), "-")</f>
        <v>-</v>
      </c>
      <c r="I48" s="6"/>
    </row>
    <row r="49">
      <c r="A49" s="5">
        <v>48.0</v>
      </c>
      <c r="B49" s="6" t="str">
        <f>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IFERROR(__xludf.DUMMYFUNCTION("""COMPUTED_VALUE"""),TRUE)</f>
        <v>1</v>
      </c>
      <c r="D49" s="8" t="str">
        <f>IFERROR(__xludf.DUMMYFUNCTION("""COMPUTED_VALUE"""),"dfu")</f>
        <v>dfu</v>
      </c>
      <c r="E49" s="8">
        <f>IF(C49, COUNTIF(Extraction!A:A, A49), "-")</f>
        <v>1</v>
      </c>
      <c r="F49" s="7" t="b">
        <f>IFERROR(__xludf.DUMMYFUNCTION("(COUNTIF(IMPORTRANGE(""https://docs.google.com/spreadsheets/d/1XUJGjtfB9SoW1rbohdkE9Z52MKac6AJzLHIsCSLTjGo/edit#gid=0"", ""Overlap!A2:A15""), A49)&gt;0)"),TRUE)</f>
        <v>1</v>
      </c>
      <c r="G49" s="8" t="str">
        <f t="shared" si="1"/>
        <v>jfr</v>
      </c>
      <c r="H49" s="9">
        <f>IF(AND(C49,F49), COUNTIF(Overlap!A:A, A49), "-")</f>
        <v>1</v>
      </c>
      <c r="I49" s="6"/>
    </row>
    <row r="50">
      <c r="A50" s="5">
        <v>49.0</v>
      </c>
      <c r="B50" s="6" t="str">
        <f>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IFERROR(__xludf.DUMMYFUNCTION("""COMPUTED_VALUE"""),TRUE)</f>
        <v>1</v>
      </c>
      <c r="D50" s="8" t="str">
        <f>IFERROR(__xludf.DUMMYFUNCTION("""COMPUTED_VALUE"""),"dfu")</f>
        <v>dfu</v>
      </c>
      <c r="E50" s="8">
        <f>IF(C50, COUNTIF(Extraction!A:A, A50), "-")</f>
        <v>1</v>
      </c>
      <c r="F50" s="7" t="b">
        <f>IFERROR(__xludf.DUMMYFUNCTION("(COUNTIF(IMPORTRANGE(""https://docs.google.com/spreadsheets/d/1XUJGjtfB9SoW1rbohdkE9Z52MKac6AJzLHIsCSLTjGo/edit#gid=0"", ""Overlap!A2:A15""), A50)&gt;0)"),FALSE)</f>
        <v>0</v>
      </c>
      <c r="G50" s="8" t="str">
        <f t="shared" si="1"/>
        <v> </v>
      </c>
      <c r="H50" s="9" t="str">
        <f>IF(AND(C50,F50), COUNTIF(Overlap!A:A, A50), "-")</f>
        <v>-</v>
      </c>
      <c r="I50" s="6"/>
    </row>
    <row r="51">
      <c r="A51" s="5">
        <v>50.0</v>
      </c>
      <c r="B51" s="6" t="str">
        <f>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IFERROR(__xludf.DUMMYFUNCTION("""COMPUTED_VALUE"""),TRUE)</f>
        <v>1</v>
      </c>
      <c r="D51" s="8" t="str">
        <f>IFERROR(__xludf.DUMMYFUNCTION("""COMPUTED_VALUE"""),"jfr")</f>
        <v>jfr</v>
      </c>
      <c r="E51" s="8">
        <f>IF(C51, COUNTIF(Extraction!A:A, A51), "-")</f>
        <v>2</v>
      </c>
      <c r="F51" s="7" t="b">
        <f>IFERROR(__xludf.DUMMYFUNCTION("(COUNTIF(IMPORTRANGE(""https://docs.google.com/spreadsheets/d/1XUJGjtfB9SoW1rbohdkE9Z52MKac6AJzLHIsCSLTjGo/edit#gid=0"", ""Overlap!A2:A15""), A51)&gt;0)"),FALSE)</f>
        <v>0</v>
      </c>
      <c r="G51" s="8" t="str">
        <f t="shared" si="1"/>
        <v> </v>
      </c>
      <c r="H51" s="9" t="str">
        <f>IF(AND(C51,F51), COUNTIF(Overlap!A:A, A51), "-")</f>
        <v>-</v>
      </c>
      <c r="I51" s="6"/>
    </row>
    <row r="52">
      <c r="A52" s="5">
        <v>51.0</v>
      </c>
      <c r="B52" s="6" t="str">
        <f>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IFERROR(__xludf.DUMMYFUNCTION("""COMPUTED_VALUE"""),FALSE)</f>
        <v>0</v>
      </c>
      <c r="D52" s="8" t="str">
        <f>IFERROR(__xludf.DUMMYFUNCTION("""COMPUTED_VALUE"""),"jfr")</f>
        <v>jfr</v>
      </c>
      <c r="E52" s="8" t="str">
        <f>IF(C52, COUNTIF(Extraction!A:A, A52), "-")</f>
        <v>-</v>
      </c>
      <c r="F52" s="7" t="b">
        <f>IFERROR(__xludf.DUMMYFUNCTION("(COUNTIF(IMPORTRANGE(""https://docs.google.com/spreadsheets/d/1XUJGjtfB9SoW1rbohdkE9Z52MKac6AJzLHIsCSLTjGo/edit#gid=0"", ""Overlap!A2:A15""), A52)&gt;0)"),FALSE)</f>
        <v>0</v>
      </c>
      <c r="G52" s="8" t="str">
        <f t="shared" si="1"/>
        <v> </v>
      </c>
      <c r="H52" s="9" t="str">
        <f>IF(AND(C52,F52), COUNTIF(Overlap!A:A, A52), "-")</f>
        <v>-</v>
      </c>
      <c r="I52" s="6"/>
    </row>
    <row r="53">
      <c r="A53" s="5">
        <v>52.0</v>
      </c>
      <c r="B53" s="6" t="str">
        <f>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IFERROR(__xludf.DUMMYFUNCTION("""COMPUTED_VALUE"""),FALSE)</f>
        <v>0</v>
      </c>
      <c r="D53" s="8" t="str">
        <f>IFERROR(__xludf.DUMMYFUNCTION("""COMPUTED_VALUE"""),"jfr")</f>
        <v>jfr</v>
      </c>
      <c r="E53" s="8" t="str">
        <f>IF(C53, COUNTIF(Extraction!A:A, A53), "-")</f>
        <v>-</v>
      </c>
      <c r="F53" s="7" t="b">
        <f>IFERROR(__xludf.DUMMYFUNCTION("(COUNTIF(IMPORTRANGE(""https://docs.google.com/spreadsheets/d/1XUJGjtfB9SoW1rbohdkE9Z52MKac6AJzLHIsCSLTjGo/edit#gid=0"", ""Overlap!A2:A15""), A53)&gt;0)"),FALSE)</f>
        <v>0</v>
      </c>
      <c r="G53" s="8" t="str">
        <f t="shared" si="1"/>
        <v> </v>
      </c>
      <c r="H53" s="9" t="str">
        <f>IF(AND(C53,F53), COUNTIF(Overlap!A:A, A53), "-")</f>
        <v>-</v>
      </c>
      <c r="I53" s="6"/>
    </row>
    <row r="54">
      <c r="A54" s="5">
        <v>53.0</v>
      </c>
      <c r="B54" s="6" t="str">
        <f>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IFERROR(__xludf.DUMMYFUNCTION("""COMPUTED_VALUE"""),TRUE)</f>
        <v>1</v>
      </c>
      <c r="D54" s="8" t="str">
        <f>IFERROR(__xludf.DUMMYFUNCTION("""COMPUTED_VALUE"""),"dfu")</f>
        <v>dfu</v>
      </c>
      <c r="E54" s="8">
        <f>IF(C54, COUNTIF(Extraction!A:A, A54), "-")</f>
        <v>1</v>
      </c>
      <c r="F54" s="7" t="b">
        <f>IFERROR(__xludf.DUMMYFUNCTION("(COUNTIF(IMPORTRANGE(""https://docs.google.com/spreadsheets/d/1XUJGjtfB9SoW1rbohdkE9Z52MKac6AJzLHIsCSLTjGo/edit#gid=0"", ""Overlap!A2:A15""), A54)&gt;0)"),FALSE)</f>
        <v>0</v>
      </c>
      <c r="G54" s="8" t="str">
        <f t="shared" si="1"/>
        <v> </v>
      </c>
      <c r="H54" s="9" t="str">
        <f>IF(AND(C54,F54), COUNTIF(Overlap!A:A, A54), "-")</f>
        <v>-</v>
      </c>
      <c r="I54" s="6"/>
    </row>
    <row r="55">
      <c r="A55" s="5">
        <v>54.0</v>
      </c>
      <c r="B55" s="6" t="str">
        <f>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IFERROR(__xludf.DUMMYFUNCTION("""COMPUTED_VALUE"""),TRUE)</f>
        <v>1</v>
      </c>
      <c r="D55" s="8" t="str">
        <f>IFERROR(__xludf.DUMMYFUNCTION("""COMPUTED_VALUE"""),"jfr")</f>
        <v>jfr</v>
      </c>
      <c r="E55" s="8">
        <f>IF(C55, COUNTIF(Extraction!A:A, A55), "-")</f>
        <v>1</v>
      </c>
      <c r="F55" s="7" t="b">
        <f>IFERROR(__xludf.DUMMYFUNCTION("(COUNTIF(IMPORTRANGE(""https://docs.google.com/spreadsheets/d/1XUJGjtfB9SoW1rbohdkE9Z52MKac6AJzLHIsCSLTjGo/edit#gid=0"", ""Overlap!A2:A15""), A55)&gt;0)"),FALSE)</f>
        <v>0</v>
      </c>
      <c r="G55" s="8" t="str">
        <f t="shared" si="1"/>
        <v> </v>
      </c>
      <c r="H55" s="9" t="str">
        <f>IF(AND(C55,F55), COUNTIF(Overlap!A:A, A55), "-")</f>
        <v>-</v>
      </c>
      <c r="I55" s="6"/>
    </row>
    <row r="56">
      <c r="A56" s="5">
        <v>55.0</v>
      </c>
      <c r="B56" s="6" t="str">
        <f>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IFERROR(__xludf.DUMMYFUNCTION("""COMPUTED_VALUE"""),TRUE)</f>
        <v>1</v>
      </c>
      <c r="D56" s="8" t="str">
        <f>IFERROR(__xludf.DUMMYFUNCTION("""COMPUTED_VALUE"""),"dfu")</f>
        <v>dfu</v>
      </c>
      <c r="E56" s="8">
        <f>IF(C56, COUNTIF(Extraction!A:A, A56), "-")</f>
        <v>1</v>
      </c>
      <c r="F56" s="7" t="b">
        <f>IFERROR(__xludf.DUMMYFUNCTION("(COUNTIF(IMPORTRANGE(""https://docs.google.com/spreadsheets/d/1XUJGjtfB9SoW1rbohdkE9Z52MKac6AJzLHIsCSLTjGo/edit#gid=0"", ""Overlap!A2:A15""), A56)&gt;0)"),FALSE)</f>
        <v>0</v>
      </c>
      <c r="G56" s="8" t="str">
        <f t="shared" si="1"/>
        <v> </v>
      </c>
      <c r="H56" s="9" t="str">
        <f>IF(AND(C56,F56), COUNTIF(Overlap!A:A, A56), "-")</f>
        <v>-</v>
      </c>
      <c r="I56" s="6"/>
    </row>
    <row r="57">
      <c r="A57" s="5">
        <v>56.0</v>
      </c>
      <c r="B57" s="6" t="str">
        <f>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IFERROR(__xludf.DUMMYFUNCTION("""COMPUTED_VALUE"""),TRUE)</f>
        <v>1</v>
      </c>
      <c r="D57" s="8" t="str">
        <f>IFERROR(__xludf.DUMMYFUNCTION("""COMPUTED_VALUE"""),"jfr")</f>
        <v>jfr</v>
      </c>
      <c r="E57" s="8">
        <f>IF(C57, COUNTIF(Extraction!A:A, A57), "-")</f>
        <v>1</v>
      </c>
      <c r="F57" s="7" t="b">
        <f>IFERROR(__xludf.DUMMYFUNCTION("(COUNTIF(IMPORTRANGE(""https://docs.google.com/spreadsheets/d/1XUJGjtfB9SoW1rbohdkE9Z52MKac6AJzLHIsCSLTjGo/edit#gid=0"", ""Overlap!A2:A15""), A57)&gt;0)"),FALSE)</f>
        <v>0</v>
      </c>
      <c r="G57" s="8" t="str">
        <f t="shared" si="1"/>
        <v> </v>
      </c>
      <c r="H57" s="9" t="str">
        <f>IF(AND(C57,F57), COUNTIF(Overlap!A:A, A57), "-")</f>
        <v>-</v>
      </c>
      <c r="I57" s="6"/>
    </row>
    <row r="58">
      <c r="A58" s="5">
        <v>57.0</v>
      </c>
      <c r="B58" s="6" t="str">
        <f>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IFERROR(__xludf.DUMMYFUNCTION("""COMPUTED_VALUE"""),TRUE)</f>
        <v>1</v>
      </c>
      <c r="D58" s="8" t="str">
        <f>IFERROR(__xludf.DUMMYFUNCTION("""COMPUTED_VALUE"""),"dfu")</f>
        <v>dfu</v>
      </c>
      <c r="E58" s="8">
        <f>IF(C58, COUNTIF(Extraction!A:A, A58), "-")</f>
        <v>1</v>
      </c>
      <c r="F58" s="7" t="b">
        <f>IFERROR(__xludf.DUMMYFUNCTION("(COUNTIF(IMPORTRANGE(""https://docs.google.com/spreadsheets/d/1XUJGjtfB9SoW1rbohdkE9Z52MKac6AJzLHIsCSLTjGo/edit#gid=0"", ""Overlap!A2:A15""), A58)&gt;0)"),FALSE)</f>
        <v>0</v>
      </c>
      <c r="G58" s="8" t="str">
        <f t="shared" si="1"/>
        <v> </v>
      </c>
      <c r="H58" s="9" t="str">
        <f>IF(AND(C58,F58), COUNTIF(Overlap!A:A, A58), "-")</f>
        <v>-</v>
      </c>
      <c r="I58" s="6"/>
    </row>
    <row r="59">
      <c r="A59" s="5">
        <v>58.0</v>
      </c>
      <c r="B59" s="6" t="str">
        <f>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IFERROR(__xludf.DUMMYFUNCTION("""COMPUTED_VALUE"""),FALSE)</f>
        <v>0</v>
      </c>
      <c r="D59" s="8" t="str">
        <f>IFERROR(__xludf.DUMMYFUNCTION("""COMPUTED_VALUE"""),"jfr")</f>
        <v>jfr</v>
      </c>
      <c r="E59" s="8" t="str">
        <f>IF(C59, COUNTIF(Extraction!A:A, A59), "-")</f>
        <v>-</v>
      </c>
      <c r="F59" s="7" t="b">
        <f>IFERROR(__xludf.DUMMYFUNCTION("(COUNTIF(IMPORTRANGE(""https://docs.google.com/spreadsheets/d/1XUJGjtfB9SoW1rbohdkE9Z52MKac6AJzLHIsCSLTjGo/edit#gid=0"", ""Overlap!A2:A15""), A59)&gt;0)"),FALSE)</f>
        <v>0</v>
      </c>
      <c r="G59" s="8" t="str">
        <f t="shared" si="1"/>
        <v> </v>
      </c>
      <c r="H59" s="9" t="str">
        <f>IF(AND(C59,F59), COUNTIF(Overlap!A:A, A59), "-")</f>
        <v>-</v>
      </c>
      <c r="I59" s="6"/>
    </row>
    <row r="60">
      <c r="A60" s="5">
        <v>59.0</v>
      </c>
      <c r="B60" s="6" t="str">
        <f>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IFERROR(__xludf.DUMMYFUNCTION("""COMPUTED_VALUE"""),FALSE)</f>
        <v>0</v>
      </c>
      <c r="D60" s="8" t="str">
        <f>IFERROR(__xludf.DUMMYFUNCTION("""COMPUTED_VALUE"""),"jfr")</f>
        <v>jfr</v>
      </c>
      <c r="E60" s="8" t="str">
        <f>IF(C60, COUNTIF(Extraction!A:A, A60), "-")</f>
        <v>-</v>
      </c>
      <c r="F60" s="7" t="b">
        <f>IFERROR(__xludf.DUMMYFUNCTION("(COUNTIF(IMPORTRANGE(""https://docs.google.com/spreadsheets/d/1XUJGjtfB9SoW1rbohdkE9Z52MKac6AJzLHIsCSLTjGo/edit#gid=0"", ""Overlap!A2:A15""), A60)&gt;0)"),FALSE)</f>
        <v>0</v>
      </c>
      <c r="G60" s="8" t="str">
        <f t="shared" si="1"/>
        <v> </v>
      </c>
      <c r="H60" s="9" t="str">
        <f>IF(AND(C60,F60), COUNTIF(Overlap!A:A, A60), "-")</f>
        <v>-</v>
      </c>
      <c r="I60" s="6"/>
    </row>
    <row r="61">
      <c r="A61" s="5">
        <v>60.0</v>
      </c>
      <c r="B61" s="6" t="str">
        <f>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IFERROR(__xludf.DUMMYFUNCTION("""COMPUTED_VALUE"""),TRUE)</f>
        <v>1</v>
      </c>
      <c r="D61" s="8" t="str">
        <f>IFERROR(__xludf.DUMMYFUNCTION("""COMPUTED_VALUE"""),"dfu")</f>
        <v>dfu</v>
      </c>
      <c r="E61" s="8">
        <f>IF(C61, COUNTIF(Extraction!A:A, A61), "-")</f>
        <v>3</v>
      </c>
      <c r="F61" s="7" t="b">
        <f>IFERROR(__xludf.DUMMYFUNCTION("(COUNTIF(IMPORTRANGE(""https://docs.google.com/spreadsheets/d/1XUJGjtfB9SoW1rbohdkE9Z52MKac6AJzLHIsCSLTjGo/edit#gid=0"", ""Overlap!A2:A15""), A61)&gt;0)"),FALSE)</f>
        <v>0</v>
      </c>
      <c r="G61" s="8" t="str">
        <f t="shared" si="1"/>
        <v> </v>
      </c>
      <c r="H61" s="9" t="str">
        <f>IF(AND(C61,F61), COUNTIF(Overlap!A:A, A61), "-")</f>
        <v>-</v>
      </c>
      <c r="I61" s="6"/>
    </row>
    <row r="62">
      <c r="A62" s="5">
        <v>61.0</v>
      </c>
      <c r="B62" s="6" t="str">
        <f>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IFERROR(__xludf.DUMMYFUNCTION("""COMPUTED_VALUE"""),TRUE)</f>
        <v>1</v>
      </c>
      <c r="D62" s="8" t="str">
        <f>IFERROR(__xludf.DUMMYFUNCTION("""COMPUTED_VALUE"""),"jfr")</f>
        <v>jfr</v>
      </c>
      <c r="E62" s="8">
        <f>IF(C62, COUNTIF(Extraction!A:A, A62), "-")</f>
        <v>1</v>
      </c>
      <c r="F62" s="7" t="b">
        <f>IFERROR(__xludf.DUMMYFUNCTION("(COUNTIF(IMPORTRANGE(""https://docs.google.com/spreadsheets/d/1XUJGjtfB9SoW1rbohdkE9Z52MKac6AJzLHIsCSLTjGo/edit#gid=0"", ""Overlap!A2:A15""), A62)&gt;0)"),FALSE)</f>
        <v>0</v>
      </c>
      <c r="G62" s="8" t="str">
        <f t="shared" si="1"/>
        <v> </v>
      </c>
      <c r="H62" s="9" t="str">
        <f>IF(AND(C62,F62), COUNTIF(Overlap!A:A, A62), "-")</f>
        <v>-</v>
      </c>
      <c r="I62" s="6"/>
    </row>
    <row r="63">
      <c r="A63" s="5">
        <v>62.0</v>
      </c>
      <c r="B63" s="6" t="str">
        <f>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IFERROR(__xludf.DUMMYFUNCTION("""COMPUTED_VALUE"""),TRUE)</f>
        <v>1</v>
      </c>
      <c r="D63" s="8" t="str">
        <f>IFERROR(__xludf.DUMMYFUNCTION("""COMPUTED_VALUE"""),"dfu")</f>
        <v>dfu</v>
      </c>
      <c r="E63" s="8">
        <f>IF(C63, COUNTIF(Extraction!A:A, A63), "-")</f>
        <v>1</v>
      </c>
      <c r="F63" s="7" t="b">
        <f>IFERROR(__xludf.DUMMYFUNCTION("(COUNTIF(IMPORTRANGE(""https://docs.google.com/spreadsheets/d/1XUJGjtfB9SoW1rbohdkE9Z52MKac6AJzLHIsCSLTjGo/edit#gid=0"", ""Overlap!A2:A15""), A63)&gt;0)"),FALSE)</f>
        <v>0</v>
      </c>
      <c r="G63" s="8" t="str">
        <f t="shared" si="1"/>
        <v> </v>
      </c>
      <c r="H63" s="9" t="str">
        <f>IF(AND(C63,F63), COUNTIF(Overlap!A:A, A63), "-")</f>
        <v>-</v>
      </c>
      <c r="I63" s="6"/>
    </row>
    <row r="64">
      <c r="A64" s="5">
        <v>63.0</v>
      </c>
      <c r="B64" s="6" t="str">
        <f>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IFERROR(__xludf.DUMMYFUNCTION("""COMPUTED_VALUE"""),FALSE)</f>
        <v>0</v>
      </c>
      <c r="D64" s="8" t="str">
        <f>IFERROR(__xludf.DUMMYFUNCTION("""COMPUTED_VALUE"""),"jfr")</f>
        <v>jfr</v>
      </c>
      <c r="E64" s="8" t="str">
        <f>IF(C64, COUNTIF(Extraction!A:A, A64), "-")</f>
        <v>-</v>
      </c>
      <c r="F64" s="7" t="b">
        <f>IFERROR(__xludf.DUMMYFUNCTION("(COUNTIF(IMPORTRANGE(""https://docs.google.com/spreadsheets/d/1XUJGjtfB9SoW1rbohdkE9Z52MKac6AJzLHIsCSLTjGo/edit#gid=0"", ""Overlap!A2:A15""), A64)&gt;0)"),FALSE)</f>
        <v>0</v>
      </c>
      <c r="G64" s="8" t="str">
        <f t="shared" si="1"/>
        <v> </v>
      </c>
      <c r="H64" s="9" t="str">
        <f>IF(AND(C64,F64), COUNTIF(Overlap!A:A, A64), "-")</f>
        <v>-</v>
      </c>
      <c r="I64" s="6"/>
    </row>
    <row r="65">
      <c r="A65" s="5">
        <v>64.0</v>
      </c>
      <c r="B65" s="6" t="str">
        <f>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IFERROR(__xludf.DUMMYFUNCTION("""COMPUTED_VALUE"""),FALSE)</f>
        <v>0</v>
      </c>
      <c r="D65" s="8" t="str">
        <f>IFERROR(__xludf.DUMMYFUNCTION("""COMPUTED_VALUE"""),"jfr")</f>
        <v>jfr</v>
      </c>
      <c r="E65" s="8" t="str">
        <f>IF(C65, COUNTIF(Extraction!A:A, A65), "-")</f>
        <v>-</v>
      </c>
      <c r="F65" s="7" t="b">
        <f>IFERROR(__xludf.DUMMYFUNCTION("(COUNTIF(IMPORTRANGE(""https://docs.google.com/spreadsheets/d/1XUJGjtfB9SoW1rbohdkE9Z52MKac6AJzLHIsCSLTjGo/edit#gid=0"", ""Overlap!A2:A15""), A65)&gt;0)"),TRUE)</f>
        <v>1</v>
      </c>
      <c r="G65" s="8" t="str">
        <f t="shared" si="1"/>
        <v> </v>
      </c>
      <c r="H65" s="9" t="str">
        <f>IF(AND(C65,F65), COUNTIF(Overlap!A:A, A65), "-")</f>
        <v>-</v>
      </c>
      <c r="I65" s="6"/>
    </row>
    <row r="66">
      <c r="A66" s="5">
        <v>65.0</v>
      </c>
      <c r="B66" s="6" t="str">
        <f>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IFERROR(__xludf.DUMMYFUNCTION("""COMPUTED_VALUE"""),TRUE)</f>
        <v>1</v>
      </c>
      <c r="D66" s="8" t="str">
        <f>IFERROR(__xludf.DUMMYFUNCTION("""COMPUTED_VALUE"""),"dfu")</f>
        <v>dfu</v>
      </c>
      <c r="E66" s="8">
        <f>IF(C66, COUNTIF(Extraction!A:A, A66), "-")</f>
        <v>5</v>
      </c>
      <c r="F66" s="7" t="b">
        <f>IFERROR(__xludf.DUMMYFUNCTION("(COUNTIF(IMPORTRANGE(""https://docs.google.com/spreadsheets/d/1XUJGjtfB9SoW1rbohdkE9Z52MKac6AJzLHIsCSLTjGo/edit#gid=0"", ""Overlap!A2:A15""), A66)&gt;0)"),FALSE)</f>
        <v>0</v>
      </c>
      <c r="G66" s="8" t="str">
        <f t="shared" si="1"/>
        <v> </v>
      </c>
      <c r="H66" s="9" t="str">
        <f>IF(AND(C66,F66), COUNTIF(Overlap!A:A, A66), "-")</f>
        <v>-</v>
      </c>
      <c r="I66" s="6"/>
    </row>
    <row r="67">
      <c r="A67" s="5">
        <v>66.0</v>
      </c>
      <c r="B67" s="6" t="str">
        <f>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IFERROR(__xludf.DUMMYFUNCTION("""COMPUTED_VALUE"""),FALSE)</f>
        <v>0</v>
      </c>
      <c r="D67" s="8" t="str">
        <f>IFERROR(__xludf.DUMMYFUNCTION("""COMPUTED_VALUE"""),"jfr")</f>
        <v>jfr</v>
      </c>
      <c r="E67" s="8" t="str">
        <f>IF(C67, COUNTIF(Extraction!A:A, A67), "-")</f>
        <v>-</v>
      </c>
      <c r="F67" s="7" t="b">
        <f>IFERROR(__xludf.DUMMYFUNCTION("(COUNTIF(IMPORTRANGE(""https://docs.google.com/spreadsheets/d/1XUJGjtfB9SoW1rbohdkE9Z52MKac6AJzLHIsCSLTjGo/edit#gid=0"", ""Overlap!A2:A15""), A67)&gt;0)"),FALSE)</f>
        <v>0</v>
      </c>
      <c r="G67" s="8" t="str">
        <f t="shared" si="1"/>
        <v> </v>
      </c>
      <c r="H67" s="9" t="str">
        <f>IF(AND(C67,F67), COUNTIF(Overlap!A:A, A67), "-")</f>
        <v>-</v>
      </c>
      <c r="I67" s="6"/>
    </row>
    <row r="68">
      <c r="A68" s="5">
        <v>67.0</v>
      </c>
      <c r="B68" s="6" t="str">
        <f>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IFERROR(__xludf.DUMMYFUNCTION("""COMPUTED_VALUE"""),FALSE)</f>
        <v>0</v>
      </c>
      <c r="D68" s="8" t="str">
        <f>IFERROR(__xludf.DUMMYFUNCTION("""COMPUTED_VALUE"""),"dfu")</f>
        <v>dfu</v>
      </c>
      <c r="E68" s="8" t="str">
        <f>IF(C68, COUNTIF(Extraction!A:A, A68), "-")</f>
        <v>-</v>
      </c>
      <c r="F68" s="7" t="b">
        <f>IFERROR(__xludf.DUMMYFUNCTION("(COUNTIF(IMPORTRANGE(""https://docs.google.com/spreadsheets/d/1XUJGjtfB9SoW1rbohdkE9Z52MKac6AJzLHIsCSLTjGo/edit#gid=0"", ""Overlap!A2:A15""), A68)&gt;0)"),FALSE)</f>
        <v>0</v>
      </c>
      <c r="G68" s="8" t="str">
        <f t="shared" si="1"/>
        <v> </v>
      </c>
      <c r="H68" s="9" t="str">
        <f>IF(AND(C68,F68), COUNTIF(Overlap!A:A, A68), "-")</f>
        <v>-</v>
      </c>
      <c r="I68" s="6"/>
    </row>
    <row r="69">
      <c r="A69" s="5">
        <v>68.0</v>
      </c>
      <c r="B69" s="6" t="str">
        <f>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IFERROR(__xludf.DUMMYFUNCTION("""COMPUTED_VALUE"""),FALSE)</f>
        <v>0</v>
      </c>
      <c r="D69" s="8" t="str">
        <f>IFERROR(__xludf.DUMMYFUNCTION("""COMPUTED_VALUE"""),"jfr")</f>
        <v>jfr</v>
      </c>
      <c r="E69" s="8" t="str">
        <f>IF(C69, COUNTIF(Extraction!A:A, A69), "-")</f>
        <v>-</v>
      </c>
      <c r="F69" s="7" t="b">
        <f>IFERROR(__xludf.DUMMYFUNCTION("(COUNTIF(IMPORTRANGE(""https://docs.google.com/spreadsheets/d/1XUJGjtfB9SoW1rbohdkE9Z52MKac6AJzLHIsCSLTjGo/edit#gid=0"", ""Overlap!A2:A15""), A69)&gt;0)"),TRUE)</f>
        <v>1</v>
      </c>
      <c r="G69" s="8" t="str">
        <f t="shared" si="1"/>
        <v> </v>
      </c>
      <c r="H69" s="9" t="str">
        <f>IF(AND(C69,F69), COUNTIF(Overlap!A:A, A69), "-")</f>
        <v>-</v>
      </c>
      <c r="I69" s="6"/>
    </row>
    <row r="70">
      <c r="A70" s="5">
        <v>69.0</v>
      </c>
      <c r="B70" s="6" t="str">
        <f>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IFERROR(__xludf.DUMMYFUNCTION("""COMPUTED_VALUE"""),FALSE)</f>
        <v>0</v>
      </c>
      <c r="D70" s="8" t="str">
        <f>IFERROR(__xludf.DUMMYFUNCTION("""COMPUTED_VALUE"""),"dfu")</f>
        <v>dfu</v>
      </c>
      <c r="E70" s="8" t="str">
        <f>IF(C70, COUNTIF(Extraction!A:A, A70), "-")</f>
        <v>-</v>
      </c>
      <c r="F70" s="7" t="b">
        <f>IFERROR(__xludf.DUMMYFUNCTION("(COUNTIF(IMPORTRANGE(""https://docs.google.com/spreadsheets/d/1XUJGjtfB9SoW1rbohdkE9Z52MKac6AJzLHIsCSLTjGo/edit#gid=0"", ""Overlap!A2:A15""), A70)&gt;0)"),FALSE)</f>
        <v>0</v>
      </c>
      <c r="G70" s="8" t="str">
        <f t="shared" si="1"/>
        <v> </v>
      </c>
      <c r="H70" s="9" t="str">
        <f>IF(AND(C70,F70), COUNTIF(Overlap!A:A, A70), "-")</f>
        <v>-</v>
      </c>
      <c r="I70" s="6"/>
    </row>
    <row r="71">
      <c r="A71" s="5">
        <v>70.0</v>
      </c>
      <c r="B71" s="6" t="str">
        <f>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IFERROR(__xludf.DUMMYFUNCTION("""COMPUTED_VALUE"""),FALSE)</f>
        <v>0</v>
      </c>
      <c r="D71" s="8" t="str">
        <f>IFERROR(__xludf.DUMMYFUNCTION("""COMPUTED_VALUE"""),"jfr")</f>
        <v>jfr</v>
      </c>
      <c r="E71" s="8" t="str">
        <f>IF(C71, COUNTIF(Extraction!A:A, A71), "-")</f>
        <v>-</v>
      </c>
      <c r="F71" s="7" t="b">
        <f>IFERROR(__xludf.DUMMYFUNCTION("(COUNTIF(IMPORTRANGE(""https://docs.google.com/spreadsheets/d/1XUJGjtfB9SoW1rbohdkE9Z52MKac6AJzLHIsCSLTjGo/edit#gid=0"", ""Overlap!A2:A15""), A71)&gt;0)"),FALSE)</f>
        <v>0</v>
      </c>
      <c r="G71" s="8" t="str">
        <f t="shared" si="1"/>
        <v> </v>
      </c>
      <c r="H71" s="9" t="str">
        <f>IF(AND(C71,F71), COUNTIF(Overlap!A:A, A71), "-")</f>
        <v>-</v>
      </c>
      <c r="I71" s="6"/>
    </row>
    <row r="72">
      <c r="A72" s="5">
        <v>71.0</v>
      </c>
      <c r="B72" s="6" t="str">
        <f>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IFERROR(__xludf.DUMMYFUNCTION("""COMPUTED_VALUE"""),TRUE)</f>
        <v>1</v>
      </c>
      <c r="D72" s="8" t="str">
        <f>IFERROR(__xludf.DUMMYFUNCTION("""COMPUTED_VALUE"""),"dfu")</f>
        <v>dfu</v>
      </c>
      <c r="E72" s="8">
        <f>IF(C72, COUNTIF(Extraction!A:A, A72), "-")</f>
        <v>1</v>
      </c>
      <c r="F72" s="7" t="b">
        <f>IFERROR(__xludf.DUMMYFUNCTION("(COUNTIF(IMPORTRANGE(""https://docs.google.com/spreadsheets/d/1XUJGjtfB9SoW1rbohdkE9Z52MKac6AJzLHIsCSLTjGo/edit#gid=0"", ""Overlap!A2:A15""), A72)&gt;0)"),TRUE)</f>
        <v>1</v>
      </c>
      <c r="G72" s="8" t="str">
        <f t="shared" si="1"/>
        <v>jfr</v>
      </c>
      <c r="H72" s="9">
        <f>IF(AND(C72,F72), COUNTIF(Overlap!A:A, A72), "-")</f>
        <v>1</v>
      </c>
      <c r="I72" s="6"/>
    </row>
    <row r="73">
      <c r="A73" s="5">
        <v>72.0</v>
      </c>
      <c r="B73" s="6" t="str">
        <f>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IFERROR(__xludf.DUMMYFUNCTION("""COMPUTED_VALUE"""),FALSE)</f>
        <v>0</v>
      </c>
      <c r="D73" s="8" t="str">
        <f>IFERROR(__xludf.DUMMYFUNCTION("""COMPUTED_VALUE"""),"dfu")</f>
        <v>dfu</v>
      </c>
      <c r="E73" s="8" t="str">
        <f>IF(C73, COUNTIF(Extraction!A:A, A73), "-")</f>
        <v>-</v>
      </c>
      <c r="F73" s="7" t="b">
        <f>IFERROR(__xludf.DUMMYFUNCTION("(COUNTIF(IMPORTRANGE(""https://docs.google.com/spreadsheets/d/1XUJGjtfB9SoW1rbohdkE9Z52MKac6AJzLHIsCSLTjGo/edit#gid=0"", ""Overlap!A2:A15""), A73)&gt;0)"),FALSE)</f>
        <v>0</v>
      </c>
      <c r="G73" s="8" t="str">
        <f t="shared" si="1"/>
        <v> </v>
      </c>
      <c r="H73" s="9" t="str">
        <f>IF(AND(C73,F73), COUNTIF(Overlap!A:A, A73), "-")</f>
        <v>-</v>
      </c>
      <c r="I73" s="6"/>
    </row>
    <row r="74">
      <c r="A74" s="5">
        <v>73.0</v>
      </c>
      <c r="B74" s="6" t="str">
        <f>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IFERROR(__xludf.DUMMYFUNCTION("""COMPUTED_VALUE"""),TRUE)</f>
        <v>1</v>
      </c>
      <c r="D74" s="8" t="str">
        <f>IFERROR(__xludf.DUMMYFUNCTION("""COMPUTED_VALUE"""),"jfr")</f>
        <v>jfr</v>
      </c>
      <c r="E74" s="8">
        <f>IF(C74, COUNTIF(Extraction!A:A, A74), "-")</f>
        <v>1</v>
      </c>
      <c r="F74" s="7" t="b">
        <f>IFERROR(__xludf.DUMMYFUNCTION("(COUNTIF(IMPORTRANGE(""https://docs.google.com/spreadsheets/d/1XUJGjtfB9SoW1rbohdkE9Z52MKac6AJzLHIsCSLTjGo/edit#gid=0"", ""Overlap!A2:A15""), A74)&gt;0)"),FALSE)</f>
        <v>0</v>
      </c>
      <c r="G74" s="8" t="str">
        <f t="shared" si="1"/>
        <v> </v>
      </c>
      <c r="H74" s="9" t="str">
        <f>IF(AND(C74,F74), COUNTIF(Overlap!A:A, A74), "-")</f>
        <v>-</v>
      </c>
      <c r="I74" s="6"/>
    </row>
    <row r="75">
      <c r="A75" s="5">
        <v>74.0</v>
      </c>
      <c r="B75" s="6" t="str">
        <f>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IFERROR(__xludf.DUMMYFUNCTION("""COMPUTED_VALUE"""),FALSE)</f>
        <v>0</v>
      </c>
      <c r="D75" s="8" t="str">
        <f>IFERROR(__xludf.DUMMYFUNCTION("""COMPUTED_VALUE"""),"jfr")</f>
        <v>jfr</v>
      </c>
      <c r="E75" s="8" t="str">
        <f>IF(C75, COUNTIF(Extraction!A:A, A75), "-")</f>
        <v>-</v>
      </c>
      <c r="F75" s="7" t="b">
        <f>IFERROR(__xludf.DUMMYFUNCTION("(COUNTIF(IMPORTRANGE(""https://docs.google.com/spreadsheets/d/1XUJGjtfB9SoW1rbohdkE9Z52MKac6AJzLHIsCSLTjGo/edit#gid=0"", ""Overlap!A2:A15""), A75)&gt;0)"),FALSE)</f>
        <v>0</v>
      </c>
      <c r="G75" s="8" t="str">
        <f t="shared" si="1"/>
        <v> </v>
      </c>
      <c r="H75" s="9" t="str">
        <f>IF(AND(C75,F75), COUNTIF(Overlap!A:A, A75), "-")</f>
        <v>-</v>
      </c>
      <c r="I75" s="6"/>
    </row>
    <row r="76">
      <c r="A76" s="5">
        <v>75.0</v>
      </c>
      <c r="B76" s="6" t="str">
        <f>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IFERROR(__xludf.DUMMYFUNCTION("""COMPUTED_VALUE"""),FALSE)</f>
        <v>0</v>
      </c>
      <c r="D76" s="8" t="str">
        <f>IFERROR(__xludf.DUMMYFUNCTION("""COMPUTED_VALUE"""),"dfu")</f>
        <v>dfu</v>
      </c>
      <c r="E76" s="8" t="str">
        <f>IF(C76, COUNTIF(Extraction!A:A, A76), "-")</f>
        <v>-</v>
      </c>
      <c r="F76" s="7" t="b">
        <f>IFERROR(__xludf.DUMMYFUNCTION("(COUNTIF(IMPORTRANGE(""https://docs.google.com/spreadsheets/d/1XUJGjtfB9SoW1rbohdkE9Z52MKac6AJzLHIsCSLTjGo/edit#gid=0"", ""Overlap!A2:A15""), A76)&gt;0)"),FALSE)</f>
        <v>0</v>
      </c>
      <c r="G76" s="8" t="str">
        <f t="shared" si="1"/>
        <v> </v>
      </c>
      <c r="H76" s="9" t="str">
        <f>IF(AND(C76,F76), COUNTIF(Overlap!A:A, A76), "-")</f>
        <v>-</v>
      </c>
      <c r="I76" s="6"/>
    </row>
    <row r="77">
      <c r="A77" s="5">
        <v>76.0</v>
      </c>
      <c r="B77" s="6" t="str">
        <f>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IFERROR(__xludf.DUMMYFUNCTION("""COMPUTED_VALUE"""),FALSE)</f>
        <v>0</v>
      </c>
      <c r="D77" s="8" t="str">
        <f>IFERROR(__xludf.DUMMYFUNCTION("""COMPUTED_VALUE"""),"jfr")</f>
        <v>jfr</v>
      </c>
      <c r="E77" s="8" t="str">
        <f>IF(C77, COUNTIF(Extraction!A:A, A77), "-")</f>
        <v>-</v>
      </c>
      <c r="F77" s="7" t="b">
        <f>IFERROR(__xludf.DUMMYFUNCTION("(COUNTIF(IMPORTRANGE(""https://docs.google.com/spreadsheets/d/1XUJGjtfB9SoW1rbohdkE9Z52MKac6AJzLHIsCSLTjGo/edit#gid=0"", ""Overlap!A2:A15""), A77)&gt;0)"),FALSE)</f>
        <v>0</v>
      </c>
      <c r="G77" s="8" t="str">
        <f t="shared" si="1"/>
        <v> </v>
      </c>
      <c r="H77" s="9" t="str">
        <f>IF(AND(C77,F77), COUNTIF(Overlap!A:A, A77), "-")</f>
        <v>-</v>
      </c>
      <c r="I77" s="6"/>
    </row>
    <row r="78">
      <c r="A78" s="5">
        <v>77.0</v>
      </c>
      <c r="B78" s="6" t="str">
        <f>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IFERROR(__xludf.DUMMYFUNCTION("""COMPUTED_VALUE"""),TRUE)</f>
        <v>1</v>
      </c>
      <c r="D78" s="8" t="str">
        <f>IFERROR(__xludf.DUMMYFUNCTION("""COMPUTED_VALUE"""),"jfr")</f>
        <v>jfr</v>
      </c>
      <c r="E78" s="8">
        <f>IF(C78, COUNTIF(Extraction!A:A, A78), "-")</f>
        <v>1</v>
      </c>
      <c r="F78" s="7" t="b">
        <f>IFERROR(__xludf.DUMMYFUNCTION("(COUNTIF(IMPORTRANGE(""https://docs.google.com/spreadsheets/d/1XUJGjtfB9SoW1rbohdkE9Z52MKac6AJzLHIsCSLTjGo/edit#gid=0"", ""Overlap!A2:A15""), A78)&gt;0)"),TRUE)</f>
        <v>1</v>
      </c>
      <c r="G78" s="8" t="str">
        <f t="shared" si="1"/>
        <v>dfu</v>
      </c>
      <c r="H78" s="9">
        <f>IF(AND(C78,F78), COUNTIF(Overlap!A:A, A78), "-")</f>
        <v>1</v>
      </c>
      <c r="I78" s="6"/>
    </row>
    <row r="79">
      <c r="A79" s="5">
        <v>78.0</v>
      </c>
      <c r="B79" s="6" t="str">
        <f>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IFERROR(__xludf.DUMMYFUNCTION("""COMPUTED_VALUE"""),FALSE)</f>
        <v>0</v>
      </c>
      <c r="D79" s="8" t="str">
        <f>IFERROR(__xludf.DUMMYFUNCTION("""COMPUTED_VALUE"""),"dfu")</f>
        <v>dfu</v>
      </c>
      <c r="E79" s="8" t="str">
        <f>IF(C79, COUNTIF(Extraction!A:A, A79), "-")</f>
        <v>-</v>
      </c>
      <c r="F79" s="7" t="b">
        <f>IFERROR(__xludf.DUMMYFUNCTION("(COUNTIF(IMPORTRANGE(""https://docs.google.com/spreadsheets/d/1XUJGjtfB9SoW1rbohdkE9Z52MKac6AJzLHIsCSLTjGo/edit#gid=0"", ""Overlap!A2:A15""), A79)&gt;0)"),FALSE)</f>
        <v>0</v>
      </c>
      <c r="G79" s="8" t="str">
        <f t="shared" si="1"/>
        <v> </v>
      </c>
      <c r="H79" s="9" t="str">
        <f>IF(AND(C79,F79), COUNTIF(Overlap!A:A, A79), "-")</f>
        <v>-</v>
      </c>
      <c r="I79" s="6"/>
    </row>
    <row r="80">
      <c r="A80" s="5">
        <v>79.0</v>
      </c>
      <c r="B80" s="6" t="str">
        <f>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IFERROR(__xludf.DUMMYFUNCTION("""COMPUTED_VALUE"""),FALSE)</f>
        <v>0</v>
      </c>
      <c r="D80" s="8" t="str">
        <f>IFERROR(__xludf.DUMMYFUNCTION("""COMPUTED_VALUE"""),"jfr")</f>
        <v>jfr</v>
      </c>
      <c r="E80" s="8" t="str">
        <f>IF(C80, COUNTIF(Extraction!A:A, A80), "-")</f>
        <v>-</v>
      </c>
      <c r="F80" s="7" t="b">
        <f>IFERROR(__xludf.DUMMYFUNCTION("(COUNTIF(IMPORTRANGE(""https://docs.google.com/spreadsheets/d/1XUJGjtfB9SoW1rbohdkE9Z52MKac6AJzLHIsCSLTjGo/edit#gid=0"", ""Overlap!A2:A15""), A80)&gt;0)"),FALSE)</f>
        <v>0</v>
      </c>
      <c r="G80" s="8" t="str">
        <f t="shared" si="1"/>
        <v> </v>
      </c>
      <c r="H80" s="9" t="str">
        <f>IF(AND(C80,F80), COUNTIF(Overlap!A:A, A80), "-")</f>
        <v>-</v>
      </c>
      <c r="I80" s="6"/>
    </row>
    <row r="81">
      <c r="A81" s="5">
        <v>80.0</v>
      </c>
      <c r="B81" s="6" t="str">
        <f>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IFERROR(__xludf.DUMMYFUNCTION("""COMPUTED_VALUE"""),TRUE)</f>
        <v>1</v>
      </c>
      <c r="D81" s="8" t="str">
        <f>IFERROR(__xludf.DUMMYFUNCTION("""COMPUTED_VALUE"""),"dfu")</f>
        <v>dfu</v>
      </c>
      <c r="E81" s="8">
        <f>IF(C81, COUNTIF(Extraction!A:A, A81), "-")</f>
        <v>1</v>
      </c>
      <c r="F81" s="7" t="b">
        <f>IFERROR(__xludf.DUMMYFUNCTION("(COUNTIF(IMPORTRANGE(""https://docs.google.com/spreadsheets/d/1XUJGjtfB9SoW1rbohdkE9Z52MKac6AJzLHIsCSLTjGo/edit#gid=0"", ""Overlap!A2:A15""), A81)&gt;0)"),FALSE)</f>
        <v>0</v>
      </c>
      <c r="G81" s="8" t="str">
        <f t="shared" si="1"/>
        <v> </v>
      </c>
      <c r="H81" s="9" t="str">
        <f>IF(AND(C81,F81), COUNTIF(Overlap!A:A, A81), "-")</f>
        <v>-</v>
      </c>
      <c r="I81" s="6"/>
    </row>
    <row r="82">
      <c r="A82" s="5">
        <v>81.0</v>
      </c>
      <c r="B82" s="6" t="str">
        <f>IFERROR(__xludf.DUMMYFUNCTION("""COMPUTED_VALUE"""),"Abdelfattah, A. S., Cerny, T., Taibi, D., &amp; Vegas, S. (2023, May). Comparing 2D and augmented reality visualizations for microservice system understandability: A controlled experiment. In 2023 IEEE/ACM 31st International Conference on Program Comprehensio"&amp;"n (ICPC) (pp. 135-145). IEEE.")</f>
        <v>Abdelfattah, A. S., Cerny, T., Taibi, D., &amp; Vegas, S. (2023, May). Comparing 2D and augmented reality visualizations for microservice system understandability: A controlled experiment. In 2023 IEEE/ACM 31st International Conference on Program Comprehension (ICPC) (pp. 135-145). IEEE.</v>
      </c>
      <c r="C82" s="7" t="b">
        <f>IFERROR(__xludf.DUMMYFUNCTION("""COMPUTED_VALUE"""),TRUE)</f>
        <v>1</v>
      </c>
      <c r="D82" s="8" t="str">
        <f>IFERROR(__xludf.DUMMYFUNCTION("""COMPUTED_VALUE"""),"jfr")</f>
        <v>jfr</v>
      </c>
      <c r="E82" s="8">
        <f>IF(C82, COUNTIF(Extraction!A:A, A82), "-")</f>
        <v>1</v>
      </c>
      <c r="F82" s="7" t="b">
        <f>IFERROR(__xludf.DUMMYFUNCTION("(COUNTIF(IMPORTRANGE(""https://docs.google.com/spreadsheets/d/1XUJGjtfB9SoW1rbohdkE9Z52MKac6AJzLHIsCSLTjGo/edit#gid=0"", ""Overlap!A2:A15""), A82)&gt;0)"),FALSE)</f>
        <v>0</v>
      </c>
      <c r="G82" s="8" t="str">
        <f t="shared" si="1"/>
        <v> </v>
      </c>
      <c r="H82" s="9" t="str">
        <f>IF(AND(C82,F82), COUNTIF(Overlap!A:A, A82), "-")</f>
        <v>-</v>
      </c>
      <c r="I82" s="6"/>
    </row>
    <row r="83">
      <c r="A83" s="5">
        <v>82.0</v>
      </c>
      <c r="B83" s="6" t="str">
        <f>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IFERROR(__xludf.DUMMYFUNCTION("""COMPUTED_VALUE"""),FALSE)</f>
        <v>0</v>
      </c>
      <c r="D83" s="8" t="str">
        <f>IFERROR(__xludf.DUMMYFUNCTION("""COMPUTED_VALUE"""),"jfr")</f>
        <v>jfr</v>
      </c>
      <c r="E83" s="8" t="str">
        <f>IF(C83, COUNTIF(Extraction!A:A, A83), "-")</f>
        <v>-</v>
      </c>
      <c r="F83" s="7" t="b">
        <f>IFERROR(__xludf.DUMMYFUNCTION("(COUNTIF(IMPORTRANGE(""https://docs.google.com/spreadsheets/d/1XUJGjtfB9SoW1rbohdkE9Z52MKac6AJzLHIsCSLTjGo/edit#gid=0"", ""Overlap!A2:A15""), A83)&gt;0)"),FALSE)</f>
        <v>0</v>
      </c>
      <c r="G83" s="8" t="str">
        <f t="shared" si="1"/>
        <v> </v>
      </c>
      <c r="H83" s="9" t="str">
        <f>IF(AND(C83,F83), COUNTIF(Overlap!A:A, A83), "-")</f>
        <v>-</v>
      </c>
      <c r="I83" s="6"/>
    </row>
    <row r="84">
      <c r="A84" s="5">
        <v>83.0</v>
      </c>
      <c r="B84" s="6" t="str">
        <f>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IFERROR(__xludf.DUMMYFUNCTION("""COMPUTED_VALUE"""),FALSE)</f>
        <v>0</v>
      </c>
      <c r="D84" s="8" t="str">
        <f>IFERROR(__xludf.DUMMYFUNCTION("""COMPUTED_VALUE"""),"dfu")</f>
        <v>dfu</v>
      </c>
      <c r="E84" s="8" t="str">
        <f>IF(C84, COUNTIF(Extraction!A:A, A84), "-")</f>
        <v>-</v>
      </c>
      <c r="F84" s="7" t="b">
        <f>IFERROR(__xludf.DUMMYFUNCTION("(COUNTIF(IMPORTRANGE(""https://docs.google.com/spreadsheets/d/1XUJGjtfB9SoW1rbohdkE9Z52MKac6AJzLHIsCSLTjGo/edit#gid=0"", ""Overlap!A2:A15""), A84)&gt;0)"),FALSE)</f>
        <v>0</v>
      </c>
      <c r="G84" s="8" t="str">
        <f t="shared" si="1"/>
        <v> </v>
      </c>
      <c r="H84" s="9" t="str">
        <f>IF(AND(C84,F84), COUNTIF(Overlap!A:A, A84), "-")</f>
        <v>-</v>
      </c>
      <c r="I84" s="6"/>
    </row>
    <row r="85">
      <c r="A85" s="5">
        <v>84.0</v>
      </c>
      <c r="B85" s="6" t="str">
        <f>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IFERROR(__xludf.DUMMYFUNCTION("""COMPUTED_VALUE"""),FALSE)</f>
        <v>0</v>
      </c>
      <c r="D85" s="8" t="str">
        <f>IFERROR(__xludf.DUMMYFUNCTION("""COMPUTED_VALUE"""),"jfr")</f>
        <v>jfr</v>
      </c>
      <c r="E85" s="8" t="str">
        <f>IF(C85, COUNTIF(Extraction!A:A, A85), "-")</f>
        <v>-</v>
      </c>
      <c r="F85" s="7" t="b">
        <f>IFERROR(__xludf.DUMMYFUNCTION("(COUNTIF(IMPORTRANGE(""https://docs.google.com/spreadsheets/d/1XUJGjtfB9SoW1rbohdkE9Z52MKac6AJzLHIsCSLTjGo/edit#gid=0"", ""Overlap!A2:A15""), A85)&gt;0)"),FALSE)</f>
        <v>0</v>
      </c>
      <c r="G85" s="8" t="str">
        <f t="shared" si="1"/>
        <v> </v>
      </c>
      <c r="H85" s="9" t="str">
        <f>IF(AND(C85,F85), COUNTIF(Overlap!A:A, A85), "-")</f>
        <v>-</v>
      </c>
      <c r="I85" s="6"/>
    </row>
    <row r="86">
      <c r="A86" s="5">
        <v>85.0</v>
      </c>
      <c r="B86" s="6" t="str">
        <f>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IFERROR(__xludf.DUMMYFUNCTION("""COMPUTED_VALUE"""),FALSE)</f>
        <v>0</v>
      </c>
      <c r="D86" s="8" t="str">
        <f>IFERROR(__xludf.DUMMYFUNCTION("""COMPUTED_VALUE"""),"jfr")</f>
        <v>jfr</v>
      </c>
      <c r="E86" s="8" t="str">
        <f>IF(C86, COUNTIF(Extraction!A:A, A86), "-")</f>
        <v>-</v>
      </c>
      <c r="F86" s="7" t="b">
        <f>IFERROR(__xludf.DUMMYFUNCTION("(COUNTIF(IMPORTRANGE(""https://docs.google.com/spreadsheets/d/1XUJGjtfB9SoW1rbohdkE9Z52MKac6AJzLHIsCSLTjGo/edit#gid=0"", ""Overlap!A2:A15""), A86)&gt;0)"),FALSE)</f>
        <v>0</v>
      </c>
      <c r="G86" s="8" t="str">
        <f t="shared" si="1"/>
        <v> </v>
      </c>
      <c r="H86" s="9" t="str">
        <f>IF(AND(C86,F86), COUNTIF(Overlap!A:A, A86), "-")</f>
        <v>-</v>
      </c>
      <c r="I86" s="6"/>
    </row>
    <row r="87">
      <c r="A87" s="5">
        <v>86.0</v>
      </c>
      <c r="B87" s="6" t="str">
        <f>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IFERROR(__xludf.DUMMYFUNCTION("""COMPUTED_VALUE"""),TRUE)</f>
        <v>1</v>
      </c>
      <c r="D87" s="8" t="str">
        <f>IFERROR(__xludf.DUMMYFUNCTION("""COMPUTED_VALUE"""),"jfr")</f>
        <v>jfr</v>
      </c>
      <c r="E87" s="8">
        <f>IF(C87, COUNTIF(Extraction!A:A, A87), "-")</f>
        <v>1</v>
      </c>
      <c r="F87" s="7" t="b">
        <f>IFERROR(__xludf.DUMMYFUNCTION("(COUNTIF(IMPORTRANGE(""https://docs.google.com/spreadsheets/d/1XUJGjtfB9SoW1rbohdkE9Z52MKac6AJzLHIsCSLTjGo/edit#gid=0"", ""Overlap!A2:A15""), A87)&gt;0)"),FALSE)</f>
        <v>0</v>
      </c>
      <c r="G87" s="8" t="str">
        <f t="shared" si="1"/>
        <v> </v>
      </c>
      <c r="H87" s="9" t="str">
        <f>IF(AND(C87,F87), COUNTIF(Overlap!A:A, A87), "-")</f>
        <v>-</v>
      </c>
      <c r="I87" s="6"/>
    </row>
    <row r="88">
      <c r="A88" s="5">
        <v>87.0</v>
      </c>
      <c r="B88" s="6" t="str">
        <f>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IFERROR(__xludf.DUMMYFUNCTION("""COMPUTED_VALUE"""),FALSE)</f>
        <v>0</v>
      </c>
      <c r="D88" s="8" t="str">
        <f>IFERROR(__xludf.DUMMYFUNCTION("""COMPUTED_VALUE"""),"jfr")</f>
        <v>jfr</v>
      </c>
      <c r="E88" s="8" t="str">
        <f>IF(C88, COUNTIF(Extraction!A:A, A88), "-")</f>
        <v>-</v>
      </c>
      <c r="F88" s="7" t="b">
        <f>IFERROR(__xludf.DUMMYFUNCTION("(COUNTIF(IMPORTRANGE(""https://docs.google.com/spreadsheets/d/1XUJGjtfB9SoW1rbohdkE9Z52MKac6AJzLHIsCSLTjGo/edit#gid=0"", ""Overlap!A2:A15""), A88)&gt;0)"),FALSE)</f>
        <v>0</v>
      </c>
      <c r="G88" s="8" t="str">
        <f t="shared" si="1"/>
        <v> </v>
      </c>
      <c r="H88" s="9" t="str">
        <f>IF(AND(C88,F88), COUNTIF(Overlap!A:A, A88), "-")</f>
        <v>-</v>
      </c>
      <c r="I88" s="6"/>
    </row>
    <row r="89">
      <c r="A89" s="5">
        <v>88.0</v>
      </c>
      <c r="B89" s="6" t="str">
        <f>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IFERROR(__xludf.DUMMYFUNCTION("""COMPUTED_VALUE"""),FALSE)</f>
        <v>0</v>
      </c>
      <c r="D89" s="8" t="str">
        <f>IFERROR(__xludf.DUMMYFUNCTION("""COMPUTED_VALUE"""),"jfr")</f>
        <v>jfr</v>
      </c>
      <c r="E89" s="8" t="str">
        <f>IF(C89, COUNTIF(Extraction!A:A, A89), "-")</f>
        <v>-</v>
      </c>
      <c r="F89" s="7" t="b">
        <f>IFERROR(__xludf.DUMMYFUNCTION("(COUNTIF(IMPORTRANGE(""https://docs.google.com/spreadsheets/d/1XUJGjtfB9SoW1rbohdkE9Z52MKac6AJzLHIsCSLTjGo/edit#gid=0"", ""Overlap!A2:A15""), A89)&gt;0)"),TRUE)</f>
        <v>1</v>
      </c>
      <c r="G89" s="8" t="str">
        <f t="shared" si="1"/>
        <v> </v>
      </c>
      <c r="H89" s="9" t="str">
        <f>IF(AND(C89,F89), COUNTIF(Overlap!A:A, A89), "-")</f>
        <v>-</v>
      </c>
      <c r="I89" s="6"/>
    </row>
    <row r="90">
      <c r="A90" s="5">
        <v>89.0</v>
      </c>
      <c r="B90" s="6" t="str">
        <f>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IFERROR(__xludf.DUMMYFUNCTION("""COMPUTED_VALUE"""),FALSE)</f>
        <v>0</v>
      </c>
      <c r="D90" s="8" t="str">
        <f>IFERROR(__xludf.DUMMYFUNCTION("""COMPUTED_VALUE"""),"dfu")</f>
        <v>dfu</v>
      </c>
      <c r="E90" s="8" t="str">
        <f>IF(C90, COUNTIF(Extraction!A:A, A90), "-")</f>
        <v>-</v>
      </c>
      <c r="F90" s="7" t="b">
        <f>IFERROR(__xludf.DUMMYFUNCTION("(COUNTIF(IMPORTRANGE(""https://docs.google.com/spreadsheets/d/1XUJGjtfB9SoW1rbohdkE9Z52MKac6AJzLHIsCSLTjGo/edit#gid=0"", ""Overlap!A2:A15""), A90)&gt;0)"),FALSE)</f>
        <v>0</v>
      </c>
      <c r="G90" s="8" t="str">
        <f t="shared" si="1"/>
        <v> </v>
      </c>
      <c r="H90" s="9" t="str">
        <f>IF(AND(C90,F90), COUNTIF(Overlap!A:A, A90), "-")</f>
        <v>-</v>
      </c>
      <c r="I90" s="6"/>
    </row>
    <row r="91">
      <c r="A91" s="5">
        <v>90.0</v>
      </c>
      <c r="B91" s="6" t="str">
        <f>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IFERROR(__xludf.DUMMYFUNCTION("""COMPUTED_VALUE"""),FALSE)</f>
        <v>0</v>
      </c>
      <c r="D91" s="8" t="str">
        <f>IFERROR(__xludf.DUMMYFUNCTION("""COMPUTED_VALUE"""),"jfr")</f>
        <v>jfr</v>
      </c>
      <c r="E91" s="8" t="str">
        <f>IF(C91, COUNTIF(Extraction!A:A, A91), "-")</f>
        <v>-</v>
      </c>
      <c r="F91" s="7" t="b">
        <f>IFERROR(__xludf.DUMMYFUNCTION("(COUNTIF(IMPORTRANGE(""https://docs.google.com/spreadsheets/d/1XUJGjtfB9SoW1rbohdkE9Z52MKac6AJzLHIsCSLTjGo/edit#gid=0"", ""Overlap!A2:A15""), A91)&gt;0)"),FALSE)</f>
        <v>0</v>
      </c>
      <c r="G91" s="8" t="str">
        <f t="shared" si="1"/>
        <v> </v>
      </c>
      <c r="H91" s="9" t="str">
        <f>IF(AND(C91,F91), COUNTIF(Overlap!A:A, A91), "-")</f>
        <v>-</v>
      </c>
      <c r="I91" s="6"/>
    </row>
    <row r="92">
      <c r="A92" s="5">
        <v>91.0</v>
      </c>
      <c r="B92" s="6" t="str">
        <f>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IFERROR(__xludf.DUMMYFUNCTION("""COMPUTED_VALUE"""),FALSE)</f>
        <v>0</v>
      </c>
      <c r="D92" s="8" t="str">
        <f>IFERROR(__xludf.DUMMYFUNCTION("""COMPUTED_VALUE"""),"jfr")</f>
        <v>jfr</v>
      </c>
      <c r="E92" s="8" t="str">
        <f>IF(C92, COUNTIF(Extraction!A:A, A92), "-")</f>
        <v>-</v>
      </c>
      <c r="F92" s="7" t="b">
        <f>IFERROR(__xludf.DUMMYFUNCTION("(COUNTIF(IMPORTRANGE(""https://docs.google.com/spreadsheets/d/1XUJGjtfB9SoW1rbohdkE9Z52MKac6AJzLHIsCSLTjGo/edit#gid=0"", ""Overlap!A2:A15""), A92)&gt;0)"),FALSE)</f>
        <v>0</v>
      </c>
      <c r="G92" s="8" t="str">
        <f t="shared" si="1"/>
        <v> </v>
      </c>
      <c r="H92" s="9" t="str">
        <f>IF(AND(C92,F92), COUNTIF(Overlap!A:A, A92), "-")</f>
        <v>-</v>
      </c>
      <c r="I92" s="6"/>
    </row>
    <row r="93">
      <c r="A93" s="5">
        <v>92.0</v>
      </c>
      <c r="B93" s="6" t="str">
        <f>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IFERROR(__xludf.DUMMYFUNCTION("""COMPUTED_VALUE"""),TRUE)</f>
        <v>1</v>
      </c>
      <c r="D93" s="8" t="str">
        <f>IFERROR(__xludf.DUMMYFUNCTION("""COMPUTED_VALUE"""),"jfr")</f>
        <v>jfr</v>
      </c>
      <c r="E93" s="8">
        <f>IF(C93, COUNTIF(Extraction!A:A, A93), "-")</f>
        <v>1</v>
      </c>
      <c r="F93" s="7" t="b">
        <f>IFERROR(__xludf.DUMMYFUNCTION("(COUNTIF(IMPORTRANGE(""https://docs.google.com/spreadsheets/d/1XUJGjtfB9SoW1rbohdkE9Z52MKac6AJzLHIsCSLTjGo/edit#gid=0"", ""Overlap!A2:A15""), A93)&gt;0)"),FALSE)</f>
        <v>0</v>
      </c>
      <c r="G93" s="8" t="str">
        <f t="shared" si="1"/>
        <v> </v>
      </c>
      <c r="H93" s="9" t="str">
        <f>IF(AND(C93,F93), COUNTIF(Overlap!A:A, A93), "-")</f>
        <v>-</v>
      </c>
      <c r="I93" s="6"/>
    </row>
    <row r="94">
      <c r="A94" s="5">
        <v>93.0</v>
      </c>
      <c r="B94" s="6" t="str">
        <f>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IFERROR(__xludf.DUMMYFUNCTION("""COMPUTED_VALUE"""),FALSE)</f>
        <v>0</v>
      </c>
      <c r="D94" s="8" t="str">
        <f>IFERROR(__xludf.DUMMYFUNCTION("""COMPUTED_VALUE"""),"jfr")</f>
        <v>jfr</v>
      </c>
      <c r="E94" s="8" t="str">
        <f>IF(C94, COUNTIF(Extraction!A:A, A94), "-")</f>
        <v>-</v>
      </c>
      <c r="F94" s="7" t="b">
        <f>IFERROR(__xludf.DUMMYFUNCTION("(COUNTIF(IMPORTRANGE(""https://docs.google.com/spreadsheets/d/1XUJGjtfB9SoW1rbohdkE9Z52MKac6AJzLHIsCSLTjGo/edit#gid=0"", ""Overlap!A2:A15""), A94)&gt;0)"),FALSE)</f>
        <v>0</v>
      </c>
      <c r="G94" s="8" t="str">
        <f t="shared" si="1"/>
        <v> </v>
      </c>
      <c r="H94" s="9" t="str">
        <f>IF(AND(C94,F94), COUNTIF(Overlap!A:A, A94), "-")</f>
        <v>-</v>
      </c>
      <c r="I94" s="6"/>
    </row>
    <row r="95">
      <c r="A95" s="5">
        <v>94.0</v>
      </c>
      <c r="B95" s="6" t="str">
        <f>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IFERROR(__xludf.DUMMYFUNCTION("""COMPUTED_VALUE"""),FALSE)</f>
        <v>0</v>
      </c>
      <c r="D95" s="8" t="str">
        <f>IFERROR(__xludf.DUMMYFUNCTION("""COMPUTED_VALUE"""),"jfr")</f>
        <v>jfr</v>
      </c>
      <c r="E95" s="8" t="str">
        <f>IF(C95, COUNTIF(Extraction!A:A, A95), "-")</f>
        <v>-</v>
      </c>
      <c r="F95" s="7" t="b">
        <f>IFERROR(__xludf.DUMMYFUNCTION("(COUNTIF(IMPORTRANGE(""https://docs.google.com/spreadsheets/d/1XUJGjtfB9SoW1rbohdkE9Z52MKac6AJzLHIsCSLTjGo/edit#gid=0"", ""Overlap!A2:A15""), A95)&gt;0)"),FALSE)</f>
        <v>0</v>
      </c>
      <c r="G95" s="8" t="str">
        <f t="shared" si="1"/>
        <v> </v>
      </c>
      <c r="H95" s="9" t="str">
        <f>IF(AND(C95,F95), COUNTIF(Overlap!A:A, A95), "-")</f>
        <v>-</v>
      </c>
      <c r="I95" s="6"/>
    </row>
    <row r="96">
      <c r="A96" s="5">
        <v>95.0</v>
      </c>
      <c r="B96" s="6" t="str">
        <f>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IFERROR(__xludf.DUMMYFUNCTION("""COMPUTED_VALUE"""),FALSE)</f>
        <v>0</v>
      </c>
      <c r="D96" s="8" t="str">
        <f>IFERROR(__xludf.DUMMYFUNCTION("""COMPUTED_VALUE"""),"dfu")</f>
        <v>dfu</v>
      </c>
      <c r="E96" s="8" t="str">
        <f>IF(C96, COUNTIF(Extraction!A:A, A96), "-")</f>
        <v>-</v>
      </c>
      <c r="F96" s="7" t="b">
        <f>IFERROR(__xludf.DUMMYFUNCTION("(COUNTIF(IMPORTRANGE(""https://docs.google.com/spreadsheets/d/1XUJGjtfB9SoW1rbohdkE9Z52MKac6AJzLHIsCSLTjGo/edit#gid=0"", ""Overlap!A2:A15""), A96)&gt;0)"),FALSE)</f>
        <v>0</v>
      </c>
      <c r="G96" s="8" t="str">
        <f t="shared" si="1"/>
        <v> </v>
      </c>
      <c r="H96" s="9" t="str">
        <f>IF(AND(C96,F96), COUNTIF(Overlap!A:A, A96), "-")</f>
        <v>-</v>
      </c>
      <c r="I96" s="6"/>
    </row>
    <row r="97">
      <c r="A97" s="5">
        <v>96.0</v>
      </c>
      <c r="B97" s="6" t="str">
        <f>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IFERROR(__xludf.DUMMYFUNCTION("""COMPUTED_VALUE"""),TRUE)</f>
        <v>1</v>
      </c>
      <c r="D97" s="8" t="str">
        <f>IFERROR(__xludf.DUMMYFUNCTION("""COMPUTED_VALUE"""),"jfr")</f>
        <v>jfr</v>
      </c>
      <c r="E97" s="8">
        <f>IF(C97, COUNTIF(Extraction!A:A, A97), "-")</f>
        <v>1</v>
      </c>
      <c r="F97" s="7" t="b">
        <f>IFERROR(__xludf.DUMMYFUNCTION("(COUNTIF(IMPORTRANGE(""https://docs.google.com/spreadsheets/d/1XUJGjtfB9SoW1rbohdkE9Z52MKac6AJzLHIsCSLTjGo/edit#gid=0"", ""Overlap!A2:A15""), A97)&gt;0)"),FALSE)</f>
        <v>0</v>
      </c>
      <c r="G97" s="8" t="str">
        <f t="shared" si="1"/>
        <v> </v>
      </c>
      <c r="H97" s="9" t="str">
        <f>IF(AND(C97,F97), COUNTIF(Overlap!A:A, A97), "-")</f>
        <v>-</v>
      </c>
      <c r="I97" s="6"/>
    </row>
    <row r="98">
      <c r="A98" s="5">
        <v>97.0</v>
      </c>
      <c r="B98" s="6" t="str">
        <f>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IFERROR(__xludf.DUMMYFUNCTION("""COMPUTED_VALUE"""),TRUE)</f>
        <v>1</v>
      </c>
      <c r="D98" s="8" t="str">
        <f>IFERROR(__xludf.DUMMYFUNCTION("""COMPUTED_VALUE"""),"jfr")</f>
        <v>jfr</v>
      </c>
      <c r="E98" s="8">
        <f>IF(C98, COUNTIF(Extraction!A:A, A98), "-")</f>
        <v>1</v>
      </c>
      <c r="F98" s="7" t="b">
        <f>IFERROR(__xludf.DUMMYFUNCTION("(COUNTIF(IMPORTRANGE(""https://docs.google.com/spreadsheets/d/1XUJGjtfB9SoW1rbohdkE9Z52MKac6AJzLHIsCSLTjGo/edit#gid=0"", ""Overlap!A2:A15""), A98)&gt;0)"),FALSE)</f>
        <v>0</v>
      </c>
      <c r="G98" s="8" t="str">
        <f t="shared" si="1"/>
        <v> </v>
      </c>
      <c r="H98" s="9" t="str">
        <f>IF(AND(C98,F98), COUNTIF(Overlap!A:A, A98), "-")</f>
        <v>-</v>
      </c>
      <c r="I98" s="6"/>
    </row>
    <row r="99">
      <c r="A99" s="5">
        <v>98.0</v>
      </c>
      <c r="B99" s="6" t="str">
        <f>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IFERROR(__xludf.DUMMYFUNCTION("""COMPUTED_VALUE"""),FALSE)</f>
        <v>0</v>
      </c>
      <c r="D99" s="8" t="str">
        <f>IFERROR(__xludf.DUMMYFUNCTION("""COMPUTED_VALUE"""),"jfr")</f>
        <v>jfr</v>
      </c>
      <c r="E99" s="8" t="str">
        <f>IF(C99, COUNTIF(Extraction!A:A, A99), "-")</f>
        <v>-</v>
      </c>
      <c r="F99" s="7" t="b">
        <f>IFERROR(__xludf.DUMMYFUNCTION("(COUNTIF(IMPORTRANGE(""https://docs.google.com/spreadsheets/d/1XUJGjtfB9SoW1rbohdkE9Z52MKac6AJzLHIsCSLTjGo/edit#gid=0"", ""Overlap!A2:A15""), A99)&gt;0)"),FALSE)</f>
        <v>0</v>
      </c>
      <c r="G99" s="8" t="str">
        <f t="shared" si="1"/>
        <v> </v>
      </c>
      <c r="H99" s="9" t="str">
        <f>IF(AND(C99,F99), COUNTIF(Overlap!A:A, A99), "-")</f>
        <v>-</v>
      </c>
      <c r="I99" s="6"/>
    </row>
    <row r="100">
      <c r="A100" s="5">
        <v>99.0</v>
      </c>
      <c r="B100" s="6" t="str">
        <f>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IFERROR(__xludf.DUMMYFUNCTION("""COMPUTED_VALUE"""),TRUE)</f>
        <v>1</v>
      </c>
      <c r="D100" s="8" t="str">
        <f>IFERROR(__xludf.DUMMYFUNCTION("""COMPUTED_VALUE"""),"jfr")</f>
        <v>jfr</v>
      </c>
      <c r="E100" s="8">
        <f>IF(C100, COUNTIF(Extraction!A:A, A100), "-")</f>
        <v>1</v>
      </c>
      <c r="F100" s="7" t="b">
        <f>IFERROR(__xludf.DUMMYFUNCTION("(COUNTIF(IMPORTRANGE(""https://docs.google.com/spreadsheets/d/1XUJGjtfB9SoW1rbohdkE9Z52MKac6AJzLHIsCSLTjGo/edit#gid=0"", ""Overlap!A2:A15""), A100)&gt;0)"),FALSE)</f>
        <v>0</v>
      </c>
      <c r="G100" s="8" t="str">
        <f t="shared" si="1"/>
        <v> </v>
      </c>
      <c r="H100" s="9" t="str">
        <f>IF(AND(C100,F100), COUNTIF(Overlap!A:A, A100), "-")</f>
        <v>-</v>
      </c>
      <c r="I100" s="6"/>
    </row>
    <row r="101">
      <c r="A101" s="5">
        <v>100.0</v>
      </c>
      <c r="B101" s="6" t="str">
        <f>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IFERROR(__xludf.DUMMYFUNCTION("""COMPUTED_VALUE"""),TRUE)</f>
        <v>1</v>
      </c>
      <c r="D101" s="8" t="str">
        <f>IFERROR(__xludf.DUMMYFUNCTION("""COMPUTED_VALUE"""),"jfr")</f>
        <v>jfr</v>
      </c>
      <c r="E101" s="8">
        <f>IF(C101, COUNTIF(Extraction!A:A, A101), "-")</f>
        <v>1</v>
      </c>
      <c r="F101" s="7" t="b">
        <f>IFERROR(__xludf.DUMMYFUNCTION("(COUNTIF(IMPORTRANGE(""https://docs.google.com/spreadsheets/d/1XUJGjtfB9SoW1rbohdkE9Z52MKac6AJzLHIsCSLTjGo/edit#gid=0"", ""Overlap!A2:A15""), A101)&gt;0)"),FALSE)</f>
        <v>0</v>
      </c>
      <c r="G101" s="8" t="str">
        <f t="shared" si="1"/>
        <v> </v>
      </c>
      <c r="H101" s="9" t="str">
        <f>IF(AND(C101,F101), COUNTIF(Overlap!A:A, A101), "-")</f>
        <v>-</v>
      </c>
      <c r="I101" s="6"/>
    </row>
    <row r="102">
      <c r="A102" s="5">
        <v>101.0</v>
      </c>
      <c r="B102" s="6" t="str">
        <f>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IFERROR(__xludf.DUMMYFUNCTION("""COMPUTED_VALUE"""),FALSE)</f>
        <v>0</v>
      </c>
      <c r="D102" s="8" t="str">
        <f>IFERROR(__xludf.DUMMYFUNCTION("""COMPUTED_VALUE"""),"jfr")</f>
        <v>jfr</v>
      </c>
      <c r="E102" s="8" t="str">
        <f>IF(C102, COUNTIF(Extraction!A:A, A102), "-")</f>
        <v>-</v>
      </c>
      <c r="F102" s="7" t="b">
        <f>IFERROR(__xludf.DUMMYFUNCTION("(COUNTIF(IMPORTRANGE(""https://docs.google.com/spreadsheets/d/1XUJGjtfB9SoW1rbohdkE9Z52MKac6AJzLHIsCSLTjGo/edit#gid=0"", ""Overlap!A2:A15""), A102)&gt;0)"),FALSE)</f>
        <v>0</v>
      </c>
      <c r="G102" s="8" t="str">
        <f t="shared" si="1"/>
        <v> </v>
      </c>
      <c r="H102" s="9" t="str">
        <f>IF(AND(C102,F102), COUNTIF(Overlap!A:A, A102), "-")</f>
        <v>-</v>
      </c>
      <c r="I102" s="6"/>
    </row>
    <row r="103">
      <c r="A103" s="5">
        <v>102.0</v>
      </c>
      <c r="B103" s="6" t="str">
        <f>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IFERROR(__xludf.DUMMYFUNCTION("""COMPUTED_VALUE"""),FALSE)</f>
        <v>0</v>
      </c>
      <c r="D103" s="8" t="str">
        <f>IFERROR(__xludf.DUMMYFUNCTION("""COMPUTED_VALUE"""),"dfu")</f>
        <v>dfu</v>
      </c>
      <c r="E103" s="8" t="str">
        <f>IF(C103, COUNTIF(Extraction!A:A, A103), "-")</f>
        <v>-</v>
      </c>
      <c r="F103" s="7" t="b">
        <f>IFERROR(__xludf.DUMMYFUNCTION("(COUNTIF(IMPORTRANGE(""https://docs.google.com/spreadsheets/d/1XUJGjtfB9SoW1rbohdkE9Z52MKac6AJzLHIsCSLTjGo/edit#gid=0"", ""Overlap!A2:A15""), A103)&gt;0)"),FALSE)</f>
        <v>0</v>
      </c>
      <c r="G103" s="8" t="str">
        <f t="shared" si="1"/>
        <v> </v>
      </c>
      <c r="H103" s="9" t="str">
        <f>IF(AND(C103,F103), COUNTIF(Overlap!A:A, A103), "-")</f>
        <v>-</v>
      </c>
      <c r="I103" s="6"/>
    </row>
    <row r="104">
      <c r="A104" s="5">
        <v>103.0</v>
      </c>
      <c r="B104" s="6" t="str">
        <f>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IFERROR(__xludf.DUMMYFUNCTION("""COMPUTED_VALUE"""),FALSE)</f>
        <v>0</v>
      </c>
      <c r="D104" s="8" t="str">
        <f>IFERROR(__xludf.DUMMYFUNCTION("""COMPUTED_VALUE"""),"jfr")</f>
        <v>jfr</v>
      </c>
      <c r="E104" s="8" t="str">
        <f>IF(C104, COUNTIF(Extraction!A:A, A104), "-")</f>
        <v>-</v>
      </c>
      <c r="F104" s="7" t="b">
        <f>IFERROR(__xludf.DUMMYFUNCTION("(COUNTIF(IMPORTRANGE(""https://docs.google.com/spreadsheets/d/1XUJGjtfB9SoW1rbohdkE9Z52MKac6AJzLHIsCSLTjGo/edit#gid=0"", ""Overlap!A2:A15""), A104)&gt;0)"),FALSE)</f>
        <v>0</v>
      </c>
      <c r="G104" s="8" t="str">
        <f t="shared" si="1"/>
        <v> </v>
      </c>
      <c r="H104" s="9" t="str">
        <f>IF(AND(C104,F104), COUNTIF(Overlap!A:A, A104), "-")</f>
        <v>-</v>
      </c>
      <c r="I104" s="6"/>
    </row>
    <row r="105">
      <c r="A105" s="5">
        <v>104.0</v>
      </c>
      <c r="B105" s="6" t="str">
        <f>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IFERROR(__xludf.DUMMYFUNCTION("""COMPUTED_VALUE"""),FALSE)</f>
        <v>0</v>
      </c>
      <c r="D105" s="8" t="str">
        <f>IFERROR(__xludf.DUMMYFUNCTION("""COMPUTED_VALUE"""),"jfr")</f>
        <v>jfr</v>
      </c>
      <c r="E105" s="8" t="str">
        <f>IF(C105, COUNTIF(Extraction!A:A, A105), "-")</f>
        <v>-</v>
      </c>
      <c r="F105" s="7" t="b">
        <f>IFERROR(__xludf.DUMMYFUNCTION("(COUNTIF(IMPORTRANGE(""https://docs.google.com/spreadsheets/d/1XUJGjtfB9SoW1rbohdkE9Z52MKac6AJzLHIsCSLTjGo/edit#gid=0"", ""Overlap!A2:A15""), A105)&gt;0)"),TRUE)</f>
        <v>1</v>
      </c>
      <c r="G105" s="8" t="str">
        <f t="shared" si="1"/>
        <v> </v>
      </c>
      <c r="H105" s="9" t="str">
        <f>IF(AND(C105,F105), COUNTIF(Overlap!A:A, A105), "-")</f>
        <v>-</v>
      </c>
      <c r="I105" s="6"/>
    </row>
    <row r="106">
      <c r="A106" s="5">
        <v>105.0</v>
      </c>
      <c r="B106" s="6" t="str">
        <f>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IFERROR(__xludf.DUMMYFUNCTION("""COMPUTED_VALUE"""),FALSE)</f>
        <v>0</v>
      </c>
      <c r="D106" s="8" t="str">
        <f>IFERROR(__xludf.DUMMYFUNCTION("""COMPUTED_VALUE"""),"jfr")</f>
        <v>jfr</v>
      </c>
      <c r="E106" s="8" t="str">
        <f>IF(C106, COUNTIF(Extraction!A:A, A106), "-")</f>
        <v>-</v>
      </c>
      <c r="F106" s="7" t="b">
        <f>IFERROR(__xludf.DUMMYFUNCTION("(COUNTIF(IMPORTRANGE(""https://docs.google.com/spreadsheets/d/1XUJGjtfB9SoW1rbohdkE9Z52MKac6AJzLHIsCSLTjGo/edit#gid=0"", ""Overlap!A2:A15""), A106)&gt;0)"),FALSE)</f>
        <v>0</v>
      </c>
      <c r="G106" s="8" t="str">
        <f t="shared" si="1"/>
        <v> </v>
      </c>
      <c r="H106" s="9" t="str">
        <f>IF(AND(C106,F106), COUNTIF(Overlap!A:A, A106), "-")</f>
        <v>-</v>
      </c>
      <c r="I106" s="6"/>
    </row>
    <row r="107">
      <c r="A107" s="5">
        <v>106.0</v>
      </c>
      <c r="B107" s="6" t="str">
        <f>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IFERROR(__xludf.DUMMYFUNCTION("""COMPUTED_VALUE"""),FALSE)</f>
        <v>0</v>
      </c>
      <c r="D107" s="8" t="str">
        <f>IFERROR(__xludf.DUMMYFUNCTION("""COMPUTED_VALUE"""),"jfr")</f>
        <v>jfr</v>
      </c>
      <c r="E107" s="8" t="str">
        <f>IF(C107, COUNTIF(Extraction!A:A, A107), "-")</f>
        <v>-</v>
      </c>
      <c r="F107" s="7" t="b">
        <f>IFERROR(__xludf.DUMMYFUNCTION("(COUNTIF(IMPORTRANGE(""https://docs.google.com/spreadsheets/d/1XUJGjtfB9SoW1rbohdkE9Z52MKac6AJzLHIsCSLTjGo/edit#gid=0"", ""Overlap!A2:A15""), A107)&gt;0)"),FALSE)</f>
        <v>0</v>
      </c>
      <c r="G107" s="8" t="str">
        <f t="shared" si="1"/>
        <v> </v>
      </c>
      <c r="H107" s="9" t="str">
        <f>IF(AND(C107,F107), COUNTIF(Overlap!A:A, A107), "-")</f>
        <v>-</v>
      </c>
      <c r="I107" s="6"/>
    </row>
    <row r="108">
      <c r="A108" s="5">
        <v>107.0</v>
      </c>
      <c r="B108" s="6" t="str">
        <f>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IFERROR(__xludf.DUMMYFUNCTION("""COMPUTED_VALUE"""),FALSE)</f>
        <v>0</v>
      </c>
      <c r="D108" s="8" t="str">
        <f>IFERROR(__xludf.DUMMYFUNCTION("""COMPUTED_VALUE"""),"jfr")</f>
        <v>jfr</v>
      </c>
      <c r="E108" s="8" t="str">
        <f>IF(C108, COUNTIF(Extraction!A:A, A108), "-")</f>
        <v>-</v>
      </c>
      <c r="F108" s="7" t="b">
        <f>IFERROR(__xludf.DUMMYFUNCTION("(COUNTIF(IMPORTRANGE(""https://docs.google.com/spreadsheets/d/1XUJGjtfB9SoW1rbohdkE9Z52MKac6AJzLHIsCSLTjGo/edit#gid=0"", ""Overlap!A2:A15""), A108)&gt;0)"),FALSE)</f>
        <v>0</v>
      </c>
      <c r="G108" s="8" t="str">
        <f t="shared" si="1"/>
        <v> </v>
      </c>
      <c r="H108" s="9" t="str">
        <f>IF(AND(C108,F108), COUNTIF(Overlap!A:A, A108), "-")</f>
        <v>-</v>
      </c>
      <c r="I108" s="6"/>
    </row>
    <row r="109">
      <c r="A109" s="5">
        <v>108.0</v>
      </c>
      <c r="B109" s="6" t="str">
        <f>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IFERROR(__xludf.DUMMYFUNCTION("""COMPUTED_VALUE"""),FALSE)</f>
        <v>0</v>
      </c>
      <c r="D109" s="8" t="str">
        <f>IFERROR(__xludf.DUMMYFUNCTION("""COMPUTED_VALUE"""),"jfr")</f>
        <v>jfr</v>
      </c>
      <c r="E109" s="8" t="str">
        <f>IF(C109, COUNTIF(Extraction!A:A, A109), "-")</f>
        <v>-</v>
      </c>
      <c r="F109" s="7" t="b">
        <f>IFERROR(__xludf.DUMMYFUNCTION("(COUNTIF(IMPORTRANGE(""https://docs.google.com/spreadsheets/d/1XUJGjtfB9SoW1rbohdkE9Z52MKac6AJzLHIsCSLTjGo/edit#gid=0"", ""Overlap!A2:A15""), A109)&gt;0)"),FALSE)</f>
        <v>0</v>
      </c>
      <c r="G109" s="8" t="str">
        <f t="shared" si="1"/>
        <v> </v>
      </c>
      <c r="H109" s="9" t="str">
        <f>IF(AND(C109,F109), COUNTIF(Overlap!A:A, A109), "-")</f>
        <v>-</v>
      </c>
      <c r="I109" s="6"/>
    </row>
    <row r="110">
      <c r="A110" s="5">
        <v>109.0</v>
      </c>
      <c r="B110" s="6" t="str">
        <f>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IFERROR(__xludf.DUMMYFUNCTION("""COMPUTED_VALUE"""),TRUE)</f>
        <v>1</v>
      </c>
      <c r="D110" s="8" t="str">
        <f>IFERROR(__xludf.DUMMYFUNCTION("""COMPUTED_VALUE"""),"jfr")</f>
        <v>jfr</v>
      </c>
      <c r="E110" s="8">
        <f>IF(C110, COUNTIF(Extraction!A:A, A110), "-")</f>
        <v>2</v>
      </c>
      <c r="F110" s="7" t="b">
        <f>IFERROR(__xludf.DUMMYFUNCTION("(COUNTIF(IMPORTRANGE(""https://docs.google.com/spreadsheets/d/1XUJGjtfB9SoW1rbohdkE9Z52MKac6AJzLHIsCSLTjGo/edit#gid=0"", ""Overlap!A2:A15""), A110)&gt;0)"),FALSE)</f>
        <v>0</v>
      </c>
      <c r="G110" s="8" t="str">
        <f t="shared" si="1"/>
        <v> </v>
      </c>
      <c r="H110" s="9" t="str">
        <f>IF(AND(C110,F110), COUNTIF(Overlap!A:A, A110), "-")</f>
        <v>-</v>
      </c>
      <c r="I110" s="6"/>
    </row>
    <row r="111">
      <c r="A111" s="5">
        <v>110.0</v>
      </c>
      <c r="B111" s="6" t="str">
        <f>IFERROR(__xludf.DUMMYFUNCTION("""COMPUTED_VALUE"""),"Ch, R. P. R., Dieste, O., &amp; Juristo, N. (2020). Publication Bias: A Detailed Analysis of Experiments Published in ESEM.")</f>
        <v>Ch, R. P. R., Dieste, O., &amp; Juristo, N. (2020). Publication Bias: A Detailed Analysis of Experiments Published in ESEM.</v>
      </c>
      <c r="C111" s="7" t="b">
        <f>IFERROR(__xludf.DUMMYFUNCTION("""COMPUTED_VALUE"""),FALSE)</f>
        <v>0</v>
      </c>
      <c r="D111" s="8" t="str">
        <f>IFERROR(__xludf.DUMMYFUNCTION("""COMPUTED_VALUE"""),"jfr")</f>
        <v>jfr</v>
      </c>
      <c r="E111" s="8" t="str">
        <f>IF(C111, COUNTIF(Extraction!A:A, A111), "-")</f>
        <v>-</v>
      </c>
      <c r="F111" s="7" t="b">
        <f>IFERROR(__xludf.DUMMYFUNCTION("(COUNTIF(IMPORTRANGE(""https://docs.google.com/spreadsheets/d/1XUJGjtfB9SoW1rbohdkE9Z52MKac6AJzLHIsCSLTjGo/edit#gid=0"", ""Overlap!A2:A15""), A111)&gt;0)"),FALSE)</f>
        <v>0</v>
      </c>
      <c r="G111" s="8" t="str">
        <f t="shared" si="1"/>
        <v> </v>
      </c>
      <c r="H111" s="9" t="str">
        <f>IF(AND(C111,F111), COUNTIF(Overlap!A:A, A111), "-")</f>
        <v>-</v>
      </c>
      <c r="I111" s="6"/>
    </row>
    <row r="112">
      <c r="A112" s="5">
        <v>111.0</v>
      </c>
      <c r="B112" s="6" t="str">
        <f>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IFERROR(__xludf.DUMMYFUNCTION("""COMPUTED_VALUE"""),FALSE)</f>
        <v>0</v>
      </c>
      <c r="D112" s="8" t="str">
        <f>IFERROR(__xludf.DUMMYFUNCTION("""COMPUTED_VALUE"""),"jfr")</f>
        <v>jfr</v>
      </c>
      <c r="E112" s="8" t="str">
        <f>IF(C112, COUNTIF(Extraction!A:A, A112), "-")</f>
        <v>-</v>
      </c>
      <c r="F112" s="7" t="b">
        <f>IFERROR(__xludf.DUMMYFUNCTION("(COUNTIF(IMPORTRANGE(""https://docs.google.com/spreadsheets/d/1XUJGjtfB9SoW1rbohdkE9Z52MKac6AJzLHIsCSLTjGo/edit#gid=0"", ""Overlap!A2:A15""), A112)&gt;0)"),FALSE)</f>
        <v>0</v>
      </c>
      <c r="G112" s="8" t="str">
        <f t="shared" si="1"/>
        <v> </v>
      </c>
      <c r="H112" s="9" t="str">
        <f>IF(AND(C112,F112), COUNTIF(Overlap!A:A, A112), "-")</f>
        <v>-</v>
      </c>
      <c r="I112" s="6"/>
    </row>
    <row r="113">
      <c r="A113" s="5">
        <v>112.0</v>
      </c>
      <c r="B113" s="6" t="str">
        <f>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IFERROR(__xludf.DUMMYFUNCTION("""COMPUTED_VALUE"""),TRUE)</f>
        <v>1</v>
      </c>
      <c r="D113" s="8" t="str">
        <f>IFERROR(__xludf.DUMMYFUNCTION("""COMPUTED_VALUE"""),"dfu")</f>
        <v>dfu</v>
      </c>
      <c r="E113" s="8">
        <f>IF(C113, COUNTIF(Extraction!A:A, A113), "-")</f>
        <v>2</v>
      </c>
      <c r="F113" s="7" t="b">
        <f>IFERROR(__xludf.DUMMYFUNCTION("(COUNTIF(IMPORTRANGE(""https://docs.google.com/spreadsheets/d/1XUJGjtfB9SoW1rbohdkE9Z52MKac6AJzLHIsCSLTjGo/edit#gid=0"", ""Overlap!A2:A15""), A113)&gt;0)"),FALSE)</f>
        <v>0</v>
      </c>
      <c r="G113" s="8" t="str">
        <f t="shared" si="1"/>
        <v> </v>
      </c>
      <c r="H113" s="9" t="str">
        <f>IF(AND(C113,F113), COUNTIF(Overlap!A:A, A113), "-")</f>
        <v>-</v>
      </c>
      <c r="I113" s="6"/>
    </row>
    <row r="114">
      <c r="A114" s="5">
        <v>113.0</v>
      </c>
      <c r="B114" s="6" t="str">
        <f>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IFERROR(__xludf.DUMMYFUNCTION("""COMPUTED_VALUE"""),FALSE)</f>
        <v>0</v>
      </c>
      <c r="D114" s="8" t="str">
        <f>IFERROR(__xludf.DUMMYFUNCTION("""COMPUTED_VALUE"""),"jfr")</f>
        <v>jfr</v>
      </c>
      <c r="E114" s="8" t="str">
        <f>IF(C114, COUNTIF(Extraction!A:A, A114), "-")</f>
        <v>-</v>
      </c>
      <c r="F114" s="7" t="b">
        <f>IFERROR(__xludf.DUMMYFUNCTION("(COUNTIF(IMPORTRANGE(""https://docs.google.com/spreadsheets/d/1XUJGjtfB9SoW1rbohdkE9Z52MKac6AJzLHIsCSLTjGo/edit#gid=0"", ""Overlap!A2:A15""), A114)&gt;0)"),FALSE)</f>
        <v>0</v>
      </c>
      <c r="G114" s="8" t="str">
        <f t="shared" si="1"/>
        <v> </v>
      </c>
      <c r="H114" s="9" t="str">
        <f>IF(AND(C114,F114), COUNTIF(Overlap!A:A, A114), "-")</f>
        <v>-</v>
      </c>
      <c r="I114" s="6"/>
    </row>
    <row r="115">
      <c r="A115" s="5">
        <v>114.0</v>
      </c>
      <c r="B115" s="6" t="str">
        <f>IFERROR(__xludf.DUMMYFUNCTION("""COMPUTED_VALUE"""),"Albuquerque, D. W. (2023). Avaliação Experimental da Detecção Interativa de Anomalias de Código.")</f>
        <v>Albuquerque, D. W. (2023). Avaliação Experimental da Detecção Interativa de Anomalias de Código.</v>
      </c>
      <c r="C115" s="7" t="b">
        <f>IFERROR(__xludf.DUMMYFUNCTION("""COMPUTED_VALUE"""),FALSE)</f>
        <v>0</v>
      </c>
      <c r="D115" s="8" t="str">
        <f>IFERROR(__xludf.DUMMYFUNCTION("""COMPUTED_VALUE"""),"jfr")</f>
        <v>jfr</v>
      </c>
      <c r="E115" s="8" t="str">
        <f>IF(C115, COUNTIF(Extraction!A:A, A115), "-")</f>
        <v>-</v>
      </c>
      <c r="F115" s="7" t="b">
        <f>IFERROR(__xludf.DUMMYFUNCTION("(COUNTIF(IMPORTRANGE(""https://docs.google.com/spreadsheets/d/1XUJGjtfB9SoW1rbohdkE9Z52MKac6AJzLHIsCSLTjGo/edit#gid=0"", ""Overlap!A2:A15""), A115)&gt;0)"),FALSE)</f>
        <v>0</v>
      </c>
      <c r="G115" s="8" t="str">
        <f t="shared" si="1"/>
        <v> </v>
      </c>
      <c r="H115" s="9" t="str">
        <f>IF(AND(C115,F115), COUNTIF(Overlap!A:A, A115), "-")</f>
        <v>-</v>
      </c>
      <c r="I115" s="6"/>
    </row>
    <row r="116">
      <c r="A116" s="5">
        <v>115.0</v>
      </c>
      <c r="B116" s="6" t="str">
        <f>IFERROR(__xludf.DUMMYFUNCTION("""COMPUTED_VALUE"""),"Fabia Valdatta, P. (2023). Comprensión de modelos de procesos por expertos de dominio.")</f>
        <v>Fabia Valdatta, P. (2023). Comprensión de modelos de procesos por expertos de dominio.</v>
      </c>
      <c r="C116" s="7" t="b">
        <f>IFERROR(__xludf.DUMMYFUNCTION("""COMPUTED_VALUE"""),FALSE)</f>
        <v>0</v>
      </c>
      <c r="D116" s="8" t="str">
        <f>IFERROR(__xludf.DUMMYFUNCTION("""COMPUTED_VALUE"""),"jfr")</f>
        <v>jfr</v>
      </c>
      <c r="E116" s="8" t="str">
        <f>IF(C116, COUNTIF(Extraction!A:A, A116), "-")</f>
        <v>-</v>
      </c>
      <c r="F116" s="7" t="b">
        <f>IFERROR(__xludf.DUMMYFUNCTION("(COUNTIF(IMPORTRANGE(""https://docs.google.com/spreadsheets/d/1XUJGjtfB9SoW1rbohdkE9Z52MKac6AJzLHIsCSLTjGo/edit#gid=0"", ""Overlap!A2:A15""), A116)&gt;0)"),FALSE)</f>
        <v>0</v>
      </c>
      <c r="G116" s="8" t="str">
        <f t="shared" si="1"/>
        <v> </v>
      </c>
      <c r="H116" s="9" t="str">
        <f>IF(AND(C116,F116), COUNTIF(Overlap!A:A, A116), "-")</f>
        <v>-</v>
      </c>
      <c r="I116" s="6"/>
    </row>
    <row r="117">
      <c r="A117" s="5">
        <v>116.0</v>
      </c>
      <c r="B117" s="6" t="str">
        <f>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IFERROR(__xludf.DUMMYFUNCTION("""COMPUTED_VALUE"""),TRUE)</f>
        <v>1</v>
      </c>
      <c r="D117" s="8" t="str">
        <f>IFERROR(__xludf.DUMMYFUNCTION("""COMPUTED_VALUE"""),"jfr")</f>
        <v>jfr</v>
      </c>
      <c r="E117" s="8">
        <f>IF(C117, COUNTIF(Extraction!A:A, A117), "-")</f>
        <v>3</v>
      </c>
      <c r="F117" s="7" t="b">
        <f>IFERROR(__xludf.DUMMYFUNCTION("(COUNTIF(IMPORTRANGE(""https://docs.google.com/spreadsheets/d/1XUJGjtfB9SoW1rbohdkE9Z52MKac6AJzLHIsCSLTjGo/edit#gid=0"", ""Overlap!A2:A15""), A117)&gt;0)"),TRUE)</f>
        <v>1</v>
      </c>
      <c r="G117" s="8" t="str">
        <f t="shared" si="1"/>
        <v>dfu</v>
      </c>
      <c r="H117" s="9">
        <f>IF(AND(C117,F117), COUNTIF(Overlap!A:A, A117), "-")</f>
        <v>3</v>
      </c>
      <c r="I117" s="6"/>
    </row>
    <row r="118">
      <c r="A118" s="5">
        <v>117.0</v>
      </c>
      <c r="B118" s="6" t="str">
        <f>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IFERROR(__xludf.DUMMYFUNCTION("""COMPUTED_VALUE"""),FALSE)</f>
        <v>0</v>
      </c>
      <c r="D118" s="8" t="str">
        <f>IFERROR(__xludf.DUMMYFUNCTION("""COMPUTED_VALUE"""),"jfr")</f>
        <v>jfr</v>
      </c>
      <c r="E118" s="8" t="str">
        <f>IF(C118, COUNTIF(Extraction!A:A, A118), "-")</f>
        <v>-</v>
      </c>
      <c r="F118" s="7" t="b">
        <f>IFERROR(__xludf.DUMMYFUNCTION("(COUNTIF(IMPORTRANGE(""https://docs.google.com/spreadsheets/d/1XUJGjtfB9SoW1rbohdkE9Z52MKac6AJzLHIsCSLTjGo/edit#gid=0"", ""Overlap!A2:A15""), A118)&gt;0)"),FALSE)</f>
        <v>0</v>
      </c>
      <c r="G118" s="8" t="str">
        <f t="shared" si="1"/>
        <v> </v>
      </c>
      <c r="H118" s="9" t="str">
        <f>IF(AND(C118,F118), COUNTIF(Overlap!A:A, A118), "-")</f>
        <v>-</v>
      </c>
      <c r="I118" s="6"/>
    </row>
    <row r="119">
      <c r="A119" s="5">
        <v>118.0</v>
      </c>
      <c r="B119" s="6" t="str">
        <f>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IFERROR(__xludf.DUMMYFUNCTION("""COMPUTED_VALUE"""),FALSE)</f>
        <v>0</v>
      </c>
      <c r="D119" s="8" t="str">
        <f>IFERROR(__xludf.DUMMYFUNCTION("""COMPUTED_VALUE"""),"jfr")</f>
        <v>jfr</v>
      </c>
      <c r="E119" s="8" t="str">
        <f>IF(C119, COUNTIF(Extraction!A:A, A119), "-")</f>
        <v>-</v>
      </c>
      <c r="F119" s="7" t="b">
        <f>IFERROR(__xludf.DUMMYFUNCTION("(COUNTIF(IMPORTRANGE(""https://docs.google.com/spreadsheets/d/1XUJGjtfB9SoW1rbohdkE9Z52MKac6AJzLHIsCSLTjGo/edit#gid=0"", ""Overlap!A2:A15""), A119)&gt;0)"),FALSE)</f>
        <v>0</v>
      </c>
      <c r="G119" s="8" t="str">
        <f t="shared" si="1"/>
        <v> </v>
      </c>
      <c r="H119" s="9" t="str">
        <f>IF(AND(C119,F119), COUNTIF(Overlap!A:A, A119), "-")</f>
        <v>-</v>
      </c>
      <c r="I119" s="6"/>
    </row>
    <row r="120">
      <c r="A120" s="5">
        <v>119.0</v>
      </c>
      <c r="B120" s="6" t="str">
        <f>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IFERROR(__xludf.DUMMYFUNCTION("""COMPUTED_VALUE"""),TRUE)</f>
        <v>1</v>
      </c>
      <c r="D120" s="8" t="str">
        <f>IFERROR(__xludf.DUMMYFUNCTION("""COMPUTED_VALUE"""),"dfu")</f>
        <v>dfu</v>
      </c>
      <c r="E120" s="8">
        <f>IF(C120, COUNTIF(Extraction!A:A, A120), "-")</f>
        <v>1</v>
      </c>
      <c r="F120" s="7" t="b">
        <f>IFERROR(__xludf.DUMMYFUNCTION("(COUNTIF(IMPORTRANGE(""https://docs.google.com/spreadsheets/d/1XUJGjtfB9SoW1rbohdkE9Z52MKac6AJzLHIsCSLTjGo/edit#gid=0"", ""Overlap!A2:A15""), A120)&gt;0)"),FALSE)</f>
        <v>0</v>
      </c>
      <c r="G120" s="8" t="str">
        <f t="shared" si="1"/>
        <v> </v>
      </c>
      <c r="H120" s="9" t="str">
        <f>IF(AND(C120,F120), COUNTIF(Overlap!A:A, A120), "-")</f>
        <v>-</v>
      </c>
      <c r="I120" s="6"/>
    </row>
    <row r="121">
      <c r="A121" s="5">
        <v>120.0</v>
      </c>
      <c r="B121" s="6" t="str">
        <f>IFERROR(__xludf.DUMMYFUNCTION("""COMPUTED_VALUE"""),"BAYET, A. THESIS/THÈSE.")</f>
        <v>BAYET, A. THESIS/THÈSE.</v>
      </c>
      <c r="C121" s="7" t="b">
        <f>IFERROR(__xludf.DUMMYFUNCTION("""COMPUTED_VALUE"""),FALSE)</f>
        <v>0</v>
      </c>
      <c r="D121" s="8" t="str">
        <f>IFERROR(__xludf.DUMMYFUNCTION("""COMPUTED_VALUE"""),"jfr")</f>
        <v>jfr</v>
      </c>
      <c r="E121" s="8" t="str">
        <f>IF(C121, COUNTIF(Extraction!A:A, A121), "-")</f>
        <v>-</v>
      </c>
      <c r="F121" s="7" t="b">
        <f>IFERROR(__xludf.DUMMYFUNCTION("(COUNTIF(IMPORTRANGE(""https://docs.google.com/spreadsheets/d/1XUJGjtfB9SoW1rbohdkE9Z52MKac6AJzLHIsCSLTjGo/edit#gid=0"", ""Overlap!A2:A15""), A121)&gt;0)"),FALSE)</f>
        <v>0</v>
      </c>
      <c r="G121" s="8" t="str">
        <f t="shared" si="1"/>
        <v> </v>
      </c>
      <c r="H121" s="9" t="str">
        <f>IF(AND(C121,F121), COUNTIF(Overlap!A:A, A121), "-")</f>
        <v>-</v>
      </c>
      <c r="I121" s="6"/>
    </row>
    <row r="122">
      <c r="A122" s="5">
        <v>121.0</v>
      </c>
      <c r="B122" s="6" t="str">
        <f>IFERROR(__xludf.DUMMYFUNCTION("""COMPUTED_VALUE"""),"GRABSI, A. THESIS/THÈSE.")</f>
        <v>GRABSI, A. THESIS/THÈSE.</v>
      </c>
      <c r="C122" s="7" t="b">
        <f>IFERROR(__xludf.DUMMYFUNCTION("""COMPUTED_VALUE"""),FALSE)</f>
        <v>0</v>
      </c>
      <c r="D122" s="8" t="str">
        <f>IFERROR(__xludf.DUMMYFUNCTION("""COMPUTED_VALUE"""),"jfr")</f>
        <v>jfr</v>
      </c>
      <c r="E122" s="8" t="str">
        <f>IF(C122, COUNTIF(Extraction!A:A, A122), "-")</f>
        <v>-</v>
      </c>
      <c r="F122" s="7" t="b">
        <f>IFERROR(__xludf.DUMMYFUNCTION("(COUNTIF(IMPORTRANGE(""https://docs.google.com/spreadsheets/d/1XUJGjtfB9SoW1rbohdkE9Z52MKac6AJzLHIsCSLTjGo/edit#gid=0"", ""Overlap!A2:A15""), A122)&gt;0)"),FALSE)</f>
        <v>0</v>
      </c>
      <c r="G122" s="8" t="str">
        <f t="shared" si="1"/>
        <v> </v>
      </c>
      <c r="H122" s="9" t="str">
        <f>IF(AND(C122,F122), COUNTIF(Overlap!A:A, A122), "-")</f>
        <v>-</v>
      </c>
      <c r="I122" s="6"/>
    </row>
    <row r="123">
      <c r="A123" s="5">
        <v>122.0</v>
      </c>
      <c r="B123" s="6" t="str">
        <f>IFERROR(__xludf.DUMMYFUNCTION("""COMPUTED_VALUE"""),"de Roberto, P., De Lucia, A., &amp; Tortora, G. from Petroglyphs to CoDe Graphs.")</f>
        <v>de Roberto, P., De Lucia, A., &amp; Tortora, G. from Petroglyphs to CoDe Graphs.</v>
      </c>
      <c r="C123" s="7" t="b">
        <f>IFERROR(__xludf.DUMMYFUNCTION("""COMPUTED_VALUE"""),FALSE)</f>
        <v>0</v>
      </c>
      <c r="D123" s="8" t="str">
        <f>IFERROR(__xludf.DUMMYFUNCTION("""COMPUTED_VALUE"""),"jfr")</f>
        <v>jfr</v>
      </c>
      <c r="E123" s="8" t="str">
        <f>IF(C123, COUNTIF(Extraction!A:A, A123), "-")</f>
        <v>-</v>
      </c>
      <c r="F123" s="7" t="b">
        <f>IFERROR(__xludf.DUMMYFUNCTION("(COUNTIF(IMPORTRANGE(""https://docs.google.com/spreadsheets/d/1XUJGjtfB9SoW1rbohdkE9Z52MKac6AJzLHIsCSLTjGo/edit#gid=0"", ""Overlap!A2:A15""), A123)&gt;0)"),FALSE)</f>
        <v>0</v>
      </c>
      <c r="G123" s="8" t="str">
        <f t="shared" si="1"/>
        <v> </v>
      </c>
      <c r="H123" s="9" t="str">
        <f>IF(AND(C123,F123), COUNTIF(Overlap!A:A, A123), "-")</f>
        <v>-</v>
      </c>
      <c r="I123" s="6"/>
    </row>
    <row r="124">
      <c r="A124" s="5">
        <v>123.0</v>
      </c>
      <c r="B124" s="6" t="str">
        <f>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IFERROR(__xludf.DUMMYFUNCTION("""COMPUTED_VALUE"""),FALSE)</f>
        <v>0</v>
      </c>
      <c r="D124" s="8" t="str">
        <f>IFERROR(__xludf.DUMMYFUNCTION("""COMPUTED_VALUE"""),"jfr")</f>
        <v>jfr</v>
      </c>
      <c r="E124" s="8" t="str">
        <f>IF(C124, COUNTIF(Extraction!A:A, A124), "-")</f>
        <v>-</v>
      </c>
      <c r="F124" s="7" t="b">
        <f>IFERROR(__xludf.DUMMYFUNCTION("(COUNTIF(IMPORTRANGE(""https://docs.google.com/spreadsheets/d/1XUJGjtfB9SoW1rbohdkE9Z52MKac6AJzLHIsCSLTjGo/edit#gid=0"", ""Overlap!A2:A15""), A124)&gt;0)"),FALSE)</f>
        <v>0</v>
      </c>
      <c r="G124" s="8" t="str">
        <f t="shared" si="1"/>
        <v> </v>
      </c>
      <c r="H124" s="9" t="str">
        <f>IF(AND(C124,F124), COUNTIF(Overlap!A:A, A124), "-")</f>
        <v>-</v>
      </c>
      <c r="I124" s="6"/>
    </row>
    <row r="125">
      <c r="A125" s="5">
        <v>124.0</v>
      </c>
      <c r="B125" s="6" t="str">
        <f>IFERROR(__xludf.DUMMYFUNCTION("""COMPUTED_VALUE"""),"Oliveira, J. D. A. (2021). Engineering efficient exception handling for android applications.")</f>
        <v>Oliveira, J. D. A. (2021). Engineering efficient exception handling for android applications.</v>
      </c>
      <c r="C125" s="7" t="b">
        <f>IFERROR(__xludf.DUMMYFUNCTION("""COMPUTED_VALUE"""),FALSE)</f>
        <v>0</v>
      </c>
      <c r="D125" s="8" t="str">
        <f>IFERROR(__xludf.DUMMYFUNCTION("""COMPUTED_VALUE"""),"jfr")</f>
        <v>jfr</v>
      </c>
      <c r="E125" s="8" t="str">
        <f>IF(C125, COUNTIF(Extraction!A:A, A125), "-")</f>
        <v>-</v>
      </c>
      <c r="F125" s="7" t="b">
        <f>IFERROR(__xludf.DUMMYFUNCTION("(COUNTIF(IMPORTRANGE(""https://docs.google.com/spreadsheets/d/1XUJGjtfB9SoW1rbohdkE9Z52MKac6AJzLHIsCSLTjGo/edit#gid=0"", ""Overlap!A2:A15""), A125)&gt;0)"),FALSE)</f>
        <v>0</v>
      </c>
      <c r="G125" s="8" t="str">
        <f t="shared" si="1"/>
        <v> </v>
      </c>
      <c r="H125" s="9" t="str">
        <f>IF(AND(C125,F125), COUNTIF(Overlap!A:A, A125), "-")</f>
        <v>-</v>
      </c>
      <c r="I125" s="6"/>
    </row>
    <row r="126">
      <c r="A126" s="5">
        <v>125.0</v>
      </c>
      <c r="B126" s="6" t="str">
        <f>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IFERROR(__xludf.DUMMYFUNCTION("""COMPUTED_VALUE"""),FALSE)</f>
        <v>0</v>
      </c>
      <c r="D126" s="8" t="str">
        <f>IFERROR(__xludf.DUMMYFUNCTION("""COMPUTED_VALUE"""),"jfr")</f>
        <v>jfr</v>
      </c>
      <c r="E126" s="8" t="str">
        <f>IF(C126, COUNTIF(Extraction!A:A, A126), "-")</f>
        <v>-</v>
      </c>
      <c r="F126" s="7" t="b">
        <f>IFERROR(__xludf.DUMMYFUNCTION("(COUNTIF(IMPORTRANGE(""https://docs.google.com/spreadsheets/d/1XUJGjtfB9SoW1rbohdkE9Z52MKac6AJzLHIsCSLTjGo/edit#gid=0"", ""Overlap!A2:A15""), A126)&gt;0)"),FALSE)</f>
        <v>0</v>
      </c>
      <c r="G126" s="8" t="str">
        <f t="shared" si="1"/>
        <v> </v>
      </c>
      <c r="H126" s="9" t="str">
        <f>IF(AND(C126,F126), COUNTIF(Overlap!A:A, A126), "-")</f>
        <v>-</v>
      </c>
      <c r="I126" s="6"/>
    </row>
    <row r="127">
      <c r="A127" s="5">
        <v>126.0</v>
      </c>
      <c r="B127" s="6" t="str">
        <f>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IFERROR(__xludf.DUMMYFUNCTION("""COMPUTED_VALUE"""),FALSE)</f>
        <v>0</v>
      </c>
      <c r="D127" s="8" t="str">
        <f>IFERROR(__xludf.DUMMYFUNCTION("""COMPUTED_VALUE"""),"jfr")</f>
        <v>jfr</v>
      </c>
      <c r="E127" s="8" t="str">
        <f>IF(C127, COUNTIF(Extraction!A:A, A127), "-")</f>
        <v>-</v>
      </c>
      <c r="F127" s="7" t="b">
        <f>IFERROR(__xludf.DUMMYFUNCTION("(COUNTIF(IMPORTRANGE(""https://docs.google.com/spreadsheets/d/1XUJGjtfB9SoW1rbohdkE9Z52MKac6AJzLHIsCSLTjGo/edit#gid=0"", ""Overlap!A2:A15""), A127)&gt;0)"),FALSE)</f>
        <v>0</v>
      </c>
      <c r="G127" s="8" t="str">
        <f t="shared" si="1"/>
        <v> </v>
      </c>
      <c r="H127" s="9" t="str">
        <f>IF(AND(C127,F127), COUNTIF(Overlap!A:A, A127), "-")</f>
        <v>-</v>
      </c>
      <c r="I127" s="6"/>
    </row>
    <row r="128">
      <c r="A128" s="5">
        <v>127.0</v>
      </c>
      <c r="B128" s="6" t="str">
        <f>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IFERROR(__xludf.DUMMYFUNCTION("""COMPUTED_VALUE"""),FALSE)</f>
        <v>0</v>
      </c>
      <c r="D128" s="8" t="str">
        <f>IFERROR(__xludf.DUMMYFUNCTION("""COMPUTED_VALUE"""),"jfr")</f>
        <v>jfr</v>
      </c>
      <c r="E128" s="8" t="str">
        <f>IF(C128, COUNTIF(Extraction!A:A, A128), "-")</f>
        <v>-</v>
      </c>
      <c r="F128" s="7" t="b">
        <f>IFERROR(__xludf.DUMMYFUNCTION("(COUNTIF(IMPORTRANGE(""https://docs.google.com/spreadsheets/d/1XUJGjtfB9SoW1rbohdkE9Z52MKac6AJzLHIsCSLTjGo/edit#gid=0"", ""Overlap!A2:A15""), A128)&gt;0)"),FALSE)</f>
        <v>0</v>
      </c>
      <c r="G128" s="8" t="str">
        <f t="shared" si="1"/>
        <v> </v>
      </c>
      <c r="H128" s="9" t="str">
        <f>IF(AND(C128,F128), COUNTIF(Overlap!A:A, A128), "-")</f>
        <v>-</v>
      </c>
      <c r="I128" s="6"/>
    </row>
    <row r="129">
      <c r="A129" s="5">
        <v>128.0</v>
      </c>
      <c r="B129" s="6" t="str">
        <f>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IFERROR(__xludf.DUMMYFUNCTION("""COMPUTED_VALUE"""),FALSE)</f>
        <v>0</v>
      </c>
      <c r="D129" s="8" t="str">
        <f>IFERROR(__xludf.DUMMYFUNCTION("""COMPUTED_VALUE"""),"jfr")</f>
        <v>jfr</v>
      </c>
      <c r="E129" s="8" t="str">
        <f>IF(C129, COUNTIF(Extraction!A:A, A129), "-")</f>
        <v>-</v>
      </c>
      <c r="F129" s="7" t="b">
        <f>IFERROR(__xludf.DUMMYFUNCTION("(COUNTIF(IMPORTRANGE(""https://docs.google.com/spreadsheets/d/1XUJGjtfB9SoW1rbohdkE9Z52MKac6AJzLHIsCSLTjGo/edit#gid=0"", ""Overlap!A2:A15""), A129)&gt;0)"),FALSE)</f>
        <v>0</v>
      </c>
      <c r="G129" s="8" t="str">
        <f t="shared" si="1"/>
        <v> </v>
      </c>
      <c r="H129" s="9" t="str">
        <f>IF(AND(C129,F129), COUNTIF(Overlap!A:A, A129), "-")</f>
        <v>-</v>
      </c>
      <c r="I129" s="6"/>
    </row>
    <row r="130">
      <c r="A130" s="5">
        <v>129.0</v>
      </c>
      <c r="B130" s="6" t="str">
        <f>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IFERROR(__xludf.DUMMYFUNCTION("""COMPUTED_VALUE"""),FALSE)</f>
        <v>0</v>
      </c>
      <c r="D130" s="8" t="str">
        <f>IFERROR(__xludf.DUMMYFUNCTION("""COMPUTED_VALUE"""),"jfr")</f>
        <v>jfr</v>
      </c>
      <c r="E130" s="8" t="str">
        <f>IF(C130, COUNTIF(Extraction!A:A, A130), "-")</f>
        <v>-</v>
      </c>
      <c r="F130" s="7" t="b">
        <f>IFERROR(__xludf.DUMMYFUNCTION("(COUNTIF(IMPORTRANGE(""https://docs.google.com/spreadsheets/d/1XUJGjtfB9SoW1rbohdkE9Z52MKac6AJzLHIsCSLTjGo/edit#gid=0"", ""Overlap!A2:A15""), A130)&gt;0)"),FALSE)</f>
        <v>0</v>
      </c>
      <c r="G130" s="8" t="str">
        <f t="shared" si="1"/>
        <v> </v>
      </c>
      <c r="H130" s="9" t="str">
        <f>IF(AND(C130,F130), COUNTIF(Overlap!A:A, A130), "-")</f>
        <v>-</v>
      </c>
      <c r="I130" s="6"/>
    </row>
    <row r="131">
      <c r="A131" s="5">
        <v>130.0</v>
      </c>
      <c r="B131" s="6" t="str">
        <f>IFERROR(__xludf.DUMMYFUNCTION("""COMPUTED_VALUE"""),"Juristo, N. (2018). Statistical Errors in Software Engineering Experiments: A Preliminary Literature Review.")</f>
        <v>Juristo, N. (2018). Statistical Errors in Software Engineering Experiments: A Preliminary Literature Review.</v>
      </c>
      <c r="C131" s="7" t="b">
        <f>IFERROR(__xludf.DUMMYFUNCTION("""COMPUTED_VALUE"""),FALSE)</f>
        <v>0</v>
      </c>
      <c r="D131" s="8" t="str">
        <f>IFERROR(__xludf.DUMMYFUNCTION("""COMPUTED_VALUE"""),"jfr")</f>
        <v>jfr</v>
      </c>
      <c r="E131" s="8" t="str">
        <f>IF(C131, COUNTIF(Extraction!A:A, A131), "-")</f>
        <v>-</v>
      </c>
      <c r="F131" s="7" t="b">
        <f>IFERROR(__xludf.DUMMYFUNCTION("(COUNTIF(IMPORTRANGE(""https://docs.google.com/spreadsheets/d/1XUJGjtfB9SoW1rbohdkE9Z52MKac6AJzLHIsCSLTjGo/edit#gid=0"", ""Overlap!A2:A15""), A131)&gt;0)"),FALSE)</f>
        <v>0</v>
      </c>
      <c r="G131" s="8" t="str">
        <f t="shared" si="1"/>
        <v> </v>
      </c>
      <c r="H131" s="9" t="str">
        <f>IF(AND(C131,F131), COUNTIF(Overlap!A:A, A131), "-")</f>
        <v>-</v>
      </c>
      <c r="I131" s="6"/>
    </row>
    <row r="132">
      <c r="A132" s="5">
        <v>131.0</v>
      </c>
      <c r="B132" s="6" t="str">
        <f>IFERROR(__xludf.DUMMYFUNCTION("""COMPUTED_VALUE"""),"De Roberto, P. (2018). Information visualization: from petroglyphs to CoDe Graphs.")</f>
        <v>De Roberto, P. (2018). Information visualization: from petroglyphs to CoDe Graphs.</v>
      </c>
      <c r="C132" s="7" t="b">
        <f>IFERROR(__xludf.DUMMYFUNCTION("""COMPUTED_VALUE"""),FALSE)</f>
        <v>0</v>
      </c>
      <c r="D132" s="8" t="str">
        <f>IFERROR(__xludf.DUMMYFUNCTION("""COMPUTED_VALUE"""),"jfr")</f>
        <v>jfr</v>
      </c>
      <c r="E132" s="8" t="str">
        <f>IF(C132, COUNTIF(Extraction!A:A, A132), "-")</f>
        <v>-</v>
      </c>
      <c r="F132" s="7" t="b">
        <f>IFERROR(__xludf.DUMMYFUNCTION("(COUNTIF(IMPORTRANGE(""https://docs.google.com/spreadsheets/d/1XUJGjtfB9SoW1rbohdkE9Z52MKac6AJzLHIsCSLTjGo/edit#gid=0"", ""Overlap!A2:A15""), A132)&gt;0)"),FALSE)</f>
        <v>0</v>
      </c>
      <c r="G132" s="8" t="str">
        <f t="shared" si="1"/>
        <v> </v>
      </c>
      <c r="H132" s="9" t="str">
        <f>IF(AND(C132,F132), COUNTIF(Overlap!A:A, A132), "-")</f>
        <v>-</v>
      </c>
      <c r="I132" s="6"/>
    </row>
    <row r="133">
      <c r="A133" s="5">
        <v>132.0</v>
      </c>
      <c r="B133" s="6" t="str">
        <f>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IFERROR(__xludf.DUMMYFUNCTION("""COMPUTED_VALUE"""),FALSE)</f>
        <v>0</v>
      </c>
      <c r="D133" s="8" t="str">
        <f>IFERROR(__xludf.DUMMYFUNCTION("""COMPUTED_VALUE"""),"jfr")</f>
        <v>jfr</v>
      </c>
      <c r="E133" s="8" t="str">
        <f>IF(C133, COUNTIF(Extraction!A:A, A133), "-")</f>
        <v>-</v>
      </c>
      <c r="F133" s="7" t="b">
        <f>IFERROR(__xludf.DUMMYFUNCTION("(COUNTIF(IMPORTRANGE(""https://docs.google.com/spreadsheets/d/1XUJGjtfB9SoW1rbohdkE9Z52MKac6AJzLHIsCSLTjGo/edit#gid=0"", ""Overlap!A2:A15""), A133)&gt;0)"),FALSE)</f>
        <v>0</v>
      </c>
      <c r="G133" s="8" t="str">
        <f t="shared" si="1"/>
        <v> </v>
      </c>
      <c r="H133" s="9" t="str">
        <f>IF(AND(C133,F133), COUNTIF(Overlap!A:A, A133), "-")</f>
        <v>-</v>
      </c>
      <c r="I133" s="6"/>
    </row>
    <row r="134">
      <c r="A134" s="5">
        <v>133.0</v>
      </c>
      <c r="B134" s="6" t="str">
        <f>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IFERROR(__xludf.DUMMYFUNCTION("""COMPUTED_VALUE"""),FALSE)</f>
        <v>0</v>
      </c>
      <c r="D134" s="8" t="str">
        <f>IFERROR(__xludf.DUMMYFUNCTION("""COMPUTED_VALUE"""),"jfr")</f>
        <v>jfr</v>
      </c>
      <c r="E134" s="8" t="str">
        <f>IF(C134, COUNTIF(Extraction!A:A, A134), "-")</f>
        <v>-</v>
      </c>
      <c r="F134" s="7" t="b">
        <f>IFERROR(__xludf.DUMMYFUNCTION("(COUNTIF(IMPORTRANGE(""https://docs.google.com/spreadsheets/d/1XUJGjtfB9SoW1rbohdkE9Z52MKac6AJzLHIsCSLTjGo/edit#gid=0"", ""Overlap!A2:A15""), A134)&gt;0)"),FALSE)</f>
        <v>0</v>
      </c>
      <c r="G134" s="8" t="str">
        <f t="shared" si="1"/>
        <v> </v>
      </c>
      <c r="H134" s="9" t="str">
        <f>IF(AND(C134,F134), COUNTIF(Overlap!A:A, A134), "-")</f>
        <v>-</v>
      </c>
      <c r="I134" s="6"/>
    </row>
    <row r="135">
      <c r="A135" s="5">
        <v>134.0</v>
      </c>
      <c r="B135" s="6" t="str">
        <f>IFERROR(__xludf.DUMMYFUNCTION("""COMPUTED_VALUE"""),"Romano, S., Scanniello, G., Fucci, D., Juristo, N., &amp; Turhan, B. (2016). The E ect of Noise on Requirements Comprehension.")</f>
        <v>Romano, S., Scanniello, G., Fucci, D., Juristo, N., &amp; Turhan, B. (2016). The E ect of Noise on Requirements Comprehension.</v>
      </c>
      <c r="C135" s="7" t="b">
        <f>IFERROR(__xludf.DUMMYFUNCTION("""COMPUTED_VALUE"""),FALSE)</f>
        <v>0</v>
      </c>
      <c r="D135" s="8" t="str">
        <f>IFERROR(__xludf.DUMMYFUNCTION("""COMPUTED_VALUE"""),"dfu")</f>
        <v>dfu</v>
      </c>
      <c r="E135" s="8" t="str">
        <f>IF(C135, COUNTIF(Extraction!A:A, A135), "-")</f>
        <v>-</v>
      </c>
      <c r="F135" s="7" t="b">
        <f>IFERROR(__xludf.DUMMYFUNCTION("(COUNTIF(IMPORTRANGE(""https://docs.google.com/spreadsheets/d/1XUJGjtfB9SoW1rbohdkE9Z52MKac6AJzLHIsCSLTjGo/edit#gid=0"", ""Overlap!A2:A15""), A135)&gt;0)"),FALSE)</f>
        <v>0</v>
      </c>
      <c r="G135" s="8" t="str">
        <f t="shared" si="1"/>
        <v> </v>
      </c>
      <c r="H135" s="9" t="str">
        <f>IF(AND(C135,F135), COUNTIF(Overlap!A:A, A135), "-")</f>
        <v>-</v>
      </c>
      <c r="I135" s="6"/>
    </row>
    <row r="136">
      <c r="A136" s="5">
        <v>135.0</v>
      </c>
      <c r="B136" s="6" t="str">
        <f>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IFERROR(__xludf.DUMMYFUNCTION("""COMPUTED_VALUE"""),FALSE)</f>
        <v>0</v>
      </c>
      <c r="D136" s="8" t="str">
        <f>IFERROR(__xludf.DUMMYFUNCTION("""COMPUTED_VALUE"""),"jfr")</f>
        <v>jfr</v>
      </c>
      <c r="E136" s="8" t="str">
        <f>IF(C136, COUNTIF(Extraction!A:A, A136), "-")</f>
        <v>-</v>
      </c>
      <c r="F136" s="7" t="b">
        <f>IFERROR(__xludf.DUMMYFUNCTION("(COUNTIF(IMPORTRANGE(""https://docs.google.com/spreadsheets/d/1XUJGjtfB9SoW1rbohdkE9Z52MKac6AJzLHIsCSLTjGo/edit#gid=0"", ""Overlap!A2:A15""), A136)&gt;0)"),FALSE)</f>
        <v>0</v>
      </c>
      <c r="G136" s="8" t="str">
        <f t="shared" si="1"/>
        <v> </v>
      </c>
      <c r="H136" s="9" t="str">
        <f>IF(AND(C136,F136), COUNTIF(Overlap!A:A, A136), "-")</f>
        <v>-</v>
      </c>
      <c r="I136" s="6"/>
    </row>
    <row r="137">
      <c r="A137" s="5">
        <v>136.0</v>
      </c>
      <c r="B137" s="6" t="str">
        <f>IFERROR(__xludf.DUMMYFUNCTION("""COMPUTED_VALUE"""),"Nowak, A., &amp; Schünemann, H. J. Toward Evidence-Based Software Engineering.")</f>
        <v>Nowak, A., &amp; Schünemann, H. J. Toward Evidence-Based Software Engineering.</v>
      </c>
      <c r="C137" s="7" t="b">
        <f>IFERROR(__xludf.DUMMYFUNCTION("""COMPUTED_VALUE"""),FALSE)</f>
        <v>0</v>
      </c>
      <c r="D137" s="8" t="str">
        <f>IFERROR(__xludf.DUMMYFUNCTION("""COMPUTED_VALUE"""),"jfr")</f>
        <v>jfr</v>
      </c>
      <c r="E137" s="8" t="str">
        <f>IF(C137, COUNTIF(Extraction!A:A, A137), "-")</f>
        <v>-</v>
      </c>
      <c r="F137" s="7" t="b">
        <f>IFERROR(__xludf.DUMMYFUNCTION("(COUNTIF(IMPORTRANGE(""https://docs.google.com/spreadsheets/d/1XUJGjtfB9SoW1rbohdkE9Z52MKac6AJzLHIsCSLTjGo/edit#gid=0"", ""Overlap!A2:A15""), A137)&gt;0)"),FALSE)</f>
        <v>0</v>
      </c>
      <c r="G137" s="8" t="str">
        <f t="shared" si="1"/>
        <v> </v>
      </c>
      <c r="H137" s="9" t="str">
        <f>IF(AND(C137,F137), COUNTIF(Overlap!A:A, A137), "-")</f>
        <v>-</v>
      </c>
      <c r="I137" s="6"/>
    </row>
  </sheetData>
  <autoFilter ref="$F$1:$F$137"/>
  <conditionalFormatting sqref="E2:E137 H2:H137">
    <cfRule type="cellIs" dxfId="0" priority="1" operator="equal">
      <formula>"-"</formula>
    </cfRule>
  </conditionalFormatting>
  <conditionalFormatting sqref="E2:E137 H2:H137">
    <cfRule type="cellIs" dxfId="1" priority="2" operator="equal">
      <formula>0</formula>
    </cfRule>
  </conditionalFormatting>
  <conditionalFormatting sqref="E2:E137 H2:H137">
    <cfRule type="cellIs" dxfId="2" priority="3" operator="greaterThan">
      <formula>0</formula>
    </cfRule>
  </conditionalFormatting>
  <conditionalFormatting sqref="B2:B137">
    <cfRule type="expression" dxfId="3" priority="4">
      <formula>NOT(C2)</formula>
    </cfRule>
  </conditionalFormatting>
  <conditionalFormatting sqref="A2:A137">
    <cfRule type="expression" dxfId="3" priority="5">
      <formula>NOT(C2)</formula>
    </cfRule>
  </conditionalFormatting>
  <conditionalFormatting sqref="F2:F137">
    <cfRule type="expression" dxfId="4" priority="6">
      <formula>NOT(C2)</formula>
    </cfRule>
  </conditionalFormatting>
  <conditionalFormatting sqref="F2:F137">
    <cfRule type="expression" dxfId="5" priority="7">
      <formula>AND(C2,F2)</formula>
    </cfRule>
  </conditionalFormatting>
  <dataValidations>
    <dataValidation type="list" allowBlank="1" showErrorMessage="1" sqref="G2:G137">
      <formula1>"dfu,jfr, "</formula1>
    </dataValidation>
    <dataValidation type="list" allowBlank="1" showErrorMessage="1" sqref="D2:D137">
      <formula1>"dfu,jfr"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2" width="8.88"/>
    <col customWidth="1" min="3" max="5" width="25.13"/>
    <col customWidth="1" min="6" max="6" width="31.38"/>
    <col customWidth="1" min="7" max="7" width="8.25"/>
    <col customWidth="1" min="8" max="8" width="16.38"/>
    <col customWidth="1" min="10" max="10" width="20.13"/>
    <col customWidth="1" min="11" max="14" width="16.38"/>
    <col customWidth="1" min="15" max="15" width="10.13"/>
    <col customWidth="1" min="16" max="16" width="17.63"/>
    <col customWidth="1" min="17" max="17" width="25.13"/>
    <col customWidth="1" min="18" max="18" width="17.63"/>
    <col customWidth="1" min="19" max="19" width="25.13"/>
    <col customWidth="1" min="20" max="20" width="50.13"/>
    <col customWidth="1" min="21" max="21" width="3.88"/>
    <col customWidth="1" min="22" max="22" width="50.13"/>
  </cols>
  <sheetData>
    <row r="1">
      <c r="A1" s="1"/>
      <c r="B1" s="4"/>
      <c r="C1" s="10" t="s">
        <v>9</v>
      </c>
      <c r="F1" s="11"/>
      <c r="G1" s="10" t="s">
        <v>10</v>
      </c>
      <c r="H1" s="11"/>
      <c r="I1" s="12" t="s">
        <v>11</v>
      </c>
      <c r="O1" s="13"/>
      <c r="P1" s="12" t="s">
        <v>12</v>
      </c>
      <c r="S1" s="11"/>
      <c r="T1" s="2"/>
      <c r="U1" s="10"/>
      <c r="V1" s="2"/>
    </row>
    <row r="2">
      <c r="A2" s="1"/>
      <c r="B2" s="4"/>
      <c r="C2" s="10" t="s">
        <v>13</v>
      </c>
      <c r="E2" s="10" t="s">
        <v>14</v>
      </c>
      <c r="F2" s="11"/>
      <c r="G2" s="2"/>
      <c r="H2" s="4"/>
      <c r="I2" s="1"/>
      <c r="J2" s="14"/>
      <c r="K2" s="12" t="s">
        <v>15</v>
      </c>
      <c r="O2" s="13"/>
      <c r="P2" s="12" t="s">
        <v>16</v>
      </c>
      <c r="R2" s="12" t="s">
        <v>11</v>
      </c>
      <c r="S2" s="11"/>
      <c r="T2" s="15"/>
      <c r="U2" s="16"/>
      <c r="V2" s="15"/>
    </row>
    <row r="3">
      <c r="A3" s="1" t="s">
        <v>17</v>
      </c>
      <c r="B3" s="4" t="s">
        <v>18</v>
      </c>
      <c r="C3" s="2" t="s">
        <v>19</v>
      </c>
      <c r="D3" s="17" t="s">
        <v>20</v>
      </c>
      <c r="E3" s="2" t="s">
        <v>21</v>
      </c>
      <c r="F3" s="18" t="s">
        <v>22</v>
      </c>
      <c r="G3" s="2" t="s">
        <v>23</v>
      </c>
      <c r="H3" s="4" t="s">
        <v>24</v>
      </c>
      <c r="I3" s="1" t="s">
        <v>25</v>
      </c>
      <c r="J3" s="14" t="s">
        <v>26</v>
      </c>
      <c r="K3" s="1" t="s">
        <v>27</v>
      </c>
      <c r="L3" s="1" t="s">
        <v>28</v>
      </c>
      <c r="M3" s="1" t="s">
        <v>29</v>
      </c>
      <c r="N3" s="1" t="s">
        <v>30</v>
      </c>
      <c r="O3" s="4" t="s">
        <v>31</v>
      </c>
      <c r="P3" s="1" t="s">
        <v>32</v>
      </c>
      <c r="Q3" s="17" t="s">
        <v>33</v>
      </c>
      <c r="R3" s="1" t="s">
        <v>34</v>
      </c>
      <c r="S3" s="18" t="s">
        <v>35</v>
      </c>
      <c r="T3" s="2" t="s">
        <v>36</v>
      </c>
      <c r="U3" s="10" t="s">
        <v>37</v>
      </c>
      <c r="V3" s="2" t="s">
        <v>38</v>
      </c>
    </row>
    <row r="4">
      <c r="A4" s="5">
        <v>6.0</v>
      </c>
      <c r="B4" s="19" t="str">
        <f>IF(ISBLANK(A4), "", VLOOKUP(A4, Studies!A:D, 4))</f>
        <v>dfu</v>
      </c>
      <c r="C4" s="20" t="s">
        <v>39</v>
      </c>
      <c r="D4" s="21" t="s">
        <v>40</v>
      </c>
      <c r="E4" s="20" t="s">
        <v>41</v>
      </c>
      <c r="F4" s="22" t="s">
        <v>42</v>
      </c>
      <c r="G4" s="20" t="s">
        <v>43</v>
      </c>
      <c r="H4" s="19" t="s">
        <v>44</v>
      </c>
      <c r="I4" s="5" t="s">
        <v>45</v>
      </c>
      <c r="J4" s="23" t="s">
        <v>46</v>
      </c>
      <c r="K4" s="5" t="s">
        <v>47</v>
      </c>
      <c r="L4" s="5" t="s">
        <v>47</v>
      </c>
      <c r="M4" s="5" t="s">
        <v>48</v>
      </c>
      <c r="N4" s="5" t="s">
        <v>48</v>
      </c>
      <c r="O4" s="19" t="b">
        <v>0</v>
      </c>
      <c r="P4" s="5" t="s">
        <v>49</v>
      </c>
      <c r="Q4" s="24"/>
      <c r="R4" s="5" t="s">
        <v>49</v>
      </c>
      <c r="S4" s="9"/>
      <c r="T4" s="6"/>
      <c r="U4" s="25" t="b">
        <v>0</v>
      </c>
      <c r="V4" s="6"/>
    </row>
    <row r="5">
      <c r="A5" s="5">
        <v>9.0</v>
      </c>
      <c r="B5" s="19" t="str">
        <f>IF(ISBLANK(A5), "", VLOOKUP(A5, Studies!A:D, 4))</f>
        <v>jfr</v>
      </c>
      <c r="C5" s="20" t="s">
        <v>50</v>
      </c>
      <c r="D5" s="21" t="s">
        <v>51</v>
      </c>
      <c r="E5" s="20" t="s">
        <v>52</v>
      </c>
      <c r="F5" s="22" t="s">
        <v>53</v>
      </c>
      <c r="G5" s="20">
        <v>105.0</v>
      </c>
      <c r="H5" s="19" t="s">
        <v>54</v>
      </c>
      <c r="I5" s="5" t="s">
        <v>45</v>
      </c>
      <c r="J5" s="23" t="s">
        <v>46</v>
      </c>
      <c r="K5" s="5" t="s">
        <v>47</v>
      </c>
      <c r="L5" s="5" t="s">
        <v>47</v>
      </c>
      <c r="M5" s="5" t="s">
        <v>55</v>
      </c>
      <c r="N5" s="5" t="s">
        <v>47</v>
      </c>
      <c r="O5" s="19" t="b">
        <v>0</v>
      </c>
      <c r="P5" s="5" t="s">
        <v>56</v>
      </c>
      <c r="Q5" s="26" t="s">
        <v>57</v>
      </c>
      <c r="R5" s="5" t="s">
        <v>56</v>
      </c>
      <c r="S5" s="27" t="s">
        <v>57</v>
      </c>
      <c r="T5" s="20" t="s">
        <v>58</v>
      </c>
      <c r="U5" s="25" t="b">
        <v>0</v>
      </c>
      <c r="V5" s="6"/>
    </row>
    <row r="6">
      <c r="A6" s="5">
        <v>14.0</v>
      </c>
      <c r="B6" s="19" t="str">
        <f>IF(ISBLANK(A6), "", VLOOKUP(A6, Studies!A:D, 4))</f>
        <v>dfu</v>
      </c>
      <c r="C6" s="20" t="s">
        <v>59</v>
      </c>
      <c r="D6" s="21" t="s">
        <v>60</v>
      </c>
      <c r="E6" s="20" t="s">
        <v>61</v>
      </c>
      <c r="F6" s="22" t="s">
        <v>62</v>
      </c>
      <c r="G6" s="20">
        <v>21.0</v>
      </c>
      <c r="H6" s="19" t="s">
        <v>44</v>
      </c>
      <c r="I6" s="5" t="s">
        <v>45</v>
      </c>
      <c r="J6" s="23" t="s">
        <v>63</v>
      </c>
      <c r="K6" s="5" t="s">
        <v>48</v>
      </c>
      <c r="L6" s="5" t="s">
        <v>64</v>
      </c>
      <c r="M6" s="5" t="s">
        <v>48</v>
      </c>
      <c r="N6" s="5" t="s">
        <v>64</v>
      </c>
      <c r="O6" s="19" t="b">
        <v>0</v>
      </c>
      <c r="P6" s="5" t="s">
        <v>49</v>
      </c>
      <c r="Q6" s="24"/>
      <c r="R6" s="5" t="s">
        <v>49</v>
      </c>
      <c r="S6" s="9"/>
      <c r="T6" s="20" t="s">
        <v>65</v>
      </c>
      <c r="U6" s="28" t="b">
        <v>0</v>
      </c>
      <c r="V6" s="20"/>
    </row>
    <row r="7">
      <c r="A7" s="5">
        <v>48.0</v>
      </c>
      <c r="B7" s="19" t="str">
        <f>IF(ISBLANK(A7), "", VLOOKUP(A7, Studies!A:D, 4))</f>
        <v>dfu</v>
      </c>
      <c r="C7" s="20" t="s">
        <v>59</v>
      </c>
      <c r="D7" s="21" t="s">
        <v>66</v>
      </c>
      <c r="E7" s="20" t="s">
        <v>67</v>
      </c>
      <c r="F7" s="22" t="s">
        <v>68</v>
      </c>
      <c r="G7" s="20">
        <v>18.0</v>
      </c>
      <c r="H7" s="19" t="s">
        <v>44</v>
      </c>
      <c r="I7" s="5" t="s">
        <v>69</v>
      </c>
      <c r="J7" s="23"/>
      <c r="K7" s="5" t="s">
        <v>47</v>
      </c>
      <c r="L7" s="5" t="s">
        <v>48</v>
      </c>
      <c r="M7" s="5" t="s">
        <v>48</v>
      </c>
      <c r="N7" s="5" t="s">
        <v>47</v>
      </c>
      <c r="O7" s="19" t="b">
        <v>0</v>
      </c>
      <c r="P7" s="5" t="s">
        <v>49</v>
      </c>
      <c r="Q7" s="24"/>
      <c r="R7" s="5" t="s">
        <v>49</v>
      </c>
      <c r="S7" s="9"/>
      <c r="T7" s="20" t="s">
        <v>70</v>
      </c>
      <c r="U7" s="28" t="b">
        <v>1</v>
      </c>
      <c r="V7" s="20" t="s">
        <v>71</v>
      </c>
    </row>
    <row r="8">
      <c r="A8" s="5">
        <v>71.0</v>
      </c>
      <c r="B8" s="19" t="str">
        <f>IF(ISBLANK(A8), "", VLOOKUP(A8, Studies!A:D, 4))</f>
        <v>dfu</v>
      </c>
      <c r="C8" s="20" t="s">
        <v>72</v>
      </c>
      <c r="D8" s="21" t="s">
        <v>73</v>
      </c>
      <c r="E8" s="20" t="s">
        <v>74</v>
      </c>
      <c r="F8" s="22" t="s">
        <v>75</v>
      </c>
      <c r="G8" s="20">
        <v>24.0</v>
      </c>
      <c r="H8" s="19" t="s">
        <v>54</v>
      </c>
      <c r="I8" s="5" t="s">
        <v>45</v>
      </c>
      <c r="J8" s="23" t="s">
        <v>76</v>
      </c>
      <c r="K8" s="5" t="s">
        <v>48</v>
      </c>
      <c r="L8" s="5" t="s">
        <v>48</v>
      </c>
      <c r="M8" s="5" t="s">
        <v>64</v>
      </c>
      <c r="N8" s="5" t="s">
        <v>48</v>
      </c>
      <c r="O8" s="19" t="b">
        <v>0</v>
      </c>
      <c r="P8" s="5" t="s">
        <v>49</v>
      </c>
      <c r="Q8" s="29"/>
      <c r="R8" s="5" t="s">
        <v>49</v>
      </c>
      <c r="S8" s="30"/>
      <c r="T8" s="6"/>
      <c r="U8" s="25" t="b">
        <v>0</v>
      </c>
      <c r="V8" s="6"/>
    </row>
    <row r="9">
      <c r="A9" s="5">
        <v>77.0</v>
      </c>
      <c r="B9" s="19" t="str">
        <f>IF(ISBLANK(A9), "", VLOOKUP(A9, Studies!A:D, 4))</f>
        <v>jfr</v>
      </c>
      <c r="C9" s="20" t="s">
        <v>77</v>
      </c>
      <c r="D9" s="21" t="s">
        <v>78</v>
      </c>
      <c r="E9" s="20" t="s">
        <v>79</v>
      </c>
      <c r="F9" s="22" t="s">
        <v>80</v>
      </c>
      <c r="G9" s="20">
        <v>14.0</v>
      </c>
      <c r="H9" s="19" t="s">
        <v>81</v>
      </c>
      <c r="I9" s="5" t="s">
        <v>82</v>
      </c>
      <c r="J9" s="24"/>
      <c r="K9" s="5" t="s">
        <v>48</v>
      </c>
      <c r="L9" s="5" t="s">
        <v>48</v>
      </c>
      <c r="M9" s="5" t="s">
        <v>48</v>
      </c>
      <c r="N9" s="5" t="s">
        <v>48</v>
      </c>
      <c r="O9" s="19" t="b">
        <v>0</v>
      </c>
      <c r="P9" s="5" t="s">
        <v>83</v>
      </c>
      <c r="Q9" s="26" t="s">
        <v>84</v>
      </c>
      <c r="R9" s="5" t="s">
        <v>49</v>
      </c>
      <c r="S9" s="30"/>
      <c r="T9" s="20" t="s">
        <v>85</v>
      </c>
      <c r="U9" s="28" t="b">
        <v>0</v>
      </c>
      <c r="V9" s="20"/>
    </row>
    <row r="10">
      <c r="A10" s="5">
        <v>116.0</v>
      </c>
      <c r="B10" s="19" t="str">
        <f>IF(ISBLANK(A10), "", VLOOKUP(A10, Studies!A:D, 4))</f>
        <v>jfr</v>
      </c>
      <c r="C10" s="20" t="s">
        <v>86</v>
      </c>
      <c r="D10" s="21" t="s">
        <v>87</v>
      </c>
      <c r="E10" s="20" t="s">
        <v>88</v>
      </c>
      <c r="F10" s="22" t="s">
        <v>89</v>
      </c>
      <c r="G10" s="20">
        <v>18.0</v>
      </c>
      <c r="H10" s="19" t="s">
        <v>90</v>
      </c>
      <c r="I10" s="5" t="s">
        <v>69</v>
      </c>
      <c r="J10" s="24"/>
      <c r="K10" s="5" t="s">
        <v>91</v>
      </c>
      <c r="L10" s="5" t="s">
        <v>91</v>
      </c>
      <c r="M10" s="5" t="s">
        <v>47</v>
      </c>
      <c r="N10" s="5" t="s">
        <v>48</v>
      </c>
      <c r="O10" s="19" t="b">
        <v>0</v>
      </c>
      <c r="P10" s="5" t="s">
        <v>92</v>
      </c>
      <c r="Q10" s="31" t="s">
        <v>93</v>
      </c>
      <c r="R10" s="5" t="s">
        <v>92</v>
      </c>
      <c r="S10" s="27" t="s">
        <v>93</v>
      </c>
      <c r="T10" s="20" t="s">
        <v>94</v>
      </c>
      <c r="U10" s="28" t="b">
        <v>0</v>
      </c>
      <c r="V10" s="20"/>
    </row>
    <row r="11">
      <c r="A11" s="5">
        <v>116.0</v>
      </c>
      <c r="B11" s="19" t="str">
        <f>IF(ISBLANK(A11), "", VLOOKUP(A11, Studies!A:D, 4))</f>
        <v>jfr</v>
      </c>
      <c r="C11" s="20" t="s">
        <v>86</v>
      </c>
      <c r="D11" s="21" t="s">
        <v>87</v>
      </c>
      <c r="E11" s="20" t="s">
        <v>88</v>
      </c>
      <c r="F11" s="22" t="s">
        <v>89</v>
      </c>
      <c r="G11" s="20">
        <v>10.0</v>
      </c>
      <c r="H11" s="19" t="s">
        <v>90</v>
      </c>
      <c r="I11" s="5" t="s">
        <v>69</v>
      </c>
      <c r="J11" s="24"/>
      <c r="K11" s="5" t="s">
        <v>91</v>
      </c>
      <c r="L11" s="5" t="s">
        <v>91</v>
      </c>
      <c r="M11" s="5" t="s">
        <v>47</v>
      </c>
      <c r="N11" s="5" t="s">
        <v>48</v>
      </c>
      <c r="O11" s="19" t="b">
        <v>0</v>
      </c>
      <c r="P11" s="5" t="s">
        <v>92</v>
      </c>
      <c r="Q11" s="26" t="s">
        <v>93</v>
      </c>
      <c r="R11" s="5" t="s">
        <v>92</v>
      </c>
      <c r="S11" s="27" t="s">
        <v>93</v>
      </c>
      <c r="T11" s="6"/>
      <c r="U11" s="25" t="b">
        <v>0</v>
      </c>
      <c r="V11" s="6"/>
    </row>
    <row r="12">
      <c r="A12" s="5">
        <v>116.0</v>
      </c>
      <c r="B12" s="19" t="str">
        <f>IF(ISBLANK(A12), "", VLOOKUP(A12, Studies!A:D, 4))</f>
        <v>jfr</v>
      </c>
      <c r="C12" s="20" t="s">
        <v>86</v>
      </c>
      <c r="D12" s="21" t="s">
        <v>87</v>
      </c>
      <c r="E12" s="20" t="s">
        <v>88</v>
      </c>
      <c r="F12" s="22" t="s">
        <v>89</v>
      </c>
      <c r="G12" s="20">
        <v>11.0</v>
      </c>
      <c r="H12" s="19" t="s">
        <v>90</v>
      </c>
      <c r="I12" s="5" t="s">
        <v>69</v>
      </c>
      <c r="J12" s="24"/>
      <c r="K12" s="5" t="s">
        <v>91</v>
      </c>
      <c r="L12" s="5" t="s">
        <v>91</v>
      </c>
      <c r="M12" s="5" t="s">
        <v>47</v>
      </c>
      <c r="N12" s="5" t="s">
        <v>48</v>
      </c>
      <c r="O12" s="19" t="b">
        <v>0</v>
      </c>
      <c r="P12" s="5" t="s">
        <v>92</v>
      </c>
      <c r="Q12" s="26" t="s">
        <v>93</v>
      </c>
      <c r="R12" s="5" t="s">
        <v>92</v>
      </c>
      <c r="S12" s="32" t="s">
        <v>93</v>
      </c>
      <c r="T12" s="6"/>
      <c r="U12" s="25" t="b">
        <v>0</v>
      </c>
      <c r="V12" s="6"/>
    </row>
    <row r="13">
      <c r="A13" s="5">
        <v>7.0</v>
      </c>
      <c r="B13" s="19" t="str">
        <f>IF(ISBLANK(A13), "", VLOOKUP(A13, Studies!A:D, 4))</f>
        <v>jfr</v>
      </c>
      <c r="C13" s="20" t="s">
        <v>95</v>
      </c>
      <c r="D13" s="21" t="s">
        <v>96</v>
      </c>
      <c r="E13" s="20" t="s">
        <v>97</v>
      </c>
      <c r="F13" s="22" t="s">
        <v>98</v>
      </c>
      <c r="G13" s="20">
        <v>62.0</v>
      </c>
      <c r="H13" s="19" t="s">
        <v>44</v>
      </c>
      <c r="I13" s="5" t="s">
        <v>45</v>
      </c>
      <c r="J13" s="23" t="s">
        <v>76</v>
      </c>
      <c r="K13" s="5" t="s">
        <v>55</v>
      </c>
      <c r="L13" s="5" t="s">
        <v>48</v>
      </c>
      <c r="M13" s="5" t="s">
        <v>48</v>
      </c>
      <c r="N13" s="5" t="s">
        <v>48</v>
      </c>
      <c r="O13" s="19" t="b">
        <v>0</v>
      </c>
      <c r="P13" s="5" t="s">
        <v>49</v>
      </c>
      <c r="Q13" s="29"/>
      <c r="R13" s="5" t="s">
        <v>49</v>
      </c>
      <c r="S13" s="30"/>
      <c r="T13" s="20" t="s">
        <v>99</v>
      </c>
      <c r="U13" s="25" t="b">
        <v>0</v>
      </c>
      <c r="V13" s="6"/>
    </row>
    <row r="14">
      <c r="A14" s="5">
        <v>4.0</v>
      </c>
      <c r="B14" s="19" t="str">
        <f>IF(ISBLANK(A14), "", VLOOKUP(A14, Studies!A:D, 4))</f>
        <v>dfu</v>
      </c>
      <c r="C14" s="20" t="s">
        <v>100</v>
      </c>
      <c r="D14" s="21" t="s">
        <v>101</v>
      </c>
      <c r="E14" s="20" t="s">
        <v>102</v>
      </c>
      <c r="F14" s="22" t="s">
        <v>103</v>
      </c>
      <c r="G14" s="20">
        <v>22.0</v>
      </c>
      <c r="H14" s="19" t="s">
        <v>44</v>
      </c>
      <c r="I14" s="5" t="s">
        <v>69</v>
      </c>
      <c r="J14" s="24"/>
      <c r="K14" s="5" t="s">
        <v>91</v>
      </c>
      <c r="L14" s="5" t="s">
        <v>91</v>
      </c>
      <c r="M14" s="5" t="s">
        <v>48</v>
      </c>
      <c r="N14" s="5" t="s">
        <v>47</v>
      </c>
      <c r="O14" s="19" t="b">
        <v>0</v>
      </c>
      <c r="P14" s="5" t="s">
        <v>49</v>
      </c>
      <c r="Q14" s="29"/>
      <c r="R14" s="5" t="s">
        <v>49</v>
      </c>
      <c r="S14" s="30"/>
      <c r="T14" s="6"/>
      <c r="U14" s="25" t="b">
        <v>0</v>
      </c>
      <c r="V14" s="6"/>
    </row>
    <row r="15">
      <c r="A15" s="5">
        <v>4.0</v>
      </c>
      <c r="B15" s="19" t="str">
        <f>IF(ISBLANK(A15), "", VLOOKUP(A15, Studies!A:D, 4))</f>
        <v>dfu</v>
      </c>
      <c r="C15" s="20" t="s">
        <v>100</v>
      </c>
      <c r="D15" s="21" t="s">
        <v>101</v>
      </c>
      <c r="E15" s="20" t="s">
        <v>102</v>
      </c>
      <c r="F15" s="22" t="s">
        <v>103</v>
      </c>
      <c r="G15" s="20">
        <v>24.0</v>
      </c>
      <c r="H15" s="19" t="s">
        <v>44</v>
      </c>
      <c r="I15" s="5" t="s">
        <v>69</v>
      </c>
      <c r="J15" s="24"/>
      <c r="K15" s="5" t="s">
        <v>91</v>
      </c>
      <c r="L15" s="5" t="s">
        <v>91</v>
      </c>
      <c r="M15" s="5" t="s">
        <v>48</v>
      </c>
      <c r="N15" s="5" t="s">
        <v>47</v>
      </c>
      <c r="O15" s="19" t="b">
        <v>0</v>
      </c>
      <c r="P15" s="5" t="s">
        <v>49</v>
      </c>
      <c r="Q15" s="29"/>
      <c r="R15" s="5" t="s">
        <v>49</v>
      </c>
      <c r="S15" s="30"/>
      <c r="T15" s="6"/>
      <c r="U15" s="25" t="b">
        <v>0</v>
      </c>
      <c r="V15" s="6"/>
    </row>
    <row r="16">
      <c r="A16" s="5">
        <v>4.0</v>
      </c>
      <c r="B16" s="19" t="str">
        <f>IF(ISBLANK(A16), "", VLOOKUP(A16, Studies!A:D, 4))</f>
        <v>dfu</v>
      </c>
      <c r="C16" s="20" t="s">
        <v>100</v>
      </c>
      <c r="D16" s="21" t="s">
        <v>101</v>
      </c>
      <c r="E16" s="20" t="s">
        <v>102</v>
      </c>
      <c r="F16" s="22" t="s">
        <v>103</v>
      </c>
      <c r="G16" s="20">
        <v>21.0</v>
      </c>
      <c r="H16" s="19" t="s">
        <v>44</v>
      </c>
      <c r="I16" s="5" t="s">
        <v>69</v>
      </c>
      <c r="J16" s="24"/>
      <c r="K16" s="5" t="s">
        <v>91</v>
      </c>
      <c r="L16" s="5" t="s">
        <v>91</v>
      </c>
      <c r="M16" s="5" t="s">
        <v>48</v>
      </c>
      <c r="N16" s="5" t="s">
        <v>47</v>
      </c>
      <c r="O16" s="19" t="b">
        <v>0</v>
      </c>
      <c r="P16" s="5" t="s">
        <v>49</v>
      </c>
      <c r="Q16" s="29"/>
      <c r="R16" s="5" t="s">
        <v>49</v>
      </c>
      <c r="S16" s="30"/>
      <c r="T16" s="6"/>
      <c r="U16" s="25" t="b">
        <v>0</v>
      </c>
      <c r="V16" s="6"/>
    </row>
    <row r="17">
      <c r="A17" s="5">
        <v>11.0</v>
      </c>
      <c r="B17" s="19" t="str">
        <f>IF(ISBLANK(A17), "", VLOOKUP(A17, Studies!A:D, 4))</f>
        <v>jfr</v>
      </c>
      <c r="C17" s="20" t="s">
        <v>104</v>
      </c>
      <c r="D17" s="21" t="s">
        <v>105</v>
      </c>
      <c r="E17" s="20" t="s">
        <v>106</v>
      </c>
      <c r="F17" s="22" t="s">
        <v>107</v>
      </c>
      <c r="G17" s="20">
        <v>20.0</v>
      </c>
      <c r="H17" s="19" t="s">
        <v>44</v>
      </c>
      <c r="I17" s="5" t="s">
        <v>45</v>
      </c>
      <c r="J17" s="23" t="s">
        <v>108</v>
      </c>
      <c r="K17" s="5" t="s">
        <v>64</v>
      </c>
      <c r="L17" s="5" t="s">
        <v>48</v>
      </c>
      <c r="M17" s="5" t="s">
        <v>55</v>
      </c>
      <c r="N17" s="5" t="s">
        <v>48</v>
      </c>
      <c r="O17" s="19" t="b">
        <v>0</v>
      </c>
      <c r="P17" s="5" t="s">
        <v>49</v>
      </c>
      <c r="Q17" s="29"/>
      <c r="R17" s="5" t="s">
        <v>49</v>
      </c>
      <c r="S17" s="30"/>
      <c r="T17" s="20" t="s">
        <v>109</v>
      </c>
      <c r="U17" s="25" t="b">
        <v>0</v>
      </c>
      <c r="V17" s="6"/>
    </row>
    <row r="18">
      <c r="A18" s="5">
        <v>24.0</v>
      </c>
      <c r="B18" s="19" t="str">
        <f>IF(ISBLANK(A18), "", VLOOKUP(A18, Studies!A:D, 4))</f>
        <v>jfr</v>
      </c>
      <c r="C18" s="20" t="s">
        <v>110</v>
      </c>
      <c r="D18" s="21" t="s">
        <v>111</v>
      </c>
      <c r="E18" s="20" t="s">
        <v>112</v>
      </c>
      <c r="F18" s="22" t="s">
        <v>113</v>
      </c>
      <c r="G18" s="20">
        <v>18.0</v>
      </c>
      <c r="H18" s="19" t="s">
        <v>81</v>
      </c>
      <c r="I18" s="5" t="s">
        <v>69</v>
      </c>
      <c r="J18" s="24"/>
      <c r="K18" s="5" t="s">
        <v>55</v>
      </c>
      <c r="L18" s="5" t="s">
        <v>48</v>
      </c>
      <c r="M18" s="5" t="s">
        <v>91</v>
      </c>
      <c r="N18" s="5" t="s">
        <v>48</v>
      </c>
      <c r="O18" s="19" t="b">
        <v>0</v>
      </c>
      <c r="P18" s="5" t="s">
        <v>49</v>
      </c>
      <c r="Q18" s="29"/>
      <c r="R18" s="5" t="s">
        <v>49</v>
      </c>
      <c r="S18" s="30"/>
      <c r="T18" s="20" t="s">
        <v>114</v>
      </c>
      <c r="U18" s="25"/>
      <c r="V18" s="6"/>
    </row>
    <row r="19">
      <c r="A19" s="5">
        <v>26.0</v>
      </c>
      <c r="B19" s="19" t="str">
        <f>IF(ISBLANK(A19), "", VLOOKUP(A19, Studies!A:D, 4))</f>
        <v>jfr</v>
      </c>
      <c r="C19" s="20" t="s">
        <v>115</v>
      </c>
      <c r="D19" s="21" t="s">
        <v>116</v>
      </c>
      <c r="E19" s="20" t="s">
        <v>117</v>
      </c>
      <c r="F19" s="22" t="s">
        <v>118</v>
      </c>
      <c r="G19" s="20">
        <v>16.0</v>
      </c>
      <c r="H19" s="19" t="s">
        <v>54</v>
      </c>
      <c r="I19" s="5" t="s">
        <v>45</v>
      </c>
      <c r="J19" s="23" t="s">
        <v>76</v>
      </c>
      <c r="K19" s="5" t="s">
        <v>48</v>
      </c>
      <c r="L19" s="5" t="s">
        <v>48</v>
      </c>
      <c r="M19" s="5" t="s">
        <v>48</v>
      </c>
      <c r="N19" s="5" t="s">
        <v>48</v>
      </c>
      <c r="O19" s="19" t="b">
        <v>0</v>
      </c>
      <c r="P19" s="5" t="s">
        <v>49</v>
      </c>
      <c r="Q19" s="29"/>
      <c r="R19" s="5" t="s">
        <v>49</v>
      </c>
      <c r="S19" s="30"/>
      <c r="T19" s="20" t="s">
        <v>119</v>
      </c>
      <c r="U19" s="25" t="b">
        <v>0</v>
      </c>
      <c r="V19" s="6"/>
    </row>
    <row r="20">
      <c r="A20" s="5">
        <v>31.0</v>
      </c>
      <c r="B20" s="19" t="str">
        <f>IF(ISBLANK(A20), "", VLOOKUP(A20, Studies!A:D, 4))</f>
        <v>jfr</v>
      </c>
      <c r="C20" s="20" t="s">
        <v>120</v>
      </c>
      <c r="D20" s="21" t="s">
        <v>121</v>
      </c>
      <c r="E20" s="20" t="s">
        <v>122</v>
      </c>
      <c r="F20" s="22" t="s">
        <v>123</v>
      </c>
      <c r="G20" s="20">
        <v>49.0</v>
      </c>
      <c r="H20" s="19" t="s">
        <v>44</v>
      </c>
      <c r="I20" s="5" t="s">
        <v>69</v>
      </c>
      <c r="J20" s="24"/>
      <c r="K20" s="5" t="s">
        <v>48</v>
      </c>
      <c r="L20" s="5" t="s">
        <v>48</v>
      </c>
      <c r="M20" s="5" t="s">
        <v>91</v>
      </c>
      <c r="N20" s="5" t="s">
        <v>55</v>
      </c>
      <c r="O20" s="19" t="b">
        <v>0</v>
      </c>
      <c r="P20" s="5" t="s">
        <v>83</v>
      </c>
      <c r="Q20" s="31" t="s">
        <v>124</v>
      </c>
      <c r="R20" s="5" t="s">
        <v>49</v>
      </c>
      <c r="S20" s="30"/>
      <c r="T20" s="20" t="s">
        <v>125</v>
      </c>
      <c r="U20" s="28" t="b">
        <v>0</v>
      </c>
      <c r="V20" s="6"/>
    </row>
    <row r="21">
      <c r="A21" s="5">
        <v>31.0</v>
      </c>
      <c r="B21" s="19" t="str">
        <f>IF(ISBLANK(A21), "", VLOOKUP(A21, Studies!A:D, 4))</f>
        <v>jfr</v>
      </c>
      <c r="C21" s="20" t="s">
        <v>120</v>
      </c>
      <c r="D21" s="21" t="s">
        <v>121</v>
      </c>
      <c r="E21" s="20" t="s">
        <v>122</v>
      </c>
      <c r="F21" s="22" t="s">
        <v>123</v>
      </c>
      <c r="G21" s="20">
        <v>19.0</v>
      </c>
      <c r="H21" s="19" t="s">
        <v>44</v>
      </c>
      <c r="I21" s="5" t="s">
        <v>69</v>
      </c>
      <c r="J21" s="24"/>
      <c r="K21" s="5" t="s">
        <v>48</v>
      </c>
      <c r="L21" s="5" t="s">
        <v>48</v>
      </c>
      <c r="M21" s="5" t="s">
        <v>91</v>
      </c>
      <c r="N21" s="5" t="s">
        <v>55</v>
      </c>
      <c r="O21" s="19" t="b">
        <v>0</v>
      </c>
      <c r="P21" s="5" t="s">
        <v>83</v>
      </c>
      <c r="Q21" s="26" t="s">
        <v>124</v>
      </c>
      <c r="R21" s="5" t="s">
        <v>49</v>
      </c>
      <c r="S21" s="30"/>
      <c r="T21" s="6"/>
      <c r="U21" s="25" t="b">
        <v>0</v>
      </c>
      <c r="V21" s="6"/>
    </row>
    <row r="22">
      <c r="A22" s="5">
        <v>31.0</v>
      </c>
      <c r="B22" s="19" t="str">
        <f>IF(ISBLANK(A22), "", VLOOKUP(A22, Studies!A:D, 4))</f>
        <v>jfr</v>
      </c>
      <c r="C22" s="20" t="s">
        <v>120</v>
      </c>
      <c r="D22" s="21" t="s">
        <v>121</v>
      </c>
      <c r="E22" s="20" t="s">
        <v>122</v>
      </c>
      <c r="F22" s="22" t="s">
        <v>123</v>
      </c>
      <c r="G22" s="20">
        <v>16.0</v>
      </c>
      <c r="H22" s="19" t="s">
        <v>44</v>
      </c>
      <c r="I22" s="5" t="s">
        <v>69</v>
      </c>
      <c r="J22" s="24"/>
      <c r="K22" s="5" t="s">
        <v>48</v>
      </c>
      <c r="L22" s="5" t="s">
        <v>48</v>
      </c>
      <c r="M22" s="5" t="s">
        <v>91</v>
      </c>
      <c r="N22" s="5" t="s">
        <v>55</v>
      </c>
      <c r="O22" s="19" t="b">
        <v>0</v>
      </c>
      <c r="P22" s="5" t="s">
        <v>83</v>
      </c>
      <c r="Q22" s="26" t="s">
        <v>124</v>
      </c>
      <c r="R22" s="5" t="s">
        <v>49</v>
      </c>
      <c r="S22" s="30"/>
      <c r="T22" s="6"/>
      <c r="U22" s="25" t="b">
        <v>0</v>
      </c>
      <c r="V22" s="6"/>
    </row>
    <row r="23">
      <c r="A23" s="5">
        <v>31.0</v>
      </c>
      <c r="B23" s="19" t="str">
        <f>IF(ISBLANK(A23), "", VLOOKUP(A23, Studies!A:D, 4))</f>
        <v>jfr</v>
      </c>
      <c r="C23" s="20" t="s">
        <v>120</v>
      </c>
      <c r="D23" s="21" t="s">
        <v>121</v>
      </c>
      <c r="E23" s="20" t="s">
        <v>122</v>
      </c>
      <c r="F23" s="22" t="s">
        <v>123</v>
      </c>
      <c r="G23" s="20">
        <v>16.0</v>
      </c>
      <c r="H23" s="19" t="s">
        <v>126</v>
      </c>
      <c r="I23" s="5" t="s">
        <v>69</v>
      </c>
      <c r="J23" s="24"/>
      <c r="K23" s="5" t="s">
        <v>48</v>
      </c>
      <c r="L23" s="5" t="s">
        <v>48</v>
      </c>
      <c r="M23" s="5" t="s">
        <v>91</v>
      </c>
      <c r="N23" s="5" t="s">
        <v>55</v>
      </c>
      <c r="O23" s="19" t="b">
        <v>0</v>
      </c>
      <c r="P23" s="5" t="s">
        <v>83</v>
      </c>
      <c r="Q23" s="31" t="s">
        <v>124</v>
      </c>
      <c r="R23" s="5" t="s">
        <v>49</v>
      </c>
      <c r="S23" s="30"/>
      <c r="T23" s="6"/>
      <c r="U23" s="25" t="b">
        <v>0</v>
      </c>
      <c r="V23" s="6"/>
    </row>
    <row r="24">
      <c r="A24" s="5">
        <v>44.0</v>
      </c>
      <c r="B24" s="19" t="str">
        <f>IF(ISBLANK(A24), "", VLOOKUP(A24, Studies!A:D, 4))</f>
        <v>jfr</v>
      </c>
      <c r="C24" s="20" t="s">
        <v>127</v>
      </c>
      <c r="D24" s="21" t="s">
        <v>128</v>
      </c>
      <c r="E24" s="20" t="s">
        <v>129</v>
      </c>
      <c r="F24" s="22" t="s">
        <v>130</v>
      </c>
      <c r="G24" s="20">
        <v>32.0</v>
      </c>
      <c r="H24" s="19" t="s">
        <v>54</v>
      </c>
      <c r="I24" s="5" t="s">
        <v>45</v>
      </c>
      <c r="J24" s="23" t="s">
        <v>76</v>
      </c>
      <c r="K24" s="5" t="s">
        <v>48</v>
      </c>
      <c r="L24" s="5" t="s">
        <v>48</v>
      </c>
      <c r="M24" s="5" t="s">
        <v>48</v>
      </c>
      <c r="N24" s="5" t="s">
        <v>55</v>
      </c>
      <c r="O24" s="19" t="b">
        <v>0</v>
      </c>
      <c r="P24" s="5" t="s">
        <v>83</v>
      </c>
      <c r="Q24" s="26" t="s">
        <v>131</v>
      </c>
      <c r="R24" s="5" t="s">
        <v>49</v>
      </c>
      <c r="S24" s="30"/>
      <c r="T24" s="6"/>
      <c r="U24" s="25" t="b">
        <v>0</v>
      </c>
      <c r="V24" s="6"/>
    </row>
    <row r="25">
      <c r="A25" s="5">
        <v>50.0</v>
      </c>
      <c r="B25" s="19" t="str">
        <f>IF(ISBLANK(A25), "", VLOOKUP(A25, Studies!A:D, 4))</f>
        <v>jfr</v>
      </c>
      <c r="C25" s="20" t="s">
        <v>132</v>
      </c>
      <c r="D25" s="21" t="s">
        <v>133</v>
      </c>
      <c r="E25" s="20" t="s">
        <v>134</v>
      </c>
      <c r="F25" s="22" t="s">
        <v>135</v>
      </c>
      <c r="G25" s="20">
        <v>28.0</v>
      </c>
      <c r="H25" s="19" t="s">
        <v>81</v>
      </c>
      <c r="I25" s="5" t="s">
        <v>69</v>
      </c>
      <c r="J25" s="24"/>
      <c r="K25" s="5" t="s">
        <v>91</v>
      </c>
      <c r="L25" s="5" t="s">
        <v>91</v>
      </c>
      <c r="M25" s="5" t="s">
        <v>91</v>
      </c>
      <c r="N25" s="5" t="s">
        <v>48</v>
      </c>
      <c r="O25" s="19" t="b">
        <v>0</v>
      </c>
      <c r="P25" s="5" t="s">
        <v>83</v>
      </c>
      <c r="Q25" s="26" t="s">
        <v>136</v>
      </c>
      <c r="R25" s="5" t="s">
        <v>83</v>
      </c>
      <c r="S25" s="27" t="s">
        <v>136</v>
      </c>
      <c r="T25" s="20" t="s">
        <v>137</v>
      </c>
      <c r="U25" s="25" t="b">
        <v>0</v>
      </c>
      <c r="V25" s="6"/>
    </row>
    <row r="26">
      <c r="A26" s="5">
        <v>50.0</v>
      </c>
      <c r="B26" s="19" t="str">
        <f>IF(ISBLANK(A26), "", VLOOKUP(A26, Studies!A:D, 4))</f>
        <v>jfr</v>
      </c>
      <c r="C26" s="20" t="s">
        <v>132</v>
      </c>
      <c r="D26" s="21" t="s">
        <v>133</v>
      </c>
      <c r="E26" s="20" t="s">
        <v>134</v>
      </c>
      <c r="F26" s="22" t="s">
        <v>135</v>
      </c>
      <c r="G26" s="20">
        <v>51.0</v>
      </c>
      <c r="H26" s="19" t="s">
        <v>81</v>
      </c>
      <c r="I26" s="5" t="s">
        <v>69</v>
      </c>
      <c r="J26" s="24"/>
      <c r="K26" s="5" t="s">
        <v>91</v>
      </c>
      <c r="L26" s="5" t="s">
        <v>91</v>
      </c>
      <c r="M26" s="5" t="s">
        <v>91</v>
      </c>
      <c r="N26" s="5" t="s">
        <v>48</v>
      </c>
      <c r="O26" s="19" t="b">
        <v>0</v>
      </c>
      <c r="P26" s="5" t="s">
        <v>83</v>
      </c>
      <c r="Q26" s="26" t="s">
        <v>136</v>
      </c>
      <c r="R26" s="5" t="s">
        <v>83</v>
      </c>
      <c r="S26" s="32" t="s">
        <v>136</v>
      </c>
      <c r="T26" s="20" t="s">
        <v>138</v>
      </c>
      <c r="U26" s="25" t="b">
        <v>0</v>
      </c>
      <c r="V26" s="6"/>
    </row>
    <row r="27">
      <c r="A27" s="5">
        <v>54.0</v>
      </c>
      <c r="B27" s="19" t="str">
        <f>IF(ISBLANK(A27), "", VLOOKUP(A27, Studies!A:D, 4))</f>
        <v>jfr</v>
      </c>
      <c r="C27" s="20" t="s">
        <v>139</v>
      </c>
      <c r="D27" s="21" t="s">
        <v>140</v>
      </c>
      <c r="E27" s="20" t="s">
        <v>141</v>
      </c>
      <c r="F27" s="22" t="s">
        <v>142</v>
      </c>
      <c r="G27" s="20">
        <v>44.0</v>
      </c>
      <c r="H27" s="19" t="s">
        <v>44</v>
      </c>
      <c r="I27" s="5" t="s">
        <v>69</v>
      </c>
      <c r="J27" s="24"/>
      <c r="K27" s="5" t="s">
        <v>91</v>
      </c>
      <c r="L27" s="5" t="s">
        <v>91</v>
      </c>
      <c r="M27" s="5" t="s">
        <v>91</v>
      </c>
      <c r="N27" s="5" t="s">
        <v>55</v>
      </c>
      <c r="O27" s="19" t="b">
        <v>0</v>
      </c>
      <c r="P27" s="5" t="s">
        <v>83</v>
      </c>
      <c r="Q27" s="26" t="s">
        <v>143</v>
      </c>
      <c r="R27" s="5" t="s">
        <v>49</v>
      </c>
      <c r="S27" s="30"/>
      <c r="T27" s="20" t="s">
        <v>144</v>
      </c>
      <c r="U27" s="25" t="b">
        <v>0</v>
      </c>
      <c r="V27" s="6"/>
    </row>
    <row r="28">
      <c r="A28" s="5">
        <v>56.0</v>
      </c>
      <c r="B28" s="19" t="str">
        <f>IF(ISBLANK(A28), "", VLOOKUP(A28, Studies!A:D, 4))</f>
        <v>jfr</v>
      </c>
      <c r="C28" s="20" t="s">
        <v>145</v>
      </c>
      <c r="D28" s="21" t="s">
        <v>146</v>
      </c>
      <c r="E28" s="20" t="s">
        <v>147</v>
      </c>
      <c r="F28" s="22" t="s">
        <v>148</v>
      </c>
      <c r="G28" s="20">
        <v>20.0</v>
      </c>
      <c r="H28" s="19" t="s">
        <v>54</v>
      </c>
      <c r="I28" s="5" t="s">
        <v>45</v>
      </c>
      <c r="J28" s="23" t="s">
        <v>108</v>
      </c>
      <c r="K28" s="5" t="s">
        <v>47</v>
      </c>
      <c r="L28" s="5" t="s">
        <v>64</v>
      </c>
      <c r="M28" s="5" t="s">
        <v>48</v>
      </c>
      <c r="N28" s="5" t="s">
        <v>47</v>
      </c>
      <c r="O28" s="19" t="b">
        <v>0</v>
      </c>
      <c r="P28" s="5" t="s">
        <v>56</v>
      </c>
      <c r="Q28" s="31" t="s">
        <v>149</v>
      </c>
      <c r="R28" s="5" t="s">
        <v>56</v>
      </c>
      <c r="S28" s="27" t="s">
        <v>149</v>
      </c>
      <c r="T28" s="6"/>
      <c r="U28" s="25" t="b">
        <v>0</v>
      </c>
      <c r="V28" s="6"/>
    </row>
    <row r="29">
      <c r="A29" s="5">
        <v>61.0</v>
      </c>
      <c r="B29" s="19" t="str">
        <f>IF(ISBLANK(A29), "", VLOOKUP(A29, Studies!A:D, 4))</f>
        <v>jfr</v>
      </c>
      <c r="C29" s="20" t="s">
        <v>39</v>
      </c>
      <c r="D29" s="21" t="s">
        <v>150</v>
      </c>
      <c r="E29" s="20" t="s">
        <v>151</v>
      </c>
      <c r="F29" s="22" t="s">
        <v>152</v>
      </c>
      <c r="G29" s="20">
        <v>65.0</v>
      </c>
      <c r="H29" s="19" t="s">
        <v>44</v>
      </c>
      <c r="I29" s="5" t="s">
        <v>45</v>
      </c>
      <c r="J29" s="23" t="s">
        <v>46</v>
      </c>
      <c r="K29" s="5" t="s">
        <v>47</v>
      </c>
      <c r="L29" s="5" t="s">
        <v>48</v>
      </c>
      <c r="M29" s="5" t="s">
        <v>48</v>
      </c>
      <c r="N29" s="5" t="s">
        <v>55</v>
      </c>
      <c r="O29" s="19" t="b">
        <v>0</v>
      </c>
      <c r="P29" s="5" t="s">
        <v>92</v>
      </c>
      <c r="Q29" s="26" t="s">
        <v>153</v>
      </c>
      <c r="R29" s="5" t="s">
        <v>92</v>
      </c>
      <c r="S29" s="32" t="s">
        <v>153</v>
      </c>
      <c r="T29" s="6"/>
      <c r="U29" s="25" t="b">
        <v>0</v>
      </c>
      <c r="V29" s="6"/>
    </row>
    <row r="30">
      <c r="A30" s="5">
        <v>73.0</v>
      </c>
      <c r="B30" s="19" t="str">
        <f>IF(ISBLANK(A30), "", VLOOKUP(A30, Studies!A:D, 4))</f>
        <v>jfr</v>
      </c>
      <c r="C30" s="20" t="s">
        <v>154</v>
      </c>
      <c r="D30" s="21" t="s">
        <v>155</v>
      </c>
      <c r="E30" s="20" t="s">
        <v>156</v>
      </c>
      <c r="F30" s="22" t="s">
        <v>157</v>
      </c>
      <c r="G30" s="20">
        <v>24.0</v>
      </c>
      <c r="H30" s="19" t="s">
        <v>44</v>
      </c>
      <c r="I30" s="5" t="s">
        <v>45</v>
      </c>
      <c r="J30" s="23" t="s">
        <v>108</v>
      </c>
      <c r="K30" s="5" t="s">
        <v>55</v>
      </c>
      <c r="L30" s="5" t="s">
        <v>47</v>
      </c>
      <c r="M30" s="5" t="s">
        <v>48</v>
      </c>
      <c r="N30" s="5" t="s">
        <v>48</v>
      </c>
      <c r="O30" s="19" t="b">
        <v>0</v>
      </c>
      <c r="P30" s="5" t="s">
        <v>83</v>
      </c>
      <c r="Q30" s="26" t="s">
        <v>158</v>
      </c>
      <c r="R30" s="5" t="s">
        <v>49</v>
      </c>
      <c r="S30" s="30"/>
      <c r="T30" s="6"/>
      <c r="U30" s="25" t="b">
        <v>0</v>
      </c>
      <c r="V30" s="6"/>
    </row>
    <row r="31">
      <c r="A31" s="5">
        <v>81.0</v>
      </c>
      <c r="B31" s="19" t="str">
        <f>IF(ISBLANK(A31), "", VLOOKUP(A31, Studies!A:D, 4))</f>
        <v>jfr</v>
      </c>
      <c r="C31" s="20" t="s">
        <v>159</v>
      </c>
      <c r="D31" s="21" t="s">
        <v>160</v>
      </c>
      <c r="E31" s="20" t="s">
        <v>161</v>
      </c>
      <c r="F31" s="22" t="s">
        <v>162</v>
      </c>
      <c r="G31" s="20">
        <v>20.0</v>
      </c>
      <c r="H31" s="19" t="s">
        <v>81</v>
      </c>
      <c r="I31" s="5" t="s">
        <v>69</v>
      </c>
      <c r="J31" s="24"/>
      <c r="K31" s="5" t="s">
        <v>91</v>
      </c>
      <c r="L31" s="5" t="s">
        <v>91</v>
      </c>
      <c r="M31" s="5" t="s">
        <v>91</v>
      </c>
      <c r="N31" s="5" t="s">
        <v>55</v>
      </c>
      <c r="O31" s="19" t="b">
        <v>0</v>
      </c>
      <c r="P31" s="5" t="s">
        <v>56</v>
      </c>
      <c r="Q31" s="31" t="s">
        <v>163</v>
      </c>
      <c r="R31" s="5" t="s">
        <v>49</v>
      </c>
      <c r="S31" s="30"/>
      <c r="T31" s="20" t="s">
        <v>164</v>
      </c>
      <c r="U31" s="28" t="b">
        <v>0</v>
      </c>
      <c r="V31" s="6"/>
    </row>
    <row r="32">
      <c r="A32" s="5">
        <v>86.0</v>
      </c>
      <c r="B32" s="19" t="str">
        <f>IF(ISBLANK(A32), "", VLOOKUP(A32, Studies!A:D, 4))</f>
        <v>jfr</v>
      </c>
      <c r="C32" s="20" t="s">
        <v>165</v>
      </c>
      <c r="D32" s="21" t="s">
        <v>166</v>
      </c>
      <c r="E32" s="20" t="s">
        <v>167</v>
      </c>
      <c r="F32" s="22" t="s">
        <v>168</v>
      </c>
      <c r="G32" s="20">
        <v>34.0</v>
      </c>
      <c r="H32" s="19" t="s">
        <v>44</v>
      </c>
      <c r="I32" s="5" t="s">
        <v>81</v>
      </c>
      <c r="J32" s="24"/>
      <c r="K32" s="5" t="s">
        <v>48</v>
      </c>
      <c r="L32" s="5" t="s">
        <v>64</v>
      </c>
      <c r="M32" s="5" t="s">
        <v>48</v>
      </c>
      <c r="N32" s="5" t="s">
        <v>64</v>
      </c>
      <c r="O32" s="19" t="b">
        <v>0</v>
      </c>
      <c r="P32" s="5" t="s">
        <v>49</v>
      </c>
      <c r="Q32" s="29"/>
      <c r="R32" s="5" t="s">
        <v>49</v>
      </c>
      <c r="S32" s="30"/>
      <c r="T32" s="20" t="s">
        <v>169</v>
      </c>
      <c r="U32" s="28" t="b">
        <v>1</v>
      </c>
      <c r="V32" s="20" t="s">
        <v>170</v>
      </c>
    </row>
    <row r="33">
      <c r="A33" s="5">
        <v>92.0</v>
      </c>
      <c r="B33" s="19" t="str">
        <f>IF(ISBLANK(A33), "", VLOOKUP(A33, Studies!A:D, 4))</f>
        <v>jfr</v>
      </c>
      <c r="C33" s="20" t="s">
        <v>171</v>
      </c>
      <c r="D33" s="21" t="s">
        <v>172</v>
      </c>
      <c r="E33" s="20" t="s">
        <v>173</v>
      </c>
      <c r="F33" s="22" t="s">
        <v>174</v>
      </c>
      <c r="G33" s="20">
        <v>17.0</v>
      </c>
      <c r="H33" s="19" t="s">
        <v>44</v>
      </c>
      <c r="I33" s="5" t="s">
        <v>69</v>
      </c>
      <c r="J33" s="24"/>
      <c r="K33" s="5" t="s">
        <v>91</v>
      </c>
      <c r="L33" s="5" t="s">
        <v>91</v>
      </c>
      <c r="M33" s="5" t="s">
        <v>91</v>
      </c>
      <c r="N33" s="5" t="s">
        <v>91</v>
      </c>
      <c r="O33" s="19" t="b">
        <v>0</v>
      </c>
      <c r="P33" s="5" t="s">
        <v>83</v>
      </c>
      <c r="Q33" s="31" t="s">
        <v>175</v>
      </c>
      <c r="R33" s="5" t="s">
        <v>49</v>
      </c>
      <c r="S33" s="30"/>
      <c r="T33" s="20" t="s">
        <v>176</v>
      </c>
      <c r="U33" s="28" t="b">
        <v>1</v>
      </c>
      <c r="V33" s="20" t="s">
        <v>177</v>
      </c>
    </row>
    <row r="34">
      <c r="A34" s="5">
        <v>96.0</v>
      </c>
      <c r="B34" s="19" t="str">
        <f>IF(ISBLANK(A34), "", VLOOKUP(A34, Studies!A:D, 4))</f>
        <v>jfr</v>
      </c>
      <c r="C34" s="20" t="s">
        <v>104</v>
      </c>
      <c r="D34" s="21" t="s">
        <v>105</v>
      </c>
      <c r="E34" s="20" t="s">
        <v>178</v>
      </c>
      <c r="F34" s="22" t="s">
        <v>107</v>
      </c>
      <c r="G34" s="20">
        <v>16.0</v>
      </c>
      <c r="H34" s="19" t="s">
        <v>44</v>
      </c>
      <c r="I34" s="5" t="s">
        <v>45</v>
      </c>
      <c r="J34" s="23" t="s">
        <v>76</v>
      </c>
      <c r="K34" s="5" t="s">
        <v>55</v>
      </c>
      <c r="L34" s="5" t="s">
        <v>48</v>
      </c>
      <c r="M34" s="5" t="s">
        <v>48</v>
      </c>
      <c r="N34" s="5" t="s">
        <v>48</v>
      </c>
      <c r="O34" s="19" t="b">
        <v>0</v>
      </c>
      <c r="P34" s="5" t="s">
        <v>49</v>
      </c>
      <c r="Q34" s="29"/>
      <c r="R34" s="5" t="s">
        <v>49</v>
      </c>
      <c r="S34" s="30"/>
      <c r="T34" s="20"/>
      <c r="U34" s="25" t="b">
        <v>0</v>
      </c>
      <c r="V34" s="6"/>
    </row>
    <row r="35">
      <c r="A35" s="5">
        <v>97.0</v>
      </c>
      <c r="B35" s="19" t="str">
        <f>IF(ISBLANK(A35), "", VLOOKUP(A35, Studies!A:D, 4))</f>
        <v>jfr</v>
      </c>
      <c r="C35" s="20" t="s">
        <v>179</v>
      </c>
      <c r="D35" s="21" t="s">
        <v>180</v>
      </c>
      <c r="E35" s="20" t="s">
        <v>181</v>
      </c>
      <c r="F35" s="22" t="s">
        <v>182</v>
      </c>
      <c r="G35" s="20">
        <v>4.0</v>
      </c>
      <c r="H35" s="19" t="s">
        <v>44</v>
      </c>
      <c r="I35" s="5" t="s">
        <v>45</v>
      </c>
      <c r="J35" s="23" t="s">
        <v>183</v>
      </c>
      <c r="K35" s="5" t="s">
        <v>48</v>
      </c>
      <c r="L35" s="5" t="s">
        <v>55</v>
      </c>
      <c r="M35" s="5" t="s">
        <v>48</v>
      </c>
      <c r="N35" s="5" t="s">
        <v>55</v>
      </c>
      <c r="O35" s="19" t="b">
        <v>0</v>
      </c>
      <c r="P35" s="5" t="s">
        <v>49</v>
      </c>
      <c r="Q35" s="29"/>
      <c r="R35" s="5" t="s">
        <v>49</v>
      </c>
      <c r="S35" s="30"/>
      <c r="T35" s="6"/>
      <c r="U35" s="25" t="b">
        <v>0</v>
      </c>
      <c r="V35" s="6"/>
    </row>
    <row r="36">
      <c r="A36" s="5">
        <v>99.0</v>
      </c>
      <c r="B36" s="19" t="str">
        <f>IF(ISBLANK(A36), "", VLOOKUP(A36, Studies!A:D, 4))</f>
        <v>jfr</v>
      </c>
      <c r="C36" s="20" t="s">
        <v>184</v>
      </c>
      <c r="D36" s="21" t="s">
        <v>185</v>
      </c>
      <c r="E36" s="20" t="s">
        <v>186</v>
      </c>
      <c r="F36" s="22" t="s">
        <v>187</v>
      </c>
      <c r="G36" s="20">
        <v>14.0</v>
      </c>
      <c r="H36" s="19" t="s">
        <v>54</v>
      </c>
      <c r="I36" s="5" t="s">
        <v>69</v>
      </c>
      <c r="J36" s="24"/>
      <c r="K36" s="5" t="s">
        <v>48</v>
      </c>
      <c r="L36" s="5" t="s">
        <v>91</v>
      </c>
      <c r="M36" s="5" t="s">
        <v>55</v>
      </c>
      <c r="N36" s="5" t="s">
        <v>48</v>
      </c>
      <c r="O36" s="19" t="b">
        <v>0</v>
      </c>
      <c r="P36" s="5" t="s">
        <v>188</v>
      </c>
      <c r="Q36" s="31" t="s">
        <v>189</v>
      </c>
      <c r="R36" s="5" t="s">
        <v>49</v>
      </c>
      <c r="S36" s="30"/>
      <c r="T36" s="6"/>
      <c r="U36" s="25" t="b">
        <v>0</v>
      </c>
      <c r="V36" s="6"/>
    </row>
    <row r="37">
      <c r="A37" s="5">
        <v>100.0</v>
      </c>
      <c r="B37" s="19" t="str">
        <f>IF(ISBLANK(A37), "", VLOOKUP(A37, Studies!A:D, 4))</f>
        <v>jfr</v>
      </c>
      <c r="C37" s="20" t="s">
        <v>190</v>
      </c>
      <c r="D37" s="21" t="s">
        <v>191</v>
      </c>
      <c r="E37" s="20" t="s">
        <v>192</v>
      </c>
      <c r="F37" s="22" t="s">
        <v>193</v>
      </c>
      <c r="G37" s="20">
        <v>18.0</v>
      </c>
      <c r="H37" s="19" t="s">
        <v>44</v>
      </c>
      <c r="I37" s="5" t="s">
        <v>45</v>
      </c>
      <c r="J37" s="23" t="s">
        <v>183</v>
      </c>
      <c r="K37" s="5" t="s">
        <v>48</v>
      </c>
      <c r="L37" s="5" t="s">
        <v>91</v>
      </c>
      <c r="M37" s="5" t="s">
        <v>48</v>
      </c>
      <c r="N37" s="5" t="s">
        <v>48</v>
      </c>
      <c r="O37" s="19" t="b">
        <v>0</v>
      </c>
      <c r="P37" s="5" t="s">
        <v>49</v>
      </c>
      <c r="Q37" s="29"/>
      <c r="R37" s="5" t="s">
        <v>49</v>
      </c>
      <c r="S37" s="30"/>
      <c r="T37" s="20" t="s">
        <v>194</v>
      </c>
      <c r="U37" s="28" t="b">
        <v>1</v>
      </c>
      <c r="V37" s="20" t="s">
        <v>195</v>
      </c>
    </row>
    <row r="38">
      <c r="A38" s="5">
        <v>109.0</v>
      </c>
      <c r="B38" s="19" t="str">
        <f>IF(ISBLANK(A38), "", VLOOKUP(A38, Studies!A:D, 4))</f>
        <v>jfr</v>
      </c>
      <c r="C38" s="20" t="s">
        <v>196</v>
      </c>
      <c r="D38" s="21" t="s">
        <v>197</v>
      </c>
      <c r="E38" s="20" t="s">
        <v>198</v>
      </c>
      <c r="F38" s="22" t="s">
        <v>199</v>
      </c>
      <c r="G38" s="20">
        <v>24.0</v>
      </c>
      <c r="H38" s="19" t="s">
        <v>44</v>
      </c>
      <c r="I38" s="5" t="s">
        <v>69</v>
      </c>
      <c r="J38" s="24"/>
      <c r="K38" s="5" t="s">
        <v>55</v>
      </c>
      <c r="L38" s="5" t="s">
        <v>48</v>
      </c>
      <c r="M38" s="5" t="s">
        <v>48</v>
      </c>
      <c r="N38" s="5" t="s">
        <v>55</v>
      </c>
      <c r="O38" s="19" t="b">
        <v>0</v>
      </c>
      <c r="P38" s="5" t="s">
        <v>49</v>
      </c>
      <c r="Q38" s="29"/>
      <c r="R38" s="5" t="s">
        <v>49</v>
      </c>
      <c r="S38" s="30"/>
      <c r="T38" s="6"/>
      <c r="U38" s="25" t="b">
        <v>0</v>
      </c>
      <c r="V38" s="6"/>
    </row>
    <row r="39">
      <c r="A39" s="5">
        <v>109.0</v>
      </c>
      <c r="B39" s="19" t="str">
        <f>IF(ISBLANK(A39), "", VLOOKUP(A39, Studies!A:D, 4))</f>
        <v>jfr</v>
      </c>
      <c r="C39" s="20" t="s">
        <v>196</v>
      </c>
      <c r="D39" s="21" t="s">
        <v>197</v>
      </c>
      <c r="E39" s="20" t="s">
        <v>198</v>
      </c>
      <c r="F39" s="22" t="s">
        <v>199</v>
      </c>
      <c r="G39" s="20">
        <v>8.0</v>
      </c>
      <c r="H39" s="19" t="s">
        <v>200</v>
      </c>
      <c r="I39" s="5" t="s">
        <v>69</v>
      </c>
      <c r="J39" s="24"/>
      <c r="K39" s="5" t="s">
        <v>55</v>
      </c>
      <c r="L39" s="5" t="s">
        <v>48</v>
      </c>
      <c r="M39" s="5" t="s">
        <v>48</v>
      </c>
      <c r="N39" s="5" t="s">
        <v>55</v>
      </c>
      <c r="O39" s="19" t="b">
        <v>0</v>
      </c>
      <c r="P39" s="5" t="s">
        <v>49</v>
      </c>
      <c r="Q39" s="29"/>
      <c r="R39" s="5" t="s">
        <v>49</v>
      </c>
      <c r="S39" s="30"/>
      <c r="T39" s="6"/>
      <c r="U39" s="25" t="b">
        <v>0</v>
      </c>
      <c r="V39" s="6"/>
    </row>
    <row r="40">
      <c r="A40" s="5">
        <v>10.0</v>
      </c>
      <c r="B40" s="19" t="str">
        <f>IF(ISBLANK(A40), "", VLOOKUP(A40, Studies!A:D, 4))</f>
        <v>dfu</v>
      </c>
      <c r="C40" s="20" t="s">
        <v>201</v>
      </c>
      <c r="D40" s="21" t="s">
        <v>202</v>
      </c>
      <c r="E40" s="20" t="s">
        <v>203</v>
      </c>
      <c r="F40" s="22" t="s">
        <v>204</v>
      </c>
      <c r="G40" s="20">
        <v>59.0</v>
      </c>
      <c r="H40" s="19" t="s">
        <v>205</v>
      </c>
      <c r="I40" s="5" t="s">
        <v>69</v>
      </c>
      <c r="J40" s="24"/>
      <c r="K40" s="5" t="s">
        <v>91</v>
      </c>
      <c r="L40" s="5" t="s">
        <v>48</v>
      </c>
      <c r="M40" s="5" t="s">
        <v>47</v>
      </c>
      <c r="N40" s="5" t="s">
        <v>48</v>
      </c>
      <c r="O40" s="19" t="b">
        <v>0</v>
      </c>
      <c r="P40" s="5" t="s">
        <v>49</v>
      </c>
      <c r="Q40" s="29"/>
      <c r="R40" s="5" t="s">
        <v>49</v>
      </c>
      <c r="S40" s="30"/>
      <c r="T40" s="6"/>
      <c r="U40" s="25" t="b">
        <v>0</v>
      </c>
      <c r="V40" s="6"/>
    </row>
    <row r="41">
      <c r="A41" s="5">
        <v>10.0</v>
      </c>
      <c r="B41" s="19" t="str">
        <f>IF(ISBLANK(A41), "", VLOOKUP(A41, Studies!A:D, 4))</f>
        <v>dfu</v>
      </c>
      <c r="C41" s="20" t="s">
        <v>201</v>
      </c>
      <c r="D41" s="21" t="s">
        <v>202</v>
      </c>
      <c r="E41" s="20" t="s">
        <v>203</v>
      </c>
      <c r="F41" s="22" t="s">
        <v>204</v>
      </c>
      <c r="G41" s="20">
        <v>79.0</v>
      </c>
      <c r="H41" s="19" t="s">
        <v>205</v>
      </c>
      <c r="I41" s="5" t="s">
        <v>69</v>
      </c>
      <c r="J41" s="24"/>
      <c r="K41" s="5" t="s">
        <v>91</v>
      </c>
      <c r="L41" s="5" t="s">
        <v>48</v>
      </c>
      <c r="M41" s="5" t="s">
        <v>47</v>
      </c>
      <c r="N41" s="5" t="s">
        <v>48</v>
      </c>
      <c r="O41" s="19" t="b">
        <v>0</v>
      </c>
      <c r="P41" s="5" t="s">
        <v>49</v>
      </c>
      <c r="Q41" s="29"/>
      <c r="R41" s="5" t="s">
        <v>49</v>
      </c>
      <c r="S41" s="30"/>
      <c r="T41" s="6"/>
      <c r="U41" s="25" t="b">
        <v>0</v>
      </c>
      <c r="V41" s="6"/>
    </row>
    <row r="42">
      <c r="A42" s="5">
        <v>27.0</v>
      </c>
      <c r="B42" s="19" t="str">
        <f>IF(ISBLANK(A42), "", VLOOKUP(A42, Studies!A:D, 4))</f>
        <v>dfu</v>
      </c>
      <c r="C42" s="20" t="s">
        <v>206</v>
      </c>
      <c r="D42" s="21" t="s">
        <v>207</v>
      </c>
      <c r="E42" s="20" t="s">
        <v>208</v>
      </c>
      <c r="F42" s="22" t="s">
        <v>209</v>
      </c>
      <c r="G42" s="20">
        <v>17.0</v>
      </c>
      <c r="H42" s="19" t="s">
        <v>44</v>
      </c>
      <c r="I42" s="5" t="s">
        <v>45</v>
      </c>
      <c r="J42" s="23" t="s">
        <v>76</v>
      </c>
      <c r="K42" s="5" t="s">
        <v>48</v>
      </c>
      <c r="L42" s="5" t="s">
        <v>48</v>
      </c>
      <c r="M42" s="5" t="s">
        <v>48</v>
      </c>
      <c r="N42" s="5" t="s">
        <v>48</v>
      </c>
      <c r="O42" s="19" t="b">
        <v>0</v>
      </c>
      <c r="P42" s="5" t="s">
        <v>49</v>
      </c>
      <c r="Q42" s="29"/>
      <c r="R42" s="5" t="s">
        <v>49</v>
      </c>
      <c r="S42" s="30"/>
      <c r="T42" s="6"/>
      <c r="U42" s="28" t="b">
        <v>0</v>
      </c>
      <c r="V42" s="6"/>
    </row>
    <row r="43">
      <c r="A43" s="5">
        <v>29.0</v>
      </c>
      <c r="B43" s="19" t="str">
        <f>IF(ISBLANK(A43), "", VLOOKUP(A43, Studies!A:D, 4))</f>
        <v>dfu</v>
      </c>
      <c r="C43" s="20" t="s">
        <v>210</v>
      </c>
      <c r="D43" s="21" t="s">
        <v>211</v>
      </c>
      <c r="E43" s="20" t="s">
        <v>212</v>
      </c>
      <c r="F43" s="22" t="s">
        <v>213</v>
      </c>
      <c r="G43" s="20">
        <v>15.0</v>
      </c>
      <c r="H43" s="19" t="s">
        <v>44</v>
      </c>
      <c r="I43" s="5" t="s">
        <v>69</v>
      </c>
      <c r="J43" s="24"/>
      <c r="K43" s="5" t="s">
        <v>91</v>
      </c>
      <c r="L43" s="5" t="s">
        <v>91</v>
      </c>
      <c r="M43" s="5" t="s">
        <v>48</v>
      </c>
      <c r="N43" s="5" t="s">
        <v>48</v>
      </c>
      <c r="O43" s="19" t="b">
        <v>0</v>
      </c>
      <c r="P43" s="5" t="s">
        <v>56</v>
      </c>
      <c r="Q43" s="26" t="s">
        <v>214</v>
      </c>
      <c r="R43" s="5" t="s">
        <v>56</v>
      </c>
      <c r="S43" s="27" t="s">
        <v>214</v>
      </c>
      <c r="T43" s="6"/>
      <c r="U43" s="25" t="b">
        <v>0</v>
      </c>
      <c r="V43" s="6"/>
    </row>
    <row r="44">
      <c r="A44" s="5">
        <v>30.0</v>
      </c>
      <c r="B44" s="19" t="str">
        <f>IF(ISBLANK(A44), "", VLOOKUP(A44, Studies!A:D, 4))</f>
        <v>dfu</v>
      </c>
      <c r="C44" s="20" t="s">
        <v>215</v>
      </c>
      <c r="D44" s="21" t="s">
        <v>216</v>
      </c>
      <c r="E44" s="20" t="s">
        <v>217</v>
      </c>
      <c r="F44" s="22" t="s">
        <v>218</v>
      </c>
      <c r="G44" s="20">
        <v>31.0</v>
      </c>
      <c r="H44" s="19" t="s">
        <v>54</v>
      </c>
      <c r="I44" s="5" t="s">
        <v>45</v>
      </c>
      <c r="J44" s="24"/>
      <c r="K44" s="5" t="s">
        <v>91</v>
      </c>
      <c r="L44" s="5" t="s">
        <v>91</v>
      </c>
      <c r="M44" s="5" t="s">
        <v>91</v>
      </c>
      <c r="N44" s="5" t="s">
        <v>47</v>
      </c>
      <c r="O44" s="19" t="b">
        <v>0</v>
      </c>
      <c r="P44" s="5" t="s">
        <v>49</v>
      </c>
      <c r="Q44" s="29"/>
      <c r="R44" s="5" t="s">
        <v>49</v>
      </c>
      <c r="S44" s="30"/>
      <c r="T44" s="6"/>
      <c r="U44" s="25" t="b">
        <v>0</v>
      </c>
      <c r="V44" s="6"/>
    </row>
    <row r="45">
      <c r="A45" s="5">
        <v>32.0</v>
      </c>
      <c r="B45" s="19" t="str">
        <f>IF(ISBLANK(A45), "", VLOOKUP(A45, Studies!A:D, 4))</f>
        <v>dfu</v>
      </c>
      <c r="C45" s="20" t="s">
        <v>219</v>
      </c>
      <c r="D45" s="21" t="s">
        <v>220</v>
      </c>
      <c r="E45" s="20" t="s">
        <v>221</v>
      </c>
      <c r="F45" s="22" t="s">
        <v>222</v>
      </c>
      <c r="G45" s="20">
        <v>48.0</v>
      </c>
      <c r="H45" s="19" t="s">
        <v>44</v>
      </c>
      <c r="I45" s="5" t="s">
        <v>69</v>
      </c>
      <c r="J45" s="24"/>
      <c r="K45" s="5" t="s">
        <v>55</v>
      </c>
      <c r="L45" s="5" t="s">
        <v>91</v>
      </c>
      <c r="M45" s="5" t="s">
        <v>47</v>
      </c>
      <c r="N45" s="5" t="s">
        <v>55</v>
      </c>
      <c r="O45" s="19" t="b">
        <v>0</v>
      </c>
      <c r="P45" s="5" t="s">
        <v>56</v>
      </c>
      <c r="Q45" s="26" t="s">
        <v>223</v>
      </c>
      <c r="R45" s="5" t="s">
        <v>56</v>
      </c>
      <c r="S45" s="27" t="s">
        <v>223</v>
      </c>
      <c r="T45" s="6"/>
      <c r="U45" s="25" t="b">
        <v>0</v>
      </c>
      <c r="V45" s="6"/>
    </row>
    <row r="46">
      <c r="A46" s="5">
        <v>35.0</v>
      </c>
      <c r="B46" s="19" t="str">
        <f>IF(ISBLANK(A46), "", VLOOKUP(A46, Studies!A:D, 4))</f>
        <v>dfu</v>
      </c>
      <c r="C46" s="20" t="s">
        <v>224</v>
      </c>
      <c r="D46" s="21" t="s">
        <v>225</v>
      </c>
      <c r="E46" s="20" t="s">
        <v>226</v>
      </c>
      <c r="F46" s="22" t="s">
        <v>227</v>
      </c>
      <c r="G46" s="20">
        <v>32.0</v>
      </c>
      <c r="H46" s="19" t="s">
        <v>54</v>
      </c>
      <c r="I46" s="5" t="s">
        <v>69</v>
      </c>
      <c r="J46" s="24"/>
      <c r="K46" s="5" t="s">
        <v>91</v>
      </c>
      <c r="L46" s="5" t="s">
        <v>47</v>
      </c>
      <c r="M46" s="5" t="s">
        <v>91</v>
      </c>
      <c r="N46" s="5" t="s">
        <v>47</v>
      </c>
      <c r="O46" s="19" t="b">
        <v>1</v>
      </c>
      <c r="P46" s="5" t="s">
        <v>56</v>
      </c>
      <c r="Q46" s="26" t="s">
        <v>228</v>
      </c>
      <c r="R46" s="5" t="s">
        <v>56</v>
      </c>
      <c r="S46" s="27" t="s">
        <v>228</v>
      </c>
      <c r="T46" s="20" t="s">
        <v>229</v>
      </c>
      <c r="U46" s="28" t="b">
        <v>1</v>
      </c>
      <c r="V46" s="6"/>
    </row>
    <row r="47">
      <c r="A47" s="5">
        <v>36.0</v>
      </c>
      <c r="B47" s="19" t="str">
        <f>IF(ISBLANK(A47), "", VLOOKUP(A47, Studies!A:D, 4))</f>
        <v>dfu</v>
      </c>
      <c r="C47" s="20" t="s">
        <v>230</v>
      </c>
      <c r="D47" s="21" t="s">
        <v>231</v>
      </c>
      <c r="E47" s="20" t="s">
        <v>232</v>
      </c>
      <c r="F47" s="22" t="s">
        <v>233</v>
      </c>
      <c r="G47" s="20">
        <v>20.0</v>
      </c>
      <c r="H47" s="19" t="s">
        <v>54</v>
      </c>
      <c r="I47" s="5" t="s">
        <v>45</v>
      </c>
      <c r="J47" s="23" t="s">
        <v>183</v>
      </c>
      <c r="K47" s="5" t="s">
        <v>47</v>
      </c>
      <c r="L47" s="5" t="s">
        <v>48</v>
      </c>
      <c r="M47" s="5" t="s">
        <v>47</v>
      </c>
      <c r="N47" s="5" t="s">
        <v>91</v>
      </c>
      <c r="O47" s="19" t="b">
        <v>0</v>
      </c>
      <c r="P47" s="5" t="s">
        <v>49</v>
      </c>
      <c r="Q47" s="29"/>
      <c r="R47" s="5" t="s">
        <v>188</v>
      </c>
      <c r="S47" s="32" t="s">
        <v>234</v>
      </c>
      <c r="T47" s="6"/>
      <c r="U47" s="25" t="b">
        <v>0</v>
      </c>
      <c r="V47" s="6"/>
    </row>
    <row r="48">
      <c r="A48" s="5">
        <v>38.0</v>
      </c>
      <c r="B48" s="19" t="str">
        <f>IF(ISBLANK(A48), "", VLOOKUP(A48, Studies!A:D, 4))</f>
        <v>dfu</v>
      </c>
      <c r="C48" s="20" t="s">
        <v>235</v>
      </c>
      <c r="D48" s="21" t="s">
        <v>236</v>
      </c>
      <c r="E48" s="20" t="s">
        <v>237</v>
      </c>
      <c r="F48" s="22" t="s">
        <v>238</v>
      </c>
      <c r="G48" s="20">
        <v>45.0</v>
      </c>
      <c r="H48" s="19" t="s">
        <v>44</v>
      </c>
      <c r="I48" s="5" t="s">
        <v>69</v>
      </c>
      <c r="J48" s="23"/>
      <c r="K48" s="5" t="s">
        <v>91</v>
      </c>
      <c r="L48" s="5" t="s">
        <v>91</v>
      </c>
      <c r="M48" s="5" t="s">
        <v>48</v>
      </c>
      <c r="N48" s="5" t="s">
        <v>47</v>
      </c>
      <c r="O48" s="19" t="b">
        <v>0</v>
      </c>
      <c r="P48" s="5" t="s">
        <v>56</v>
      </c>
      <c r="Q48" s="26" t="s">
        <v>239</v>
      </c>
      <c r="R48" s="5" t="s">
        <v>56</v>
      </c>
      <c r="S48" s="27" t="s">
        <v>239</v>
      </c>
      <c r="T48" s="6"/>
      <c r="U48" s="25" t="b">
        <v>0</v>
      </c>
      <c r="V48" s="6"/>
    </row>
    <row r="49">
      <c r="A49" s="5">
        <v>38.0</v>
      </c>
      <c r="B49" s="19" t="str">
        <f>IF(ISBLANK(A49), "", VLOOKUP(A49, Studies!A:D, 4))</f>
        <v>dfu</v>
      </c>
      <c r="C49" s="20" t="s">
        <v>235</v>
      </c>
      <c r="D49" s="21" t="s">
        <v>236</v>
      </c>
      <c r="E49" s="20" t="s">
        <v>237</v>
      </c>
      <c r="F49" s="22" t="s">
        <v>238</v>
      </c>
      <c r="G49" s="20">
        <v>27.0</v>
      </c>
      <c r="H49" s="19" t="s">
        <v>44</v>
      </c>
      <c r="I49" s="5" t="s">
        <v>69</v>
      </c>
      <c r="J49" s="23"/>
      <c r="K49" s="5" t="s">
        <v>91</v>
      </c>
      <c r="L49" s="5" t="s">
        <v>91</v>
      </c>
      <c r="M49" s="5" t="s">
        <v>48</v>
      </c>
      <c r="N49" s="5" t="s">
        <v>47</v>
      </c>
      <c r="O49" s="19" t="b">
        <v>0</v>
      </c>
      <c r="P49" s="5" t="s">
        <v>56</v>
      </c>
      <c r="Q49" s="26" t="s">
        <v>239</v>
      </c>
      <c r="R49" s="5" t="s">
        <v>56</v>
      </c>
      <c r="S49" s="27" t="s">
        <v>239</v>
      </c>
      <c r="T49" s="6"/>
      <c r="U49" s="25" t="b">
        <v>0</v>
      </c>
      <c r="V49" s="6"/>
    </row>
    <row r="50">
      <c r="A50" s="5">
        <v>38.0</v>
      </c>
      <c r="B50" s="19" t="str">
        <f>IF(ISBLANK(A50), "", VLOOKUP(A50, Studies!A:D, 4))</f>
        <v>dfu</v>
      </c>
      <c r="C50" s="20" t="s">
        <v>235</v>
      </c>
      <c r="D50" s="21" t="s">
        <v>236</v>
      </c>
      <c r="E50" s="20" t="s">
        <v>237</v>
      </c>
      <c r="F50" s="22" t="s">
        <v>238</v>
      </c>
      <c r="G50" s="20">
        <v>24.0</v>
      </c>
      <c r="H50" s="19" t="s">
        <v>44</v>
      </c>
      <c r="I50" s="5" t="s">
        <v>69</v>
      </c>
      <c r="J50" s="23"/>
      <c r="K50" s="5" t="s">
        <v>91</v>
      </c>
      <c r="L50" s="5" t="s">
        <v>91</v>
      </c>
      <c r="M50" s="5" t="s">
        <v>48</v>
      </c>
      <c r="N50" s="5" t="s">
        <v>47</v>
      </c>
      <c r="O50" s="19" t="b">
        <v>0</v>
      </c>
      <c r="P50" s="5" t="s">
        <v>56</v>
      </c>
      <c r="Q50" s="26" t="s">
        <v>239</v>
      </c>
      <c r="R50" s="5" t="s">
        <v>56</v>
      </c>
      <c r="S50" s="27" t="s">
        <v>239</v>
      </c>
      <c r="T50" s="6"/>
      <c r="U50" s="25" t="b">
        <v>0</v>
      </c>
      <c r="V50" s="6"/>
    </row>
    <row r="51">
      <c r="A51" s="5">
        <v>39.0</v>
      </c>
      <c r="B51" s="19" t="str">
        <f>IF(ISBLANK(A51), "", VLOOKUP(A51, Studies!A:D, 4))</f>
        <v>dfu</v>
      </c>
      <c r="C51" s="20" t="s">
        <v>240</v>
      </c>
      <c r="D51" s="21" t="s">
        <v>241</v>
      </c>
      <c r="E51" s="20" t="s">
        <v>242</v>
      </c>
      <c r="F51" s="22" t="s">
        <v>243</v>
      </c>
      <c r="G51" s="20">
        <v>40.0</v>
      </c>
      <c r="H51" s="19" t="s">
        <v>44</v>
      </c>
      <c r="I51" s="5" t="s">
        <v>82</v>
      </c>
      <c r="J51" s="23" t="s">
        <v>46</v>
      </c>
      <c r="K51" s="5" t="s">
        <v>48</v>
      </c>
      <c r="L51" s="5" t="s">
        <v>48</v>
      </c>
      <c r="M51" s="5" t="s">
        <v>48</v>
      </c>
      <c r="N51" s="5" t="s">
        <v>48</v>
      </c>
      <c r="O51" s="19" t="b">
        <v>0</v>
      </c>
      <c r="P51" s="5" t="s">
        <v>188</v>
      </c>
      <c r="Q51" s="31" t="s">
        <v>244</v>
      </c>
      <c r="R51" s="5" t="s">
        <v>49</v>
      </c>
      <c r="S51" s="30"/>
      <c r="T51" s="6"/>
      <c r="U51" s="25" t="b">
        <v>0</v>
      </c>
      <c r="V51" s="6"/>
    </row>
    <row r="52">
      <c r="A52" s="5">
        <v>43.0</v>
      </c>
      <c r="B52" s="19" t="str">
        <f>IF(ISBLANK(A52), "", VLOOKUP(A52, Studies!A:D, 4))</f>
        <v>dfu</v>
      </c>
      <c r="C52" s="20" t="s">
        <v>245</v>
      </c>
      <c r="D52" s="21" t="s">
        <v>246</v>
      </c>
      <c r="E52" s="20" t="s">
        <v>247</v>
      </c>
      <c r="F52" s="22" t="s">
        <v>248</v>
      </c>
      <c r="G52" s="20">
        <v>55.0</v>
      </c>
      <c r="H52" s="19" t="s">
        <v>44</v>
      </c>
      <c r="I52" s="5" t="s">
        <v>45</v>
      </c>
      <c r="J52" s="23" t="s">
        <v>46</v>
      </c>
      <c r="K52" s="5" t="s">
        <v>48</v>
      </c>
      <c r="L52" s="5" t="s">
        <v>48</v>
      </c>
      <c r="M52" s="5" t="s">
        <v>48</v>
      </c>
      <c r="N52" s="5" t="s">
        <v>64</v>
      </c>
      <c r="O52" s="19" t="b">
        <v>0</v>
      </c>
      <c r="P52" s="5" t="s">
        <v>49</v>
      </c>
      <c r="Q52" s="29"/>
      <c r="R52" s="5" t="s">
        <v>49</v>
      </c>
      <c r="S52" s="30"/>
      <c r="T52" s="6"/>
      <c r="U52" s="25" t="b">
        <v>0</v>
      </c>
      <c r="V52" s="6"/>
    </row>
    <row r="53">
      <c r="A53" s="5">
        <v>45.0</v>
      </c>
      <c r="B53" s="19" t="str">
        <f>IF(ISBLANK(A53), "", VLOOKUP(A53, Studies!A:D, 4))</f>
        <v>dfu</v>
      </c>
      <c r="C53" s="20" t="s">
        <v>249</v>
      </c>
      <c r="D53" s="5" t="s">
        <v>250</v>
      </c>
      <c r="E53" s="21" t="s">
        <v>251</v>
      </c>
      <c r="F53" s="22" t="s">
        <v>252</v>
      </c>
      <c r="G53" s="20">
        <v>124.0</v>
      </c>
      <c r="H53" s="19" t="s">
        <v>44</v>
      </c>
      <c r="I53" s="5" t="s">
        <v>45</v>
      </c>
      <c r="J53" s="23" t="s">
        <v>76</v>
      </c>
      <c r="K53" s="5" t="s">
        <v>48</v>
      </c>
      <c r="L53" s="5" t="s">
        <v>48</v>
      </c>
      <c r="M53" s="5" t="s">
        <v>48</v>
      </c>
      <c r="N53" s="5" t="s">
        <v>55</v>
      </c>
      <c r="O53" s="19" t="b">
        <v>0</v>
      </c>
      <c r="P53" s="5" t="s">
        <v>188</v>
      </c>
      <c r="Q53" s="26" t="s">
        <v>253</v>
      </c>
      <c r="R53" s="5" t="s">
        <v>49</v>
      </c>
      <c r="S53" s="30"/>
      <c r="T53" s="6"/>
      <c r="U53" s="25" t="b">
        <v>0</v>
      </c>
      <c r="V53" s="6"/>
    </row>
    <row r="54">
      <c r="A54" s="5">
        <v>47.0</v>
      </c>
      <c r="B54" s="19" t="str">
        <f>IF(ISBLANK(A54), "", VLOOKUP(A54, Studies!A:D, 4))</f>
        <v>dfu</v>
      </c>
      <c r="C54" s="20" t="s">
        <v>254</v>
      </c>
      <c r="D54" s="21" t="s">
        <v>255</v>
      </c>
      <c r="E54" s="20" t="s">
        <v>256</v>
      </c>
      <c r="F54" s="22" t="s">
        <v>257</v>
      </c>
      <c r="G54" s="20">
        <v>8.0</v>
      </c>
      <c r="H54" s="19" t="s">
        <v>54</v>
      </c>
      <c r="I54" s="5" t="s">
        <v>45</v>
      </c>
      <c r="J54" s="23" t="s">
        <v>183</v>
      </c>
      <c r="K54" s="5" t="s">
        <v>47</v>
      </c>
      <c r="L54" s="5" t="s">
        <v>64</v>
      </c>
      <c r="M54" s="5" t="s">
        <v>48</v>
      </c>
      <c r="N54" s="5" t="s">
        <v>64</v>
      </c>
      <c r="O54" s="19" t="b">
        <v>0</v>
      </c>
      <c r="P54" s="5" t="s">
        <v>49</v>
      </c>
      <c r="Q54" s="29"/>
      <c r="R54" s="5" t="s">
        <v>49</v>
      </c>
      <c r="S54" s="30"/>
      <c r="T54" s="20" t="s">
        <v>258</v>
      </c>
      <c r="U54" s="28" t="b">
        <v>1</v>
      </c>
      <c r="V54" s="20" t="s">
        <v>259</v>
      </c>
    </row>
    <row r="55">
      <c r="A55" s="5">
        <v>49.0</v>
      </c>
      <c r="B55" s="19" t="str">
        <f>IF(ISBLANK(A55), "", VLOOKUP(A55, Studies!A:D, 4))</f>
        <v>dfu</v>
      </c>
      <c r="C55" s="20" t="s">
        <v>132</v>
      </c>
      <c r="D55" s="21" t="s">
        <v>260</v>
      </c>
      <c r="E55" s="20" t="s">
        <v>261</v>
      </c>
      <c r="F55" s="22" t="s">
        <v>262</v>
      </c>
      <c r="G55" s="20">
        <v>29.0</v>
      </c>
      <c r="H55" s="19" t="s">
        <v>44</v>
      </c>
      <c r="I55" s="5" t="s">
        <v>45</v>
      </c>
      <c r="J55" s="23" t="s">
        <v>183</v>
      </c>
      <c r="K55" s="5" t="s">
        <v>48</v>
      </c>
      <c r="L55" s="5" t="s">
        <v>48</v>
      </c>
      <c r="M55" s="5" t="s">
        <v>47</v>
      </c>
      <c r="N55" s="5" t="s">
        <v>64</v>
      </c>
      <c r="O55" s="19" t="b">
        <v>1</v>
      </c>
      <c r="P55" s="5" t="s">
        <v>56</v>
      </c>
      <c r="Q55" s="26" t="s">
        <v>263</v>
      </c>
      <c r="R55" s="5" t="s">
        <v>56</v>
      </c>
      <c r="S55" s="32" t="s">
        <v>263</v>
      </c>
      <c r="T55" s="20" t="s">
        <v>264</v>
      </c>
      <c r="U55" s="28" t="b">
        <v>1</v>
      </c>
      <c r="V55" s="6"/>
    </row>
    <row r="56">
      <c r="A56" s="5">
        <v>53.0</v>
      </c>
      <c r="B56" s="19" t="str">
        <f>IF(ISBLANK(A56), "", VLOOKUP(A56, Studies!A:D, 4))</f>
        <v>dfu</v>
      </c>
      <c r="C56" s="20" t="s">
        <v>265</v>
      </c>
      <c r="D56" s="21" t="s">
        <v>266</v>
      </c>
      <c r="E56" s="20" t="s">
        <v>267</v>
      </c>
      <c r="F56" s="22" t="s">
        <v>268</v>
      </c>
      <c r="G56" s="20"/>
      <c r="H56" s="19" t="s">
        <v>126</v>
      </c>
      <c r="I56" s="5" t="s">
        <v>69</v>
      </c>
      <c r="J56" s="24"/>
      <c r="K56" s="5" t="s">
        <v>48</v>
      </c>
      <c r="L56" s="5" t="s">
        <v>48</v>
      </c>
      <c r="M56" s="5" t="s">
        <v>47</v>
      </c>
      <c r="N56" s="5" t="s">
        <v>47</v>
      </c>
      <c r="O56" s="19" t="b">
        <v>0</v>
      </c>
      <c r="P56" s="5" t="s">
        <v>56</v>
      </c>
      <c r="Q56" s="26" t="s">
        <v>269</v>
      </c>
      <c r="R56" s="5" t="s">
        <v>56</v>
      </c>
      <c r="S56" s="27" t="s">
        <v>269</v>
      </c>
      <c r="T56" s="6"/>
      <c r="U56" s="25" t="b">
        <v>0</v>
      </c>
      <c r="V56" s="6"/>
    </row>
    <row r="57">
      <c r="A57" s="5">
        <v>55.0</v>
      </c>
      <c r="B57" s="19" t="str">
        <f>IF(ISBLANK(A57), "", VLOOKUP(A57, Studies!A:D, 4))</f>
        <v>dfu</v>
      </c>
      <c r="C57" s="20" t="s">
        <v>270</v>
      </c>
      <c r="D57" s="21" t="s">
        <v>271</v>
      </c>
      <c r="E57" s="20" t="s">
        <v>272</v>
      </c>
      <c r="F57" s="22" t="s">
        <v>273</v>
      </c>
      <c r="G57" s="20">
        <v>144.0</v>
      </c>
      <c r="H57" s="19" t="s">
        <v>44</v>
      </c>
      <c r="I57" s="5" t="s">
        <v>69</v>
      </c>
      <c r="J57" s="24"/>
      <c r="K57" s="5" t="s">
        <v>91</v>
      </c>
      <c r="L57" s="5" t="s">
        <v>91</v>
      </c>
      <c r="M57" s="5" t="s">
        <v>47</v>
      </c>
      <c r="N57" s="5" t="s">
        <v>47</v>
      </c>
      <c r="O57" s="19" t="b">
        <v>0</v>
      </c>
      <c r="P57" s="5" t="s">
        <v>56</v>
      </c>
      <c r="Q57" s="26" t="s">
        <v>274</v>
      </c>
      <c r="R57" s="5" t="s">
        <v>56</v>
      </c>
      <c r="S57" s="27" t="s">
        <v>274</v>
      </c>
      <c r="T57" s="20" t="s">
        <v>275</v>
      </c>
      <c r="U57" s="25" t="b">
        <v>0</v>
      </c>
      <c r="V57" s="6"/>
    </row>
    <row r="58">
      <c r="A58" s="5">
        <v>57.0</v>
      </c>
      <c r="B58" s="19" t="s">
        <v>276</v>
      </c>
      <c r="C58" s="20" t="s">
        <v>277</v>
      </c>
      <c r="D58" s="21" t="s">
        <v>278</v>
      </c>
      <c r="E58" s="20" t="s">
        <v>279</v>
      </c>
      <c r="F58" s="22" t="s">
        <v>280</v>
      </c>
      <c r="G58" s="20">
        <v>20.0</v>
      </c>
      <c r="H58" s="19" t="s">
        <v>126</v>
      </c>
      <c r="I58" s="5" t="s">
        <v>45</v>
      </c>
      <c r="J58" s="23" t="s">
        <v>183</v>
      </c>
      <c r="K58" s="5" t="s">
        <v>48</v>
      </c>
      <c r="L58" s="5" t="s">
        <v>91</v>
      </c>
      <c r="M58" s="5" t="s">
        <v>47</v>
      </c>
      <c r="N58" s="5" t="s">
        <v>48</v>
      </c>
      <c r="O58" s="19" t="b">
        <v>0</v>
      </c>
      <c r="P58" s="5" t="s">
        <v>83</v>
      </c>
      <c r="Q58" s="31" t="s">
        <v>281</v>
      </c>
      <c r="R58" s="5" t="s">
        <v>49</v>
      </c>
      <c r="S58" s="30"/>
      <c r="T58" s="6"/>
      <c r="U58" s="25" t="b">
        <v>0</v>
      </c>
      <c r="V58" s="6"/>
    </row>
    <row r="59">
      <c r="A59" s="5">
        <v>60.0</v>
      </c>
      <c r="B59" s="19" t="str">
        <f>IF(ISBLANK(A59), "", VLOOKUP(A59, Studies!A:D, 4))</f>
        <v>dfu</v>
      </c>
      <c r="C59" s="20" t="s">
        <v>282</v>
      </c>
      <c r="D59" s="21" t="s">
        <v>236</v>
      </c>
      <c r="E59" s="20" t="s">
        <v>283</v>
      </c>
      <c r="F59" s="22" t="s">
        <v>284</v>
      </c>
      <c r="G59" s="20">
        <v>18.0</v>
      </c>
      <c r="H59" s="19" t="s">
        <v>90</v>
      </c>
      <c r="I59" s="5" t="s">
        <v>69</v>
      </c>
      <c r="J59" s="24"/>
      <c r="K59" s="5" t="s">
        <v>91</v>
      </c>
      <c r="L59" s="5" t="s">
        <v>91</v>
      </c>
      <c r="M59" s="5" t="s">
        <v>48</v>
      </c>
      <c r="N59" s="5" t="s">
        <v>47</v>
      </c>
      <c r="O59" s="19" t="b">
        <v>0</v>
      </c>
      <c r="P59" s="5" t="s">
        <v>56</v>
      </c>
      <c r="Q59" s="26" t="s">
        <v>285</v>
      </c>
      <c r="R59" s="5" t="s">
        <v>56</v>
      </c>
      <c r="S59" s="27" t="s">
        <v>285</v>
      </c>
      <c r="T59" s="6"/>
      <c r="U59" s="25" t="b">
        <v>0</v>
      </c>
      <c r="V59" s="6"/>
    </row>
    <row r="60">
      <c r="A60" s="5">
        <v>60.0</v>
      </c>
      <c r="B60" s="19" t="str">
        <f>IF(ISBLANK(A60), "", VLOOKUP(A60, Studies!A:D, 4))</f>
        <v>dfu</v>
      </c>
      <c r="C60" s="20" t="s">
        <v>282</v>
      </c>
      <c r="D60" s="21" t="s">
        <v>236</v>
      </c>
      <c r="E60" s="20" t="s">
        <v>283</v>
      </c>
      <c r="F60" s="22" t="s">
        <v>284</v>
      </c>
      <c r="G60" s="20">
        <v>10.0</v>
      </c>
      <c r="H60" s="19" t="s">
        <v>90</v>
      </c>
      <c r="I60" s="5" t="s">
        <v>69</v>
      </c>
      <c r="J60" s="24"/>
      <c r="K60" s="5" t="s">
        <v>91</v>
      </c>
      <c r="L60" s="5" t="s">
        <v>91</v>
      </c>
      <c r="M60" s="5" t="s">
        <v>48</v>
      </c>
      <c r="N60" s="5" t="s">
        <v>47</v>
      </c>
      <c r="O60" s="19" t="b">
        <v>0</v>
      </c>
      <c r="P60" s="5" t="s">
        <v>56</v>
      </c>
      <c r="Q60" s="26" t="s">
        <v>285</v>
      </c>
      <c r="R60" s="5" t="s">
        <v>56</v>
      </c>
      <c r="S60" s="27" t="s">
        <v>285</v>
      </c>
      <c r="T60" s="6"/>
      <c r="U60" s="25" t="b">
        <v>0</v>
      </c>
      <c r="V60" s="6"/>
    </row>
    <row r="61">
      <c r="A61" s="5">
        <v>60.0</v>
      </c>
      <c r="B61" s="19" t="str">
        <f>IF(ISBLANK(A61), "", VLOOKUP(A61, Studies!A:D, 4))</f>
        <v>dfu</v>
      </c>
      <c r="C61" s="20" t="s">
        <v>282</v>
      </c>
      <c r="D61" s="21" t="s">
        <v>236</v>
      </c>
      <c r="E61" s="20" t="s">
        <v>283</v>
      </c>
      <c r="F61" s="22" t="s">
        <v>284</v>
      </c>
      <c r="G61" s="20">
        <v>16.0</v>
      </c>
      <c r="H61" s="19" t="s">
        <v>90</v>
      </c>
      <c r="I61" s="5" t="s">
        <v>69</v>
      </c>
      <c r="J61" s="24"/>
      <c r="K61" s="5" t="s">
        <v>91</v>
      </c>
      <c r="L61" s="5" t="s">
        <v>91</v>
      </c>
      <c r="M61" s="5" t="s">
        <v>48</v>
      </c>
      <c r="N61" s="5" t="s">
        <v>47</v>
      </c>
      <c r="O61" s="19" t="b">
        <v>0</v>
      </c>
      <c r="P61" s="5" t="s">
        <v>56</v>
      </c>
      <c r="Q61" s="26" t="s">
        <v>285</v>
      </c>
      <c r="R61" s="5" t="s">
        <v>56</v>
      </c>
      <c r="S61" s="27" t="s">
        <v>285</v>
      </c>
      <c r="T61" s="6"/>
      <c r="U61" s="25" t="b">
        <v>0</v>
      </c>
      <c r="V61" s="6"/>
    </row>
    <row r="62">
      <c r="A62" s="5">
        <v>62.0</v>
      </c>
      <c r="B62" s="19" t="str">
        <f>IF(ISBLANK(A62), "", VLOOKUP(A62, Studies!A:D, 4))</f>
        <v>dfu</v>
      </c>
      <c r="C62" s="20" t="s">
        <v>286</v>
      </c>
      <c r="D62" s="33" t="s">
        <v>287</v>
      </c>
      <c r="E62" s="20" t="s">
        <v>288</v>
      </c>
      <c r="F62" s="22" t="s">
        <v>289</v>
      </c>
      <c r="G62" s="20">
        <v>18.0</v>
      </c>
      <c r="H62" s="19" t="s">
        <v>54</v>
      </c>
      <c r="I62" s="5" t="s">
        <v>69</v>
      </c>
      <c r="J62" s="24"/>
      <c r="K62" s="5" t="s">
        <v>48</v>
      </c>
      <c r="L62" s="5" t="s">
        <v>91</v>
      </c>
      <c r="M62" s="5" t="s">
        <v>91</v>
      </c>
      <c r="N62" s="5" t="s">
        <v>48</v>
      </c>
      <c r="O62" s="19" t="b">
        <v>0</v>
      </c>
      <c r="P62" s="5" t="s">
        <v>83</v>
      </c>
      <c r="Q62" s="26" t="s">
        <v>290</v>
      </c>
      <c r="R62" s="5" t="s">
        <v>83</v>
      </c>
      <c r="S62" s="27" t="s">
        <v>290</v>
      </c>
      <c r="T62" s="6"/>
      <c r="U62" s="25" t="b">
        <v>0</v>
      </c>
      <c r="V62" s="6"/>
    </row>
    <row r="63">
      <c r="A63" s="5">
        <v>65.0</v>
      </c>
      <c r="B63" s="19" t="str">
        <f>IF(ISBLANK(A63), "", VLOOKUP(A63, Studies!A:D, 4))</f>
        <v>dfu</v>
      </c>
      <c r="C63" s="20" t="s">
        <v>291</v>
      </c>
      <c r="D63" s="21" t="s">
        <v>292</v>
      </c>
      <c r="E63" s="20" t="s">
        <v>293</v>
      </c>
      <c r="F63" s="22" t="s">
        <v>294</v>
      </c>
      <c r="G63" s="20">
        <v>28.0</v>
      </c>
      <c r="H63" s="19" t="s">
        <v>44</v>
      </c>
      <c r="I63" s="5" t="s">
        <v>45</v>
      </c>
      <c r="J63" s="23" t="s">
        <v>46</v>
      </c>
      <c r="K63" s="5" t="s">
        <v>48</v>
      </c>
      <c r="L63" s="5" t="s">
        <v>48</v>
      </c>
      <c r="M63" s="5" t="s">
        <v>48</v>
      </c>
      <c r="N63" s="5" t="s">
        <v>48</v>
      </c>
      <c r="O63" s="19" t="b">
        <v>0</v>
      </c>
      <c r="P63" s="5" t="s">
        <v>92</v>
      </c>
      <c r="Q63" s="31" t="s">
        <v>295</v>
      </c>
      <c r="R63" s="5" t="s">
        <v>92</v>
      </c>
      <c r="S63" s="30"/>
      <c r="T63" s="6"/>
      <c r="U63" s="25" t="b">
        <v>0</v>
      </c>
      <c r="V63" s="6"/>
    </row>
    <row r="64">
      <c r="A64" s="5">
        <v>65.0</v>
      </c>
      <c r="B64" s="19" t="str">
        <f>IF(ISBLANK(A64), "", VLOOKUP(A64, Studies!A:D, 4))</f>
        <v>dfu</v>
      </c>
      <c r="C64" s="20" t="s">
        <v>291</v>
      </c>
      <c r="D64" s="21" t="s">
        <v>292</v>
      </c>
      <c r="E64" s="20" t="s">
        <v>293</v>
      </c>
      <c r="F64" s="22" t="s">
        <v>294</v>
      </c>
      <c r="G64" s="20">
        <v>16.0</v>
      </c>
      <c r="H64" s="19" t="s">
        <v>44</v>
      </c>
      <c r="I64" s="5" t="s">
        <v>45</v>
      </c>
      <c r="J64" s="23" t="s">
        <v>46</v>
      </c>
      <c r="K64" s="5" t="s">
        <v>48</v>
      </c>
      <c r="L64" s="5" t="s">
        <v>48</v>
      </c>
      <c r="M64" s="5" t="s">
        <v>48</v>
      </c>
      <c r="N64" s="5" t="s">
        <v>48</v>
      </c>
      <c r="O64" s="19" t="b">
        <v>0</v>
      </c>
      <c r="P64" s="5" t="s">
        <v>92</v>
      </c>
      <c r="Q64" s="31" t="s">
        <v>295</v>
      </c>
      <c r="R64" s="5" t="s">
        <v>92</v>
      </c>
      <c r="S64" s="30"/>
      <c r="T64" s="6"/>
      <c r="U64" s="25" t="b">
        <v>0</v>
      </c>
      <c r="V64" s="6"/>
    </row>
    <row r="65">
      <c r="A65" s="5">
        <v>65.0</v>
      </c>
      <c r="B65" s="19" t="str">
        <f>IF(ISBLANK(A65), "", VLOOKUP(A65, Studies!A:D, 4))</f>
        <v>dfu</v>
      </c>
      <c r="C65" s="20" t="s">
        <v>291</v>
      </c>
      <c r="D65" s="21" t="s">
        <v>292</v>
      </c>
      <c r="E65" s="20" t="s">
        <v>293</v>
      </c>
      <c r="F65" s="22" t="s">
        <v>294</v>
      </c>
      <c r="G65" s="20">
        <v>36.0</v>
      </c>
      <c r="H65" s="19" t="s">
        <v>44</v>
      </c>
      <c r="I65" s="5" t="s">
        <v>45</v>
      </c>
      <c r="J65" s="23" t="s">
        <v>46</v>
      </c>
      <c r="K65" s="5" t="s">
        <v>48</v>
      </c>
      <c r="L65" s="5" t="s">
        <v>48</v>
      </c>
      <c r="M65" s="5" t="s">
        <v>48</v>
      </c>
      <c r="N65" s="5" t="s">
        <v>48</v>
      </c>
      <c r="O65" s="19" t="b">
        <v>0</v>
      </c>
      <c r="P65" s="5" t="s">
        <v>92</v>
      </c>
      <c r="Q65" s="31" t="s">
        <v>295</v>
      </c>
      <c r="R65" s="5" t="s">
        <v>92</v>
      </c>
      <c r="S65" s="30"/>
      <c r="T65" s="6"/>
      <c r="U65" s="25" t="b">
        <v>0</v>
      </c>
      <c r="V65" s="6"/>
    </row>
    <row r="66">
      <c r="A66" s="5">
        <v>65.0</v>
      </c>
      <c r="B66" s="19" t="str">
        <f>IF(ISBLANK(A66), "", VLOOKUP(A66, Studies!A:D, 4))</f>
        <v>dfu</v>
      </c>
      <c r="C66" s="20" t="s">
        <v>291</v>
      </c>
      <c r="D66" s="21" t="s">
        <v>292</v>
      </c>
      <c r="E66" s="20" t="s">
        <v>293</v>
      </c>
      <c r="F66" s="22" t="s">
        <v>294</v>
      </c>
      <c r="G66" s="20">
        <v>12.0</v>
      </c>
      <c r="H66" s="19" t="s">
        <v>44</v>
      </c>
      <c r="I66" s="5" t="s">
        <v>45</v>
      </c>
      <c r="J66" s="23" t="s">
        <v>46</v>
      </c>
      <c r="K66" s="5" t="s">
        <v>48</v>
      </c>
      <c r="L66" s="5" t="s">
        <v>48</v>
      </c>
      <c r="M66" s="5" t="s">
        <v>48</v>
      </c>
      <c r="N66" s="5" t="s">
        <v>48</v>
      </c>
      <c r="O66" s="19" t="b">
        <v>0</v>
      </c>
      <c r="P66" s="5" t="s">
        <v>92</v>
      </c>
      <c r="Q66" s="31" t="s">
        <v>295</v>
      </c>
      <c r="R66" s="5" t="s">
        <v>92</v>
      </c>
      <c r="S66" s="30"/>
      <c r="T66" s="6"/>
      <c r="U66" s="25" t="b">
        <v>0</v>
      </c>
      <c r="V66" s="6"/>
    </row>
    <row r="67">
      <c r="A67" s="5">
        <v>65.0</v>
      </c>
      <c r="B67" s="19" t="str">
        <f>IF(ISBLANK(A67), "", VLOOKUP(A67, Studies!A:D, 4))</f>
        <v>dfu</v>
      </c>
      <c r="C67" s="20" t="s">
        <v>291</v>
      </c>
      <c r="D67" s="21" t="s">
        <v>292</v>
      </c>
      <c r="E67" s="20" t="s">
        <v>293</v>
      </c>
      <c r="F67" s="22" t="s">
        <v>294</v>
      </c>
      <c r="G67" s="20">
        <v>16.0</v>
      </c>
      <c r="H67" s="19" t="s">
        <v>126</v>
      </c>
      <c r="I67" s="5" t="s">
        <v>69</v>
      </c>
      <c r="J67" s="23"/>
      <c r="K67" s="5" t="s">
        <v>91</v>
      </c>
      <c r="L67" s="5" t="s">
        <v>91</v>
      </c>
      <c r="M67" s="5" t="s">
        <v>47</v>
      </c>
      <c r="N67" s="5" t="s">
        <v>91</v>
      </c>
      <c r="O67" s="19" t="b">
        <v>0</v>
      </c>
      <c r="P67" s="5" t="s">
        <v>92</v>
      </c>
      <c r="Q67" s="31" t="s">
        <v>295</v>
      </c>
      <c r="R67" s="5" t="s">
        <v>92</v>
      </c>
      <c r="S67" s="30"/>
      <c r="T67" s="6"/>
      <c r="U67" s="25" t="b">
        <v>0</v>
      </c>
      <c r="V67" s="6"/>
    </row>
    <row r="68">
      <c r="A68" s="5">
        <v>80.0</v>
      </c>
      <c r="B68" s="19" t="str">
        <f>IF(ISBLANK(A68), "", VLOOKUP(A68, Studies!A:D, 4))</f>
        <v>dfu</v>
      </c>
      <c r="C68" s="20" t="s">
        <v>296</v>
      </c>
      <c r="D68" s="21" t="s">
        <v>260</v>
      </c>
      <c r="E68" s="20" t="s">
        <v>297</v>
      </c>
      <c r="F68" s="22" t="s">
        <v>298</v>
      </c>
      <c r="G68" s="20">
        <v>9.0</v>
      </c>
      <c r="H68" s="19" t="s">
        <v>44</v>
      </c>
      <c r="I68" s="5" t="s">
        <v>45</v>
      </c>
      <c r="J68" s="23" t="s">
        <v>82</v>
      </c>
      <c r="K68" s="5" t="s">
        <v>48</v>
      </c>
      <c r="L68" s="5" t="s">
        <v>48</v>
      </c>
      <c r="M68" s="5" t="s">
        <v>48</v>
      </c>
      <c r="N68" s="5" t="s">
        <v>48</v>
      </c>
      <c r="O68" s="19" t="b">
        <v>0</v>
      </c>
      <c r="P68" s="5" t="s">
        <v>56</v>
      </c>
      <c r="Q68" s="26" t="s">
        <v>299</v>
      </c>
      <c r="R68" s="5" t="s">
        <v>56</v>
      </c>
      <c r="S68" s="27" t="s">
        <v>299</v>
      </c>
      <c r="T68" s="6"/>
      <c r="U68" s="25" t="b">
        <v>0</v>
      </c>
      <c r="V68" s="6"/>
    </row>
    <row r="69">
      <c r="A69" s="5">
        <v>112.0</v>
      </c>
      <c r="B69" s="19" t="str">
        <f>IF(ISBLANK(A69), "", VLOOKUP(A69, Studies!A:D, 4))</f>
        <v>dfu</v>
      </c>
      <c r="C69" s="20" t="s">
        <v>300</v>
      </c>
      <c r="D69" s="21" t="s">
        <v>301</v>
      </c>
      <c r="E69" s="20" t="s">
        <v>302</v>
      </c>
      <c r="F69" s="22" t="s">
        <v>303</v>
      </c>
      <c r="G69" s="20">
        <v>42.0</v>
      </c>
      <c r="H69" s="19" t="s">
        <v>44</v>
      </c>
      <c r="I69" s="5" t="s">
        <v>45</v>
      </c>
      <c r="J69" s="23" t="s">
        <v>46</v>
      </c>
      <c r="K69" s="5" t="s">
        <v>47</v>
      </c>
      <c r="L69" s="5" t="s">
        <v>48</v>
      </c>
      <c r="M69" s="5" t="s">
        <v>48</v>
      </c>
      <c r="N69" s="5" t="s">
        <v>64</v>
      </c>
      <c r="O69" s="19" t="b">
        <v>0</v>
      </c>
      <c r="P69" s="5" t="s">
        <v>92</v>
      </c>
      <c r="Q69" s="26" t="s">
        <v>304</v>
      </c>
      <c r="R69" s="5" t="s">
        <v>92</v>
      </c>
      <c r="S69" s="26" t="s">
        <v>304</v>
      </c>
      <c r="T69" s="6"/>
      <c r="U69" s="25" t="b">
        <v>0</v>
      </c>
      <c r="V69" s="6"/>
    </row>
    <row r="70">
      <c r="A70" s="5">
        <v>112.0</v>
      </c>
      <c r="B70" s="19" t="str">
        <f>IF(ISBLANK(A70), "", VLOOKUP(A70, Studies!A:D, 4))</f>
        <v>dfu</v>
      </c>
      <c r="C70" s="20" t="s">
        <v>300</v>
      </c>
      <c r="D70" s="21" t="s">
        <v>301</v>
      </c>
      <c r="E70" s="20" t="s">
        <v>305</v>
      </c>
      <c r="F70" s="22" t="s">
        <v>306</v>
      </c>
      <c r="G70" s="20">
        <v>55.0</v>
      </c>
      <c r="H70" s="19" t="s">
        <v>44</v>
      </c>
      <c r="I70" s="5" t="s">
        <v>45</v>
      </c>
      <c r="J70" s="23" t="s">
        <v>46</v>
      </c>
      <c r="K70" s="5" t="s">
        <v>47</v>
      </c>
      <c r="L70" s="5" t="s">
        <v>48</v>
      </c>
      <c r="M70" s="5" t="s">
        <v>48</v>
      </c>
      <c r="N70" s="5" t="s">
        <v>64</v>
      </c>
      <c r="O70" s="19" t="b">
        <v>1</v>
      </c>
      <c r="P70" s="5" t="s">
        <v>92</v>
      </c>
      <c r="Q70" s="26" t="s">
        <v>304</v>
      </c>
      <c r="R70" s="5" t="s">
        <v>92</v>
      </c>
      <c r="S70" s="26" t="s">
        <v>304</v>
      </c>
      <c r="T70" s="6"/>
      <c r="U70" s="25" t="b">
        <v>0</v>
      </c>
      <c r="V70" s="6"/>
    </row>
    <row r="71">
      <c r="A71" s="5">
        <v>119.0</v>
      </c>
      <c r="B71" s="19" t="str">
        <f>IF(ISBLANK(A71), "", VLOOKUP(A71, Studies!A:D, 4))</f>
        <v>dfu</v>
      </c>
      <c r="C71" s="20" t="s">
        <v>307</v>
      </c>
      <c r="D71" s="21" t="s">
        <v>308</v>
      </c>
      <c r="E71" s="20" t="s">
        <v>309</v>
      </c>
      <c r="F71" s="22" t="s">
        <v>310</v>
      </c>
      <c r="G71" s="20">
        <v>18.0</v>
      </c>
      <c r="H71" s="19" t="s">
        <v>82</v>
      </c>
      <c r="I71" s="5" t="s">
        <v>45</v>
      </c>
      <c r="J71" s="23" t="s">
        <v>46</v>
      </c>
      <c r="K71" s="5" t="s">
        <v>48</v>
      </c>
      <c r="L71" s="5" t="s">
        <v>48</v>
      </c>
      <c r="M71" s="5" t="s">
        <v>48</v>
      </c>
      <c r="N71" s="5" t="s">
        <v>48</v>
      </c>
      <c r="O71" s="19" t="b">
        <v>0</v>
      </c>
      <c r="P71" s="5" t="s">
        <v>49</v>
      </c>
      <c r="Q71" s="29"/>
      <c r="R71" s="5" t="s">
        <v>49</v>
      </c>
      <c r="S71" s="30"/>
      <c r="T71" s="6"/>
      <c r="U71" s="25" t="b">
        <v>0</v>
      </c>
      <c r="V71" s="6"/>
    </row>
  </sheetData>
  <autoFilter ref="$U$3:$U$71"/>
  <mergeCells count="9">
    <mergeCell ref="P2:Q2"/>
    <mergeCell ref="R2:S2"/>
    <mergeCell ref="C1:F1"/>
    <mergeCell ref="G1:H1"/>
    <mergeCell ref="I1:N1"/>
    <mergeCell ref="P1:S1"/>
    <mergeCell ref="C2:D2"/>
    <mergeCell ref="E2:F2"/>
    <mergeCell ref="K2:N2"/>
  </mergeCells>
  <conditionalFormatting sqref="U4:U71">
    <cfRule type="cellIs" dxfId="6" priority="1" operator="equal">
      <formula>"TRUE"</formula>
    </cfRule>
  </conditionalFormatting>
  <dataValidations>
    <dataValidation type="list" allowBlank="1" showErrorMessage="1" sqref="B4:B71">
      <formula1>"dfu,jfr"</formula1>
    </dataValidation>
    <dataValidation type="list" allowBlank="1" showErrorMessage="1" sqref="K4:N71">
      <formula1>CategoriesAddressal!$A$2:$A$7</formula1>
    </dataValidation>
    <dataValidation type="list" allowBlank="1" showErrorMessage="1" sqref="I4:I71">
      <formula1>CategoriesMethod!$A$2:$A71</formula1>
    </dataValidation>
    <dataValidation type="list" allowBlank="1" showErrorMessage="1" sqref="J4:J71">
      <formula1>CategoriesTesttype!$A$2:$A71</formula1>
    </dataValidation>
    <dataValidation type="list" allowBlank="1" showErrorMessage="1" sqref="P4:P71 R4:R71">
      <formula1>"Archived,Open Source,Reachable,Upon Request,Broken,Unavailable,Private,Proprietary"</formula1>
    </dataValidation>
    <dataValidation type="list" allowBlank="1" showErrorMessage="1" sqref="H4:H71">
      <formula1>CategoriesSubjects!$A$2:$A71</formula1>
    </dataValidation>
  </dataValidations>
  <hyperlinks>
    <hyperlink r:id="rId2" ref="Q5"/>
    <hyperlink r:id="rId3" ref="S5"/>
    <hyperlink r:id="rId4" ref="Q9"/>
    <hyperlink r:id="rId5" ref="Q10"/>
    <hyperlink r:id="rId6" ref="S10"/>
    <hyperlink r:id="rId7" ref="Q11"/>
    <hyperlink r:id="rId8" ref="S11"/>
    <hyperlink r:id="rId9" ref="Q12"/>
    <hyperlink r:id="rId10" ref="S12"/>
    <hyperlink r:id="rId11" ref="Q20"/>
    <hyperlink r:id="rId12" ref="Q21"/>
    <hyperlink r:id="rId13" ref="Q22"/>
    <hyperlink r:id="rId14" ref="Q23"/>
    <hyperlink r:id="rId15" ref="Q24"/>
    <hyperlink r:id="rId16" ref="Q25"/>
    <hyperlink r:id="rId17" ref="S25"/>
    <hyperlink r:id="rId18" ref="Q26"/>
    <hyperlink r:id="rId19" ref="S26"/>
    <hyperlink r:id="rId20" ref="Q27"/>
    <hyperlink r:id="rId21" ref="Q28"/>
    <hyperlink r:id="rId22" ref="S28"/>
    <hyperlink r:id="rId23" ref="Q29"/>
    <hyperlink r:id="rId24" ref="S29"/>
    <hyperlink r:id="rId25" location="h.4ncksemt92xg" ref="Q30"/>
    <hyperlink r:id="rId26" location=".ZAEi_S2B3RY" ref="Q31"/>
    <hyperlink r:id="rId27" ref="Q33"/>
    <hyperlink r:id="rId28" ref="Q36"/>
    <hyperlink r:id="rId29" ref="Q43"/>
    <hyperlink r:id="rId30" ref="S43"/>
    <hyperlink r:id="rId31" ref="Q45"/>
    <hyperlink r:id="rId32" ref="S45"/>
    <hyperlink r:id="rId33" ref="Q46"/>
    <hyperlink r:id="rId34" ref="S46"/>
    <hyperlink r:id="rId35" ref="S47"/>
    <hyperlink r:id="rId36" ref="Q48"/>
    <hyperlink r:id="rId37" ref="S48"/>
    <hyperlink r:id="rId38" ref="Q49"/>
    <hyperlink r:id="rId39" ref="S49"/>
    <hyperlink r:id="rId40" ref="Q50"/>
    <hyperlink r:id="rId41" ref="S50"/>
    <hyperlink r:id="rId42" ref="Q51"/>
    <hyperlink r:id="rId43" ref="Q53"/>
    <hyperlink r:id="rId44" ref="Q55"/>
    <hyperlink r:id="rId45" ref="S55"/>
    <hyperlink r:id="rId46" ref="Q56"/>
    <hyperlink r:id="rId47" ref="S56"/>
    <hyperlink r:id="rId48" ref="Q57"/>
    <hyperlink r:id="rId49" ref="S57"/>
    <hyperlink r:id="rId50" ref="Q58"/>
    <hyperlink r:id="rId51" ref="Q59"/>
    <hyperlink r:id="rId52" ref="S59"/>
    <hyperlink r:id="rId53" ref="Q60"/>
    <hyperlink r:id="rId54" ref="S60"/>
    <hyperlink r:id="rId55" ref="Q61"/>
    <hyperlink r:id="rId56" ref="S61"/>
    <hyperlink r:id="rId57" ref="Q62"/>
    <hyperlink r:id="rId58" ref="S62"/>
    <hyperlink r:id="rId59" ref="Q63"/>
    <hyperlink r:id="rId60" ref="Q64"/>
    <hyperlink r:id="rId61" ref="Q65"/>
    <hyperlink r:id="rId62" ref="Q66"/>
    <hyperlink r:id="rId63" ref="Q67"/>
    <hyperlink r:id="rId64" ref="Q68"/>
    <hyperlink r:id="rId65" ref="S68"/>
    <hyperlink r:id="rId66" ref="Q69"/>
    <hyperlink r:id="rId67" ref="S69"/>
    <hyperlink r:id="rId68" ref="Q70"/>
    <hyperlink r:id="rId69" ref="S70"/>
  </hyperlinks>
  <drawing r:id="rId70"/>
  <legacyDrawing r:id="rId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2" width="8.88"/>
    <col customWidth="1" min="3" max="3" width="18.88"/>
    <col customWidth="1" min="4" max="4" width="21.38"/>
    <col customWidth="1" min="5" max="5" width="18.88"/>
    <col customWidth="1" min="6" max="6" width="37.63"/>
    <col customWidth="1" min="7" max="7" width="8.88"/>
    <col customWidth="1" min="8" max="8" width="16.38"/>
    <col customWidth="1" min="10" max="10" width="20.13"/>
    <col customWidth="1" min="11" max="14" width="16.38"/>
    <col customWidth="1" min="15" max="15" width="17.63"/>
    <col customWidth="1" min="16" max="16" width="25.13"/>
    <col customWidth="1" min="17" max="17" width="17.63"/>
    <col customWidth="1" min="18" max="18" width="25.13"/>
    <col customWidth="1" min="19" max="19" width="50.13"/>
  </cols>
  <sheetData>
    <row r="1">
      <c r="A1" s="1" t="s">
        <v>17</v>
      </c>
      <c r="B1" s="4" t="s">
        <v>18</v>
      </c>
      <c r="C1" s="10" t="s">
        <v>9</v>
      </c>
      <c r="G1" s="10" t="s">
        <v>10</v>
      </c>
      <c r="I1" s="12" t="s">
        <v>11</v>
      </c>
      <c r="O1" s="12" t="s">
        <v>12</v>
      </c>
      <c r="S1" s="2" t="s">
        <v>36</v>
      </c>
    </row>
    <row r="2">
      <c r="A2" s="1"/>
      <c r="B2" s="4"/>
      <c r="C2" s="10" t="s">
        <v>13</v>
      </c>
      <c r="E2" s="10" t="s">
        <v>14</v>
      </c>
      <c r="G2" s="2" t="s">
        <v>311</v>
      </c>
      <c r="H2" s="4" t="s">
        <v>312</v>
      </c>
      <c r="I2" s="1" t="s">
        <v>25</v>
      </c>
      <c r="J2" s="14" t="s">
        <v>26</v>
      </c>
      <c r="K2" s="12" t="s">
        <v>15</v>
      </c>
      <c r="O2" s="12" t="s">
        <v>16</v>
      </c>
      <c r="Q2" s="12" t="s">
        <v>11</v>
      </c>
      <c r="S2" s="15"/>
    </row>
    <row r="3">
      <c r="A3" s="34"/>
      <c r="B3" s="35"/>
      <c r="C3" s="2" t="s">
        <v>19</v>
      </c>
      <c r="D3" s="17" t="s">
        <v>20</v>
      </c>
      <c r="E3" s="2" t="s">
        <v>21</v>
      </c>
      <c r="F3" s="18" t="s">
        <v>22</v>
      </c>
      <c r="H3" s="35"/>
      <c r="I3" s="34"/>
      <c r="J3" s="36"/>
      <c r="K3" s="1" t="s">
        <v>27</v>
      </c>
      <c r="L3" s="1" t="s">
        <v>28</v>
      </c>
      <c r="M3" s="1" t="s">
        <v>29</v>
      </c>
      <c r="N3" s="4" t="s">
        <v>30</v>
      </c>
      <c r="O3" s="1" t="s">
        <v>313</v>
      </c>
      <c r="P3" s="17" t="s">
        <v>314</v>
      </c>
      <c r="Q3" s="1" t="s">
        <v>313</v>
      </c>
      <c r="R3" s="18" t="s">
        <v>314</v>
      </c>
      <c r="S3" s="15"/>
    </row>
    <row r="4">
      <c r="A4" s="5">
        <v>6.0</v>
      </c>
      <c r="B4" s="19" t="str">
        <f>IF(ISBLANK(A4), "", IF(VLOOKUP(A4, Studies!A:D, 2)="jfr", "dfu", "jfr"))</f>
        <v>jfr</v>
      </c>
      <c r="C4" s="20" t="s">
        <v>315</v>
      </c>
      <c r="D4" s="21" t="s">
        <v>316</v>
      </c>
      <c r="E4" s="20" t="s">
        <v>317</v>
      </c>
      <c r="F4" s="22" t="s">
        <v>318</v>
      </c>
      <c r="G4" s="20" t="s">
        <v>43</v>
      </c>
      <c r="H4" s="19" t="s">
        <v>44</v>
      </c>
      <c r="I4" s="5" t="s">
        <v>45</v>
      </c>
      <c r="J4" s="23" t="s">
        <v>46</v>
      </c>
      <c r="K4" s="5" t="s">
        <v>47</v>
      </c>
      <c r="L4" s="5" t="s">
        <v>55</v>
      </c>
      <c r="M4" s="5" t="s">
        <v>48</v>
      </c>
      <c r="N4" s="19" t="s">
        <v>48</v>
      </c>
      <c r="O4" s="5" t="s">
        <v>49</v>
      </c>
      <c r="P4" s="29"/>
      <c r="Q4" s="5" t="s">
        <v>49</v>
      </c>
      <c r="R4" s="30"/>
      <c r="S4" s="20" t="s">
        <v>319</v>
      </c>
    </row>
    <row r="5">
      <c r="A5" s="5">
        <v>9.0</v>
      </c>
      <c r="B5" s="19" t="s">
        <v>320</v>
      </c>
      <c r="C5" s="20" t="s">
        <v>321</v>
      </c>
      <c r="D5" s="21" t="s">
        <v>322</v>
      </c>
      <c r="E5" s="20" t="s">
        <v>323</v>
      </c>
      <c r="F5" s="22" t="s">
        <v>324</v>
      </c>
      <c r="G5" s="20">
        <v>105.0</v>
      </c>
      <c r="H5" s="19" t="s">
        <v>54</v>
      </c>
      <c r="I5" s="5" t="s">
        <v>45</v>
      </c>
      <c r="J5" s="23" t="s">
        <v>46</v>
      </c>
      <c r="K5" s="5" t="s">
        <v>47</v>
      </c>
      <c r="L5" s="5" t="s">
        <v>47</v>
      </c>
      <c r="M5" s="5" t="s">
        <v>48</v>
      </c>
      <c r="N5" s="19" t="s">
        <v>47</v>
      </c>
      <c r="O5" s="5" t="s">
        <v>56</v>
      </c>
      <c r="P5" s="26" t="s">
        <v>57</v>
      </c>
      <c r="Q5" s="5" t="s">
        <v>56</v>
      </c>
      <c r="R5" s="27" t="s">
        <v>57</v>
      </c>
      <c r="S5" s="6"/>
    </row>
    <row r="6">
      <c r="A6" s="5">
        <v>14.0</v>
      </c>
      <c r="B6" s="19" t="str">
        <f>IF(ISBLANK(A6), "", IF(VLOOKUP(A6, Studies!A:D, 2)="jfr", "dfu", "jfr"))</f>
        <v>jfr</v>
      </c>
      <c r="C6" s="5" t="s">
        <v>132</v>
      </c>
      <c r="D6" s="21" t="s">
        <v>60</v>
      </c>
      <c r="E6" s="20" t="s">
        <v>325</v>
      </c>
      <c r="F6" s="22" t="s">
        <v>326</v>
      </c>
      <c r="G6" s="20">
        <v>21.0</v>
      </c>
      <c r="H6" s="19" t="s">
        <v>44</v>
      </c>
      <c r="I6" s="5" t="s">
        <v>45</v>
      </c>
      <c r="J6" s="23" t="s">
        <v>63</v>
      </c>
      <c r="K6" s="5" t="s">
        <v>48</v>
      </c>
      <c r="L6" s="5" t="s">
        <v>64</v>
      </c>
      <c r="M6" s="5" t="s">
        <v>48</v>
      </c>
      <c r="N6" s="19" t="s">
        <v>64</v>
      </c>
      <c r="O6" s="5" t="s">
        <v>49</v>
      </c>
      <c r="P6" s="29"/>
      <c r="Q6" s="5" t="s">
        <v>49</v>
      </c>
      <c r="R6" s="30"/>
      <c r="S6" s="20" t="s">
        <v>327</v>
      </c>
    </row>
    <row r="7">
      <c r="A7" s="5">
        <v>48.0</v>
      </c>
      <c r="B7" s="19" t="str">
        <f>IF(ISBLANK(A7), "", IF(VLOOKUP(A7, Studies!A:D, 2)="jfr", "dfu", "jfr"))</f>
        <v>jfr</v>
      </c>
      <c r="C7" s="5" t="s">
        <v>132</v>
      </c>
      <c r="D7" s="23" t="s">
        <v>66</v>
      </c>
      <c r="E7" s="5" t="s">
        <v>328</v>
      </c>
      <c r="F7" s="19" t="s">
        <v>329</v>
      </c>
      <c r="G7" s="20">
        <v>18.0</v>
      </c>
      <c r="H7" s="19" t="s">
        <v>44</v>
      </c>
      <c r="I7" s="5" t="s">
        <v>69</v>
      </c>
      <c r="J7" s="24"/>
      <c r="K7" s="5" t="s">
        <v>47</v>
      </c>
      <c r="L7" s="5" t="s">
        <v>48</v>
      </c>
      <c r="M7" s="5" t="s">
        <v>48</v>
      </c>
      <c r="N7" s="19" t="s">
        <v>47</v>
      </c>
      <c r="O7" s="5" t="s">
        <v>49</v>
      </c>
      <c r="P7" s="29"/>
      <c r="Q7" s="5" t="s">
        <v>49</v>
      </c>
      <c r="R7" s="30"/>
      <c r="S7" s="20" t="s">
        <v>330</v>
      </c>
    </row>
    <row r="8">
      <c r="A8" s="5">
        <v>64.0</v>
      </c>
      <c r="B8" s="19" t="s">
        <v>320</v>
      </c>
      <c r="C8" s="20" t="s">
        <v>331</v>
      </c>
      <c r="D8" s="21" t="s">
        <v>332</v>
      </c>
      <c r="E8" s="20" t="s">
        <v>173</v>
      </c>
      <c r="F8" s="22" t="s">
        <v>333</v>
      </c>
      <c r="G8" s="20">
        <v>17.0</v>
      </c>
      <c r="H8" s="19" t="s">
        <v>44</v>
      </c>
      <c r="I8" s="5" t="s">
        <v>69</v>
      </c>
      <c r="J8" s="24"/>
      <c r="K8" s="5" t="s">
        <v>91</v>
      </c>
      <c r="L8" s="5" t="s">
        <v>91</v>
      </c>
      <c r="M8" s="5" t="s">
        <v>91</v>
      </c>
      <c r="N8" s="19" t="s">
        <v>91</v>
      </c>
      <c r="O8" s="5" t="s">
        <v>83</v>
      </c>
      <c r="P8" s="26" t="s">
        <v>175</v>
      </c>
      <c r="Q8" s="5" t="s">
        <v>49</v>
      </c>
      <c r="R8" s="30"/>
      <c r="S8" s="6"/>
    </row>
    <row r="9">
      <c r="A9" s="5">
        <v>71.0</v>
      </c>
      <c r="B9" s="19" t="str">
        <f>IF(ISBLANK(A9), "", IF(VLOOKUP(A9, Studies!A:D, 2)="jfr", "dfu", "jfr"))</f>
        <v>jfr</v>
      </c>
      <c r="C9" s="20" t="s">
        <v>72</v>
      </c>
      <c r="D9" s="21" t="s">
        <v>334</v>
      </c>
      <c r="E9" s="20" t="s">
        <v>335</v>
      </c>
      <c r="F9" s="30"/>
      <c r="G9" s="20">
        <v>24.0</v>
      </c>
      <c r="H9" s="19" t="s">
        <v>54</v>
      </c>
      <c r="I9" s="5" t="s">
        <v>45</v>
      </c>
      <c r="J9" s="23" t="s">
        <v>76</v>
      </c>
      <c r="K9" s="5" t="s">
        <v>48</v>
      </c>
      <c r="L9" s="5" t="s">
        <v>48</v>
      </c>
      <c r="M9" s="5" t="s">
        <v>64</v>
      </c>
      <c r="N9" s="19" t="s">
        <v>48</v>
      </c>
      <c r="O9" s="5" t="s">
        <v>49</v>
      </c>
      <c r="P9" s="29"/>
      <c r="Q9" s="5" t="s">
        <v>49</v>
      </c>
      <c r="R9" s="30"/>
      <c r="S9" s="6"/>
    </row>
    <row r="10">
      <c r="A10" s="5">
        <v>77.0</v>
      </c>
      <c r="B10" s="19" t="s">
        <v>320</v>
      </c>
      <c r="C10" s="20" t="s">
        <v>336</v>
      </c>
      <c r="D10" s="21" t="s">
        <v>337</v>
      </c>
      <c r="E10" s="20" t="s">
        <v>338</v>
      </c>
      <c r="F10" s="22" t="s">
        <v>339</v>
      </c>
      <c r="G10" s="20">
        <v>14.0</v>
      </c>
      <c r="H10" s="19" t="s">
        <v>81</v>
      </c>
      <c r="I10" s="5" t="s">
        <v>81</v>
      </c>
      <c r="J10" s="23"/>
      <c r="K10" s="5" t="s">
        <v>48</v>
      </c>
      <c r="L10" s="5" t="s">
        <v>48</v>
      </c>
      <c r="M10" s="5" t="s">
        <v>48</v>
      </c>
      <c r="N10" s="19" t="s">
        <v>48</v>
      </c>
      <c r="O10" s="5" t="s">
        <v>83</v>
      </c>
      <c r="P10" s="26" t="s">
        <v>84</v>
      </c>
      <c r="Q10" s="5" t="s">
        <v>49</v>
      </c>
      <c r="R10" s="30"/>
      <c r="S10" s="6"/>
    </row>
    <row r="11">
      <c r="A11" s="5">
        <v>116.0</v>
      </c>
      <c r="B11" s="19" t="s">
        <v>320</v>
      </c>
      <c r="C11" s="20" t="s">
        <v>340</v>
      </c>
      <c r="D11" s="21" t="s">
        <v>341</v>
      </c>
      <c r="E11" s="20" t="s">
        <v>88</v>
      </c>
      <c r="F11" s="22" t="s">
        <v>342</v>
      </c>
      <c r="G11" s="20">
        <v>18.0</v>
      </c>
      <c r="H11" s="19" t="s">
        <v>44</v>
      </c>
      <c r="I11" s="5" t="s">
        <v>69</v>
      </c>
      <c r="J11" s="24"/>
      <c r="K11" s="5" t="s">
        <v>91</v>
      </c>
      <c r="L11" s="5" t="s">
        <v>91</v>
      </c>
      <c r="M11" s="5" t="s">
        <v>47</v>
      </c>
      <c r="N11" s="19" t="s">
        <v>48</v>
      </c>
      <c r="O11" s="5" t="s">
        <v>92</v>
      </c>
      <c r="P11" s="31" t="s">
        <v>343</v>
      </c>
      <c r="Q11" s="5" t="s">
        <v>92</v>
      </c>
      <c r="R11" s="27" t="s">
        <v>343</v>
      </c>
      <c r="S11" s="6"/>
    </row>
    <row r="12">
      <c r="A12" s="5">
        <v>116.0</v>
      </c>
      <c r="B12" s="19" t="s">
        <v>320</v>
      </c>
      <c r="C12" s="20" t="s">
        <v>340</v>
      </c>
      <c r="D12" s="21" t="s">
        <v>341</v>
      </c>
      <c r="E12" s="20" t="s">
        <v>88</v>
      </c>
      <c r="F12" s="22" t="s">
        <v>342</v>
      </c>
      <c r="G12" s="20">
        <v>10.0</v>
      </c>
      <c r="H12" s="19" t="s">
        <v>44</v>
      </c>
      <c r="I12" s="5" t="s">
        <v>69</v>
      </c>
      <c r="J12" s="24"/>
      <c r="K12" s="5" t="s">
        <v>91</v>
      </c>
      <c r="L12" s="5" t="s">
        <v>91</v>
      </c>
      <c r="M12" s="5" t="s">
        <v>47</v>
      </c>
      <c r="N12" s="19" t="s">
        <v>48</v>
      </c>
      <c r="O12" s="5" t="s">
        <v>92</v>
      </c>
      <c r="P12" s="31" t="s">
        <v>343</v>
      </c>
      <c r="Q12" s="5" t="s">
        <v>92</v>
      </c>
      <c r="R12" s="27" t="s">
        <v>343</v>
      </c>
      <c r="S12" s="6"/>
    </row>
    <row r="13">
      <c r="A13" s="5">
        <v>116.0</v>
      </c>
      <c r="B13" s="19" t="s">
        <v>320</v>
      </c>
      <c r="C13" s="20" t="s">
        <v>340</v>
      </c>
      <c r="D13" s="21" t="s">
        <v>341</v>
      </c>
      <c r="E13" s="20" t="s">
        <v>88</v>
      </c>
      <c r="F13" s="22" t="s">
        <v>342</v>
      </c>
      <c r="G13" s="20">
        <v>11.0</v>
      </c>
      <c r="H13" s="19" t="s">
        <v>44</v>
      </c>
      <c r="I13" s="5" t="s">
        <v>69</v>
      </c>
      <c r="J13" s="24"/>
      <c r="K13" s="5" t="s">
        <v>91</v>
      </c>
      <c r="L13" s="5" t="s">
        <v>91</v>
      </c>
      <c r="M13" s="5" t="s">
        <v>47</v>
      </c>
      <c r="N13" s="19" t="s">
        <v>48</v>
      </c>
      <c r="O13" s="5" t="s">
        <v>92</v>
      </c>
      <c r="P13" s="31" t="s">
        <v>343</v>
      </c>
      <c r="Q13" s="5" t="s">
        <v>92</v>
      </c>
      <c r="R13" s="27" t="s">
        <v>343</v>
      </c>
      <c r="S13" s="6"/>
    </row>
  </sheetData>
  <mergeCells count="10">
    <mergeCell ref="K2:N2"/>
    <mergeCell ref="O2:P2"/>
    <mergeCell ref="C1:F1"/>
    <mergeCell ref="G1:H1"/>
    <mergeCell ref="I1:N1"/>
    <mergeCell ref="O1:R1"/>
    <mergeCell ref="C2:D2"/>
    <mergeCell ref="E2:F2"/>
    <mergeCell ref="G2:G3"/>
    <mergeCell ref="Q2:R2"/>
  </mergeCells>
  <dataValidations>
    <dataValidation type="list" allowBlank="1" showErrorMessage="1" sqref="K4:N13">
      <formula1>CategoriesAddressal!$A$2:$A13</formula1>
    </dataValidation>
    <dataValidation type="list" allowBlank="1" showErrorMessage="1" sqref="I4:I13">
      <formula1>CategoriesMethod!$A$2:$A13</formula1>
    </dataValidation>
    <dataValidation type="list" allowBlank="1" showErrorMessage="1" sqref="B4:B13">
      <formula1>"jfr,dju"</formula1>
    </dataValidation>
    <dataValidation type="list" allowBlank="1" showErrorMessage="1" sqref="J4:J13">
      <formula1>CategoriesTesttype!$A$2:$A13</formula1>
    </dataValidation>
    <dataValidation type="list" allowBlank="1" showErrorMessage="1" sqref="O4:O13 Q4:Q13">
      <formula1>"Archived,Open Source,Reachable,Upon Request,Broken,Unavailable,Private,Proprietary"</formula1>
    </dataValidation>
    <dataValidation type="list" allowBlank="1" showErrorMessage="1" sqref="H4:H13">
      <formula1>CategoriesSubjects!$A$2:$A13</formula1>
    </dataValidation>
  </dataValidations>
  <hyperlinks>
    <hyperlink r:id="rId1" ref="P5"/>
    <hyperlink r:id="rId2" ref="R5"/>
    <hyperlink r:id="rId3" ref="P8"/>
    <hyperlink r:id="rId4" ref="P10"/>
    <hyperlink r:id="rId5" ref="P11"/>
    <hyperlink r:id="rId6" ref="R11"/>
    <hyperlink r:id="rId7" ref="P12"/>
    <hyperlink r:id="rId8" ref="R12"/>
    <hyperlink r:id="rId9" ref="P13"/>
    <hyperlink r:id="rId10" ref="R1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3" max="14" width="7.63"/>
  </cols>
  <sheetData>
    <row r="1">
      <c r="A1" s="37" t="s">
        <v>344</v>
      </c>
      <c r="B1" s="37" t="s">
        <v>345</v>
      </c>
      <c r="C1" s="38" t="s">
        <v>346</v>
      </c>
      <c r="F1" s="38" t="s">
        <v>347</v>
      </c>
      <c r="I1" s="38" t="s">
        <v>348</v>
      </c>
      <c r="L1" s="38" t="s">
        <v>349</v>
      </c>
    </row>
    <row r="2">
      <c r="A2" s="39"/>
      <c r="B2" s="39"/>
      <c r="C2" s="40" t="s">
        <v>350</v>
      </c>
      <c r="D2" s="37" t="s">
        <v>5</v>
      </c>
      <c r="E2" s="41" t="s">
        <v>351</v>
      </c>
      <c r="F2" s="40" t="s">
        <v>350</v>
      </c>
      <c r="G2" s="37" t="s">
        <v>5</v>
      </c>
      <c r="H2" s="41" t="s">
        <v>351</v>
      </c>
      <c r="I2" s="40" t="s">
        <v>350</v>
      </c>
      <c r="J2" s="37" t="s">
        <v>5</v>
      </c>
      <c r="K2" s="41" t="s">
        <v>351</v>
      </c>
      <c r="L2" s="40" t="s">
        <v>350</v>
      </c>
      <c r="M2" s="37" t="s">
        <v>5</v>
      </c>
      <c r="N2" s="41" t="s">
        <v>351</v>
      </c>
    </row>
    <row r="3">
      <c r="A3" s="42" t="s">
        <v>352</v>
      </c>
      <c r="B3" s="43" t="s">
        <v>353</v>
      </c>
      <c r="C3" s="44">
        <f>SUMPRODUCT((Studies!D:D = A3) * (Studies!C:C = TRUE))</f>
        <v>22</v>
      </c>
      <c r="D3" s="45">
        <f>SUMPRODUCT((Studies!G:G=A3) * (Studies!C:C = TRUE))</f>
        <v>4</v>
      </c>
      <c r="E3" s="46">
        <f t="shared" ref="E3:E5" si="3">C3+D3</f>
        <v>26</v>
      </c>
      <c r="F3" s="47">
        <f>SUMPRODUCT((Studies!D:D = A3) * (Studies!C:C = TRUE) * (Studies!E:E &gt; 0))</f>
        <v>22</v>
      </c>
      <c r="G3" s="45">
        <f>SUMPRODUCT((Studies!G:G = A3) * (Studies!C:C = TRUE) * (Studies!H:H &gt; 0))</f>
        <v>4</v>
      </c>
      <c r="H3" s="46">
        <f t="shared" ref="H3:H5" si="4">F3+G3</f>
        <v>26</v>
      </c>
      <c r="I3" s="48">
        <f t="shared" ref="I3:K3" si="1">F3/C3</f>
        <v>1</v>
      </c>
      <c r="J3" s="49">
        <f t="shared" si="1"/>
        <v>1</v>
      </c>
      <c r="K3" s="50">
        <f t="shared" si="1"/>
        <v>1</v>
      </c>
      <c r="L3" s="44">
        <f t="shared" ref="L3:M3" si="2">C3-F3</f>
        <v>0</v>
      </c>
      <c r="M3" s="45">
        <f t="shared" si="2"/>
        <v>0</v>
      </c>
      <c r="N3" s="51">
        <f t="shared" ref="N3:N5" si="7">L3+M3</f>
        <v>0</v>
      </c>
    </row>
    <row r="4">
      <c r="A4" s="52" t="s">
        <v>276</v>
      </c>
      <c r="B4" s="43" t="s">
        <v>354</v>
      </c>
      <c r="C4" s="44">
        <f>SUMPRODUCT((Studies!D:D = A4) * (Studies!C:C = TRUE))</f>
        <v>27</v>
      </c>
      <c r="D4" s="45">
        <f>SUMPRODUCT((Studies!G:G=A4) * (Studies!C:C = TRUE))</f>
        <v>3</v>
      </c>
      <c r="E4" s="46">
        <f t="shared" si="3"/>
        <v>30</v>
      </c>
      <c r="F4" s="44">
        <f>SUMPRODUCT((Studies!D:D = A4) * (Studies!C:C = TRUE) * (Studies!E:E &gt; 0))</f>
        <v>27</v>
      </c>
      <c r="G4" s="45">
        <f>SUMPRODUCT((Studies!G:G = A4) * (Studies!C:C = TRUE) * (Studies!H:H &gt; 0))</f>
        <v>3</v>
      </c>
      <c r="H4" s="46">
        <f t="shared" si="4"/>
        <v>30</v>
      </c>
      <c r="I4" s="48">
        <f t="shared" ref="I4:K4" si="5">F4/C4</f>
        <v>1</v>
      </c>
      <c r="J4" s="49">
        <f t="shared" si="5"/>
        <v>1</v>
      </c>
      <c r="K4" s="50">
        <f t="shared" si="5"/>
        <v>1</v>
      </c>
      <c r="L4" s="44">
        <f t="shared" ref="L4:M4" si="6">C4-F4</f>
        <v>0</v>
      </c>
      <c r="M4" s="45">
        <f t="shared" si="6"/>
        <v>0</v>
      </c>
      <c r="N4" s="51">
        <f t="shared" si="7"/>
        <v>0</v>
      </c>
    </row>
    <row r="5">
      <c r="A5" s="39"/>
      <c r="B5" s="39"/>
      <c r="C5" s="53">
        <f t="shared" ref="C5:D5" si="8">SUM(C3:C4)</f>
        <v>49</v>
      </c>
      <c r="D5" s="54">
        <f t="shared" si="8"/>
        <v>7</v>
      </c>
      <c r="E5" s="55">
        <f t="shared" si="3"/>
        <v>56</v>
      </c>
      <c r="F5" s="53">
        <f t="shared" ref="F5:G5" si="9">SUM(F3:F4)</f>
        <v>49</v>
      </c>
      <c r="G5" s="54">
        <f t="shared" si="9"/>
        <v>7</v>
      </c>
      <c r="H5" s="55">
        <f t="shared" si="4"/>
        <v>56</v>
      </c>
      <c r="I5" s="56">
        <f t="shared" ref="I5:M5" si="10">SUM(I3:I4)</f>
        <v>2</v>
      </c>
      <c r="J5" s="57">
        <f t="shared" si="10"/>
        <v>2</v>
      </c>
      <c r="K5" s="58">
        <f t="shared" si="10"/>
        <v>2</v>
      </c>
      <c r="L5" s="53">
        <f t="shared" si="10"/>
        <v>0</v>
      </c>
      <c r="M5" s="54">
        <f t="shared" si="10"/>
        <v>0</v>
      </c>
      <c r="N5" s="55">
        <f t="shared" si="7"/>
        <v>0</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62.63"/>
    <col customWidth="1" min="3" max="3" width="5.13"/>
  </cols>
  <sheetData>
    <row r="1">
      <c r="A1" s="2" t="s">
        <v>312</v>
      </c>
      <c r="B1" s="59" t="s">
        <v>355</v>
      </c>
      <c r="C1" s="60" t="s">
        <v>356</v>
      </c>
    </row>
    <row r="2">
      <c r="A2" s="61" t="s">
        <v>44</v>
      </c>
      <c r="B2" s="20" t="s">
        <v>357</v>
      </c>
      <c r="C2" s="8">
        <f>COUNTIF(Extraction!H:H, A2)</f>
        <v>38</v>
      </c>
    </row>
    <row r="3">
      <c r="A3" s="61" t="s">
        <v>90</v>
      </c>
      <c r="B3" s="20" t="s">
        <v>358</v>
      </c>
      <c r="C3" s="8">
        <f>COUNTIF(Extraction!H:H, A3)</f>
        <v>6</v>
      </c>
    </row>
    <row r="4">
      <c r="A4" s="61" t="s">
        <v>126</v>
      </c>
      <c r="B4" s="20" t="s">
        <v>359</v>
      </c>
      <c r="C4" s="8">
        <f>COUNTIF(Extraction!H:H, A4)</f>
        <v>4</v>
      </c>
    </row>
    <row r="5">
      <c r="A5" s="61" t="s">
        <v>360</v>
      </c>
      <c r="B5" s="20" t="s">
        <v>361</v>
      </c>
      <c r="C5" s="8">
        <f>COUNTIF(Extraction!H:H, A5)</f>
        <v>0</v>
      </c>
    </row>
    <row r="6">
      <c r="A6" s="61" t="s">
        <v>205</v>
      </c>
      <c r="B6" s="20" t="s">
        <v>362</v>
      </c>
      <c r="C6" s="8">
        <f>COUNTIF(Extraction!H:H, A6)</f>
        <v>2</v>
      </c>
    </row>
    <row r="7">
      <c r="A7" s="61" t="s">
        <v>54</v>
      </c>
      <c r="B7" s="20" t="s">
        <v>363</v>
      </c>
      <c r="C7" s="8">
        <f>COUNTIF(Extraction!H:H, A7)</f>
        <v>11</v>
      </c>
    </row>
    <row r="8">
      <c r="A8" s="61" t="s">
        <v>81</v>
      </c>
      <c r="B8" s="20" t="s">
        <v>364</v>
      </c>
      <c r="C8" s="8">
        <f>COUNTIF(Extraction!H:H, A8)</f>
        <v>5</v>
      </c>
    </row>
    <row r="9">
      <c r="A9" s="61" t="s">
        <v>200</v>
      </c>
      <c r="B9" s="20" t="s">
        <v>365</v>
      </c>
      <c r="C9" s="8">
        <f>COUNTIF(Extraction!H:H, A9)</f>
        <v>1</v>
      </c>
    </row>
    <row r="10">
      <c r="A10" s="61" t="s">
        <v>82</v>
      </c>
      <c r="B10" s="20" t="s">
        <v>366</v>
      </c>
      <c r="C10" s="8">
        <f>COUNTIF(Extraction!H:H, A10)</f>
        <v>1</v>
      </c>
    </row>
  </sheetData>
  <conditionalFormatting sqref="C2:C10">
    <cfRule type="colorScale" priority="1">
      <colorScale>
        <cfvo type="min"/>
        <cfvo type="percent" val="50"/>
        <cfvo type="max"/>
        <color rgb="FFFFFFFF"/>
        <color rgb="FF9EC2E3"/>
        <color rgb="FF3D85C6"/>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62.63"/>
    <col customWidth="1" min="4" max="4" width="5.13"/>
  </cols>
  <sheetData>
    <row r="1">
      <c r="A1" s="60" t="s">
        <v>367</v>
      </c>
      <c r="B1" s="60" t="s">
        <v>25</v>
      </c>
      <c r="C1" s="59" t="s">
        <v>355</v>
      </c>
      <c r="D1" s="60" t="s">
        <v>356</v>
      </c>
    </row>
    <row r="2">
      <c r="A2" s="62" t="s">
        <v>45</v>
      </c>
      <c r="B2" s="63" t="s">
        <v>368</v>
      </c>
      <c r="C2" s="64" t="s">
        <v>369</v>
      </c>
      <c r="D2" s="8">
        <f>COUNTIF(Extraction!I:I, A2)</f>
        <v>30</v>
      </c>
    </row>
    <row r="3">
      <c r="A3" s="62" t="s">
        <v>370</v>
      </c>
      <c r="B3" s="63" t="s">
        <v>371</v>
      </c>
      <c r="C3" s="64" t="s">
        <v>372</v>
      </c>
      <c r="D3" s="8">
        <f>COUNTIF(Extraction!I:I, A3)</f>
        <v>0</v>
      </c>
    </row>
    <row r="4">
      <c r="A4" s="62" t="s">
        <v>69</v>
      </c>
      <c r="B4" s="63" t="s">
        <v>373</v>
      </c>
      <c r="C4" s="64" t="s">
        <v>374</v>
      </c>
      <c r="D4" s="8">
        <f>COUNTIF(Extraction!I:I, A4)</f>
        <v>35</v>
      </c>
    </row>
    <row r="5">
      <c r="A5" s="62" t="s">
        <v>375</v>
      </c>
      <c r="B5" s="63" t="s">
        <v>376</v>
      </c>
      <c r="C5" s="64" t="s">
        <v>377</v>
      </c>
      <c r="D5" s="8">
        <f>COUNTIF(Extraction!I:I, A5)</f>
        <v>0</v>
      </c>
    </row>
    <row r="6">
      <c r="A6" s="62" t="s">
        <v>82</v>
      </c>
      <c r="B6" s="5"/>
      <c r="C6" s="20" t="s">
        <v>378</v>
      </c>
      <c r="D6" s="8">
        <f>COUNTIF(Extraction!I:I, A6)</f>
        <v>2</v>
      </c>
    </row>
    <row r="7">
      <c r="A7" s="65" t="s">
        <v>81</v>
      </c>
      <c r="B7" s="5"/>
      <c r="C7" s="20" t="s">
        <v>379</v>
      </c>
      <c r="D7" s="8">
        <f>COUNTIF(Extraction!I:I, A7)</f>
        <v>1</v>
      </c>
    </row>
  </sheetData>
  <conditionalFormatting sqref="D2:D7">
    <cfRule type="colorScale" priority="1">
      <colorScale>
        <cfvo type="min"/>
        <cfvo type="percent" val="50"/>
        <cfvo type="max"/>
        <color rgb="FFFFFFFF"/>
        <color rgb="FF9EC2E3"/>
        <color rgb="FF3D85C6"/>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62.63"/>
    <col customWidth="1" min="3" max="3" width="5.13"/>
  </cols>
  <sheetData>
    <row r="1">
      <c r="A1" s="60" t="s">
        <v>367</v>
      </c>
      <c r="B1" s="59" t="s">
        <v>355</v>
      </c>
      <c r="C1" s="60" t="s">
        <v>356</v>
      </c>
    </row>
    <row r="2">
      <c r="A2" s="65" t="s">
        <v>380</v>
      </c>
      <c r="B2" s="20" t="s">
        <v>381</v>
      </c>
      <c r="C2" s="8">
        <f>COUNTIF(Extraction!J:J, A2)</f>
        <v>0</v>
      </c>
    </row>
    <row r="3">
      <c r="A3" s="65" t="s">
        <v>108</v>
      </c>
      <c r="B3" s="20" t="s">
        <v>382</v>
      </c>
      <c r="C3" s="8">
        <f>COUNTIF(Extraction!J:J, A3)</f>
        <v>3</v>
      </c>
    </row>
    <row r="4">
      <c r="A4" s="65" t="s">
        <v>46</v>
      </c>
      <c r="B4" s="20" t="s">
        <v>383</v>
      </c>
      <c r="C4" s="8">
        <f>COUNTIF(Extraction!J:J, A4)</f>
        <v>12</v>
      </c>
    </row>
    <row r="5">
      <c r="A5" s="65" t="s">
        <v>76</v>
      </c>
      <c r="B5" s="20" t="s">
        <v>384</v>
      </c>
      <c r="C5" s="8">
        <f>COUNTIF(Extraction!J:J, A5)</f>
        <v>7</v>
      </c>
    </row>
    <row r="6">
      <c r="A6" s="65" t="s">
        <v>183</v>
      </c>
      <c r="B6" s="20" t="s">
        <v>385</v>
      </c>
      <c r="C6" s="8">
        <f>COUNTIF(Extraction!J:J, A6)</f>
        <v>6</v>
      </c>
    </row>
    <row r="7">
      <c r="A7" s="65" t="s">
        <v>63</v>
      </c>
      <c r="B7" s="20" t="s">
        <v>386</v>
      </c>
      <c r="C7" s="8">
        <f>COUNTIF(Extraction!J:J, A7)</f>
        <v>1</v>
      </c>
    </row>
    <row r="8">
      <c r="A8" s="65" t="s">
        <v>82</v>
      </c>
      <c r="B8" s="20" t="s">
        <v>387</v>
      </c>
      <c r="C8" s="8">
        <f>COUNTIF(Extraction!J:J, A8)</f>
        <v>1</v>
      </c>
    </row>
  </sheetData>
  <conditionalFormatting sqref="C2:C8">
    <cfRule type="colorScale" priority="1">
      <colorScale>
        <cfvo type="min"/>
        <cfvo type="percent" val="50"/>
        <cfvo type="max"/>
        <color rgb="FFFFFFFF"/>
        <color rgb="FF9EC2E3"/>
        <color rgb="FF3D85C6"/>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62.63"/>
    <col customWidth="1" min="3" max="6" width="8.88"/>
  </cols>
  <sheetData>
    <row r="1">
      <c r="A1" s="60" t="s">
        <v>367</v>
      </c>
      <c r="B1" s="59" t="s">
        <v>355</v>
      </c>
      <c r="C1" s="1" t="s">
        <v>27</v>
      </c>
      <c r="D1" s="1" t="s">
        <v>28</v>
      </c>
      <c r="E1" s="1" t="s">
        <v>388</v>
      </c>
      <c r="F1" s="1" t="s">
        <v>30</v>
      </c>
    </row>
    <row r="2">
      <c r="A2" s="66" t="s">
        <v>91</v>
      </c>
      <c r="B2" s="20" t="s">
        <v>389</v>
      </c>
      <c r="C2" s="8">
        <f>COUNTIF(Extraction!K:K, $A2)</f>
        <v>24</v>
      </c>
      <c r="D2" s="8">
        <f>COUNTIF(Extraction!L:L, $A2)</f>
        <v>26</v>
      </c>
      <c r="E2" s="8">
        <f>COUNTIF(Extraction!M:M, $A2)</f>
        <v>13</v>
      </c>
      <c r="F2" s="8">
        <f>COUNTIF(Extraction!N:N, $A2)</f>
        <v>3</v>
      </c>
    </row>
    <row r="3">
      <c r="A3" s="67" t="s">
        <v>390</v>
      </c>
      <c r="B3" s="20" t="s">
        <v>391</v>
      </c>
      <c r="C3" s="8">
        <f>COUNTIF(Extraction!K:K, $A3)</f>
        <v>0</v>
      </c>
      <c r="D3" s="8">
        <f>COUNTIF(Extraction!L:L, $A3)</f>
        <v>0</v>
      </c>
      <c r="E3" s="8">
        <f>COUNTIF(Extraction!M:M, $A3)</f>
        <v>0</v>
      </c>
      <c r="F3" s="8">
        <f>COUNTIF(Extraction!N:N, $A3)</f>
        <v>0</v>
      </c>
    </row>
    <row r="4">
      <c r="A4" s="68" t="s">
        <v>64</v>
      </c>
      <c r="B4" s="20" t="s">
        <v>392</v>
      </c>
      <c r="C4" s="8">
        <f>COUNTIF(Extraction!K:K, $A4)</f>
        <v>1</v>
      </c>
      <c r="D4" s="8">
        <f>COUNTIF(Extraction!L:L, $A4)</f>
        <v>4</v>
      </c>
      <c r="E4" s="8">
        <f>COUNTIF(Extraction!M:M, $A4)</f>
        <v>1</v>
      </c>
      <c r="F4" s="8">
        <f>COUNTIF(Extraction!N:N, $A4)</f>
        <v>7</v>
      </c>
    </row>
    <row r="5">
      <c r="A5" s="69" t="s">
        <v>47</v>
      </c>
      <c r="B5" s="20" t="s">
        <v>393</v>
      </c>
      <c r="C5" s="8">
        <f>COUNTIF(Extraction!K:K, $A5)</f>
        <v>9</v>
      </c>
      <c r="D5" s="8">
        <f>COUNTIF(Extraction!L:L, $A5)</f>
        <v>4</v>
      </c>
      <c r="E5" s="8">
        <f>COUNTIF(Extraction!M:M, $A5)</f>
        <v>12</v>
      </c>
      <c r="F5" s="8">
        <f>COUNTIF(Extraction!N:N, $A5)</f>
        <v>16</v>
      </c>
    </row>
    <row r="6">
      <c r="A6" s="70" t="s">
        <v>55</v>
      </c>
      <c r="B6" s="20" t="s">
        <v>394</v>
      </c>
      <c r="C6" s="8">
        <f>COUNTIF(Extraction!K:K, $A6)</f>
        <v>7</v>
      </c>
      <c r="D6" s="8">
        <f>COUNTIF(Extraction!L:L, $A6)</f>
        <v>1</v>
      </c>
      <c r="E6" s="8">
        <f>COUNTIF(Extraction!M:M, $A6)</f>
        <v>3</v>
      </c>
      <c r="F6" s="8">
        <f>COUNTIF(Extraction!N:N, $A6)</f>
        <v>13</v>
      </c>
    </row>
    <row r="7">
      <c r="A7" s="71" t="s">
        <v>48</v>
      </c>
      <c r="B7" s="20" t="s">
        <v>395</v>
      </c>
      <c r="C7" s="8">
        <f>COUNTIF(Extraction!K:K, $A7)</f>
        <v>27</v>
      </c>
      <c r="D7" s="8">
        <f>COUNTIF(Extraction!L:L, $A7)</f>
        <v>33</v>
      </c>
      <c r="E7" s="8">
        <f>COUNTIF(Extraction!M:M, $A7)</f>
        <v>39</v>
      </c>
      <c r="F7" s="8">
        <f>COUNTIF(Extraction!N:N, $A7)</f>
        <v>29</v>
      </c>
    </row>
  </sheetData>
  <conditionalFormatting sqref="C2:F7">
    <cfRule type="colorScale" priority="1">
      <colorScale>
        <cfvo type="min"/>
        <cfvo type="percent" val="50"/>
        <cfvo type="max"/>
        <color rgb="FFFFFFFF"/>
        <color rgb="FF9EC2E3"/>
        <color rgb="FF3D85C6"/>
      </colorScale>
    </cfRule>
  </conditionalFormatting>
  <drawing r:id="rId1"/>
</worksheet>
</file>