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juliangriffin/Desktop/"/>
    </mc:Choice>
  </mc:AlternateContent>
  <xr:revisionPtr revIDLastSave="0" documentId="13_ncr:1_{D1CDDC18-D4B3-A445-9593-EEA4271C7B9A}" xr6:coauthVersionLast="47" xr6:coauthVersionMax="47" xr10:uidLastSave="{00000000-0000-0000-0000-000000000000}"/>
  <bookViews>
    <workbookView xWindow="0" yWindow="500" windowWidth="28800" windowHeight="15380" xr2:uid="{00000000-000D-0000-FFFF-FFFF00000000}"/>
  </bookViews>
  <sheets>
    <sheet name="Dashboard" sheetId="4" r:id="rId1"/>
    <sheet name="Assets" sheetId="9" r:id="rId2"/>
    <sheet name="Budget Allocation" sheetId="3" r:id="rId3"/>
    <sheet name="TFSA Tracker" sheetId="7" r:id="rId4"/>
    <sheet name="TFSA Transactions" sheetId="5" r:id="rId5"/>
    <sheet name="Savings" sheetId="8" r:id="rId6"/>
    <sheet name="Data_Validation" sheetId="6" state="hidden"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8" l="1"/>
  <c r="H19" i="5"/>
  <c r="D19" i="5" a="1"/>
  <c r="D19" i="5" s="1"/>
  <c r="H18" i="5"/>
  <c r="D18" i="5" a="1"/>
  <c r="D18" i="5" s="1"/>
  <c r="H17" i="5"/>
  <c r="D17" i="5" a="1"/>
  <c r="D17" i="5" s="1"/>
  <c r="H16" i="5"/>
  <c r="D16" i="5" a="1"/>
  <c r="D16" i="5" s="1"/>
  <c r="H15" i="5"/>
  <c r="D15" i="5" a="1"/>
  <c r="D15" i="5" s="1"/>
  <c r="H14" i="5"/>
  <c r="D14" i="5" a="1"/>
  <c r="D14" i="5" s="1"/>
  <c r="H13" i="5"/>
  <c r="D13" i="5" a="1"/>
  <c r="D13" i="5" s="1"/>
  <c r="H12" i="5"/>
  <c r="D12" i="5" a="1"/>
  <c r="D12" i="5" s="1"/>
  <c r="H11" i="5"/>
  <c r="D11" i="5" a="1"/>
  <c r="D11" i="5" s="1"/>
  <c r="H10" i="5"/>
  <c r="D10" i="5" a="1"/>
  <c r="D10" i="5" s="1"/>
  <c r="H9" i="5"/>
  <c r="D9" i="5" a="1"/>
  <c r="D9" i="5" s="1"/>
  <c r="H8" i="5"/>
  <c r="D8" i="5" a="1"/>
  <c r="D8" i="5" s="1"/>
  <c r="H7" i="5"/>
  <c r="D7" i="5" a="1"/>
  <c r="D7" i="5" s="1"/>
  <c r="C13" i="3"/>
  <c r="C21" i="3"/>
  <c r="Q10" i="9"/>
  <c r="Q14" i="9"/>
  <c r="Q15" i="9"/>
  <c r="P10" i="9"/>
  <c r="P14" i="9"/>
  <c r="P15" i="9"/>
  <c r="D13" i="9"/>
  <c r="D9" i="9"/>
  <c r="M29" i="4"/>
  <c r="E12" i="9" l="1"/>
  <c r="F12" i="9" s="1"/>
  <c r="G12" i="9" s="1"/>
  <c r="H12" i="9" s="1"/>
  <c r="I12" i="9" s="1"/>
  <c r="E8" i="9"/>
  <c r="F8" i="9" s="1"/>
  <c r="G8" i="9" s="1"/>
  <c r="H8" i="9" s="1"/>
  <c r="I8" i="9" s="1"/>
  <c r="E7" i="9"/>
  <c r="F7" i="9" s="1"/>
  <c r="G7" i="9" s="1"/>
  <c r="H7" i="9" s="1"/>
  <c r="I7" i="9" s="1"/>
  <c r="E6" i="9"/>
  <c r="D6" i="5" a="1"/>
  <c r="D6" i="5" s="1"/>
  <c r="H6" i="5"/>
  <c r="F19" i="8"/>
  <c r="D12" i="8"/>
  <c r="K17" i="8"/>
  <c r="I12" i="8" s="1"/>
  <c r="K19" i="8"/>
  <c r="C23" i="3"/>
  <c r="C15" i="3"/>
  <c r="D16" i="3"/>
  <c r="D14" i="3"/>
  <c r="D15" i="3"/>
  <c r="D13" i="3"/>
  <c r="D5" i="5" a="1"/>
  <c r="D5" i="5" s="1"/>
  <c r="H5" i="5"/>
  <c r="H21" i="7"/>
  <c r="I4" i="6"/>
  <c r="F5" i="6"/>
  <c r="I5" i="6" s="1"/>
  <c r="F4" i="6"/>
  <c r="D10" i="7" a="1"/>
  <c r="D10" i="7" s="1"/>
  <c r="G10" i="7" s="1" a="1"/>
  <c r="G10" i="7" s="1"/>
  <c r="D4" i="5" a="1"/>
  <c r="D4" i="5" s="1"/>
  <c r="H4" i="5"/>
  <c r="D24" i="3"/>
  <c r="H7" i="6" a="1"/>
  <c r="E7" i="6" a="1"/>
  <c r="Q7" i="9" l="1"/>
  <c r="P7" i="9"/>
  <c r="J12" i="9"/>
  <c r="K12" i="9" s="1"/>
  <c r="L12" i="9" s="1"/>
  <c r="M12" i="9" s="1"/>
  <c r="N12" i="9" s="1"/>
  <c r="O12" i="9" s="1"/>
  <c r="J7" i="9"/>
  <c r="K7" i="9" s="1"/>
  <c r="L7" i="9" s="1"/>
  <c r="M7" i="9" s="1"/>
  <c r="N7" i="9" s="1"/>
  <c r="O7" i="9" s="1"/>
  <c r="J8" i="9"/>
  <c r="K8" i="9" s="1"/>
  <c r="L8" i="9" s="1"/>
  <c r="M8" i="9" s="1"/>
  <c r="N8" i="9" s="1"/>
  <c r="O8" i="9" s="1"/>
  <c r="D16" i="9"/>
  <c r="F6" i="9"/>
  <c r="E9" i="9"/>
  <c r="E11" i="9"/>
  <c r="H5" i="7"/>
  <c r="K18" i="8"/>
  <c r="I11" i="8"/>
  <c r="D11" i="8"/>
  <c r="F18" i="8"/>
  <c r="H7" i="6"/>
  <c r="E7" i="6"/>
  <c r="H10" i="7" a="1"/>
  <c r="H10" i="7" s="1"/>
  <c r="E10" i="7" a="1"/>
  <c r="E10" i="7" s="1"/>
  <c r="F10" i="7" a="1"/>
  <c r="F10" i="7" s="1"/>
  <c r="P12" i="9" l="1"/>
  <c r="Q12" i="9"/>
  <c r="Q8" i="9"/>
  <c r="P8" i="9"/>
  <c r="E13" i="9"/>
  <c r="E16" i="9" s="1"/>
  <c r="F11" i="9"/>
  <c r="F9" i="9"/>
  <c r="G6" i="9"/>
  <c r="K10" i="7" a="1"/>
  <c r="K10" i="7" s="1"/>
  <c r="J5" i="7" s="1"/>
  <c r="I10" i="7" a="1"/>
  <c r="I10" i="7" s="1"/>
  <c r="G9" i="9" l="1"/>
  <c r="H6" i="9"/>
  <c r="F13" i="9"/>
  <c r="F16" i="9" s="1"/>
  <c r="G11" i="9"/>
  <c r="I5" i="7"/>
  <c r="L10" i="7" a="1"/>
  <c r="L10" i="7" s="1"/>
  <c r="K5" i="7" s="1"/>
  <c r="J10" i="7" a="1"/>
  <c r="J10" i="7" s="1"/>
  <c r="G13" i="9" l="1"/>
  <c r="G16" i="9" s="1"/>
  <c r="H11" i="9"/>
  <c r="I6" i="9"/>
  <c r="H9" i="9"/>
  <c r="J6" i="9" l="1"/>
  <c r="I9" i="9"/>
  <c r="H13" i="9"/>
  <c r="H16" i="9" s="1"/>
  <c r="I11" i="9"/>
  <c r="I13" i="9" l="1"/>
  <c r="J11" i="9"/>
  <c r="J9" i="9"/>
  <c r="K6" i="9"/>
  <c r="K9" i="9" l="1"/>
  <c r="L6" i="9"/>
  <c r="J13" i="9"/>
  <c r="J16" i="9" s="1"/>
  <c r="K11" i="9"/>
  <c r="I16" i="9"/>
  <c r="K13" i="9" l="1"/>
  <c r="K16" i="9" s="1"/>
  <c r="L11" i="9"/>
  <c r="M6" i="9"/>
  <c r="N6" i="9" s="1"/>
  <c r="L9" i="9"/>
  <c r="O6" i="9" l="1"/>
  <c r="O9" i="9" s="1"/>
  <c r="N9" i="9"/>
  <c r="M9" i="9"/>
  <c r="L13" i="9"/>
  <c r="M11" i="9"/>
  <c r="N11" i="9" s="1"/>
  <c r="P9" i="9" l="1"/>
  <c r="Q6" i="9"/>
  <c r="Q9" i="9"/>
  <c r="P6" i="9"/>
  <c r="O11" i="9"/>
  <c r="N13" i="9"/>
  <c r="N16" i="9" s="1"/>
  <c r="M13" i="9"/>
  <c r="M16" i="9" s="1"/>
  <c r="L16" i="9"/>
  <c r="O13" i="9" l="1"/>
  <c r="O16" i="9" s="1"/>
  <c r="P11" i="9"/>
  <c r="Q11" i="9"/>
  <c r="Q13" i="9"/>
  <c r="P13" i="9"/>
  <c r="L18" i="6" l="1"/>
  <c r="P16" i="9"/>
  <c r="Q16"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3">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futureMetadata>
  <cellMetadata count="1">
    <bk>
      <rc t="1" v="0"/>
    </bk>
  </cellMetadata>
  <valueMetadata count="19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valueMetadata>
</metadata>
</file>

<file path=xl/sharedStrings.xml><?xml version="1.0" encoding="utf-8"?>
<sst xmlns="http://schemas.openxmlformats.org/spreadsheetml/2006/main" count="170" uniqueCount="91">
  <si>
    <t>Ticker</t>
  </si>
  <si>
    <t>Current Price</t>
  </si>
  <si>
    <t>Amount</t>
  </si>
  <si>
    <t>Investments</t>
  </si>
  <si>
    <t>Short-term Savings</t>
  </si>
  <si>
    <t>Long-term Savings</t>
  </si>
  <si>
    <t>Total</t>
  </si>
  <si>
    <t>Allocations:</t>
  </si>
  <si>
    <t>Percentages:</t>
  </si>
  <si>
    <t>Enter Income:</t>
  </si>
  <si>
    <t>Date</t>
  </si>
  <si>
    <t>Company</t>
  </si>
  <si>
    <t>Transaction Type</t>
  </si>
  <si>
    <t>Units</t>
  </si>
  <si>
    <t>Price</t>
  </si>
  <si>
    <t>Total Transaction Amount</t>
  </si>
  <si>
    <t>Currency</t>
  </si>
  <si>
    <t>BUY</t>
  </si>
  <si>
    <t>USD</t>
  </si>
  <si>
    <t>SELL</t>
  </si>
  <si>
    <t>CAD</t>
  </si>
  <si>
    <t>Transactions Worksheet</t>
  </si>
  <si>
    <t>Industry</t>
  </si>
  <si>
    <t>Quantity</t>
  </si>
  <si>
    <t>Market Value</t>
  </si>
  <si>
    <t>% Breakdown</t>
  </si>
  <si>
    <t>$ Day Change</t>
  </si>
  <si>
    <t>Gain (Loss)</t>
  </si>
  <si>
    <t>Historical Performance</t>
  </si>
  <si>
    <t xml:space="preserve">Ticker </t>
  </si>
  <si>
    <t>Months</t>
  </si>
  <si>
    <t xml:space="preserve">   TFSA Portfolio Tracker</t>
  </si>
  <si>
    <t>Current Holdings</t>
  </si>
  <si>
    <t>Portfolio Breakdown</t>
  </si>
  <si>
    <t>Historical Comparison</t>
  </si>
  <si>
    <t>Lookup 2:</t>
  </si>
  <si>
    <t>Lookup 1:</t>
  </si>
  <si>
    <t>Months:</t>
  </si>
  <si>
    <t>4/3/2025</t>
  </si>
  <si>
    <t>4/9/2025</t>
  </si>
  <si>
    <t xml:space="preserve">           Budget Allocation</t>
  </si>
  <si>
    <t>Budget Allocation Worksheet</t>
  </si>
  <si>
    <t>Percentages</t>
  </si>
  <si>
    <t>Budget Allocation</t>
  </si>
  <si>
    <t>"Pay Yourself First"  - Robert Kiyosaki</t>
  </si>
  <si>
    <t>Long-Term Savings</t>
  </si>
  <si>
    <t>Short-Term Savings</t>
  </si>
  <si>
    <t>End Date:</t>
  </si>
  <si>
    <t>Goal:</t>
  </si>
  <si>
    <t>#</t>
  </si>
  <si>
    <t>Days Left:</t>
  </si>
  <si>
    <t>Amount Remaining:</t>
  </si>
  <si>
    <t>Amount Saved:</t>
  </si>
  <si>
    <t>Savings Worksheet</t>
  </si>
  <si>
    <t xml:space="preserve">Deposit </t>
  </si>
  <si>
    <t>Withdrawal</t>
  </si>
  <si>
    <t>Savings Tracker</t>
  </si>
  <si>
    <t>"Spend What is Left After Savings" - Warren Buffet</t>
  </si>
  <si>
    <t>4/13/2025</t>
  </si>
  <si>
    <t>4/17/2025</t>
  </si>
  <si>
    <t>TFSA Holdings</t>
  </si>
  <si>
    <t>Liquid Cash</t>
  </si>
  <si>
    <t>Total Assets</t>
  </si>
  <si>
    <t>Total Cash</t>
  </si>
  <si>
    <t>Total Investments</t>
  </si>
  <si>
    <t>START</t>
  </si>
  <si>
    <t>JUNE</t>
  </si>
  <si>
    <t>JULY</t>
  </si>
  <si>
    <t>AUGUST</t>
  </si>
  <si>
    <t>SEPTEMBER</t>
  </si>
  <si>
    <t>OCTOBER</t>
  </si>
  <si>
    <t>NOVEMBER</t>
  </si>
  <si>
    <t>DECEMBER</t>
  </si>
  <si>
    <t>JANURARY</t>
  </si>
  <si>
    <t>FEBRUARY</t>
  </si>
  <si>
    <t>MARCH</t>
  </si>
  <si>
    <t>APRIL</t>
  </si>
  <si>
    <t>GROWTH</t>
  </si>
  <si>
    <t>Dashboard</t>
  </si>
  <si>
    <t>4/25/2025</t>
  </si>
  <si>
    <t>Invest Early. Invest Regularly. Invest Enough.</t>
  </si>
  <si>
    <t>Last Updated:</t>
  </si>
  <si>
    <t>Assets Over Time</t>
  </si>
  <si>
    <t>🏆 Gain (Loss)</t>
  </si>
  <si>
    <t>💸 Market Value</t>
  </si>
  <si>
    <t>🏛️ Book Value</t>
  </si>
  <si>
    <t>🌟 Day Change</t>
  </si>
  <si>
    <t>FHSA Holdings</t>
  </si>
  <si>
    <t>Cash</t>
  </si>
  <si>
    <t>MSFT</t>
  </si>
  <si>
    <t>The Net Worth Nexus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</si>
</sst>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
    <numFmt numFmtId="165" formatCode="&quot;$&quot;#,##0.00;\(&quot;$&quot;#,##0.00\)\ "/>
    <numFmt numFmtId="166" formatCode="&quot;$&quot;#,##0.00"/>
    <numFmt numFmtId="167" formatCode="[$-F800]dddd\,\ mmmm\ dd\,\ yyyy"/>
    <numFmt numFmtId="168" formatCode="\+0.00%;\-0.00%\ "/>
  </numFmts>
  <fonts count="5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1"/>
      <color theme="3"/>
      <name val="Calibri"/>
      <family val="2"/>
      <scheme val="minor"/>
    </font>
    <font>
      <sz val="12"/>
      <color theme="0"/>
      <name val="Calibri"/>
      <family val="2"/>
      <scheme val="minor"/>
    </font>
    <font>
      <sz val="11"/>
      <color theme="1"/>
      <name val="Segoe UI"/>
    </font>
    <font>
      <b/>
      <sz val="12"/>
      <color theme="1"/>
      <name val="Segoe UI"/>
    </font>
    <font>
      <sz val="12"/>
      <color theme="1"/>
      <name val="Segoe UI"/>
    </font>
    <font>
      <sz val="14"/>
      <color theme="1"/>
      <name val="Segoe UI"/>
    </font>
    <font>
      <sz val="14"/>
      <color theme="0"/>
      <name val="Segoe UI"/>
    </font>
    <font>
      <sz val="16"/>
      <color theme="0"/>
      <name val="Segoe UI"/>
    </font>
    <font>
      <sz val="36"/>
      <color theme="0"/>
      <name val="Segoe UI"/>
    </font>
    <font>
      <sz val="36"/>
      <color theme="0"/>
      <name val="Cambria"/>
      <family val="2"/>
      <scheme val="major"/>
    </font>
    <font>
      <b/>
      <sz val="14"/>
      <color theme="0"/>
      <name val="Calibri"/>
      <family val="2"/>
      <scheme val="minor"/>
    </font>
    <font>
      <b/>
      <sz val="14"/>
      <color theme="1"/>
      <name val="Calibri"/>
      <family val="2"/>
      <scheme val="minor"/>
    </font>
    <font>
      <sz val="11"/>
      <color theme="1"/>
      <name val="Georgia"/>
      <family val="1"/>
    </font>
    <font>
      <sz val="36"/>
      <color theme="0"/>
      <name val="Georgia"/>
      <family val="1"/>
    </font>
    <font>
      <b/>
      <sz val="12"/>
      <color theme="1"/>
      <name val="Georgia"/>
      <family val="1"/>
    </font>
    <font>
      <sz val="12"/>
      <color theme="1"/>
      <name val="Georgia"/>
      <family val="1"/>
    </font>
    <font>
      <b/>
      <sz val="14"/>
      <color theme="1"/>
      <name val="Georgia"/>
      <family val="1"/>
    </font>
    <font>
      <sz val="14"/>
      <color theme="1"/>
      <name val="Georgia"/>
      <family val="1"/>
    </font>
    <font>
      <i/>
      <sz val="16"/>
      <color theme="0"/>
      <name val="Georgia"/>
      <family val="1"/>
    </font>
    <font>
      <sz val="18"/>
      <color theme="0"/>
      <name val="Georgia"/>
      <family val="1"/>
    </font>
    <font>
      <sz val="32"/>
      <color theme="0"/>
      <name val="Georgia"/>
      <family val="1"/>
    </font>
    <font>
      <sz val="32"/>
      <color theme="0"/>
      <name val="Verdana"/>
      <family val="2"/>
    </font>
    <font>
      <b/>
      <sz val="16"/>
      <color rgb="FF000000"/>
      <name val="Verdana"/>
      <family val="2"/>
    </font>
    <font>
      <sz val="11"/>
      <color theme="1"/>
      <name val="Verdana"/>
      <family val="2"/>
    </font>
    <font>
      <b/>
      <sz val="16"/>
      <color theme="1"/>
      <name val="Verdana"/>
      <family val="2"/>
    </font>
    <font>
      <sz val="12"/>
      <color theme="1"/>
      <name val="Verdana"/>
      <family val="2"/>
    </font>
    <font>
      <i/>
      <sz val="12"/>
      <color theme="1"/>
      <name val="Verdana"/>
      <family val="2"/>
    </font>
    <font>
      <b/>
      <sz val="11"/>
      <color theme="1"/>
      <name val="Verdana"/>
      <family val="2"/>
    </font>
    <font>
      <i/>
      <sz val="14"/>
      <color theme="0"/>
      <name val="Verdana"/>
      <family val="2"/>
    </font>
    <font>
      <i/>
      <sz val="9"/>
      <color theme="1"/>
      <name val="Verdana"/>
      <family val="2"/>
    </font>
    <font>
      <b/>
      <sz val="12"/>
      <color theme="1"/>
      <name val="Verdana"/>
      <family val="2"/>
    </font>
    <font>
      <b/>
      <i/>
      <sz val="14"/>
      <color theme="1"/>
      <name val="Verdana"/>
      <family val="2"/>
    </font>
    <font>
      <sz val="8"/>
      <name val="Calibri"/>
      <family val="2"/>
      <scheme val="minor"/>
    </font>
    <font>
      <sz val="11"/>
      <color theme="1"/>
      <name val="PT Sans"/>
      <family val="2"/>
      <charset val="204"/>
    </font>
    <font>
      <sz val="14"/>
      <color theme="1"/>
      <name val="PT Sans"/>
      <family val="2"/>
      <charset val="204"/>
    </font>
    <font>
      <sz val="14"/>
      <color rgb="FF000000"/>
      <name val="PT Sans"/>
      <family val="2"/>
      <charset val="204"/>
    </font>
    <font>
      <sz val="16"/>
      <color theme="1"/>
      <name val="PT Sans"/>
      <family val="2"/>
      <charset val="204"/>
    </font>
    <font>
      <b/>
      <sz val="16"/>
      <color theme="1"/>
      <name val="PT Sans"/>
      <family val="2"/>
      <charset val="204"/>
    </font>
    <font>
      <sz val="16"/>
      <color theme="1"/>
      <name val="Calibri"/>
      <family val="2"/>
      <scheme val="minor"/>
    </font>
    <font>
      <sz val="22"/>
      <color theme="0"/>
      <name val="PT Sans"/>
      <family val="2"/>
      <charset val="204"/>
    </font>
    <font>
      <b/>
      <sz val="16"/>
      <color rgb="FF000000"/>
      <name val="PT Sans"/>
      <family val="2"/>
      <charset val="204"/>
    </font>
    <font>
      <sz val="16"/>
      <color rgb="FF000000"/>
      <name val="PT Sans"/>
      <family val="2"/>
      <charset val="204"/>
    </font>
    <font>
      <sz val="14"/>
      <color theme="1"/>
      <name val="Calibri"/>
      <family val="2"/>
      <scheme val="minor"/>
    </font>
    <font>
      <b/>
      <sz val="15"/>
      <color theme="3"/>
      <name val="Calibri"/>
      <family val="2"/>
      <scheme val="minor"/>
    </font>
    <font>
      <sz val="55"/>
      <color theme="3"/>
      <name val="Cambria"/>
      <family val="1"/>
      <scheme val="major"/>
    </font>
    <font>
      <i/>
      <sz val="15"/>
      <color rgb="FF555555"/>
      <name val="PT Sans"/>
      <family val="2"/>
      <charset val="204"/>
    </font>
    <font>
      <i/>
      <sz val="16"/>
      <color theme="1"/>
      <name val="Calibri"/>
      <family val="2"/>
      <scheme val="minor"/>
    </font>
  </fonts>
  <fills count="18">
    <fill>
      <patternFill patternType="none"/>
    </fill>
    <fill>
      <patternFill patternType="gray125"/>
    </fill>
    <fill>
      <patternFill patternType="solid">
        <fgColor theme="7"/>
      </patternFill>
    </fill>
    <fill>
      <patternFill patternType="solid">
        <fgColor theme="7" tint="0.59999389629810485"/>
        <bgColor indexed="65"/>
      </patternFill>
    </fill>
    <fill>
      <patternFill patternType="solid">
        <fgColor theme="7"/>
        <bgColor rgb="FF7030A0"/>
      </patternFill>
    </fill>
    <fill>
      <patternFill patternType="solid">
        <fgColor rgb="FF7030A0"/>
        <bgColor indexed="64"/>
      </patternFill>
    </fill>
    <fill>
      <patternFill patternType="solid">
        <fgColor theme="0"/>
        <bgColor indexed="64"/>
      </patternFill>
    </fill>
    <fill>
      <patternFill patternType="solid">
        <fgColor theme="7" tint="0.59999389629810485"/>
        <bgColor indexed="64"/>
      </patternFill>
    </fill>
    <fill>
      <patternFill patternType="solid">
        <fgColor rgb="FFFFFD78"/>
        <bgColor indexed="64"/>
      </patternFill>
    </fill>
    <fill>
      <patternFill patternType="solid">
        <fgColor rgb="FF00B0F0"/>
        <bgColor indexed="64"/>
      </patternFill>
    </fill>
    <fill>
      <patternFill patternType="solid">
        <fgColor theme="8" tint="0.79998168889431442"/>
        <bgColor indexed="64"/>
      </patternFill>
    </fill>
    <fill>
      <patternFill patternType="solid">
        <fgColor rgb="FFE0E0E0"/>
        <bgColor indexed="64"/>
      </patternFill>
    </fill>
    <fill>
      <patternFill patternType="solid">
        <fgColor rgb="FF00A651"/>
        <bgColor indexed="64"/>
      </patternFill>
    </fill>
    <fill>
      <patternFill patternType="solid">
        <fgColor rgb="FFDFF6DD"/>
        <bgColor indexed="64"/>
      </patternFill>
    </fill>
    <fill>
      <patternFill patternType="solid">
        <fgColor rgb="FFF8F9FA"/>
        <bgColor indexed="64"/>
      </patternFill>
    </fill>
    <fill>
      <patternFill patternType="solid">
        <fgColor rgb="FF5D6D7E"/>
        <bgColor indexed="64"/>
      </patternFill>
    </fill>
    <fill>
      <patternFill patternType="solid">
        <fgColor theme="4" tint="0.59999389629810485"/>
        <bgColor indexed="64"/>
      </patternFill>
    </fill>
    <fill>
      <patternFill patternType="solid">
        <fgColor theme="4"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ck">
        <color theme="4"/>
      </bottom>
      <diagonal/>
    </border>
    <border>
      <left/>
      <right/>
      <top style="thick">
        <color theme="4"/>
      </top>
      <bottom/>
      <diagonal/>
    </border>
    <border>
      <left/>
      <right/>
      <top/>
      <bottom style="thin">
        <color indexed="64"/>
      </bottom>
      <diagonal/>
    </border>
  </borders>
  <cellStyleXfs count="8">
    <xf numFmtId="0" fontId="0" fillId="0" borderId="0"/>
    <xf numFmtId="44" fontId="5" fillId="0" borderId="0" applyFont="0" applyFill="0" applyBorder="0" applyAlignment="0" applyProtection="0"/>
    <xf numFmtId="9" fontId="5"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2" borderId="0" applyNumberFormat="0" applyBorder="0" applyAlignment="0" applyProtection="0"/>
    <xf numFmtId="0" fontId="15" fillId="4" borderId="0" applyFont="0" applyAlignment="0">
      <alignment horizontal="left" vertical="center"/>
    </xf>
    <xf numFmtId="0" fontId="50" fillId="0" borderId="10" applyNumberFormat="0" applyFill="0" applyAlignment="0" applyProtection="0"/>
  </cellStyleXfs>
  <cellXfs count="131">
    <xf numFmtId="0" fontId="0" fillId="0" borderId="0" xfId="0"/>
    <xf numFmtId="0" fontId="4" fillId="0" borderId="0" xfId="0" applyFont="1"/>
    <xf numFmtId="0" fontId="0" fillId="0" borderId="0" xfId="0" applyAlignment="1">
      <alignment horizontal="center"/>
    </xf>
    <xf numFmtId="0" fontId="9" fillId="0" borderId="0" xfId="0" applyFont="1"/>
    <xf numFmtId="0" fontId="11" fillId="0" borderId="0" xfId="0" applyFont="1"/>
    <xf numFmtId="0" fontId="11" fillId="0" borderId="0" xfId="0" applyFont="1" applyAlignment="1">
      <alignment horizontal="center"/>
    </xf>
    <xf numFmtId="44" fontId="11" fillId="0" borderId="0" xfId="0" applyNumberFormat="1" applyFont="1" applyAlignment="1">
      <alignment horizontal="center"/>
    </xf>
    <xf numFmtId="0" fontId="8" fillId="5" borderId="0" xfId="5" applyFill="1" applyAlignment="1">
      <alignment vertical="center"/>
    </xf>
    <xf numFmtId="0" fontId="8" fillId="5" borderId="0" xfId="5" applyFill="1"/>
    <xf numFmtId="0" fontId="0" fillId="5" borderId="0" xfId="0" applyFill="1"/>
    <xf numFmtId="0" fontId="0" fillId="6" borderId="0" xfId="0" applyFill="1"/>
    <xf numFmtId="0" fontId="11" fillId="6" borderId="0" xfId="0" applyFont="1" applyFill="1"/>
    <xf numFmtId="0" fontId="9" fillId="6" borderId="0" xfId="0" applyFont="1" applyFill="1"/>
    <xf numFmtId="0" fontId="17" fillId="5" borderId="0" xfId="4" applyFont="1" applyFill="1" applyAlignment="1">
      <alignment horizontal="center" vertical="center"/>
    </xf>
    <xf numFmtId="0" fontId="18" fillId="3" borderId="2" xfId="4" applyFont="1" applyFill="1" applyBorder="1"/>
    <xf numFmtId="165" fontId="11" fillId="6" borderId="0" xfId="0" applyNumberFormat="1" applyFont="1" applyFill="1"/>
    <xf numFmtId="165" fontId="11" fillId="6" borderId="0" xfId="0" applyNumberFormat="1" applyFont="1" applyFill="1" applyAlignment="1">
      <alignment horizontal="center"/>
    </xf>
    <xf numFmtId="10" fontId="11" fillId="6" borderId="0" xfId="2" applyNumberFormat="1" applyFont="1" applyFill="1" applyAlignment="1">
      <alignment horizontal="center"/>
    </xf>
    <xf numFmtId="0" fontId="11" fillId="6" borderId="0" xfId="0" applyFont="1" applyFill="1" applyAlignment="1">
      <alignment horizontal="center"/>
    </xf>
    <xf numFmtId="0" fontId="17" fillId="5" borderId="0" xfId="4" applyFont="1" applyFill="1" applyAlignment="1">
      <alignment vertical="top"/>
    </xf>
    <xf numFmtId="165" fontId="14" fillId="5" borderId="0" xfId="5" applyNumberFormat="1" applyFont="1" applyFill="1" applyAlignment="1">
      <alignment horizontal="center" vertical="center"/>
    </xf>
    <xf numFmtId="165" fontId="14" fillId="5" borderId="0" xfId="0" applyNumberFormat="1" applyFont="1" applyFill="1" applyAlignment="1">
      <alignment horizontal="center" vertical="center"/>
    </xf>
    <xf numFmtId="0" fontId="10" fillId="0" borderId="1" xfId="0" applyFont="1" applyBorder="1" applyAlignment="1">
      <alignment horizontal="center"/>
    </xf>
    <xf numFmtId="0" fontId="10" fillId="0" borderId="1" xfId="0" applyFont="1" applyBorder="1" applyAlignment="1">
      <alignment horizontal="center" vertical="center"/>
    </xf>
    <xf numFmtId="0" fontId="10" fillId="8" borderId="1" xfId="0" applyFont="1" applyFill="1" applyBorder="1" applyAlignment="1">
      <alignment horizontal="center" vertical="center"/>
    </xf>
    <xf numFmtId="0" fontId="20" fillId="9" borderId="0" xfId="0" applyFont="1" applyFill="1" applyAlignment="1">
      <alignment vertical="center"/>
    </xf>
    <xf numFmtId="0" fontId="3" fillId="0" borderId="0" xfId="0" applyFont="1"/>
    <xf numFmtId="0" fontId="19" fillId="0" borderId="0" xfId="0" applyFont="1"/>
    <xf numFmtId="0" fontId="22" fillId="0" borderId="0" xfId="0" applyFont="1"/>
    <xf numFmtId="9" fontId="0" fillId="0" borderId="0" xfId="0" applyNumberFormat="1"/>
    <xf numFmtId="0" fontId="22" fillId="0" borderId="0" xfId="0" applyFont="1" applyAlignment="1">
      <alignment vertical="center"/>
    </xf>
    <xf numFmtId="0" fontId="22" fillId="0" borderId="2" xfId="0" applyFont="1" applyBorder="1" applyAlignment="1">
      <alignment vertical="center"/>
    </xf>
    <xf numFmtId="166" fontId="22" fillId="0" borderId="2" xfId="0" applyNumberFormat="1" applyFont="1" applyBorder="1" applyAlignment="1">
      <alignment vertical="center"/>
    </xf>
    <xf numFmtId="9" fontId="22" fillId="0" borderId="0" xfId="2" applyFont="1" applyAlignment="1">
      <alignment vertical="center"/>
    </xf>
    <xf numFmtId="0" fontId="21" fillId="10" borderId="3" xfId="0" applyFont="1" applyFill="1" applyBorder="1"/>
    <xf numFmtId="0" fontId="22" fillId="10" borderId="3" xfId="0" applyFont="1" applyFill="1" applyBorder="1"/>
    <xf numFmtId="0" fontId="22" fillId="10" borderId="3" xfId="0" applyFont="1" applyFill="1" applyBorder="1" applyAlignment="1">
      <alignment vertical="center"/>
    </xf>
    <xf numFmtId="0" fontId="22" fillId="0" borderId="4" xfId="0" applyFont="1" applyBorder="1" applyAlignment="1">
      <alignment vertical="center"/>
    </xf>
    <xf numFmtId="166" fontId="22" fillId="0" borderId="4" xfId="0" applyNumberFormat="1" applyFont="1" applyBorder="1" applyAlignment="1">
      <alignment vertical="center"/>
    </xf>
    <xf numFmtId="0" fontId="22" fillId="0" borderId="5" xfId="0" applyFont="1" applyBorder="1" applyAlignment="1">
      <alignment vertical="center"/>
    </xf>
    <xf numFmtId="166" fontId="22" fillId="0" borderId="5" xfId="0" applyNumberFormat="1" applyFont="1" applyBorder="1" applyAlignment="1">
      <alignment vertical="center"/>
    </xf>
    <xf numFmtId="9" fontId="22" fillId="0" borderId="4" xfId="2" applyFont="1" applyBorder="1" applyAlignment="1">
      <alignment vertical="center"/>
    </xf>
    <xf numFmtId="9" fontId="22" fillId="0" borderId="5" xfId="2" applyFont="1" applyBorder="1" applyAlignment="1">
      <alignment vertical="center"/>
    </xf>
    <xf numFmtId="0" fontId="22" fillId="0" borderId="6" xfId="0" applyFont="1" applyBorder="1" applyAlignment="1">
      <alignment vertical="center"/>
    </xf>
    <xf numFmtId="9" fontId="22" fillId="0" borderId="6" xfId="2" applyFont="1" applyBorder="1" applyAlignment="1">
      <alignment vertical="center"/>
    </xf>
    <xf numFmtId="0" fontId="21" fillId="10" borderId="3" xfId="0" applyFont="1" applyFill="1" applyBorder="1" applyAlignment="1">
      <alignment horizontal="left"/>
    </xf>
    <xf numFmtId="166" fontId="24" fillId="10" borderId="0" xfId="1" applyNumberFormat="1" applyFont="1" applyFill="1" applyAlignment="1">
      <alignment horizontal="center" vertical="center"/>
    </xf>
    <xf numFmtId="14" fontId="26" fillId="9" borderId="0" xfId="0" applyNumberFormat="1" applyFont="1" applyFill="1" applyAlignment="1">
      <alignment horizontal="left" vertical="center"/>
    </xf>
    <xf numFmtId="0" fontId="22" fillId="0" borderId="0" xfId="0" applyFont="1" applyAlignment="1">
      <alignment horizontal="right"/>
    </xf>
    <xf numFmtId="0" fontId="23" fillId="11" borderId="0" xfId="0" applyFont="1" applyFill="1" applyAlignment="1">
      <alignment horizontal="center" vertical="center"/>
    </xf>
    <xf numFmtId="0" fontId="3" fillId="0" borderId="0" xfId="0" applyFont="1" applyAlignment="1">
      <alignment horizontal="center"/>
    </xf>
    <xf numFmtId="14" fontId="3" fillId="0" borderId="0" xfId="0" applyNumberFormat="1" applyFont="1" applyAlignment="1">
      <alignment horizontal="center"/>
    </xf>
    <xf numFmtId="164" fontId="3" fillId="0" borderId="0" xfId="0" applyNumberFormat="1" applyFont="1" applyAlignment="1">
      <alignment horizontal="center"/>
    </xf>
    <xf numFmtId="166" fontId="3" fillId="0" borderId="0" xfId="0" applyNumberFormat="1" applyFont="1" applyAlignment="1">
      <alignment horizontal="center"/>
    </xf>
    <xf numFmtId="0" fontId="30" fillId="0" borderId="0" xfId="0" applyFont="1"/>
    <xf numFmtId="0" fontId="30" fillId="0" borderId="0" xfId="0" applyFont="1" applyAlignment="1">
      <alignment horizontal="center"/>
    </xf>
    <xf numFmtId="0" fontId="0" fillId="12" borderId="0" xfId="0" applyFill="1"/>
    <xf numFmtId="0" fontId="29" fillId="13" borderId="3" xfId="0" applyFont="1" applyFill="1" applyBorder="1" applyAlignment="1">
      <alignment vertical="center"/>
    </xf>
    <xf numFmtId="0" fontId="30" fillId="13" borderId="3" xfId="0" applyFont="1" applyFill="1" applyBorder="1"/>
    <xf numFmtId="0" fontId="31" fillId="13" borderId="3" xfId="0" applyFont="1" applyFill="1" applyBorder="1" applyAlignment="1">
      <alignment vertical="center"/>
    </xf>
    <xf numFmtId="10" fontId="0" fillId="0" borderId="0" xfId="2" applyNumberFormat="1" applyFont="1"/>
    <xf numFmtId="0" fontId="34" fillId="0" borderId="0" xfId="0" applyFont="1" applyAlignment="1">
      <alignment horizontal="center"/>
    </xf>
    <xf numFmtId="166" fontId="30" fillId="0" borderId="0" xfId="1" applyNumberFormat="1" applyFont="1" applyAlignment="1">
      <alignment horizontal="center"/>
    </xf>
    <xf numFmtId="0" fontId="0" fillId="14" borderId="0" xfId="0" applyFill="1"/>
    <xf numFmtId="0" fontId="30" fillId="14" borderId="0" xfId="0" applyFont="1" applyFill="1" applyAlignment="1">
      <alignment horizontal="center"/>
    </xf>
    <xf numFmtId="0" fontId="32" fillId="14" borderId="0" xfId="0" applyFont="1" applyFill="1" applyAlignment="1">
      <alignment horizontal="center"/>
    </xf>
    <xf numFmtId="0" fontId="30" fillId="14" borderId="0" xfId="0" applyFont="1" applyFill="1"/>
    <xf numFmtId="0" fontId="30" fillId="14" borderId="0" xfId="0" applyFont="1" applyFill="1" applyAlignment="1">
      <alignment horizontal="right"/>
    </xf>
    <xf numFmtId="0" fontId="32" fillId="14" borderId="0" xfId="0" applyFont="1" applyFill="1"/>
    <xf numFmtId="166" fontId="30"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164" fontId="2" fillId="0" borderId="0" xfId="0" applyNumberFormat="1" applyFont="1" applyAlignment="1">
      <alignment horizontal="center"/>
    </xf>
    <xf numFmtId="166" fontId="2" fillId="0" borderId="0" xfId="0" applyNumberFormat="1" applyFont="1" applyAlignment="1">
      <alignment horizontal="center"/>
    </xf>
    <xf numFmtId="0" fontId="40" fillId="0" borderId="0" xfId="0" applyFont="1"/>
    <xf numFmtId="0" fontId="41" fillId="0" borderId="0" xfId="0" applyFont="1"/>
    <xf numFmtId="0" fontId="42" fillId="0" borderId="0" xfId="0" applyFont="1" applyAlignment="1">
      <alignment horizontal="right"/>
    </xf>
    <xf numFmtId="0" fontId="41" fillId="0" borderId="0" xfId="0" applyFont="1" applyAlignment="1">
      <alignment horizontal="right"/>
    </xf>
    <xf numFmtId="0" fontId="43" fillId="0" borderId="0" xfId="0" applyFont="1" applyAlignment="1">
      <alignment horizontal="center"/>
    </xf>
    <xf numFmtId="0" fontId="43" fillId="0" borderId="2" xfId="0" applyFont="1" applyBorder="1" applyAlignment="1">
      <alignment horizontal="center"/>
    </xf>
    <xf numFmtId="0" fontId="45" fillId="0" borderId="0" xfId="0" applyFont="1"/>
    <xf numFmtId="0" fontId="43" fillId="0" borderId="0" xfId="0" applyFont="1"/>
    <xf numFmtId="0" fontId="44" fillId="17" borderId="0" xfId="0" applyFont="1" applyFill="1" applyAlignment="1">
      <alignment horizontal="center"/>
    </xf>
    <xf numFmtId="0" fontId="44" fillId="16" borderId="6" xfId="0" applyFont="1" applyFill="1" applyBorder="1" applyAlignment="1">
      <alignment horizontal="center"/>
    </xf>
    <xf numFmtId="0" fontId="47" fillId="0" borderId="0" xfId="0" applyFont="1"/>
    <xf numFmtId="0" fontId="48" fillId="0" borderId="0" xfId="0" applyFont="1"/>
    <xf numFmtId="0" fontId="43" fillId="0" borderId="0" xfId="0" applyFont="1" applyAlignment="1">
      <alignment horizontal="right"/>
    </xf>
    <xf numFmtId="0" fontId="44" fillId="0" borderId="4" xfId="0" applyFont="1" applyBorder="1" applyAlignment="1">
      <alignment horizontal="center" vertical="center"/>
    </xf>
    <xf numFmtId="44" fontId="41" fillId="0" borderId="0" xfId="0" applyNumberFormat="1" applyFont="1" applyAlignment="1">
      <alignment horizontal="center"/>
    </xf>
    <xf numFmtId="44" fontId="41" fillId="14" borderId="0" xfId="1" applyFont="1" applyFill="1" applyAlignment="1">
      <alignment horizontal="center"/>
    </xf>
    <xf numFmtId="44" fontId="41" fillId="17" borderId="0" xfId="0" applyNumberFormat="1" applyFont="1" applyFill="1" applyAlignment="1">
      <alignment horizontal="center"/>
    </xf>
    <xf numFmtId="44" fontId="41" fillId="0" borderId="0" xfId="1" applyFont="1" applyFill="1" applyAlignment="1">
      <alignment horizontal="center"/>
    </xf>
    <xf numFmtId="166" fontId="49" fillId="0" borderId="0" xfId="1" applyNumberFormat="1" applyFont="1"/>
    <xf numFmtId="168" fontId="41" fillId="14" borderId="0" xfId="2" applyNumberFormat="1" applyFont="1" applyFill="1" applyAlignment="1">
      <alignment horizontal="center"/>
    </xf>
    <xf numFmtId="168" fontId="41" fillId="17" borderId="0" xfId="2" applyNumberFormat="1" applyFont="1" applyFill="1" applyAlignment="1">
      <alignment horizontal="center"/>
    </xf>
    <xf numFmtId="0" fontId="53" fillId="0" borderId="0" xfId="0" applyFont="1"/>
    <xf numFmtId="0" fontId="17" fillId="5" borderId="0" xfId="4" applyFont="1" applyFill="1" applyAlignment="1">
      <alignment vertical="center"/>
    </xf>
    <xf numFmtId="0" fontId="18" fillId="3" borderId="2" xfId="4" applyFont="1" applyFill="1" applyBorder="1" applyAlignment="1">
      <alignment vertical="center"/>
    </xf>
    <xf numFmtId="0" fontId="18" fillId="3" borderId="2" xfId="4" applyFont="1" applyFill="1" applyBorder="1" applyAlignment="1">
      <alignment horizontal="center" vertical="center"/>
    </xf>
    <xf numFmtId="44" fontId="41" fillId="16" borderId="12" xfId="0" applyNumberFormat="1" applyFont="1" applyFill="1" applyBorder="1" applyAlignment="1">
      <alignment horizontal="center"/>
    </xf>
    <xf numFmtId="168" fontId="41" fillId="16" borderId="12" xfId="2" applyNumberFormat="1" applyFont="1" applyFill="1" applyBorder="1" applyAlignment="1">
      <alignment horizontal="center"/>
    </xf>
    <xf numFmtId="0" fontId="43" fillId="0" borderId="4" xfId="0" applyFont="1" applyBorder="1" applyAlignment="1">
      <alignment horizontal="center" vertical="center"/>
    </xf>
    <xf numFmtId="44" fontId="41" fillId="17" borderId="0" xfId="1" applyFont="1" applyFill="1" applyAlignment="1">
      <alignment horizontal="center"/>
    </xf>
    <xf numFmtId="44" fontId="41" fillId="16" borderId="12" xfId="1" applyFont="1" applyFill="1" applyBorder="1" applyAlignment="1">
      <alignment horizontal="center"/>
    </xf>
    <xf numFmtId="168" fontId="41" fillId="0" borderId="0" xfId="2" applyNumberFormat="1" applyFont="1" applyFill="1" applyAlignment="1">
      <alignment horizontal="center"/>
    </xf>
    <xf numFmtId="0" fontId="1" fillId="0" borderId="0" xfId="0" applyFont="1"/>
    <xf numFmtId="14" fontId="1" fillId="0" borderId="0" xfId="0" applyNumberFormat="1" applyFont="1"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166" fontId="1" fillId="0" borderId="0" xfId="0" applyNumberFormat="1" applyFont="1" applyAlignment="1">
      <alignment horizontal="center"/>
    </xf>
    <xf numFmtId="0" fontId="51" fillId="0" borderId="10" xfId="7" applyFont="1" applyAlignment="1">
      <alignment horizontal="center"/>
    </xf>
    <xf numFmtId="0" fontId="52" fillId="0" borderId="11" xfId="0" applyFont="1" applyBorder="1" applyAlignment="1">
      <alignment horizontal="center"/>
    </xf>
    <xf numFmtId="0" fontId="44" fillId="14" borderId="4" xfId="0" applyFont="1" applyFill="1" applyBorder="1" applyAlignment="1">
      <alignment horizontal="center" vertical="center"/>
    </xf>
    <xf numFmtId="0" fontId="46" fillId="15" borderId="3" xfId="0" applyFont="1" applyFill="1" applyBorder="1" applyAlignment="1">
      <alignment horizontal="center" vertical="center"/>
    </xf>
    <xf numFmtId="0" fontId="27" fillId="9" borderId="0" xfId="0" applyFont="1" applyFill="1" applyAlignment="1">
      <alignment horizontal="center" vertical="center"/>
    </xf>
    <xf numFmtId="14" fontId="25" fillId="9" borderId="0" xfId="0" applyNumberFormat="1" applyFont="1" applyFill="1" applyAlignment="1">
      <alignment horizontal="left" vertical="center"/>
    </xf>
    <xf numFmtId="0" fontId="12" fillId="7" borderId="0" xfId="0" applyFont="1" applyFill="1" applyAlignment="1">
      <alignment horizontal="center"/>
    </xf>
    <xf numFmtId="0" fontId="16" fillId="5" borderId="0" xfId="3" applyFont="1" applyFill="1" applyAlignment="1">
      <alignment horizontal="center" vertical="center"/>
    </xf>
    <xf numFmtId="0" fontId="13" fillId="5" borderId="2" xfId="0" applyFont="1" applyFill="1" applyBorder="1" applyAlignment="1">
      <alignment horizontal="center" vertical="center"/>
    </xf>
    <xf numFmtId="0" fontId="32" fillId="14" borderId="0" xfId="0" applyFont="1" applyFill="1" applyAlignment="1">
      <alignment horizontal="center"/>
    </xf>
    <xf numFmtId="0" fontId="36" fillId="14" borderId="9" xfId="0" applyFont="1" applyFill="1" applyBorder="1" applyAlignment="1">
      <alignment horizontal="left" vertical="center"/>
    </xf>
    <xf numFmtId="167" fontId="32" fillId="14" borderId="0" xfId="0" applyNumberFormat="1" applyFont="1" applyFill="1" applyAlignment="1">
      <alignment horizontal="center"/>
    </xf>
    <xf numFmtId="0" fontId="30" fillId="14" borderId="0" xfId="0" applyFont="1" applyFill="1" applyAlignment="1">
      <alignment horizontal="center"/>
    </xf>
    <xf numFmtId="166" fontId="33" fillId="14" borderId="0" xfId="0" applyNumberFormat="1" applyFont="1" applyFill="1" applyAlignment="1">
      <alignment horizontal="center"/>
    </xf>
    <xf numFmtId="0" fontId="35" fillId="12" borderId="0" xfId="0" applyFont="1" applyFill="1" applyAlignment="1">
      <alignment horizontal="left" vertical="center"/>
    </xf>
    <xf numFmtId="10" fontId="38" fillId="0" borderId="7" xfId="2" applyNumberFormat="1" applyFont="1" applyBorder="1" applyAlignment="1">
      <alignment horizontal="center" vertical="center"/>
    </xf>
    <xf numFmtId="10" fontId="38" fillId="0" borderId="5" xfId="2" applyNumberFormat="1" applyFont="1" applyBorder="1" applyAlignment="1">
      <alignment horizontal="center" vertical="center"/>
    </xf>
    <xf numFmtId="10" fontId="38" fillId="0" borderId="8" xfId="2" applyNumberFormat="1" applyFont="1" applyBorder="1" applyAlignment="1">
      <alignment horizontal="center" vertical="center"/>
    </xf>
    <xf numFmtId="166" fontId="37" fillId="14" borderId="0" xfId="0" applyNumberFormat="1" applyFont="1" applyFill="1" applyAlignment="1">
      <alignment horizontal="center"/>
    </xf>
    <xf numFmtId="165" fontId="32" fillId="14" borderId="0" xfId="0" applyNumberFormat="1" applyFont="1" applyFill="1" applyAlignment="1">
      <alignment horizontal="center"/>
    </xf>
    <xf numFmtId="0" fontId="28" fillId="12" borderId="0" xfId="0" applyFont="1" applyFill="1" applyAlignment="1">
      <alignment horizontal="center" vertical="center"/>
    </xf>
  </cellXfs>
  <cellStyles count="8">
    <cellStyle name="Accent4" xfId="5" builtinId="41"/>
    <cellStyle name="Currency" xfId="1" builtinId="4"/>
    <cellStyle name="Heading 1" xfId="7" builtinId="16"/>
    <cellStyle name="Heading 4" xfId="4" builtinId="19"/>
    <cellStyle name="Normal" xfId="0" builtinId="0"/>
    <cellStyle name="Percent" xfId="2" builtinId="5"/>
    <cellStyle name="Style 1" xfId="6" xr:uid="{ED586438-BE31-9F4C-8FC6-A2A7B56AC8C6}"/>
    <cellStyle name="Title" xfId="3" builtinId="15"/>
  </cellStyles>
  <dxfs count="25">
    <dxf>
      <font>
        <color rgb="FF9C0006"/>
      </font>
    </dxf>
    <dxf>
      <font>
        <color rgb="FF9C0006"/>
      </font>
    </dxf>
    <dxf>
      <font>
        <color rgb="FF9C0006"/>
      </font>
    </dxf>
    <dxf>
      <font>
        <strike val="0"/>
        <outline val="0"/>
        <shadow val="0"/>
        <u val="none"/>
        <vertAlign val="baseline"/>
        <name val="Verdana"/>
        <family val="2"/>
        <scheme val="none"/>
      </font>
      <numFmt numFmtId="166" formatCode="&quot;$&quot;#,##0.00"/>
      <alignment horizontal="center" vertical="bottom" textRotation="0" wrapText="0" indent="0" justifyLastLine="0" shrinkToFit="0" readingOrder="0"/>
    </dxf>
    <dxf>
      <font>
        <strike val="0"/>
        <outline val="0"/>
        <shadow val="0"/>
        <u val="none"/>
        <vertAlign val="baseline"/>
        <name val="Verdana"/>
        <family val="2"/>
        <scheme val="none"/>
      </font>
      <alignment horizontal="center" vertical="bottom" textRotation="0" wrapText="0" indent="0" justifyLastLine="0" shrinkToFit="0" readingOrder="0"/>
    </dxf>
    <dxf>
      <font>
        <strike val="0"/>
        <outline val="0"/>
        <shadow val="0"/>
        <u val="none"/>
        <vertAlign val="baseline"/>
        <name val="Verdana"/>
        <family val="2"/>
        <scheme val="none"/>
      </font>
      <alignment horizontal="center" vertical="bottom" textRotation="0" wrapText="0" indent="0" justifyLastLine="0" shrinkToFit="0" readingOrder="0"/>
    </dxf>
    <dxf>
      <font>
        <strike val="0"/>
        <outline val="0"/>
        <shadow val="0"/>
        <u val="none"/>
        <vertAlign val="baseline"/>
        <name val="Verdana"/>
        <family val="2"/>
        <scheme val="none"/>
      </font>
      <alignment horizontal="center" vertical="bottom" textRotation="0" wrapText="0" indent="0" justifyLastLine="0" shrinkToFit="0" readingOrder="0"/>
    </dxf>
    <dxf>
      <font>
        <strike val="0"/>
        <outline val="0"/>
        <shadow val="0"/>
        <u val="none"/>
        <vertAlign val="baseline"/>
        <name val="Verdana"/>
        <family val="2"/>
        <scheme val="none"/>
      </font>
      <alignment horizontal="center" vertical="bottom" textRotation="0" wrapText="0" indent="0" justifyLastLine="0" shrinkToFit="0" readingOrder="0"/>
    </dxf>
    <dxf>
      <font>
        <b/>
        <strike val="0"/>
        <outline val="0"/>
        <shadow val="0"/>
        <u val="none"/>
        <vertAlign val="baseline"/>
        <name val="Verdana"/>
        <family val="2"/>
        <scheme val="none"/>
      </font>
      <alignment horizontal="center" vertical="bottom" textRotation="0" wrapText="0" indent="0" justifyLastLine="0" shrinkToFit="0" readingOrder="0"/>
    </dxf>
    <dxf>
      <font>
        <strike val="0"/>
        <outline val="0"/>
        <shadow val="0"/>
        <u val="none"/>
        <vertAlign val="baseline"/>
        <name val="Verdana"/>
        <family val="2"/>
        <scheme val="none"/>
      </font>
      <numFmt numFmtId="166" formatCode="&quot;$&quot;#,##0.00"/>
      <alignment horizontal="center" vertical="bottom" textRotation="0" wrapText="0" indent="0" justifyLastLine="0" shrinkToFit="0" readingOrder="0"/>
    </dxf>
    <dxf>
      <font>
        <strike val="0"/>
        <outline val="0"/>
        <shadow val="0"/>
        <u val="none"/>
        <vertAlign val="baseline"/>
        <name val="Verdana"/>
        <family val="2"/>
        <scheme val="none"/>
      </font>
      <alignment horizontal="center" vertical="bottom" textRotation="0" wrapText="0" indent="0" justifyLastLine="0" shrinkToFit="0" readingOrder="0"/>
    </dxf>
    <dxf>
      <font>
        <strike val="0"/>
        <outline val="0"/>
        <shadow val="0"/>
        <u val="none"/>
        <vertAlign val="baseline"/>
        <name val="Verdana"/>
        <family val="2"/>
        <scheme val="none"/>
      </font>
      <alignment horizontal="center" vertical="bottom" textRotation="0" wrapText="0" indent="0" justifyLastLine="0" shrinkToFit="0" readingOrder="0"/>
    </dxf>
    <dxf>
      <font>
        <strike val="0"/>
        <outline val="0"/>
        <shadow val="0"/>
        <u val="none"/>
        <vertAlign val="baseline"/>
        <name val="Verdana"/>
        <family val="2"/>
        <scheme val="none"/>
      </font>
      <alignment horizontal="center" vertical="bottom" textRotation="0" wrapText="0" indent="0" justifyLastLine="0" shrinkToFit="0" readingOrder="0"/>
    </dxf>
    <dxf>
      <font>
        <strike val="0"/>
        <outline val="0"/>
        <shadow val="0"/>
        <u val="none"/>
        <vertAlign val="baseline"/>
        <name val="Verdana"/>
        <family val="2"/>
        <scheme val="none"/>
      </font>
      <alignment horizontal="center" vertical="bottom" textRotation="0" wrapText="0" indent="0" justifyLastLine="0" shrinkToFit="0" readingOrder="0"/>
    </dxf>
    <dxf>
      <font>
        <b/>
        <strike val="0"/>
        <outline val="0"/>
        <shadow val="0"/>
        <u val="none"/>
        <vertAlign val="baseline"/>
        <name val="Verdana"/>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minor"/>
      </font>
      <alignment horizontal="center" vertical="bottom" textRotation="0" wrapText="0" indent="0" justifyLastLine="0" shrinkToFit="0" readingOrder="0"/>
    </dxf>
    <dxf>
      <font>
        <strike val="0"/>
        <outline val="0"/>
        <shadow val="0"/>
        <u val="none"/>
        <vertAlign val="baseline"/>
        <sz val="12"/>
        <color theme="1"/>
        <name val="Calibri"/>
        <family val="2"/>
        <scheme val="minor"/>
      </font>
      <numFmt numFmtId="166" formatCode="&quot;$&quot;#,##0.00"/>
      <alignment horizontal="center" vertical="bottom" textRotation="0" wrapText="0" indent="0" justifyLastLine="0" shrinkToFit="0" readingOrder="0"/>
    </dxf>
    <dxf>
      <font>
        <strike val="0"/>
        <outline val="0"/>
        <shadow val="0"/>
        <u val="none"/>
        <vertAlign val="baseline"/>
        <sz val="12"/>
        <color theme="1"/>
        <name val="Calibri"/>
        <family val="2"/>
        <scheme val="minor"/>
      </font>
      <numFmt numFmtId="166" formatCode="&quot;$&quot;#,##0.00"/>
      <alignment horizontal="center" vertical="bottom" textRotation="0" wrapText="0" indent="0" justifyLastLine="0" shrinkToFit="0" readingOrder="0"/>
    </dxf>
    <dxf>
      <font>
        <strike val="0"/>
        <outline val="0"/>
        <shadow val="0"/>
        <u val="none"/>
        <vertAlign val="baseline"/>
        <sz val="12"/>
        <color theme="1"/>
        <name val="Calibri"/>
        <family val="2"/>
        <scheme val="minor"/>
      </font>
      <numFmt numFmtId="164" formatCode="0;\(0\)\ "/>
      <alignment horizontal="center" vertical="bottom" textRotation="0" wrapText="0" indent="0" justifyLastLine="0" shrinkToFit="0" readingOrder="0"/>
    </dxf>
    <dxf>
      <font>
        <strike val="0"/>
        <outline val="0"/>
        <shadow val="0"/>
        <u val="none"/>
        <vertAlign val="baseline"/>
        <sz val="12"/>
        <color theme="1"/>
        <name val="Calibri"/>
        <family val="2"/>
        <scheme val="minor"/>
      </font>
      <alignment horizontal="center" vertical="bottom" textRotation="0" wrapText="0" indent="0" justifyLastLine="0" shrinkToFit="0" readingOrder="0"/>
    </dxf>
    <dxf>
      <font>
        <strike val="0"/>
        <outline val="0"/>
        <shadow val="0"/>
        <u val="none"/>
        <vertAlign val="baseline"/>
        <sz val="12"/>
        <color theme="1"/>
        <name val="Calibri"/>
        <family val="2"/>
        <scheme val="minor"/>
      </font>
      <alignment horizontal="center" vertical="bottom" textRotation="0" wrapText="0" indent="0" justifyLastLine="0" shrinkToFit="0" readingOrder="0"/>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numFmt numFmtId="19" formatCode="yyyy/mm/dd"/>
      <alignment horizontal="center" vertical="bottom" textRotation="0" wrapText="0" indent="0" justifyLastLine="0" shrinkToFit="0" readingOrder="0"/>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9" defaultPivotStyle="PivotStyleLight16"/>
  <colors>
    <mruColors>
      <color rgb="FF9932CC"/>
      <color rgb="FF999999"/>
      <color rgb="FF5D6D7E"/>
      <color rgb="FFF8F9FA"/>
      <color rgb="FF9B59B6"/>
      <color rgb="FF6A0DAD"/>
      <color rgb="FF555555"/>
      <color rgb="FF34495E"/>
      <color rgb="FF28A745"/>
      <color rgb="FFFAFA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v>Total Assets</c:v>
          </c:tx>
          <c:spPr>
            <a:solidFill>
              <a:srgbClr val="0070C0"/>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36-1945-8ECC-0379F2E6731A}"/>
                </c:ext>
              </c:extLst>
            </c:dLbl>
            <c:dLbl>
              <c:idx val="1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6B5-EC46-B5EA-B823ED91B4BD}"/>
                </c:ext>
              </c:extLst>
            </c:dLbl>
            <c:dLbl>
              <c:idx val="1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736-1945-8ECC-0379F2E6731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Assets!$D$4:$O$4</c:f>
              <c:strCache>
                <c:ptCount val="12"/>
                <c:pt idx="0">
                  <c:v>START</c:v>
                </c:pt>
                <c:pt idx="1">
                  <c:v>JUNE</c:v>
                </c:pt>
                <c:pt idx="2">
                  <c:v>JULY</c:v>
                </c:pt>
                <c:pt idx="3">
                  <c:v>AUGUST</c:v>
                </c:pt>
                <c:pt idx="4">
                  <c:v>SEPTEMBER</c:v>
                </c:pt>
                <c:pt idx="5">
                  <c:v>OCTOBER</c:v>
                </c:pt>
                <c:pt idx="6">
                  <c:v>NOVEMBER</c:v>
                </c:pt>
                <c:pt idx="7">
                  <c:v>DECEMBER</c:v>
                </c:pt>
                <c:pt idx="8">
                  <c:v>JANURARY</c:v>
                </c:pt>
                <c:pt idx="9">
                  <c:v>FEBRUARY</c:v>
                </c:pt>
                <c:pt idx="10">
                  <c:v>MARCH</c:v>
                </c:pt>
                <c:pt idx="11">
                  <c:v>APRIL</c:v>
                </c:pt>
              </c:strCache>
            </c:strRef>
          </c:cat>
          <c:val>
            <c:numRef>
              <c:f>Assets!$D$16:$O$16</c:f>
              <c:numCache>
                <c:formatCode>_("$"* #,##0.00_);_("$"* \(#,##0.00\);_("$"* "-"??_);_(@_)</c:formatCode>
                <c:ptCount val="12"/>
                <c:pt idx="0">
                  <c:v>690000</c:v>
                </c:pt>
                <c:pt idx="1">
                  <c:v>747750</c:v>
                </c:pt>
                <c:pt idx="2">
                  <c:v>813712.5</c:v>
                </c:pt>
                <c:pt idx="3">
                  <c:v>889580.625</c:v>
                </c:pt>
                <c:pt idx="4">
                  <c:v>977447.90625</c:v>
                </c:pt>
                <c:pt idx="5">
                  <c:v>1079906.7515625001</c:v>
                </c:pt>
                <c:pt idx="6">
                  <c:v>1200171.4028906252</c:v>
                </c:pt>
                <c:pt idx="7">
                  <c:v>1342231.4915976564</c:v>
                </c:pt>
                <c:pt idx="8">
                  <c:v>1511043.8283931643</c:v>
                </c:pt>
                <c:pt idx="9">
                  <c:v>1712771.9729961038</c:v>
                </c:pt>
                <c:pt idx="10">
                  <c:v>1955085.5135801355</c:v>
                </c:pt>
                <c:pt idx="11">
                  <c:v>2247533.9671775633</c:v>
                </c:pt>
              </c:numCache>
            </c:numRef>
          </c:val>
          <c:extLst>
            <c:ext xmlns:c16="http://schemas.microsoft.com/office/drawing/2014/chart" uri="{C3380CC4-5D6E-409C-BE32-E72D297353CC}">
              <c16:uniqueId val="{00000001-755D-8D4D-A7BC-53AFC2FFCDCD}"/>
            </c:ext>
          </c:extLst>
        </c:ser>
        <c:dLbls>
          <c:showLegendKey val="0"/>
          <c:showVal val="0"/>
          <c:showCatName val="0"/>
          <c:showSerName val="0"/>
          <c:showPercent val="0"/>
          <c:showBubbleSize val="0"/>
        </c:dLbls>
        <c:gapWidth val="50"/>
        <c:overlap val="-27"/>
        <c:axId val="483581168"/>
        <c:axId val="483582880"/>
      </c:barChart>
      <c:barChart>
        <c:barDir val="col"/>
        <c:grouping val="clustered"/>
        <c:varyColors val="0"/>
        <c:ser>
          <c:idx val="0"/>
          <c:order val="0"/>
          <c:tx>
            <c:v>Cash Available</c:v>
          </c:tx>
          <c:spPr>
            <a:solidFill>
              <a:schemeClr val="tx1"/>
            </a:solidFill>
            <a:ln>
              <a:noFill/>
            </a:ln>
            <a:effectLst/>
          </c:spPr>
          <c:invertIfNegative val="0"/>
          <c:cat>
            <c:strRef>
              <c:f>Assets!$D$4:$O$4</c:f>
              <c:strCache>
                <c:ptCount val="12"/>
                <c:pt idx="0">
                  <c:v>START</c:v>
                </c:pt>
                <c:pt idx="1">
                  <c:v>JUNE</c:v>
                </c:pt>
                <c:pt idx="2">
                  <c:v>JULY</c:v>
                </c:pt>
                <c:pt idx="3">
                  <c:v>AUGUST</c:v>
                </c:pt>
                <c:pt idx="4">
                  <c:v>SEPTEMBER</c:v>
                </c:pt>
                <c:pt idx="5">
                  <c:v>OCTOBER</c:v>
                </c:pt>
                <c:pt idx="6">
                  <c:v>NOVEMBER</c:v>
                </c:pt>
                <c:pt idx="7">
                  <c:v>DECEMBER</c:v>
                </c:pt>
                <c:pt idx="8">
                  <c:v>JANURARY</c:v>
                </c:pt>
                <c:pt idx="9">
                  <c:v>FEBRUARY</c:v>
                </c:pt>
                <c:pt idx="10">
                  <c:v>MARCH</c:v>
                </c:pt>
                <c:pt idx="11">
                  <c:v>APRIL</c:v>
                </c:pt>
              </c:strCache>
            </c:strRef>
          </c:cat>
          <c:val>
            <c:numRef>
              <c:f>Assets!$D$9:$O$9</c:f>
              <c:numCache>
                <c:formatCode>_("$"* #,##0.00_);_("$"* \(#,##0.00\);_("$"* "-"??_);_(@_)</c:formatCode>
                <c:ptCount val="12"/>
                <c:pt idx="0">
                  <c:v>625000</c:v>
                </c:pt>
                <c:pt idx="1">
                  <c:v>676250</c:v>
                </c:pt>
                <c:pt idx="2">
                  <c:v>735062.5</c:v>
                </c:pt>
                <c:pt idx="3">
                  <c:v>803065.625</c:v>
                </c:pt>
                <c:pt idx="4">
                  <c:v>882281.40625</c:v>
                </c:pt>
                <c:pt idx="5">
                  <c:v>975223.6015625</c:v>
                </c:pt>
                <c:pt idx="6">
                  <c:v>1085019.9378906251</c:v>
                </c:pt>
                <c:pt idx="7">
                  <c:v>1215564.8800976563</c:v>
                </c:pt>
                <c:pt idx="8">
                  <c:v>1371710.5557431642</c:v>
                </c:pt>
                <c:pt idx="9">
                  <c:v>1559505.3730811037</c:v>
                </c:pt>
                <c:pt idx="10">
                  <c:v>1786492.2536736354</c:v>
                </c:pt>
                <c:pt idx="11">
                  <c:v>2062081.3812804129</c:v>
                </c:pt>
              </c:numCache>
            </c:numRef>
          </c:val>
          <c:extLst>
            <c:ext xmlns:c16="http://schemas.microsoft.com/office/drawing/2014/chart" uri="{C3380CC4-5D6E-409C-BE32-E72D297353CC}">
              <c16:uniqueId val="{00000000-755D-8D4D-A7BC-53AFC2FFCDCD}"/>
            </c:ext>
          </c:extLst>
        </c:ser>
        <c:dLbls>
          <c:showLegendKey val="0"/>
          <c:showVal val="0"/>
          <c:showCatName val="0"/>
          <c:showSerName val="0"/>
          <c:showPercent val="0"/>
          <c:showBubbleSize val="0"/>
        </c:dLbls>
        <c:gapWidth val="200"/>
        <c:overlap val="-27"/>
        <c:axId val="489797968"/>
        <c:axId val="490062736"/>
      </c:barChart>
      <c:catAx>
        <c:axId val="48358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483582880"/>
        <c:crosses val="autoZero"/>
        <c:auto val="1"/>
        <c:lblAlgn val="ctr"/>
        <c:lblOffset val="100"/>
        <c:noMultiLvlLbl val="0"/>
      </c:catAx>
      <c:valAx>
        <c:axId val="483582880"/>
        <c:scaling>
          <c:orientation val="minMax"/>
        </c:scaling>
        <c:delete val="0"/>
        <c:axPos val="l"/>
        <c:majorGridlines>
          <c:spPr>
            <a:ln w="9525" cap="flat" cmpd="sng" algn="ctr">
              <a:solidFill>
                <a:srgbClr val="999999"/>
              </a:solidFill>
              <a:round/>
            </a:ln>
            <a:effectLst/>
          </c:spPr>
        </c:majorGridlines>
        <c:numFmt formatCode="&quot; $&quot;#,##0,&quot;K&quot;" sourceLinked="0"/>
        <c:majorTickMark val="in"/>
        <c:minorTickMark val="none"/>
        <c:tickLblPos val="nextTo"/>
        <c:spPr>
          <a:noFill/>
          <a:ln>
            <a:solidFill>
              <a:schemeClr val="accent1"/>
            </a:solid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483581168"/>
        <c:crosses val="autoZero"/>
        <c:crossBetween val="between"/>
      </c:valAx>
      <c:valAx>
        <c:axId val="490062736"/>
        <c:scaling>
          <c:orientation val="minMax"/>
          <c:max val="60000"/>
        </c:scaling>
        <c:delete val="1"/>
        <c:axPos val="r"/>
        <c:numFmt formatCode="_(&quot;$&quot;* #,##0.00_);_(&quot;$&quot;* \(#,##0.00\);_(&quot;$&quot;* &quot;-&quot;??_);_(@_)" sourceLinked="1"/>
        <c:majorTickMark val="out"/>
        <c:minorTickMark val="none"/>
        <c:tickLblPos val="nextTo"/>
        <c:crossAx val="489797968"/>
        <c:crosses val="max"/>
        <c:crossBetween val="between"/>
      </c:valAx>
      <c:catAx>
        <c:axId val="489797968"/>
        <c:scaling>
          <c:orientation val="minMax"/>
        </c:scaling>
        <c:delete val="1"/>
        <c:axPos val="b"/>
        <c:numFmt formatCode="General" sourceLinked="1"/>
        <c:majorTickMark val="out"/>
        <c:minorTickMark val="none"/>
        <c:tickLblPos val="nextTo"/>
        <c:crossAx val="49006273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b="1"/>
              <a:t>Biweekly Income Allocation</a:t>
            </a:r>
          </a:p>
        </c:rich>
      </c:tx>
      <c:layout>
        <c:manualLayout>
          <c:xMode val="edge"/>
          <c:yMode val="edge"/>
          <c:x val="0.20241332961435479"/>
          <c:y val="5.088095468113956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doughnutChart>
        <c:varyColors val="1"/>
        <c:ser>
          <c:idx val="0"/>
          <c:order val="0"/>
          <c:dPt>
            <c:idx val="0"/>
            <c:bubble3D val="0"/>
            <c:spPr>
              <a:solidFill>
                <a:srgbClr val="FF4C4C"/>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C0CD-1442-A54F-DCF233590B8C}"/>
              </c:ext>
            </c:extLst>
          </c:dPt>
          <c:dPt>
            <c:idx val="1"/>
            <c:bubble3D val="0"/>
            <c:spPr>
              <a:solidFill>
                <a:srgbClr val="2ECC7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C0CD-1442-A54F-DCF233590B8C}"/>
              </c:ext>
            </c:extLst>
          </c:dPt>
          <c:dPt>
            <c:idx val="2"/>
            <c:bubble3D val="0"/>
            <c:spPr>
              <a:solidFill>
                <a:srgbClr val="3498DB"/>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C0CD-1442-A54F-DCF233590B8C}"/>
              </c:ext>
            </c:extLst>
          </c:dPt>
          <c:dPt>
            <c:idx val="3"/>
            <c:bubble3D val="0"/>
            <c:spPr>
              <a:solidFill>
                <a:srgbClr val="9B59B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C0CD-1442-A54F-DCF233590B8C}"/>
              </c:ext>
            </c:extLst>
          </c:dPt>
          <c:dPt>
            <c:idx val="4"/>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9-C0CD-1442-A54F-DCF233590B8C}"/>
              </c:ext>
            </c:extLst>
          </c:dPt>
          <c:dLbls>
            <c:dLbl>
              <c:idx val="0"/>
              <c:tx>
                <c:rich>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fld id="{BB8E885A-198D-174E-A4E0-88F43FA91532}" type="CATEGORYNAME">
                      <a:rPr lang="en-US"/>
                      <a:pPr>
                        <a:defRPr sz="1200" b="1">
                          <a:solidFill>
                            <a:schemeClr val="tx1"/>
                          </a:solidFill>
                          <a:latin typeface="Georgia" panose="02040502050405020303" pitchFamily="18" charset="0"/>
                        </a:defRPr>
                      </a:pPr>
                      <a:t>[CATEGORY NAME]</a:t>
                    </a:fld>
                    <a:endParaRPr lang="en-US" baseline="0"/>
                  </a:p>
                  <a:p>
                    <a:pPr>
                      <a:defRPr sz="1200" b="1">
                        <a:solidFill>
                          <a:schemeClr val="tx1"/>
                        </a:solidFill>
                        <a:latin typeface="Georgia" panose="02040502050405020303" pitchFamily="18" charset="0"/>
                      </a:defRPr>
                    </a:pPr>
                    <a:fld id="{987A8E5C-5564-AF49-A87C-589DE095A6AF}" type="PERCENTAGE">
                      <a:rPr lang="en-US" i="1"/>
                      <a:pPr>
                        <a:defRPr sz="1200" b="1">
                          <a:solidFill>
                            <a:schemeClr val="tx1"/>
                          </a:solidFill>
                          <a:latin typeface="Georgia" panose="02040502050405020303" pitchFamily="18" charset="0"/>
                        </a:defRPr>
                      </a:pPr>
                      <a:t>[PERCENTAGE]</a:t>
                    </a:fld>
                    <a:endParaRPr lang="en-US"/>
                  </a:p>
                </c:rich>
              </c:tx>
              <c:spPr>
                <a:solidFill>
                  <a:schemeClr val="bg1"/>
                </a:solidFill>
                <a:ln>
                  <a:solidFill>
                    <a:schemeClr val="bg1">
                      <a:lumMod val="75000"/>
                    </a:schemeClr>
                  </a:solid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16761714581833037"/>
                      <c:h val="0.12791964624340763"/>
                    </c:manualLayout>
                  </c15:layout>
                  <c15:dlblFieldTable/>
                  <c15:showDataLabelsRange val="0"/>
                </c:ext>
                <c:ext xmlns:c16="http://schemas.microsoft.com/office/drawing/2014/chart" uri="{C3380CC4-5D6E-409C-BE32-E72D297353CC}">
                  <c16:uniqueId val="{00000001-C0CD-1442-A54F-DCF233590B8C}"/>
                </c:ext>
              </c:extLst>
            </c:dLbl>
            <c:dLbl>
              <c:idx val="1"/>
              <c:tx>
                <c:rich>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fld id="{F74E3C9F-E9CA-E44F-91FD-3C43F91A9243}" type="CATEGORYNAME">
                      <a:rPr lang="en-US"/>
                      <a:pPr>
                        <a:defRPr sz="1200" b="1">
                          <a:solidFill>
                            <a:schemeClr val="tx1"/>
                          </a:solidFill>
                          <a:latin typeface="Georgia" panose="02040502050405020303" pitchFamily="18" charset="0"/>
                        </a:defRPr>
                      </a:pPr>
                      <a:t>[CATEGORY NAME]</a:t>
                    </a:fld>
                    <a:endParaRPr lang="en-US" baseline="0"/>
                  </a:p>
                  <a:p>
                    <a:pPr>
                      <a:defRPr sz="1200" b="1">
                        <a:solidFill>
                          <a:schemeClr val="tx1"/>
                        </a:solidFill>
                        <a:latin typeface="Georgia" panose="02040502050405020303" pitchFamily="18" charset="0"/>
                      </a:defRPr>
                    </a:pPr>
                    <a:fld id="{2DE361B6-114F-8D48-8402-C16E2BE42308}" type="PERCENTAGE">
                      <a:rPr lang="en-US" i="1"/>
                      <a:pPr>
                        <a:defRPr sz="1200" b="1">
                          <a:solidFill>
                            <a:schemeClr val="tx1"/>
                          </a:solidFill>
                          <a:latin typeface="Georgia" panose="02040502050405020303" pitchFamily="18" charset="0"/>
                        </a:defRPr>
                      </a:pPr>
                      <a:t>[PERCENTAGE]</a:t>
                    </a:fld>
                    <a:endParaRPr lang="en-US"/>
                  </a:p>
                </c:rich>
              </c:tx>
              <c:spPr>
                <a:solidFill>
                  <a:schemeClr val="bg1"/>
                </a:solidFill>
                <a:ln>
                  <a:solidFill>
                    <a:schemeClr val="bg1">
                      <a:lumMod val="75000"/>
                    </a:schemeClr>
                  </a:solid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17798873151528041"/>
                      <c:h val="0.13446982899435506"/>
                    </c:manualLayout>
                  </c15:layout>
                  <c15:dlblFieldTable/>
                  <c15:showDataLabelsRange val="0"/>
                </c:ext>
                <c:ext xmlns:c16="http://schemas.microsoft.com/office/drawing/2014/chart" uri="{C3380CC4-5D6E-409C-BE32-E72D297353CC}">
                  <c16:uniqueId val="{00000003-C0CD-1442-A54F-DCF233590B8C}"/>
                </c:ext>
              </c:extLst>
            </c:dLbl>
            <c:dLbl>
              <c:idx val="2"/>
              <c:tx>
                <c:rich>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fld id="{01BB98F2-C754-F043-801D-E00235289587}" type="CATEGORYNAME">
                      <a:rPr lang="en-US"/>
                      <a:pPr>
                        <a:defRPr sz="1200" b="1">
                          <a:solidFill>
                            <a:schemeClr val="tx1"/>
                          </a:solidFill>
                          <a:latin typeface="Georgia" panose="02040502050405020303" pitchFamily="18" charset="0"/>
                        </a:defRPr>
                      </a:pPr>
                      <a:t>[CATEGORY NAME]</a:t>
                    </a:fld>
                    <a:endParaRPr lang="en-US" baseline="0"/>
                  </a:p>
                  <a:p>
                    <a:pPr>
                      <a:defRPr sz="1200" b="1">
                        <a:solidFill>
                          <a:schemeClr val="tx1"/>
                        </a:solidFill>
                        <a:latin typeface="Georgia" panose="02040502050405020303" pitchFamily="18" charset="0"/>
                      </a:defRPr>
                    </a:pPr>
                    <a:fld id="{5DBF664E-7EE5-B545-BD80-F3BEAE35B655}" type="PERCENTAGE">
                      <a:rPr lang="en-US" i="1"/>
                      <a:pPr>
                        <a:defRPr sz="1200" b="1">
                          <a:solidFill>
                            <a:schemeClr val="tx1"/>
                          </a:solidFill>
                          <a:latin typeface="Georgia" panose="02040502050405020303" pitchFamily="18" charset="0"/>
                        </a:defRPr>
                      </a:pPr>
                      <a:t>[PERCENTAGE]</a:t>
                    </a:fld>
                    <a:endParaRPr lang="en-US"/>
                  </a:p>
                </c:rich>
              </c:tx>
              <c:spPr>
                <a:solidFill>
                  <a:schemeClr val="bg1"/>
                </a:solidFill>
                <a:ln>
                  <a:solidFill>
                    <a:schemeClr val="bg1">
                      <a:lumMod val="75000"/>
                    </a:schemeClr>
                  </a:solid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16934429674022872"/>
                      <c:h val="0.12309194775356651"/>
                    </c:manualLayout>
                  </c15:layout>
                  <c15:dlblFieldTable/>
                  <c15:showDataLabelsRange val="0"/>
                </c:ext>
                <c:ext xmlns:c16="http://schemas.microsoft.com/office/drawing/2014/chart" uri="{C3380CC4-5D6E-409C-BE32-E72D297353CC}">
                  <c16:uniqueId val="{00000005-C0CD-1442-A54F-DCF233590B8C}"/>
                </c:ext>
              </c:extLst>
            </c:dLbl>
            <c:dLbl>
              <c:idx val="3"/>
              <c:tx>
                <c:rich>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fld id="{866563FD-C47A-BE48-B74D-8866175B1D41}" type="CATEGORYNAME">
                      <a:rPr lang="en-US"/>
                      <a:pPr>
                        <a:defRPr sz="1200" b="1">
                          <a:solidFill>
                            <a:schemeClr val="tx1"/>
                          </a:solidFill>
                          <a:latin typeface="Georgia" panose="02040502050405020303" pitchFamily="18" charset="0"/>
                        </a:defRPr>
                      </a:pPr>
                      <a:t>[CATEGORY NAME]</a:t>
                    </a:fld>
                    <a:endParaRPr lang="en-US" baseline="0"/>
                  </a:p>
                  <a:p>
                    <a:pPr>
                      <a:defRPr sz="1200" b="1">
                        <a:solidFill>
                          <a:schemeClr val="tx1"/>
                        </a:solidFill>
                        <a:latin typeface="Georgia" panose="02040502050405020303" pitchFamily="18" charset="0"/>
                      </a:defRPr>
                    </a:pPr>
                    <a:fld id="{3FE94D53-DE87-B149-8837-9919A91758F4}" type="VALUE">
                      <a:rPr lang="en-US" i="1"/>
                      <a:pPr>
                        <a:defRPr sz="1200" b="1">
                          <a:solidFill>
                            <a:schemeClr val="tx1"/>
                          </a:solidFill>
                          <a:latin typeface="Georgia" panose="02040502050405020303" pitchFamily="18" charset="0"/>
                        </a:defRPr>
                      </a:pPr>
                      <a:t>[VALUE]</a:t>
                    </a:fld>
                    <a:endParaRPr lang="en-US"/>
                  </a:p>
                </c:rich>
              </c:tx>
              <c:spPr>
                <a:solidFill>
                  <a:schemeClr val="bg1"/>
                </a:solidFill>
                <a:ln>
                  <a:solidFill>
                    <a:schemeClr val="bg1">
                      <a:lumMod val="75000"/>
                    </a:schemeClr>
                  </a:solid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15:layout>
                    <c:manualLayout>
                      <c:w val="0.15871268990114099"/>
                      <c:h val="0.13446982899435506"/>
                    </c:manualLayout>
                  </c15:layout>
                  <c15:dlblFieldTable/>
                  <c15:showDataLabelsRange val="0"/>
                </c:ext>
                <c:ext xmlns:c16="http://schemas.microsoft.com/office/drawing/2014/chart" uri="{C3380CC4-5D6E-409C-BE32-E72D297353CC}">
                  <c16:uniqueId val="{00000007-C0CD-1442-A54F-DCF233590B8C}"/>
                </c:ext>
              </c:extLst>
            </c:dLbl>
            <c:spPr>
              <a:solidFill>
                <a:schemeClr val="bg1"/>
              </a:solidFill>
              <a:ln>
                <a:solidFill>
                  <a:schemeClr val="bg1">
                    <a:lumMod val="75000"/>
                  </a:schemeClr>
                </a:solid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Georgia" panose="02040502050405020303" pitchFamily="18" charset="0"/>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'Budget Allocation'!$C$20:$C$23</c:f>
              <c:strCache>
                <c:ptCount val="4"/>
                <c:pt idx="0">
                  <c:v>Cash</c:v>
                </c:pt>
                <c:pt idx="1">
                  <c:v>Investments</c:v>
                </c:pt>
                <c:pt idx="2">
                  <c:v>Short-term Savings</c:v>
                </c:pt>
                <c:pt idx="3">
                  <c:v>Long-term Savings</c:v>
                </c:pt>
              </c:strCache>
            </c:strRef>
          </c:cat>
          <c:val>
            <c:numRef>
              <c:f>'Budget Allocation'!$D$20:$D$23</c:f>
              <c:numCache>
                <c:formatCode>0%</c:formatCode>
                <c:ptCount val="4"/>
                <c:pt idx="0">
                  <c:v>0.3</c:v>
                </c:pt>
                <c:pt idx="1">
                  <c:v>0.25</c:v>
                </c:pt>
                <c:pt idx="2">
                  <c:v>0.25</c:v>
                </c:pt>
                <c:pt idx="3">
                  <c:v>0.2</c:v>
                </c:pt>
              </c:numCache>
            </c:numRef>
          </c:val>
          <c:extLst>
            <c:ext xmlns:c16="http://schemas.microsoft.com/office/drawing/2014/chart" uri="{C3380CC4-5D6E-409C-BE32-E72D297353CC}">
              <c16:uniqueId val="{00000000-A9DF-C149-ADEC-A5ECB5FB8B38}"/>
            </c:ext>
          </c:extLst>
        </c:ser>
        <c:dLbls>
          <c:showLegendKey val="0"/>
          <c:showVal val="0"/>
          <c:showCatName val="0"/>
          <c:showSerName val="0"/>
          <c:showPercent val="1"/>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9B59B6"/>
            </a:solidFill>
          </c:spPr>
          <c:dPt>
            <c:idx val="0"/>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1-9FAE-604B-8486-2CF230A12328}"/>
              </c:ext>
            </c:extLst>
          </c:dPt>
          <c:dPt>
            <c:idx val="1"/>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3-9FAE-604B-8486-2CF230A12328}"/>
              </c:ext>
            </c:extLst>
          </c:dPt>
          <c:dPt>
            <c:idx val="2"/>
            <c:bubble3D val="0"/>
            <c:spPr>
              <a:solidFill>
                <a:srgbClr val="9932CC"/>
              </a:solidFill>
              <a:ln w="19050">
                <a:solidFill>
                  <a:schemeClr val="lt1"/>
                </a:solidFill>
              </a:ln>
              <a:effectLst/>
            </c:spPr>
            <c:extLst>
              <c:ext xmlns:c16="http://schemas.microsoft.com/office/drawing/2014/chart" uri="{C3380CC4-5D6E-409C-BE32-E72D297353CC}">
                <c16:uniqueId val="{00000005-9FAE-604B-8486-2CF230A12328}"/>
              </c:ext>
            </c:extLst>
          </c:dPt>
          <c:dPt>
            <c:idx val="3"/>
            <c:bubble3D val="0"/>
            <c:spPr>
              <a:solidFill>
                <a:srgbClr val="9B59B6"/>
              </a:solidFill>
              <a:ln w="19050">
                <a:solidFill>
                  <a:schemeClr val="lt1"/>
                </a:solidFill>
              </a:ln>
              <a:effectLst/>
            </c:spPr>
            <c:extLst>
              <c:ext xmlns:c16="http://schemas.microsoft.com/office/drawing/2014/chart" uri="{C3380CC4-5D6E-409C-BE32-E72D297353CC}">
                <c16:uniqueId val="{00000007-9FAE-604B-8486-2CF230A12328}"/>
              </c:ext>
            </c:extLst>
          </c:dPt>
          <c:dLbls>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1-9FAE-604B-8486-2CF230A1232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'TFSA Tracker'!$E$10:$E$13</c:f>
              <c:strCache>
                <c:ptCount val="3"/>
                <c:pt idx="0">
                  <c:v>META</c:v>
                </c:pt>
                <c:pt idx="1">
                  <c:v>MSFT</c:v>
                </c:pt>
                <c:pt idx="2">
                  <c:v>HD</c:v>
                </c:pt>
              </c:strCache>
            </c:strRef>
          </c:cat>
          <c:val>
            <c:numRef>
              <c:f>'TFSA Tracker'!$J$10:$J$13</c:f>
              <c:numCache>
                <c:formatCode>0.00%</c:formatCode>
                <c:ptCount val="4"/>
                <c:pt idx="0">
                  <c:v>0.39122941527250804</c:v>
                </c:pt>
                <c:pt idx="1">
                  <c:v>7.1310148688409639E-2</c:v>
                </c:pt>
                <c:pt idx="2">
                  <c:v>0.53746043603908233</c:v>
                </c:pt>
              </c:numCache>
            </c:numRef>
          </c:val>
          <c:extLst>
            <c:ext xmlns:c16="http://schemas.microsoft.com/office/drawing/2014/chart" uri="{C3380CC4-5D6E-409C-BE32-E72D297353CC}">
              <c16:uniqueId val="{00000000-5AA0-434B-8485-AFA90B5E852D}"/>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1"/>
        <c:txPr>
          <a:bodyPr rot="0" spcFirstLastPara="1" vertOverflow="ellipsis" vert="horz" wrap="square" anchor="ctr" anchorCtr="1"/>
          <a:lstStyle/>
          <a:p>
            <a:pPr>
              <a:defRPr sz="1400" b="0" i="0" u="none" strike="noStrike" kern="1200" baseline="0">
                <a:solidFill>
                  <a:srgbClr val="FFFF00"/>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'TFSA Tracker'!$I$19</c:f>
              <c:strCache>
                <c:ptCount val="1"/>
                <c:pt idx="0">
                  <c:v>S&amp;P 500 INDEX</c:v>
                </c:pt>
              </c:strCache>
            </c:strRef>
          </c:tx>
          <c:spPr>
            <a:ln w="38100" cap="rnd">
              <a:solidFill>
                <a:schemeClr val="tx1"/>
              </a:solidFill>
              <a:round/>
            </a:ln>
            <a:effectLst/>
          </c:spPr>
          <c:marker>
            <c:symbol val="none"/>
          </c:marker>
          <c:cat>
            <c:numRef>
              <c:f>Data_Validation!$E$8:$E$67</c:f>
              <c:numCache>
                <c:formatCode>m/d/yy</c:formatCode>
                <c:ptCount val="60"/>
                <c:pt idx="0">
                  <c:v>45691</c:v>
                </c:pt>
                <c:pt idx="1">
                  <c:v>45692</c:v>
                </c:pt>
                <c:pt idx="2">
                  <c:v>45693</c:v>
                </c:pt>
                <c:pt idx="3">
                  <c:v>45694</c:v>
                </c:pt>
                <c:pt idx="4">
                  <c:v>45695</c:v>
                </c:pt>
                <c:pt idx="5">
                  <c:v>45698</c:v>
                </c:pt>
                <c:pt idx="6">
                  <c:v>45699</c:v>
                </c:pt>
                <c:pt idx="7">
                  <c:v>45700</c:v>
                </c:pt>
                <c:pt idx="8">
                  <c:v>45701</c:v>
                </c:pt>
                <c:pt idx="9">
                  <c:v>45702</c:v>
                </c:pt>
                <c:pt idx="10">
                  <c:v>45706</c:v>
                </c:pt>
                <c:pt idx="11">
                  <c:v>45707</c:v>
                </c:pt>
                <c:pt idx="12">
                  <c:v>45708</c:v>
                </c:pt>
                <c:pt idx="13">
                  <c:v>45709</c:v>
                </c:pt>
                <c:pt idx="14">
                  <c:v>45712</c:v>
                </c:pt>
                <c:pt idx="15">
                  <c:v>45713</c:v>
                </c:pt>
                <c:pt idx="16">
                  <c:v>45714</c:v>
                </c:pt>
                <c:pt idx="17">
                  <c:v>45715</c:v>
                </c:pt>
                <c:pt idx="18">
                  <c:v>45716</c:v>
                </c:pt>
                <c:pt idx="19">
                  <c:v>45719</c:v>
                </c:pt>
                <c:pt idx="20">
                  <c:v>45720</c:v>
                </c:pt>
                <c:pt idx="21">
                  <c:v>45721</c:v>
                </c:pt>
                <c:pt idx="22">
                  <c:v>45722</c:v>
                </c:pt>
                <c:pt idx="23">
                  <c:v>45723</c:v>
                </c:pt>
                <c:pt idx="24">
                  <c:v>45726</c:v>
                </c:pt>
                <c:pt idx="25">
                  <c:v>45727</c:v>
                </c:pt>
                <c:pt idx="26">
                  <c:v>45728</c:v>
                </c:pt>
                <c:pt idx="27">
                  <c:v>45729</c:v>
                </c:pt>
                <c:pt idx="28">
                  <c:v>45730</c:v>
                </c:pt>
                <c:pt idx="29">
                  <c:v>45733</c:v>
                </c:pt>
                <c:pt idx="30">
                  <c:v>45734</c:v>
                </c:pt>
                <c:pt idx="31">
                  <c:v>45735</c:v>
                </c:pt>
                <c:pt idx="32">
                  <c:v>45736</c:v>
                </c:pt>
                <c:pt idx="33">
                  <c:v>45737</c:v>
                </c:pt>
                <c:pt idx="34">
                  <c:v>45740</c:v>
                </c:pt>
                <c:pt idx="35">
                  <c:v>45741</c:v>
                </c:pt>
                <c:pt idx="36">
                  <c:v>45742</c:v>
                </c:pt>
                <c:pt idx="37">
                  <c:v>45743</c:v>
                </c:pt>
                <c:pt idx="38">
                  <c:v>45744</c:v>
                </c:pt>
                <c:pt idx="39">
                  <c:v>45747</c:v>
                </c:pt>
                <c:pt idx="40">
                  <c:v>45748</c:v>
                </c:pt>
                <c:pt idx="41">
                  <c:v>45749</c:v>
                </c:pt>
                <c:pt idx="42">
                  <c:v>45750</c:v>
                </c:pt>
                <c:pt idx="43">
                  <c:v>45751</c:v>
                </c:pt>
                <c:pt idx="44">
                  <c:v>45754</c:v>
                </c:pt>
                <c:pt idx="45">
                  <c:v>45755</c:v>
                </c:pt>
                <c:pt idx="46">
                  <c:v>45756</c:v>
                </c:pt>
                <c:pt idx="47">
                  <c:v>45757</c:v>
                </c:pt>
                <c:pt idx="48">
                  <c:v>45758</c:v>
                </c:pt>
                <c:pt idx="49">
                  <c:v>45761</c:v>
                </c:pt>
                <c:pt idx="50">
                  <c:v>45762</c:v>
                </c:pt>
                <c:pt idx="51">
                  <c:v>45763</c:v>
                </c:pt>
                <c:pt idx="52">
                  <c:v>45764</c:v>
                </c:pt>
                <c:pt idx="53">
                  <c:v>45768</c:v>
                </c:pt>
                <c:pt idx="54">
                  <c:v>45769</c:v>
                </c:pt>
                <c:pt idx="55">
                  <c:v>45770</c:v>
                </c:pt>
                <c:pt idx="56">
                  <c:v>45771</c:v>
                </c:pt>
                <c:pt idx="57">
                  <c:v>45772</c:v>
                </c:pt>
                <c:pt idx="58">
                  <c:v>45775</c:v>
                </c:pt>
                <c:pt idx="59">
                  <c:v>45776</c:v>
                </c:pt>
              </c:numCache>
            </c:numRef>
          </c:cat>
          <c:val>
            <c:numRef>
              <c:f>Data_Validation!$I$8:$I$67</c:f>
              <c:numCache>
                <c:formatCode>_([$$-409]* #,##0.00_);_([$$-409]* \(#,##0.00\);_([$$-409]* "-"??_);_(@_)</c:formatCode>
                <c:ptCount val="60"/>
                <c:pt idx="0">
                  <c:v>5994.57</c:v>
                </c:pt>
                <c:pt idx="1">
                  <c:v>6037.88</c:v>
                </c:pt>
                <c:pt idx="2">
                  <c:v>6061.48</c:v>
                </c:pt>
                <c:pt idx="3">
                  <c:v>6083.57</c:v>
                </c:pt>
                <c:pt idx="4">
                  <c:v>6025.99</c:v>
                </c:pt>
                <c:pt idx="5">
                  <c:v>6066.44</c:v>
                </c:pt>
                <c:pt idx="6">
                  <c:v>6068.5</c:v>
                </c:pt>
                <c:pt idx="7">
                  <c:v>6051.97</c:v>
                </c:pt>
                <c:pt idx="8">
                  <c:v>6115.07</c:v>
                </c:pt>
                <c:pt idx="9">
                  <c:v>6114.63</c:v>
                </c:pt>
                <c:pt idx="10">
                  <c:v>6129.58</c:v>
                </c:pt>
                <c:pt idx="11">
                  <c:v>6144.15</c:v>
                </c:pt>
                <c:pt idx="12">
                  <c:v>6117.52</c:v>
                </c:pt>
                <c:pt idx="13">
                  <c:v>6013.13</c:v>
                </c:pt>
                <c:pt idx="14">
                  <c:v>5983.25</c:v>
                </c:pt>
                <c:pt idx="15">
                  <c:v>5955.25</c:v>
                </c:pt>
                <c:pt idx="16">
                  <c:v>5956.06</c:v>
                </c:pt>
                <c:pt idx="17">
                  <c:v>5861.57</c:v>
                </c:pt>
                <c:pt idx="18">
                  <c:v>5954.5</c:v>
                </c:pt>
                <c:pt idx="19">
                  <c:v>5849.72</c:v>
                </c:pt>
                <c:pt idx="20">
                  <c:v>5778.15</c:v>
                </c:pt>
                <c:pt idx="21">
                  <c:v>5842.63</c:v>
                </c:pt>
                <c:pt idx="22">
                  <c:v>5738.52</c:v>
                </c:pt>
                <c:pt idx="23">
                  <c:v>5770.2</c:v>
                </c:pt>
                <c:pt idx="24">
                  <c:v>5614.56</c:v>
                </c:pt>
                <c:pt idx="25">
                  <c:v>5572.07</c:v>
                </c:pt>
                <c:pt idx="26">
                  <c:v>5599.3</c:v>
                </c:pt>
                <c:pt idx="27">
                  <c:v>5521.52</c:v>
                </c:pt>
                <c:pt idx="28">
                  <c:v>5638.94</c:v>
                </c:pt>
                <c:pt idx="29">
                  <c:v>5675.12</c:v>
                </c:pt>
                <c:pt idx="30">
                  <c:v>5614.66</c:v>
                </c:pt>
                <c:pt idx="31">
                  <c:v>5675.29</c:v>
                </c:pt>
                <c:pt idx="32">
                  <c:v>5662.89</c:v>
                </c:pt>
                <c:pt idx="33">
                  <c:v>5667.56</c:v>
                </c:pt>
                <c:pt idx="34">
                  <c:v>5767.57</c:v>
                </c:pt>
                <c:pt idx="35">
                  <c:v>5776.65</c:v>
                </c:pt>
                <c:pt idx="36">
                  <c:v>5712.2</c:v>
                </c:pt>
                <c:pt idx="37">
                  <c:v>5693.31</c:v>
                </c:pt>
                <c:pt idx="38">
                  <c:v>5580.94</c:v>
                </c:pt>
                <c:pt idx="39">
                  <c:v>5611.85</c:v>
                </c:pt>
                <c:pt idx="40">
                  <c:v>5633.07</c:v>
                </c:pt>
                <c:pt idx="41">
                  <c:v>5670.97</c:v>
                </c:pt>
                <c:pt idx="42">
                  <c:v>5396.52</c:v>
                </c:pt>
                <c:pt idx="43">
                  <c:v>5074.08</c:v>
                </c:pt>
                <c:pt idx="44">
                  <c:v>5062.25</c:v>
                </c:pt>
                <c:pt idx="45">
                  <c:v>4982.7700000000004</c:v>
                </c:pt>
                <c:pt idx="46">
                  <c:v>5456.9</c:v>
                </c:pt>
                <c:pt idx="47">
                  <c:v>5268.05</c:v>
                </c:pt>
                <c:pt idx="48">
                  <c:v>5363.36</c:v>
                </c:pt>
                <c:pt idx="49">
                  <c:v>5405.97</c:v>
                </c:pt>
                <c:pt idx="50">
                  <c:v>5396.63</c:v>
                </c:pt>
                <c:pt idx="51">
                  <c:v>5275.7</c:v>
                </c:pt>
                <c:pt idx="52">
                  <c:v>5282.7</c:v>
                </c:pt>
                <c:pt idx="53">
                  <c:v>5158.2</c:v>
                </c:pt>
                <c:pt idx="54">
                  <c:v>5287.76</c:v>
                </c:pt>
                <c:pt idx="55">
                  <c:v>5375.86</c:v>
                </c:pt>
                <c:pt idx="56">
                  <c:v>5484.77</c:v>
                </c:pt>
                <c:pt idx="57">
                  <c:v>5525.21</c:v>
                </c:pt>
                <c:pt idx="58">
                  <c:v>5528.75</c:v>
                </c:pt>
                <c:pt idx="59">
                  <c:v>5560.83</c:v>
                </c:pt>
              </c:numCache>
            </c:numRef>
          </c:val>
          <c:smooth val="0"/>
          <c:extLst>
            <c:ext xmlns:c16="http://schemas.microsoft.com/office/drawing/2014/chart" uri="{C3380CC4-5D6E-409C-BE32-E72D297353CC}">
              <c16:uniqueId val="{00000001-BDCF-5B42-AE4E-E9D0D974FB8C}"/>
            </c:ext>
          </c:extLst>
        </c:ser>
        <c:dLbls>
          <c:showLegendKey val="0"/>
          <c:showVal val="0"/>
          <c:showCatName val="0"/>
          <c:showSerName val="0"/>
          <c:showPercent val="0"/>
          <c:showBubbleSize val="0"/>
        </c:dLbls>
        <c:marker val="1"/>
        <c:smooth val="0"/>
        <c:axId val="1308974815"/>
        <c:axId val="1308692671"/>
      </c:lineChart>
      <c:lineChart>
        <c:grouping val="standard"/>
        <c:varyColors val="0"/>
        <c:ser>
          <c:idx val="0"/>
          <c:order val="0"/>
          <c:tx>
            <c:strRef>
              <c:f>Data_Validation!$F$4</c:f>
              <c:strCache>
                <c:ptCount val="1"/>
                <c:pt idx="0">
                  <c:v>MSFT</c:v>
                </c:pt>
              </c:strCache>
            </c:strRef>
          </c:tx>
          <c:spPr>
            <a:ln w="38100" cap="rnd">
              <a:solidFill>
                <a:srgbClr val="9437FF"/>
              </a:solidFill>
              <a:round/>
            </a:ln>
            <a:effectLst/>
          </c:spPr>
          <c:marker>
            <c:symbol val="none"/>
          </c:marker>
          <c:cat>
            <c:numRef>
              <c:f>Data_Validation!$E$8:$E$67</c:f>
              <c:numCache>
                <c:formatCode>m/d/yy</c:formatCode>
                <c:ptCount val="60"/>
                <c:pt idx="0">
                  <c:v>45691</c:v>
                </c:pt>
                <c:pt idx="1">
                  <c:v>45692</c:v>
                </c:pt>
                <c:pt idx="2">
                  <c:v>45693</c:v>
                </c:pt>
                <c:pt idx="3">
                  <c:v>45694</c:v>
                </c:pt>
                <c:pt idx="4">
                  <c:v>45695</c:v>
                </c:pt>
                <c:pt idx="5">
                  <c:v>45698</c:v>
                </c:pt>
                <c:pt idx="6">
                  <c:v>45699</c:v>
                </c:pt>
                <c:pt idx="7">
                  <c:v>45700</c:v>
                </c:pt>
                <c:pt idx="8">
                  <c:v>45701</c:v>
                </c:pt>
                <c:pt idx="9">
                  <c:v>45702</c:v>
                </c:pt>
                <c:pt idx="10">
                  <c:v>45706</c:v>
                </c:pt>
                <c:pt idx="11">
                  <c:v>45707</c:v>
                </c:pt>
                <c:pt idx="12">
                  <c:v>45708</c:v>
                </c:pt>
                <c:pt idx="13">
                  <c:v>45709</c:v>
                </c:pt>
                <c:pt idx="14">
                  <c:v>45712</c:v>
                </c:pt>
                <c:pt idx="15">
                  <c:v>45713</c:v>
                </c:pt>
                <c:pt idx="16">
                  <c:v>45714</c:v>
                </c:pt>
                <c:pt idx="17">
                  <c:v>45715</c:v>
                </c:pt>
                <c:pt idx="18">
                  <c:v>45716</c:v>
                </c:pt>
                <c:pt idx="19">
                  <c:v>45719</c:v>
                </c:pt>
                <c:pt idx="20">
                  <c:v>45720</c:v>
                </c:pt>
                <c:pt idx="21">
                  <c:v>45721</c:v>
                </c:pt>
                <c:pt idx="22">
                  <c:v>45722</c:v>
                </c:pt>
                <c:pt idx="23">
                  <c:v>45723</c:v>
                </c:pt>
                <c:pt idx="24">
                  <c:v>45726</c:v>
                </c:pt>
                <c:pt idx="25">
                  <c:v>45727</c:v>
                </c:pt>
                <c:pt idx="26">
                  <c:v>45728</c:v>
                </c:pt>
                <c:pt idx="27">
                  <c:v>45729</c:v>
                </c:pt>
                <c:pt idx="28">
                  <c:v>45730</c:v>
                </c:pt>
                <c:pt idx="29">
                  <c:v>45733</c:v>
                </c:pt>
                <c:pt idx="30">
                  <c:v>45734</c:v>
                </c:pt>
                <c:pt idx="31">
                  <c:v>45735</c:v>
                </c:pt>
                <c:pt idx="32">
                  <c:v>45736</c:v>
                </c:pt>
                <c:pt idx="33">
                  <c:v>45737</c:v>
                </c:pt>
                <c:pt idx="34">
                  <c:v>45740</c:v>
                </c:pt>
                <c:pt idx="35">
                  <c:v>45741</c:v>
                </c:pt>
                <c:pt idx="36">
                  <c:v>45742</c:v>
                </c:pt>
                <c:pt idx="37">
                  <c:v>45743</c:v>
                </c:pt>
                <c:pt idx="38">
                  <c:v>45744</c:v>
                </c:pt>
                <c:pt idx="39">
                  <c:v>45747</c:v>
                </c:pt>
                <c:pt idx="40">
                  <c:v>45748</c:v>
                </c:pt>
                <c:pt idx="41">
                  <c:v>45749</c:v>
                </c:pt>
                <c:pt idx="42">
                  <c:v>45750</c:v>
                </c:pt>
                <c:pt idx="43">
                  <c:v>45751</c:v>
                </c:pt>
                <c:pt idx="44">
                  <c:v>45754</c:v>
                </c:pt>
                <c:pt idx="45">
                  <c:v>45755</c:v>
                </c:pt>
                <c:pt idx="46">
                  <c:v>45756</c:v>
                </c:pt>
                <c:pt idx="47">
                  <c:v>45757</c:v>
                </c:pt>
                <c:pt idx="48">
                  <c:v>45758</c:v>
                </c:pt>
                <c:pt idx="49">
                  <c:v>45761</c:v>
                </c:pt>
                <c:pt idx="50">
                  <c:v>45762</c:v>
                </c:pt>
                <c:pt idx="51">
                  <c:v>45763</c:v>
                </c:pt>
                <c:pt idx="52">
                  <c:v>45764</c:v>
                </c:pt>
                <c:pt idx="53">
                  <c:v>45768</c:v>
                </c:pt>
                <c:pt idx="54">
                  <c:v>45769</c:v>
                </c:pt>
                <c:pt idx="55">
                  <c:v>45770</c:v>
                </c:pt>
                <c:pt idx="56">
                  <c:v>45771</c:v>
                </c:pt>
                <c:pt idx="57">
                  <c:v>45772</c:v>
                </c:pt>
                <c:pt idx="58">
                  <c:v>45775</c:v>
                </c:pt>
                <c:pt idx="59">
                  <c:v>45776</c:v>
                </c:pt>
              </c:numCache>
            </c:numRef>
          </c:cat>
          <c:val>
            <c:numRef>
              <c:f>Data_Validation!$F$8:$F$67</c:f>
              <c:numCache>
                <c:formatCode>_([$$-409]* #,##0.00_);_([$$-409]* \(#,##0.00\);_([$$-409]* "-"??_);_(@_)</c:formatCode>
                <c:ptCount val="60"/>
                <c:pt idx="0">
                  <c:v>410.92</c:v>
                </c:pt>
                <c:pt idx="1">
                  <c:v>412.37</c:v>
                </c:pt>
                <c:pt idx="2">
                  <c:v>413.29</c:v>
                </c:pt>
                <c:pt idx="3">
                  <c:v>415.82</c:v>
                </c:pt>
                <c:pt idx="4">
                  <c:v>409.75</c:v>
                </c:pt>
                <c:pt idx="5">
                  <c:v>412.22</c:v>
                </c:pt>
                <c:pt idx="6">
                  <c:v>411.44</c:v>
                </c:pt>
                <c:pt idx="7">
                  <c:v>409.04</c:v>
                </c:pt>
                <c:pt idx="8">
                  <c:v>410.54</c:v>
                </c:pt>
                <c:pt idx="9">
                  <c:v>408.43</c:v>
                </c:pt>
                <c:pt idx="10">
                  <c:v>409.64</c:v>
                </c:pt>
                <c:pt idx="11">
                  <c:v>414.77</c:v>
                </c:pt>
                <c:pt idx="12">
                  <c:v>416.13</c:v>
                </c:pt>
                <c:pt idx="13">
                  <c:v>408.21</c:v>
                </c:pt>
                <c:pt idx="14">
                  <c:v>404</c:v>
                </c:pt>
                <c:pt idx="15">
                  <c:v>397.9</c:v>
                </c:pt>
                <c:pt idx="16">
                  <c:v>399.73</c:v>
                </c:pt>
                <c:pt idx="17">
                  <c:v>392.53</c:v>
                </c:pt>
                <c:pt idx="18">
                  <c:v>396.99</c:v>
                </c:pt>
                <c:pt idx="19">
                  <c:v>388.49</c:v>
                </c:pt>
                <c:pt idx="20">
                  <c:v>388.61</c:v>
                </c:pt>
                <c:pt idx="21">
                  <c:v>401.02</c:v>
                </c:pt>
                <c:pt idx="22">
                  <c:v>396.89</c:v>
                </c:pt>
                <c:pt idx="23">
                  <c:v>393.31</c:v>
                </c:pt>
                <c:pt idx="24">
                  <c:v>380.16</c:v>
                </c:pt>
                <c:pt idx="25">
                  <c:v>380.45</c:v>
                </c:pt>
                <c:pt idx="26">
                  <c:v>383.27</c:v>
                </c:pt>
                <c:pt idx="27">
                  <c:v>378.77</c:v>
                </c:pt>
                <c:pt idx="28">
                  <c:v>388.56</c:v>
                </c:pt>
                <c:pt idx="29">
                  <c:v>388.7</c:v>
                </c:pt>
                <c:pt idx="30">
                  <c:v>383.52</c:v>
                </c:pt>
                <c:pt idx="31">
                  <c:v>387.82</c:v>
                </c:pt>
                <c:pt idx="32">
                  <c:v>386.84</c:v>
                </c:pt>
                <c:pt idx="33">
                  <c:v>391.26</c:v>
                </c:pt>
                <c:pt idx="34">
                  <c:v>393.08</c:v>
                </c:pt>
                <c:pt idx="35">
                  <c:v>395.16</c:v>
                </c:pt>
                <c:pt idx="36">
                  <c:v>389.97</c:v>
                </c:pt>
                <c:pt idx="37">
                  <c:v>390.58</c:v>
                </c:pt>
                <c:pt idx="38">
                  <c:v>378.8</c:v>
                </c:pt>
                <c:pt idx="39">
                  <c:v>375.39</c:v>
                </c:pt>
                <c:pt idx="40">
                  <c:v>382.19</c:v>
                </c:pt>
                <c:pt idx="41">
                  <c:v>382.14</c:v>
                </c:pt>
                <c:pt idx="42">
                  <c:v>373.11</c:v>
                </c:pt>
                <c:pt idx="43">
                  <c:v>359.84</c:v>
                </c:pt>
                <c:pt idx="44">
                  <c:v>357.86</c:v>
                </c:pt>
                <c:pt idx="45">
                  <c:v>354.56</c:v>
                </c:pt>
                <c:pt idx="46">
                  <c:v>390.49</c:v>
                </c:pt>
                <c:pt idx="47">
                  <c:v>381.35</c:v>
                </c:pt>
                <c:pt idx="48">
                  <c:v>388.45</c:v>
                </c:pt>
                <c:pt idx="49">
                  <c:v>387.81</c:v>
                </c:pt>
                <c:pt idx="50">
                  <c:v>385.73</c:v>
                </c:pt>
                <c:pt idx="51">
                  <c:v>371.61</c:v>
                </c:pt>
                <c:pt idx="52">
                  <c:v>367.78</c:v>
                </c:pt>
                <c:pt idx="53">
                  <c:v>359.12</c:v>
                </c:pt>
                <c:pt idx="54">
                  <c:v>366.82</c:v>
                </c:pt>
                <c:pt idx="55">
                  <c:v>374.39</c:v>
                </c:pt>
                <c:pt idx="56">
                  <c:v>387.3</c:v>
                </c:pt>
                <c:pt idx="57">
                  <c:v>391.85</c:v>
                </c:pt>
                <c:pt idx="58">
                  <c:v>391.16</c:v>
                </c:pt>
                <c:pt idx="59">
                  <c:v>394.04</c:v>
                </c:pt>
              </c:numCache>
            </c:numRef>
          </c:val>
          <c:smooth val="0"/>
          <c:extLst>
            <c:ext xmlns:c16="http://schemas.microsoft.com/office/drawing/2014/chart" uri="{C3380CC4-5D6E-409C-BE32-E72D297353CC}">
              <c16:uniqueId val="{00000000-BDCF-5B42-AE4E-E9D0D974FB8C}"/>
            </c:ext>
          </c:extLst>
        </c:ser>
        <c:dLbls>
          <c:showLegendKey val="0"/>
          <c:showVal val="0"/>
          <c:showCatName val="0"/>
          <c:showSerName val="0"/>
          <c:showPercent val="0"/>
          <c:showBubbleSize val="0"/>
        </c:dLbls>
        <c:marker val="1"/>
        <c:smooth val="0"/>
        <c:axId val="1308915263"/>
        <c:axId val="1286458031"/>
      </c:lineChart>
      <c:dateAx>
        <c:axId val="1308974815"/>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08692671"/>
        <c:crosses val="autoZero"/>
        <c:auto val="1"/>
        <c:lblOffset val="100"/>
        <c:baseTimeUnit val="days"/>
      </c:dateAx>
      <c:valAx>
        <c:axId val="130869267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08974815"/>
        <c:crosses val="autoZero"/>
        <c:crossBetween val="between"/>
      </c:valAx>
      <c:valAx>
        <c:axId val="1286458031"/>
        <c:scaling>
          <c:orientation val="minMax"/>
        </c:scaling>
        <c:delete val="0"/>
        <c:axPos val="r"/>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08915263"/>
        <c:crosses val="max"/>
        <c:crossBetween val="between"/>
      </c:valAx>
      <c:dateAx>
        <c:axId val="1308915263"/>
        <c:scaling>
          <c:orientation val="minMax"/>
        </c:scaling>
        <c:delete val="1"/>
        <c:axPos val="b"/>
        <c:numFmt formatCode="m/d/yy" sourceLinked="1"/>
        <c:majorTickMark val="out"/>
        <c:minorTickMark val="none"/>
        <c:tickLblPos val="nextTo"/>
        <c:crossAx val="1286458031"/>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rgbClr val="F8F9FA"/>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image" Target="../media/image4.svg"/></Relationships>
</file>

<file path=xl/drawings/_rels/drawing4.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3</xdr:col>
      <xdr:colOff>114172</xdr:colOff>
      <xdr:row>23</xdr:row>
      <xdr:rowOff>183284</xdr:rowOff>
    </xdr:from>
    <xdr:to>
      <xdr:col>6</xdr:col>
      <xdr:colOff>847950</xdr:colOff>
      <xdr:row>28</xdr:row>
      <xdr:rowOff>10825</xdr:rowOff>
    </xdr:to>
    <xdr:sp macro="" textlink="">
      <xdr:nvSpPr>
        <xdr:cNvPr id="6" name="Rounded Rectangle 5">
          <a:extLst>
            <a:ext uri="{FF2B5EF4-FFF2-40B4-BE49-F238E27FC236}">
              <a16:creationId xmlns:a16="http://schemas.microsoft.com/office/drawing/2014/main" id="{0DAAA222-7A48-38BC-6472-483598B685A8}"/>
            </a:ext>
          </a:extLst>
        </xdr:cNvPr>
        <xdr:cNvSpPr/>
      </xdr:nvSpPr>
      <xdr:spPr>
        <a:xfrm>
          <a:off x="3677948" y="8827060"/>
          <a:ext cx="3714390" cy="170662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1138984</xdr:colOff>
      <xdr:row>23</xdr:row>
      <xdr:rowOff>183284</xdr:rowOff>
    </xdr:from>
    <xdr:to>
      <xdr:col>10</xdr:col>
      <xdr:colOff>467180</xdr:colOff>
      <xdr:row>28</xdr:row>
      <xdr:rowOff>10825</xdr:rowOff>
    </xdr:to>
    <xdr:sp macro="" textlink="">
      <xdr:nvSpPr>
        <xdr:cNvPr id="8" name="Rounded Rectangle 7">
          <a:extLst>
            <a:ext uri="{FF2B5EF4-FFF2-40B4-BE49-F238E27FC236}">
              <a16:creationId xmlns:a16="http://schemas.microsoft.com/office/drawing/2014/main" id="{EC9634A8-43F5-3644-8C2B-0F33B2AE2BAE}"/>
            </a:ext>
          </a:extLst>
        </xdr:cNvPr>
        <xdr:cNvSpPr/>
      </xdr:nvSpPr>
      <xdr:spPr>
        <a:xfrm>
          <a:off x="7683372" y="8827060"/>
          <a:ext cx="3708400" cy="170662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729648</xdr:colOff>
      <xdr:row>23</xdr:row>
      <xdr:rowOff>186107</xdr:rowOff>
    </xdr:from>
    <xdr:to>
      <xdr:col>12</xdr:col>
      <xdr:colOff>1299507</xdr:colOff>
      <xdr:row>28</xdr:row>
      <xdr:rowOff>13648</xdr:rowOff>
    </xdr:to>
    <xdr:sp macro="" textlink="">
      <xdr:nvSpPr>
        <xdr:cNvPr id="9" name="Rounded Rectangle 8">
          <a:extLst>
            <a:ext uri="{FF2B5EF4-FFF2-40B4-BE49-F238E27FC236}">
              <a16:creationId xmlns:a16="http://schemas.microsoft.com/office/drawing/2014/main" id="{5F43FE1A-C331-8E4B-A651-E4BB751899DC}"/>
            </a:ext>
          </a:extLst>
        </xdr:cNvPr>
        <xdr:cNvSpPr/>
      </xdr:nvSpPr>
      <xdr:spPr>
        <a:xfrm>
          <a:off x="11654240" y="8829883"/>
          <a:ext cx="3731900" cy="170662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173305</xdr:colOff>
      <xdr:row>7</xdr:row>
      <xdr:rowOff>319303</xdr:rowOff>
    </xdr:from>
    <xdr:to>
      <xdr:col>13</xdr:col>
      <xdr:colOff>170486</xdr:colOff>
      <xdr:row>22</xdr:row>
      <xdr:rowOff>207204</xdr:rowOff>
    </xdr:to>
    <xdr:graphicFrame macro="">
      <xdr:nvGraphicFramePr>
        <xdr:cNvPr id="3" name="Chart 2">
          <a:extLst>
            <a:ext uri="{FF2B5EF4-FFF2-40B4-BE49-F238E27FC236}">
              <a16:creationId xmlns:a16="http://schemas.microsoft.com/office/drawing/2014/main" id="{CA75B39E-ECA4-434B-B6FC-8DABC07170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178714</xdr:colOff>
      <xdr:row>24</xdr:row>
      <xdr:rowOff>20841</xdr:rowOff>
    </xdr:from>
    <xdr:to>
      <xdr:col>6</xdr:col>
      <xdr:colOff>764025</xdr:colOff>
      <xdr:row>25</xdr:row>
      <xdr:rowOff>173580</xdr:rowOff>
    </xdr:to>
    <xdr:sp macro="" textlink="">
      <xdr:nvSpPr>
        <xdr:cNvPr id="4" name="TextBox 3">
          <a:extLst>
            <a:ext uri="{FF2B5EF4-FFF2-40B4-BE49-F238E27FC236}">
              <a16:creationId xmlns:a16="http://schemas.microsoft.com/office/drawing/2014/main" id="{587158B3-CCFB-06F3-11CF-9F2E454AE0B5}"/>
            </a:ext>
          </a:extLst>
        </xdr:cNvPr>
        <xdr:cNvSpPr txBox="1"/>
      </xdr:nvSpPr>
      <xdr:spPr>
        <a:xfrm>
          <a:off x="3742490" y="9040433"/>
          <a:ext cx="3565923" cy="528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0" i="0" u="none" strike="noStrike">
              <a:solidFill>
                <a:schemeClr val="dk1"/>
              </a:solidFill>
              <a:effectLst/>
              <a:latin typeface="+mn-lt"/>
              <a:ea typeface="+mn-ea"/>
              <a:cs typeface="+mn-cs"/>
            </a:rPr>
            <a:t>💼</a:t>
          </a:r>
          <a:r>
            <a:rPr lang="en-CA" sz="2000" b="0" i="0" u="none" strike="noStrike">
              <a:solidFill>
                <a:schemeClr val="dk1"/>
              </a:solidFill>
              <a:effectLst/>
              <a:latin typeface="PT Sans" panose="020B0503020203020204" pitchFamily="34" charset="77"/>
              <a:ea typeface="+mn-ea"/>
              <a:cs typeface="+mn-cs"/>
            </a:rPr>
            <a:t> </a:t>
          </a:r>
          <a:r>
            <a:rPr lang="en-US" sz="2000">
              <a:latin typeface="PT Sans" panose="020B0503020203020204" pitchFamily="34" charset="77"/>
            </a:rPr>
            <a:t>Starting</a:t>
          </a:r>
          <a:r>
            <a:rPr lang="en-US" sz="2000" baseline="0">
              <a:latin typeface="PT Sans" panose="020B0503020203020204" pitchFamily="34" charset="77"/>
            </a:rPr>
            <a:t> Net Worth</a:t>
          </a:r>
          <a:endParaRPr lang="en-US" sz="2000">
            <a:latin typeface="PT Sans" panose="020B0503020203020204" pitchFamily="34" charset="77"/>
          </a:endParaRPr>
        </a:p>
      </xdr:txBody>
    </xdr:sp>
    <xdr:clientData/>
  </xdr:twoCellAnchor>
  <xdr:twoCellAnchor>
    <xdr:from>
      <xdr:col>7</xdr:col>
      <xdr:colOff>14547</xdr:colOff>
      <xdr:row>24</xdr:row>
      <xdr:rowOff>6570</xdr:rowOff>
    </xdr:from>
    <xdr:to>
      <xdr:col>10</xdr:col>
      <xdr:colOff>385558</xdr:colOff>
      <xdr:row>25</xdr:row>
      <xdr:rowOff>159309</xdr:rowOff>
    </xdr:to>
    <xdr:sp macro="" textlink="">
      <xdr:nvSpPr>
        <xdr:cNvPr id="7" name="TextBox 6">
          <a:extLst>
            <a:ext uri="{FF2B5EF4-FFF2-40B4-BE49-F238E27FC236}">
              <a16:creationId xmlns:a16="http://schemas.microsoft.com/office/drawing/2014/main" id="{9DB13C21-C7A3-E948-8A38-D44412E10829}"/>
            </a:ext>
          </a:extLst>
        </xdr:cNvPr>
        <xdr:cNvSpPr txBox="1"/>
      </xdr:nvSpPr>
      <xdr:spPr>
        <a:xfrm>
          <a:off x="7764139" y="9026162"/>
          <a:ext cx="3546011" cy="528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0" i="0" u="none" strike="noStrike">
              <a:solidFill>
                <a:schemeClr val="dk1"/>
              </a:solidFill>
              <a:effectLst/>
              <a:latin typeface="+mn-lt"/>
              <a:ea typeface="+mn-ea"/>
              <a:cs typeface="+mn-cs"/>
            </a:rPr>
            <a:t>📊</a:t>
          </a:r>
          <a:r>
            <a:rPr lang="en-CA" sz="2000" b="1" i="0" u="none" strike="noStrike">
              <a:solidFill>
                <a:schemeClr val="dk1"/>
              </a:solidFill>
              <a:effectLst/>
              <a:latin typeface="+mn-lt"/>
              <a:ea typeface="+mn-ea"/>
              <a:cs typeface="+mn-cs"/>
            </a:rPr>
            <a:t> </a:t>
          </a:r>
          <a:r>
            <a:rPr lang="en-US" sz="2000">
              <a:latin typeface="PT Sans" panose="020B0503020203020204" pitchFamily="34" charset="77"/>
            </a:rPr>
            <a:t>Current</a:t>
          </a:r>
          <a:r>
            <a:rPr lang="en-US" sz="2000" baseline="0">
              <a:latin typeface="PT Sans" panose="020B0503020203020204" pitchFamily="34" charset="77"/>
            </a:rPr>
            <a:t> Net Worth</a:t>
          </a:r>
          <a:endParaRPr lang="en-US" sz="2000">
            <a:latin typeface="PT Sans" panose="020B0503020203020204" pitchFamily="34" charset="77"/>
          </a:endParaRPr>
        </a:p>
      </xdr:txBody>
    </xdr:sp>
    <xdr:clientData/>
  </xdr:twoCellAnchor>
  <xdr:twoCellAnchor>
    <xdr:from>
      <xdr:col>10</xdr:col>
      <xdr:colOff>764253</xdr:colOff>
      <xdr:row>24</xdr:row>
      <xdr:rowOff>34530</xdr:rowOff>
    </xdr:from>
    <xdr:to>
      <xdr:col>12</xdr:col>
      <xdr:colOff>1200128</xdr:colOff>
      <xdr:row>25</xdr:row>
      <xdr:rowOff>187269</xdr:rowOff>
    </xdr:to>
    <xdr:sp macro="" textlink="">
      <xdr:nvSpPr>
        <xdr:cNvPr id="10" name="TextBox 9">
          <a:extLst>
            <a:ext uri="{FF2B5EF4-FFF2-40B4-BE49-F238E27FC236}">
              <a16:creationId xmlns:a16="http://schemas.microsoft.com/office/drawing/2014/main" id="{068208D5-6009-F842-8489-D51EFA1096DB}"/>
            </a:ext>
          </a:extLst>
        </xdr:cNvPr>
        <xdr:cNvSpPr txBox="1"/>
      </xdr:nvSpPr>
      <xdr:spPr>
        <a:xfrm>
          <a:off x="11688845" y="9054122"/>
          <a:ext cx="3597916" cy="528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0" i="0" u="none" strike="noStrike">
              <a:solidFill>
                <a:schemeClr val="dk1"/>
              </a:solidFill>
              <a:effectLst/>
              <a:latin typeface="+mn-lt"/>
              <a:ea typeface="+mn-ea"/>
              <a:cs typeface="+mn-cs"/>
            </a:rPr>
            <a:t>📈 </a:t>
          </a:r>
          <a:r>
            <a:rPr lang="en-US" sz="2000">
              <a:latin typeface="PT Sans" panose="020B0503020203020204" pitchFamily="34" charset="77"/>
            </a:rPr>
            <a:t>Total Change</a:t>
          </a:r>
        </a:p>
        <a:p>
          <a:pPr algn="ctr"/>
          <a:endParaRPr lang="en-US" sz="2000">
            <a:latin typeface="PT Sans" panose="020B0503020203020204" pitchFamily="34" charset="77"/>
          </a:endParaRPr>
        </a:p>
      </xdr:txBody>
    </xdr:sp>
    <xdr:clientData/>
  </xdr:twoCellAnchor>
  <xdr:twoCellAnchor>
    <xdr:from>
      <xdr:col>3</xdr:col>
      <xdr:colOff>164445</xdr:colOff>
      <xdr:row>25</xdr:row>
      <xdr:rowOff>173581</xdr:rowOff>
    </xdr:from>
    <xdr:to>
      <xdr:col>6</xdr:col>
      <xdr:colOff>749756</xdr:colOff>
      <xdr:row>26</xdr:row>
      <xdr:rowOff>344815</xdr:rowOff>
    </xdr:to>
    <xdr:sp macro="" textlink="Assets!D16">
      <xdr:nvSpPr>
        <xdr:cNvPr id="11" name="TextBox 10">
          <a:extLst>
            <a:ext uri="{FF2B5EF4-FFF2-40B4-BE49-F238E27FC236}">
              <a16:creationId xmlns:a16="http://schemas.microsoft.com/office/drawing/2014/main" id="{42CDEBC1-4435-CB42-83C5-92EE092A11C0}"/>
            </a:ext>
          </a:extLst>
        </xdr:cNvPr>
        <xdr:cNvSpPr txBox="1"/>
      </xdr:nvSpPr>
      <xdr:spPr>
        <a:xfrm>
          <a:off x="3728221" y="9568989"/>
          <a:ext cx="3565923" cy="547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808E08B-3DC7-4B49-9C18-5216B3659FCE}" type="TxLink">
            <a:rPr lang="en-US" sz="3200" b="0" i="0" u="none" strike="noStrike">
              <a:solidFill>
                <a:srgbClr val="000000"/>
              </a:solidFill>
              <a:latin typeface="+mn-lt"/>
            </a:rPr>
            <a:pPr algn="ctr"/>
            <a:t> $690,000.00 </a:t>
          </a:fld>
          <a:endParaRPr lang="en-US" sz="3200">
            <a:latin typeface="+mn-lt"/>
          </a:endParaRPr>
        </a:p>
      </xdr:txBody>
    </xdr:sp>
    <xdr:clientData/>
  </xdr:twoCellAnchor>
  <xdr:twoCellAnchor>
    <xdr:from>
      <xdr:col>7</xdr:col>
      <xdr:colOff>19398</xdr:colOff>
      <xdr:row>25</xdr:row>
      <xdr:rowOff>199907</xdr:rowOff>
    </xdr:from>
    <xdr:to>
      <xdr:col>10</xdr:col>
      <xdr:colOff>390409</xdr:colOff>
      <xdr:row>27</xdr:row>
      <xdr:rowOff>4357</xdr:rowOff>
    </xdr:to>
    <xdr:sp macro="" textlink="Data_Validation!L18">
      <xdr:nvSpPr>
        <xdr:cNvPr id="12" name="TextBox 11">
          <a:extLst>
            <a:ext uri="{FF2B5EF4-FFF2-40B4-BE49-F238E27FC236}">
              <a16:creationId xmlns:a16="http://schemas.microsoft.com/office/drawing/2014/main" id="{40FFB665-C78C-504A-9261-7341A92E9694}"/>
            </a:ext>
          </a:extLst>
        </xdr:cNvPr>
        <xdr:cNvSpPr txBox="1"/>
      </xdr:nvSpPr>
      <xdr:spPr>
        <a:xfrm>
          <a:off x="7768990" y="9595315"/>
          <a:ext cx="3546011" cy="5560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B8DCD31-FE38-6D49-BA0D-55080765B5CF}" type="TxLink">
            <a:rPr lang="en-US" sz="3200" b="0" i="0" u="none" strike="noStrike">
              <a:solidFill>
                <a:srgbClr val="000000"/>
              </a:solidFill>
              <a:latin typeface="Calibri"/>
              <a:cs typeface="Calibri"/>
            </a:rPr>
            <a:pPr algn="ctr"/>
            <a:t>$2,247,533.97</a:t>
          </a:fld>
          <a:endParaRPr lang="en-US" sz="3200" b="0" i="0" u="none" strike="noStrike">
            <a:solidFill>
              <a:srgbClr val="000000"/>
            </a:solidFill>
          </a:endParaRPr>
        </a:p>
      </xdr:txBody>
    </xdr:sp>
    <xdr:clientData/>
  </xdr:twoCellAnchor>
  <xdr:twoCellAnchor>
    <xdr:from>
      <xdr:col>10</xdr:col>
      <xdr:colOff>804736</xdr:colOff>
      <xdr:row>25</xdr:row>
      <xdr:rowOff>191264</xdr:rowOff>
    </xdr:from>
    <xdr:to>
      <xdr:col>12</xdr:col>
      <xdr:colOff>1240611</xdr:colOff>
      <xdr:row>26</xdr:row>
      <xdr:rowOff>366347</xdr:rowOff>
    </xdr:to>
    <xdr:sp macro="" textlink="Assets!Q16">
      <xdr:nvSpPr>
        <xdr:cNvPr id="13" name="TextBox 12">
          <a:extLst>
            <a:ext uri="{FF2B5EF4-FFF2-40B4-BE49-F238E27FC236}">
              <a16:creationId xmlns:a16="http://schemas.microsoft.com/office/drawing/2014/main" id="{7B838EAA-375D-D74A-931A-FE7146E46FF7}"/>
            </a:ext>
          </a:extLst>
        </xdr:cNvPr>
        <xdr:cNvSpPr txBox="1"/>
      </xdr:nvSpPr>
      <xdr:spPr>
        <a:xfrm>
          <a:off x="11729328" y="9586672"/>
          <a:ext cx="3597916" cy="550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0B3E359-3E49-C74D-B241-7069AEA44B3D}" type="TxLink">
            <a:rPr lang="en-US" sz="3200" b="0" i="0" u="none" strike="noStrike">
              <a:solidFill>
                <a:srgbClr val="000000"/>
              </a:solidFill>
              <a:latin typeface="PT Sans"/>
            </a:rPr>
            <a:pPr algn="ctr"/>
            <a:t>+225.73%</a:t>
          </a:fld>
          <a:endParaRPr lang="en-US" sz="3200" b="0" i="0" u="none" strike="noStrike">
            <a:solidFill>
              <a:srgbClr val="000000"/>
            </a:solidFill>
            <a:latin typeface="PT San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957022</xdr:colOff>
      <xdr:row>6</xdr:row>
      <xdr:rowOff>166308</xdr:rowOff>
    </xdr:from>
    <xdr:to>
      <xdr:col>14</xdr:col>
      <xdr:colOff>523511</xdr:colOff>
      <xdr:row>26</xdr:row>
      <xdr:rowOff>203586</xdr:rowOff>
    </xdr:to>
    <xdr:graphicFrame macro="">
      <xdr:nvGraphicFramePr>
        <xdr:cNvPr id="2" name="Chart 1">
          <a:extLst>
            <a:ext uri="{FF2B5EF4-FFF2-40B4-BE49-F238E27FC236}">
              <a16:creationId xmlns:a16="http://schemas.microsoft.com/office/drawing/2014/main" id="{DA1E9F7E-0EEE-8235-8A79-95717AAD6B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314960</xdr:colOff>
      <xdr:row>1</xdr:row>
      <xdr:rowOff>81280</xdr:rowOff>
    </xdr:from>
    <xdr:to>
      <xdr:col>2</xdr:col>
      <xdr:colOff>416560</xdr:colOff>
      <xdr:row>4</xdr:row>
      <xdr:rowOff>101600</xdr:rowOff>
    </xdr:to>
    <xdr:pic>
      <xdr:nvPicPr>
        <xdr:cNvPr id="8" name="Graphic 7" descr="Coins outline">
          <a:extLst>
            <a:ext uri="{FF2B5EF4-FFF2-40B4-BE49-F238E27FC236}">
              <a16:creationId xmlns:a16="http://schemas.microsoft.com/office/drawing/2014/main" id="{2435B8D7-5F59-69BA-C7C5-397B310090A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07440" y="274320"/>
          <a:ext cx="701040" cy="7010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83079</xdr:colOff>
      <xdr:row>17</xdr:row>
      <xdr:rowOff>10012</xdr:rowOff>
    </xdr:from>
    <xdr:to>
      <xdr:col>5</xdr:col>
      <xdr:colOff>1772709</xdr:colOff>
      <xdr:row>39</xdr:row>
      <xdr:rowOff>79374</xdr:rowOff>
    </xdr:to>
    <xdr:graphicFrame macro="">
      <xdr:nvGraphicFramePr>
        <xdr:cNvPr id="2" name="Chart 1">
          <a:extLst>
            <a:ext uri="{FF2B5EF4-FFF2-40B4-BE49-F238E27FC236}">
              <a16:creationId xmlns:a16="http://schemas.microsoft.com/office/drawing/2014/main" id="{A1659DEA-AB8D-565C-1665-39FE66120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165920</xdr:colOff>
      <xdr:row>21</xdr:row>
      <xdr:rowOff>158751</xdr:rowOff>
    </xdr:from>
    <xdr:to>
      <xdr:col>12</xdr:col>
      <xdr:colOff>773655</xdr:colOff>
      <xdr:row>39</xdr:row>
      <xdr:rowOff>51915</xdr:rowOff>
    </xdr:to>
    <xdr:graphicFrame macro="">
      <xdr:nvGraphicFramePr>
        <xdr:cNvPr id="6" name="Chart 5">
          <a:extLst>
            <a:ext uri="{FF2B5EF4-FFF2-40B4-BE49-F238E27FC236}">
              <a16:creationId xmlns:a16="http://schemas.microsoft.com/office/drawing/2014/main" id="{ADBA5437-B6AD-F64A-8B6E-1194729BA2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267910</xdr:colOff>
      <xdr:row>3</xdr:row>
      <xdr:rowOff>144724</xdr:rowOff>
    </xdr:from>
    <xdr:to>
      <xdr:col>3</xdr:col>
      <xdr:colOff>318989</xdr:colOff>
      <xdr:row>5</xdr:row>
      <xdr:rowOff>102391</xdr:rowOff>
    </xdr:to>
    <xdr:pic>
      <xdr:nvPicPr>
        <xdr:cNvPr id="15" name="Graphic 14" descr="Bank outline">
          <a:extLst>
            <a:ext uri="{FF2B5EF4-FFF2-40B4-BE49-F238E27FC236}">
              <a16:creationId xmlns:a16="http://schemas.microsoft.com/office/drawing/2014/main" id="{7D38F2C7-CC62-0334-8AE0-95BE6AE3620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512510" y="1148024"/>
          <a:ext cx="813079" cy="8085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282080</xdr:colOff>
      <xdr:row>2</xdr:row>
      <xdr:rowOff>17920</xdr:rowOff>
    </xdr:from>
    <xdr:to>
      <xdr:col>3</xdr:col>
      <xdr:colOff>212744</xdr:colOff>
      <xdr:row>6</xdr:row>
      <xdr:rowOff>40640</xdr:rowOff>
    </xdr:to>
    <xdr:pic>
      <xdr:nvPicPr>
        <xdr:cNvPr id="8" name="Graphic 7" descr="Bank check outline">
          <a:extLst>
            <a:ext uri="{FF2B5EF4-FFF2-40B4-BE49-F238E27FC236}">
              <a16:creationId xmlns:a16="http://schemas.microsoft.com/office/drawing/2014/main" id="{4B62819E-602C-1E5A-7D85-C226558F006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28000" y="404000"/>
          <a:ext cx="794880" cy="794880"/>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63">
    <v t="i">0</v>
    <v t="i">1</v>
    <v t="i">2</v>
    <v t="i">3</v>
    <v t="i">4</v>
    <v t="i">7</v>
    <v t="i">8</v>
    <v t="i">9</v>
    <v t="i">10</v>
    <v t="i">11</v>
    <v t="i">15</v>
    <v t="i">16</v>
    <v t="i">17</v>
    <v t="i">18</v>
    <v t="i">21</v>
    <v t="i">22</v>
    <v t="i">23</v>
    <v t="i">24</v>
    <v t="i">25</v>
    <v t="i">28</v>
    <v t="i">29</v>
    <v t="i">30</v>
    <v t="i">31</v>
    <v t="i">32</v>
    <v t="i">35</v>
    <v t="i">36</v>
    <v t="i">37</v>
    <v t="i">38</v>
    <v t="i">39</v>
    <v t="i">42</v>
    <v t="i">43</v>
    <v t="i">44</v>
    <v t="i">45</v>
    <v t="i">46</v>
    <v t="i">49</v>
    <v t="i">50</v>
    <v t="i">51</v>
    <v t="i">52</v>
    <v t="i">53</v>
    <v t="i">56</v>
    <v t="i">57</v>
    <v t="i">58</v>
    <v t="i">59</v>
    <v t="i">60</v>
    <v t="i">63</v>
    <v t="i">64</v>
    <v t="i">65</v>
    <v t="i">66</v>
    <v t="i">67</v>
    <v t="i">70</v>
    <v t="i">71</v>
    <v t="i">72</v>
    <v t="i">73</v>
    <v t="i">77</v>
    <v t="i">78</v>
    <v t="i">79</v>
    <v t="i">80</v>
    <v t="i">81</v>
    <v t="i">84</v>
    <v t="i">85</v>
    <v t="i">86</v>
    <v t="i">87</v>
    <v t="i">88</v>
  </a>
  <a r="1" c="63">
    <v>5994.57</v>
    <v>6037.88</v>
    <v>6061.48</v>
    <v>6083.57</v>
    <v>6025.99</v>
    <v>6066.44</v>
    <v>6068.5</v>
    <v>6051.97</v>
    <v>6115.07</v>
    <v>6114.63</v>
    <v>6129.58</v>
    <v>6144.15</v>
    <v>6117.52</v>
    <v>6013.13</v>
    <v>5983.25</v>
    <v>5955.25</v>
    <v>5956.06</v>
    <v>5861.57</v>
    <v>5954.5</v>
    <v>5849.72</v>
    <v>5778.15</v>
    <v>5842.63</v>
    <v>5738.52</v>
    <v>5770.2</v>
    <v>5614.56</v>
    <v>5572.07</v>
    <v>5599.3</v>
    <v>5521.52</v>
    <v>5638.94</v>
    <v>5675.12</v>
    <v>5614.66</v>
    <v>5675.29</v>
    <v>5662.89</v>
    <v>5667.56</v>
    <v>5767.57</v>
    <v>5776.65</v>
    <v>5712.2</v>
    <v>5693.31</v>
    <v>5580.94</v>
    <v>5611.85</v>
    <v>5633.07</v>
    <v>5670.97</v>
    <v>5396.52</v>
    <v>5074.08</v>
    <v>5062.25</v>
    <v>4982.7700000000004</v>
    <v>5456.9</v>
    <v>5268.05</v>
    <v>5363.36</v>
    <v>5405.97</v>
    <v>5396.63</v>
    <v>5275.7</v>
    <v>5282.7</v>
    <v>5158.2</v>
    <v>5287.76</v>
    <v>5375.86</v>
    <v>5484.77</v>
    <v>5525.21</v>
    <v>5528.75</v>
    <v>5560.83</v>
    <v>5569.06</v>
    <v>5604.14</v>
    <v>5686.67</v>
  </a>
  <a r="1" c="63">
    <v>410.92</v>
    <v>412.37</v>
    <v>413.29</v>
    <v>415.82</v>
    <v>409.75</v>
    <v>412.22</v>
    <v>411.44</v>
    <v>409.04</v>
    <v>410.54</v>
    <v>408.43</v>
    <v>409.64</v>
    <v>414.77</v>
    <v>416.13</v>
    <v>408.21</v>
    <v>404</v>
    <v>397.9</v>
    <v>399.73</v>
    <v>392.53</v>
    <v>396.99</v>
    <v>388.49</v>
    <v>388.61</v>
    <v>401.02</v>
    <v>396.89</v>
    <v>393.31</v>
    <v>380.16</v>
    <v>380.45</v>
    <v>383.27</v>
    <v>378.77</v>
    <v>388.56</v>
    <v>388.7</v>
    <v>383.52</v>
    <v>387.82</v>
    <v>386.84</v>
    <v>391.26</v>
    <v>393.08</v>
    <v>395.16</v>
    <v>389.97</v>
    <v>390.58</v>
    <v>378.8</v>
    <v>375.39</v>
    <v>382.19</v>
    <v>382.14</v>
    <v>373.11</v>
    <v>359.84</v>
    <v>357.86</v>
    <v>354.56</v>
    <v>390.49</v>
    <v>381.35</v>
    <v>388.45</v>
    <v>387.81</v>
    <v>385.73</v>
    <v>371.61</v>
    <v>367.78</v>
    <v>359.12</v>
    <v>366.82</v>
    <v>374.39</v>
    <v>387.3</v>
    <v>391.85</v>
    <v>391.16</v>
    <v>394.04</v>
    <v>395.26</v>
    <v>425.4</v>
    <v>435.28</v>
  </a>
</arrayData>
</file>

<file path=xl/richData/rdrichvalue.xml><?xml version="1.0" encoding="utf-8"?>
<rvData xmlns="http://schemas.microsoft.com/office/spreadsheetml/2017/richdata" count="207">
  <rv s="0">
    <v>https://www.bing.com/financeapi/forcetrigger?t=a1slm7&amp;q=XNAS%3aMETA&amp;form=skydnc</v>
    <v>Learn more on Bing</v>
  </rv>
  <rv s="1">
    <v>0</v>
    <v>Meta Platforms, Inc. (XNAS:META)</v>
    <v>2</v>
    <v>3</v>
    <v>Finance</v>
    <v>4</v>
    <v>en-US</v>
    <v>a1slm7</v>
    <v>268435456</v>
    <v>1</v>
    <v>Powered by Refinitiv</v>
    <v>740.91</v>
    <v>432.28</v>
    <v>1.2317</v>
    <v>24.81</v>
    <v>4.3358000000000001E-2</v>
    <v>-0.13</v>
    <v>-2.1770000000000001E-4</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74067</v>
    <v>Nasdaq Stock Market</v>
    <v>XNAS</v>
    <v>XNAS</v>
    <v>1 Meta Way, MENLO PARK, CA, 94025 US</v>
    <v>604.34</v>
    <v>Software &amp; IT Services</v>
    <v>Stock</v>
    <v>45779.999997117971</v>
    <v>0</v>
    <v>578.33000000000004</v>
    <v>1501104000000</v>
    <v>Meta Platforms, Inc.</v>
    <v>Meta Platforms, Inc.</v>
    <v>583.45500000000004</v>
    <v>21.879899999999999</v>
    <v>572.21</v>
    <v>597.02</v>
    <v>596.89</v>
    <v>2514327000</v>
    <v>META</v>
    <v>Meta Platforms, Inc. (XNAS:META)</v>
    <v>24739260</v>
    <v>21267793</v>
    <v>2004</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5</v>
    <v>MICROSOFT CORPORATION (XNAS:MSFT)</v>
    <v>7</v>
    <v>8</v>
    <v>Finance</v>
    <v>4</v>
    <v>en-US</v>
    <v>a1xzim</v>
    <v>268435456</v>
    <v>1</v>
    <v>Powered by Refinitiv</v>
    <v>468.35</v>
    <v>344.79</v>
    <v>0.99760000000000004</v>
    <v>9.8800000000000008</v>
    <v>2.3224999999999999E-2</v>
    <v>-0.625</v>
    <v>-1.436E-3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439.44</v>
    <v>6</v>
    <v>Software &amp; IT Services</v>
    <v>Stock</v>
    <v>45779.999995092185</v>
    <v>7</v>
    <v>429.98500000000001</v>
    <v>3235238000000</v>
    <v>MICROSOFT CORPORATION</v>
    <v>MICROSOFT CORPORATION</v>
    <v>431.74</v>
    <v>33.639600000000002</v>
    <v>425.4</v>
    <v>435.28</v>
    <v>434.65499999999997</v>
    <v>7432544000</v>
    <v>MSFT</v>
    <v>MICROSOFT CORPORATION (XNAS:MSFT)</v>
    <v>30757434</v>
    <v>27706619</v>
    <v>1993</v>
  </rv>
  <rv s="2">
    <v>8</v>
  </rv>
  <rv s="0">
    <v>https://www.bing.com/financeapi/forcetrigger?t=a1uj52&amp;q=XNYS%3aHD&amp;form=skydnc</v>
    <v>Learn more on Bing</v>
  </rv>
  <rv s="1">
    <v>0</v>
    <v>THE HOME DEPOT, INC. (XNYS:HD)</v>
    <v>2</v>
    <v>3</v>
    <v>Finance</v>
    <v>4</v>
    <v>en-US</v>
    <v>a1uj52</v>
    <v>268435456</v>
    <v>1</v>
    <v>Powered by Refinitiv</v>
    <v>439.37</v>
    <v>323.77</v>
    <v>1.0322</v>
    <v>6.22</v>
    <v>1.736E-2</v>
    <v>-0.47</v>
    <v>-1.2889999999999998E-3</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470100</v>
    <v>New York Stock Exchange</v>
    <v>XNYS</v>
    <v>XNYS</v>
    <v>2455 Paces Ferry Road, ATLANTA, GA, 30339 US</v>
    <v>366.22989999999999</v>
    <v>Specialty Retailers</v>
    <v>Stock</v>
    <v>45779.999203784377</v>
    <v>10</v>
    <v>361.16</v>
    <v>362306707464</v>
    <v>THE HOME DEPOT, INC.</v>
    <v>THE HOME DEPOT, INC.</v>
    <v>362.08</v>
    <v>24.447399999999998</v>
    <v>358.3</v>
    <v>364.52</v>
    <v>364.05</v>
    <v>993928200</v>
    <v>HD</v>
    <v>THE HOME DEPOT, INC. (XNYS:HD)</v>
    <v>2283261</v>
    <v>3866660</v>
    <v>1978</v>
  </rv>
  <rv s="2">
    <v>11</v>
  </rv>
  <rv s="0">
    <v>https://www.bing.com/financeapi/forcetrigger?t=a33k6h&amp;q=S%26P+500+INDEX&amp;form=skydnc</v>
    <v>Learn more on Bing</v>
  </rv>
  <rv s="6">
    <v>10</v>
    <v>S&amp;P 500 INDEX</v>
    <v>11</v>
    <v>12</v>
    <v>Finance</v>
    <v>13</v>
    <v>en-US</v>
    <v>a33k6h</v>
    <v>268435456</v>
    <v>1</v>
    <v>Powered by Refinitiv</v>
    <v>6147.43</v>
    <v>4835.04</v>
    <v>82.53</v>
    <v>1.4726999999999999E-2</v>
    <v>DE</v>
    <v>5700.7</v>
    <v>Index</v>
    <v>13</v>
    <v>5642.28</v>
    <v>S&amp;P 500 INDEX</v>
    <v>5645.88</v>
    <v>5604.14</v>
    <v>5686.67</v>
    <v>INX</v>
    <v>S&amp;P 500 INDEX</v>
  </rv>
  <rv s="2">
    <v>14</v>
  </rv>
  <rv s="7">
    <fb>45691</fb>
    <v>14</v>
  </rv>
  <rv s="7">
    <fb>410.92</fb>
    <v>15</v>
  </rv>
  <rv s="7">
    <fb>5994.57</fb>
    <v>15</v>
  </rv>
  <rv s="7">
    <fb>45692</fb>
    <v>14</v>
  </rv>
  <rv s="7">
    <fb>412.37</fb>
    <v>15</v>
  </rv>
  <rv s="7">
    <fb>6037.88</fb>
    <v>15</v>
  </rv>
  <rv s="7">
    <fb>45693</fb>
    <v>14</v>
  </rv>
  <rv s="7">
    <fb>413.29</fb>
    <v>15</v>
  </rv>
  <rv s="7">
    <fb>6061.48</fb>
    <v>15</v>
  </rv>
  <rv s="7">
    <fb>45694</fb>
    <v>14</v>
  </rv>
  <rv s="7">
    <fb>415.82</fb>
    <v>15</v>
  </rv>
  <rv s="7">
    <fb>6083.57</fb>
    <v>15</v>
  </rv>
  <rv s="7">
    <fb>45695</fb>
    <v>14</v>
  </rv>
  <rv s="7">
    <fb>409.75</fb>
    <v>15</v>
  </rv>
  <rv s="7">
    <fb>6025.99</fb>
    <v>15</v>
  </rv>
  <rv s="7">
    <fb>45698</fb>
    <v>14</v>
  </rv>
  <rv s="7">
    <fb>412.22</fb>
    <v>15</v>
  </rv>
  <rv s="7">
    <fb>6066.44</fb>
    <v>15</v>
  </rv>
  <rv s="7">
    <fb>45699</fb>
    <v>14</v>
  </rv>
  <rv s="7">
    <fb>411.44</fb>
    <v>15</v>
  </rv>
  <rv s="7">
    <fb>6068.5</fb>
    <v>15</v>
  </rv>
  <rv s="7">
    <fb>45700</fb>
    <v>14</v>
  </rv>
  <rv s="7">
    <fb>409.04</fb>
    <v>15</v>
  </rv>
  <rv s="7">
    <fb>6051.97</fb>
    <v>15</v>
  </rv>
  <rv s="7">
    <fb>45701</fb>
    <v>14</v>
  </rv>
  <rv s="7">
    <fb>410.54</fb>
    <v>15</v>
  </rv>
  <rv s="7">
    <fb>6115.07</fb>
    <v>15</v>
  </rv>
  <rv s="7">
    <fb>45702</fb>
    <v>14</v>
  </rv>
  <rv s="7">
    <fb>408.43</fb>
    <v>15</v>
  </rv>
  <rv s="7">
    <fb>6114.63</fb>
    <v>15</v>
  </rv>
  <rv s="7">
    <fb>45706</fb>
    <v>14</v>
  </rv>
  <rv s="7">
    <fb>409.64</fb>
    <v>15</v>
  </rv>
  <rv s="7">
    <fb>6129.58</fb>
    <v>15</v>
  </rv>
  <rv s="7">
    <fb>45707</fb>
    <v>14</v>
  </rv>
  <rv s="7">
    <fb>414.77</fb>
    <v>15</v>
  </rv>
  <rv s="7">
    <fb>6144.15</fb>
    <v>15</v>
  </rv>
  <rv s="7">
    <fb>45708</fb>
    <v>14</v>
  </rv>
  <rv s="7">
    <fb>416.13</fb>
    <v>15</v>
  </rv>
  <rv s="7">
    <fb>6117.52</fb>
    <v>15</v>
  </rv>
  <rv s="7">
    <fb>45709</fb>
    <v>14</v>
  </rv>
  <rv s="7">
    <fb>408.21</fb>
    <v>15</v>
  </rv>
  <rv s="7">
    <fb>6013.13</fb>
    <v>15</v>
  </rv>
  <rv s="7">
    <fb>45712</fb>
    <v>14</v>
  </rv>
  <rv s="7">
    <fb>404</fb>
    <v>15</v>
  </rv>
  <rv s="7">
    <fb>5983.25</fb>
    <v>15</v>
  </rv>
  <rv s="7">
    <fb>45713</fb>
    <v>14</v>
  </rv>
  <rv s="7">
    <fb>397.9</fb>
    <v>15</v>
  </rv>
  <rv s="7">
    <fb>5955.25</fb>
    <v>15</v>
  </rv>
  <rv s="7">
    <fb>45714</fb>
    <v>14</v>
  </rv>
  <rv s="7">
    <fb>399.73</fb>
    <v>15</v>
  </rv>
  <rv s="7">
    <fb>5956.06</fb>
    <v>15</v>
  </rv>
  <rv s="7">
    <fb>45715</fb>
    <v>14</v>
  </rv>
  <rv s="7">
    <fb>392.53</fb>
    <v>15</v>
  </rv>
  <rv s="7">
    <fb>5861.57</fb>
    <v>15</v>
  </rv>
  <rv s="7">
    <fb>45716</fb>
    <v>14</v>
  </rv>
  <rv s="7">
    <fb>396.99</fb>
    <v>15</v>
  </rv>
  <rv s="7">
    <fb>5954.5</fb>
    <v>15</v>
  </rv>
  <rv s="7">
    <fb>45719</fb>
    <v>14</v>
  </rv>
  <rv s="7">
    <fb>388.49</fb>
    <v>15</v>
  </rv>
  <rv s="7">
    <fb>5849.72</fb>
    <v>15</v>
  </rv>
  <rv s="7">
    <fb>45720</fb>
    <v>14</v>
  </rv>
  <rv s="7">
    <fb>388.61</fb>
    <v>15</v>
  </rv>
  <rv s="7">
    <fb>5778.15</fb>
    <v>15</v>
  </rv>
  <rv s="7">
    <fb>45721</fb>
    <v>14</v>
  </rv>
  <rv s="7">
    <fb>401.02</fb>
    <v>15</v>
  </rv>
  <rv s="7">
    <fb>5842.63</fb>
    <v>15</v>
  </rv>
  <rv s="7">
    <fb>45722</fb>
    <v>14</v>
  </rv>
  <rv s="7">
    <fb>396.89</fb>
    <v>15</v>
  </rv>
  <rv s="7">
    <fb>5738.52</fb>
    <v>15</v>
  </rv>
  <rv s="7">
    <fb>45723</fb>
    <v>14</v>
  </rv>
  <rv s="7">
    <fb>393.31</fb>
    <v>15</v>
  </rv>
  <rv s="7">
    <fb>5770.2</fb>
    <v>15</v>
  </rv>
  <rv s="7">
    <fb>45726</fb>
    <v>14</v>
  </rv>
  <rv s="7">
    <fb>380.16</fb>
    <v>15</v>
  </rv>
  <rv s="7">
    <fb>5614.56</fb>
    <v>15</v>
  </rv>
  <rv s="7">
    <fb>45727</fb>
    <v>14</v>
  </rv>
  <rv s="7">
    <fb>380.45</fb>
    <v>15</v>
  </rv>
  <rv s="7">
    <fb>5572.07</fb>
    <v>15</v>
  </rv>
  <rv s="7">
    <fb>45728</fb>
    <v>14</v>
  </rv>
  <rv s="7">
    <fb>383.27</fb>
    <v>15</v>
  </rv>
  <rv s="7">
    <fb>5599.3</fb>
    <v>15</v>
  </rv>
  <rv s="7">
    <fb>45729</fb>
    <v>14</v>
  </rv>
  <rv s="7">
    <fb>378.77</fb>
    <v>15</v>
  </rv>
  <rv s="7">
    <fb>5521.52</fb>
    <v>15</v>
  </rv>
  <rv s="7">
    <fb>45730</fb>
    <v>14</v>
  </rv>
  <rv s="7">
    <fb>388.56</fb>
    <v>15</v>
  </rv>
  <rv s="7">
    <fb>5638.94</fb>
    <v>15</v>
  </rv>
  <rv s="7">
    <fb>45733</fb>
    <v>14</v>
  </rv>
  <rv s="7">
    <fb>388.7</fb>
    <v>15</v>
  </rv>
  <rv s="7">
    <fb>5675.12</fb>
    <v>15</v>
  </rv>
  <rv s="7">
    <fb>45734</fb>
    <v>14</v>
  </rv>
  <rv s="7">
    <fb>383.52</fb>
    <v>15</v>
  </rv>
  <rv s="7">
    <fb>5614.66</fb>
    <v>15</v>
  </rv>
  <rv s="7">
    <fb>45735</fb>
    <v>14</v>
  </rv>
  <rv s="7">
    <fb>387.82</fb>
    <v>15</v>
  </rv>
  <rv s="7">
    <fb>5675.29</fb>
    <v>15</v>
  </rv>
  <rv s="7">
    <fb>45736</fb>
    <v>14</v>
  </rv>
  <rv s="7">
    <fb>386.84</fb>
    <v>15</v>
  </rv>
  <rv s="7">
    <fb>5662.89</fb>
    <v>15</v>
  </rv>
  <rv s="7">
    <fb>45737</fb>
    <v>14</v>
  </rv>
  <rv s="7">
    <fb>391.26</fb>
    <v>15</v>
  </rv>
  <rv s="7">
    <fb>5667.56</fb>
    <v>15</v>
  </rv>
  <rv s="7">
    <fb>45740</fb>
    <v>14</v>
  </rv>
  <rv s="7">
    <fb>393.08</fb>
    <v>15</v>
  </rv>
  <rv s="7">
    <fb>5767.57</fb>
    <v>15</v>
  </rv>
  <rv s="7">
    <fb>45741</fb>
    <v>14</v>
  </rv>
  <rv s="7">
    <fb>395.16</fb>
    <v>15</v>
  </rv>
  <rv s="7">
    <fb>5776.65</fb>
    <v>15</v>
  </rv>
  <rv s="7">
    <fb>45742</fb>
    <v>14</v>
  </rv>
  <rv s="7">
    <fb>389.97</fb>
    <v>15</v>
  </rv>
  <rv s="7">
    <fb>5712.2</fb>
    <v>15</v>
  </rv>
  <rv s="7">
    <fb>45743</fb>
    <v>14</v>
  </rv>
  <rv s="7">
    <fb>390.58</fb>
    <v>15</v>
  </rv>
  <rv s="7">
    <fb>5693.31</fb>
    <v>15</v>
  </rv>
  <rv s="7">
    <fb>45744</fb>
    <v>14</v>
  </rv>
  <rv s="7">
    <fb>378.8</fb>
    <v>15</v>
  </rv>
  <rv s="7">
    <fb>5580.94</fb>
    <v>15</v>
  </rv>
  <rv s="7">
    <fb>45747</fb>
    <v>14</v>
  </rv>
  <rv s="7">
    <fb>375.39</fb>
    <v>15</v>
  </rv>
  <rv s="7">
    <fb>5611.85</fb>
    <v>15</v>
  </rv>
  <rv s="7">
    <fb>45748</fb>
    <v>14</v>
  </rv>
  <rv s="7">
    <fb>382.19</fb>
    <v>15</v>
  </rv>
  <rv s="7">
    <fb>5633.07</fb>
    <v>15</v>
  </rv>
  <rv s="7">
    <fb>45749</fb>
    <v>14</v>
  </rv>
  <rv s="7">
    <fb>382.14</fb>
    <v>15</v>
  </rv>
  <rv s="7">
    <fb>5670.97</fb>
    <v>15</v>
  </rv>
  <rv s="7">
    <fb>45750</fb>
    <v>14</v>
  </rv>
  <rv s="7">
    <fb>373.11</fb>
    <v>15</v>
  </rv>
  <rv s="7">
    <fb>5396.52</fb>
    <v>15</v>
  </rv>
  <rv s="7">
    <fb>45751</fb>
    <v>14</v>
  </rv>
  <rv s="7">
    <fb>359.84</fb>
    <v>15</v>
  </rv>
  <rv s="7">
    <fb>5074.08</fb>
    <v>15</v>
  </rv>
  <rv s="7">
    <fb>45754</fb>
    <v>14</v>
  </rv>
  <rv s="7">
    <fb>357.86</fb>
    <v>15</v>
  </rv>
  <rv s="7">
    <fb>5062.25</fb>
    <v>15</v>
  </rv>
  <rv s="7">
    <fb>45755</fb>
    <v>14</v>
  </rv>
  <rv s="7">
    <fb>354.56</fb>
    <v>15</v>
  </rv>
  <rv s="7">
    <fb>4982.7700000000004</fb>
    <v>15</v>
  </rv>
  <rv s="7">
    <fb>45756</fb>
    <v>14</v>
  </rv>
  <rv s="7">
    <fb>390.49</fb>
    <v>15</v>
  </rv>
  <rv s="7">
    <fb>5456.9</fb>
    <v>15</v>
  </rv>
  <rv s="7">
    <fb>45757</fb>
    <v>14</v>
  </rv>
  <rv s="7">
    <fb>381.35</fb>
    <v>15</v>
  </rv>
  <rv s="7">
    <fb>5268.05</fb>
    <v>15</v>
  </rv>
  <rv s="7">
    <fb>45758</fb>
    <v>14</v>
  </rv>
  <rv s="7">
    <fb>388.45</fb>
    <v>15</v>
  </rv>
  <rv s="7">
    <fb>5363.36</fb>
    <v>15</v>
  </rv>
  <rv s="7">
    <fb>45761</fb>
    <v>14</v>
  </rv>
  <rv s="7">
    <fb>387.81</fb>
    <v>15</v>
  </rv>
  <rv s="7">
    <fb>5405.97</fb>
    <v>15</v>
  </rv>
  <rv s="7">
    <fb>45762</fb>
    <v>14</v>
  </rv>
  <rv s="7">
    <fb>385.73</fb>
    <v>15</v>
  </rv>
  <rv s="7">
    <fb>5396.63</fb>
    <v>15</v>
  </rv>
  <rv s="7">
    <fb>45763</fb>
    <v>14</v>
  </rv>
  <rv s="7">
    <fb>371.61</fb>
    <v>15</v>
  </rv>
  <rv s="7">
    <fb>5275.7</fb>
    <v>15</v>
  </rv>
  <rv s="7">
    <fb>45764</fb>
    <v>14</v>
  </rv>
  <rv s="7">
    <fb>367.78</fb>
    <v>15</v>
  </rv>
  <rv s="7">
    <fb>5282.7</fb>
    <v>15</v>
  </rv>
  <rv s="7">
    <fb>45768</fb>
    <v>14</v>
  </rv>
  <rv s="7">
    <fb>359.12</fb>
    <v>15</v>
  </rv>
  <rv s="7">
    <fb>5158.2</fb>
    <v>15</v>
  </rv>
  <rv s="7">
    <fb>45769</fb>
    <v>14</v>
  </rv>
  <rv s="7">
    <fb>366.82</fb>
    <v>15</v>
  </rv>
  <rv s="7">
    <fb>5287.76</fb>
    <v>15</v>
  </rv>
  <rv s="7">
    <fb>45770</fb>
    <v>14</v>
  </rv>
  <rv s="7">
    <fb>374.39</fb>
    <v>15</v>
  </rv>
  <rv s="7">
    <fb>5375.86</fb>
    <v>15</v>
  </rv>
  <rv s="7">
    <fb>45771</fb>
    <v>14</v>
  </rv>
  <rv s="7">
    <fb>387.3</fb>
    <v>15</v>
  </rv>
  <rv s="7">
    <fb>5484.77</fb>
    <v>15</v>
  </rv>
  <rv s="7">
    <fb>45772</fb>
    <v>14</v>
  </rv>
  <rv s="7">
    <fb>391.85</fb>
    <v>15</v>
  </rv>
  <rv s="7">
    <fb>5525.21</fb>
    <v>15</v>
  </rv>
  <rv s="7">
    <fb>45775</fb>
    <v>14</v>
  </rv>
  <rv s="7">
    <fb>391.16</fb>
    <v>15</v>
  </rv>
  <rv s="7">
    <fb>5528.75</fb>
    <v>15</v>
  </rv>
  <rv s="7">
    <fb>45776</fb>
    <v>14</v>
  </rv>
  <rv s="7">
    <fb>394.04</fb>
    <v>15</v>
  </rv>
  <rv s="7">
    <fb>5560.83</fb>
    <v>15</v>
  </rv>
  <rv s="7">
    <fb>45777</fb>
    <v>14</v>
  </rv>
  <rv s="7">
    <fb>395.26</fb>
    <v>15</v>
  </rv>
  <rv s="7">
    <fb>5569.06</fb>
    <v>15</v>
  </rv>
  <rv s="7">
    <fb>45778</fb>
    <v>14</v>
  </rv>
  <rv s="7">
    <fb>425.4</fb>
    <v>15</v>
  </rv>
  <rv s="7">
    <fb>5604.14</fb>
    <v>15</v>
  </rv>
  <rv s="7">
    <fb>45779</fb>
    <v>14</v>
  </rv>
  <rv s="7">
    <fb>435.28</fb>
    <v>15</v>
  </rv>
  <rv s="7">
    <fb>5686.67</fb>
    <v>15</v>
  </rv>
  <rv s="8">
    <v>16</v>
    <v>a33k6h</v>
    <v>Daily</v>
    <v>45691</v>
    <v>45780</v>
    <v>0</v>
    <v>1</v>
    <v>638817408000000000,638819042317204725,0</v>
    <v>0</v>
    <v>a33k6h</v>
    <v/>
    <v>1</v>
  </rv>
  <rv s="8">
    <v>16</v>
    <v>MSFT</v>
    <v>Daily</v>
    <v>45691</v>
    <v>45780</v>
    <v>0</v>
    <v>1</v>
    <v>638817408000000000,638819042317587704,0</v>
    <v>0</v>
    <v/>
    <v/>
    <v>2</v>
  </rv>
</rvData>
</file>

<file path=xl/richData/rdrichvaluestructure.xml><?xml version="1.0" encoding="utf-8"?>
<rvStructures xmlns="http://schemas.microsoft.com/office/spreadsheetml/2017/richdata" count="9">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spbArrays>
  <spbData count="1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0">
      <v>2</v>
      <v>Name</v>
      <v>LearnMoreOnLink</v>
    </spb>
    <spb s="9">
      <v>1</v>
      <v>1</v>
      <v>1</v>
    </spb>
    <spb s="10">
      <v>1</v>
      <v>1</v>
      <v>3</v>
      <v>1</v>
      <v>1</v>
      <v>1</v>
      <v>5</v>
      <v>1</v>
      <v>1</v>
      <v>1</v>
      <v>9</v>
    </spb>
    <spb s="11">
      <v>from previous close</v>
      <v>from previous close</v>
    </spb>
    <spb s="12">
      <v>11</v>
    </spb>
    <spb s="12">
      <v>1</v>
    </spb>
    <spb s="13">
      <v>11</v>
      <v>1</v>
    </spb>
  </spbData>
</supportingPropertyBags>
</file>

<file path=xl/richData/rdsupportingpropertybagstructure.xml><?xml version="1.0" encoding="utf-8"?>
<spbStructures xmlns="http://schemas.microsoft.com/office/spreadsheetml/2017/richdata2" count="1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Low" t="i"/>
    <k n="High" t="i"/>
    <k n="Name" t="i"/>
    <k n="Open" t="i"/>
    <k n="Price" t="i"/>
    <k n="Change" t="i"/>
    <k n="Change (%)" t="i"/>
    <k n="52 week low" t="i"/>
    <k n="52 week high" t="i"/>
    <k n="Previous close" t="i"/>
    <k n="`%EntityServiceId" t="i"/>
  </s>
  <s>
    <k n="Change" t="s"/>
    <k n="Change (%)"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x:dxf>
      <x:numFmt numFmtId="19" formatCode="yyyy/mm/dd"/>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577E2B-4246-6244-A2D2-201199ECEADA}" name="Table1" displayName="Table1" ref="B3:I19" totalsRowShown="0" headerRowDxfId="24" dataDxfId="23">
  <autoFilter ref="B3:I19" xr:uid="{28577E2B-4246-6244-A2D2-201199ECEADA}"/>
  <tableColumns count="8">
    <tableColumn id="1" xr3:uid="{4F6D2437-3B88-614D-A414-493A9AD06CD5}" name="Date" dataDxfId="22"/>
    <tableColumn id="2" xr3:uid="{9F93FECD-5E7E-5846-BB6D-B5101BABEAA0}" name="Company" dataDxfId="21"/>
    <tableColumn id="3" xr3:uid="{BE8D337C-D02A-394F-97D4-BDF1A447AABD}" name="Ticker" dataDxfId="20">
      <calculatedColumnFormula array="1">_FV(Table1[[#This Row],[Company]],"Ticker symbol",TRUE)</calculatedColumnFormula>
    </tableColumn>
    <tableColumn id="4" xr3:uid="{43A80C30-A733-0046-A344-7109A819EF4B}" name="Transaction Type" dataDxfId="19"/>
    <tableColumn id="5" xr3:uid="{829E647E-2DB6-4245-8E05-D29522C903E2}" name="Units" dataDxfId="18"/>
    <tableColumn id="6" xr3:uid="{4628F17E-9088-4C46-808C-A37E4C0FB1F4}" name="Price" dataDxfId="17"/>
    <tableColumn id="7" xr3:uid="{0958FF1E-66BD-E645-9367-29DFBC8DA582}" name="Total Transaction Amount" dataDxfId="16">
      <calculatedColumnFormula>Table1[[#This Row],[Price]]*Table1[[#This Row],[Units]]</calculatedColumnFormula>
    </tableColumn>
    <tableColumn id="8" xr3:uid="{D62A7957-A9D7-1D47-8136-5DCBC620D0EB}" name="Currency" dataDxfId="15"/>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E20D-AC7F-3645-9F50-FF5BDF337926}" name="short_term_table" displayName="short_term_table" ref="D22:G26" totalsRowShown="0" headerRowDxfId="14" dataDxfId="13">
  <autoFilter ref="D22:G26" xr:uid="{76BAE20D-AC7F-3645-9F50-FF5BDF337926}"/>
  <tableColumns count="4">
    <tableColumn id="1" xr3:uid="{D67C8B36-EB71-314B-919E-DAF1B81E366C}" name="#" dataDxfId="12"/>
    <tableColumn id="2" xr3:uid="{582CC972-0327-994C-96CF-23770ABEBBC4}" name="Date" dataDxfId="11"/>
    <tableColumn id="5" xr3:uid="{771D52FF-AB00-4A44-8FEB-BBB7A2466BB0}" name="Transaction Type" dataDxfId="10"/>
    <tableColumn id="3" xr3:uid="{93DE4AA1-7D95-B74F-A83D-CF11F80A7AA3}" name="Amount" dataDxfId="9" dataCellStyle="Currency"/>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73F050-933A-8743-BA01-6108D0C601EE}" name="long_term_table" displayName="long_term_table" ref="I22:L25" totalsRowShown="0" headerRowDxfId="8" dataDxfId="7">
  <autoFilter ref="I22:L25" xr:uid="{CE73F050-933A-8743-BA01-6108D0C601EE}"/>
  <tableColumns count="4">
    <tableColumn id="1" xr3:uid="{C9A8A497-6280-BC42-8526-2674B1F24906}" name="#" dataDxfId="6"/>
    <tableColumn id="2" xr3:uid="{00215456-EE84-614D-B681-5AC7BC9748EF}" name="Date" dataDxfId="5"/>
    <tableColumn id="4" xr3:uid="{AEE91C4B-390B-FF4E-9831-C57ED2D1725C}" name="Transaction Type" dataDxfId="4"/>
    <tableColumn id="3" xr3:uid="{FD8F07ED-1AF7-4247-9562-C79C3F29D8B3}" name="Amount" dataDxfId="3"/>
  </tableColumns>
  <tableStyleInfo name="TableStyleMedium4"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R34"/>
  <sheetViews>
    <sheetView showGridLines="0" showRowColHeaders="0" tabSelected="1" topLeftCell="A3" zoomScale="87" zoomScaleNormal="84" workbookViewId="0">
      <selection activeCell="O11" sqref="O11"/>
    </sheetView>
  </sheetViews>
  <sheetFormatPr baseColWidth="10" defaultColWidth="8.83203125" defaultRowHeight="25" customHeight="1" x14ac:dyDescent="0.2"/>
  <cols>
    <col min="1" max="1" width="9.83203125" customWidth="1"/>
    <col min="2" max="2" width="26.1640625" bestFit="1" customWidth="1"/>
    <col min="3" max="3" width="10.6640625" customWidth="1"/>
    <col min="4" max="4" width="7.5" customWidth="1"/>
    <col min="5" max="7" width="15.83203125" customWidth="1"/>
    <col min="8" max="8" width="8.5" customWidth="1"/>
    <col min="9" max="9" width="17.33203125" customWidth="1"/>
    <col min="10" max="10" width="15.83203125" customWidth="1"/>
    <col min="11" max="11" width="25.5" customWidth="1"/>
    <col min="12" max="12" width="16" customWidth="1"/>
    <col min="13" max="13" width="19.33203125" customWidth="1"/>
    <col min="14" max="14" width="16.6640625" customWidth="1"/>
    <col min="15" max="16" width="15.83203125" customWidth="1"/>
    <col min="17" max="17" width="19.5" customWidth="1"/>
    <col min="18" max="18" width="18.6640625" customWidth="1"/>
  </cols>
  <sheetData>
    <row r="1" spans="2:18" ht="30" customHeight="1" x14ac:dyDescent="0.2"/>
    <row r="2" spans="2:18" ht="30" customHeight="1" x14ac:dyDescent="0.2"/>
    <row r="3" spans="2:18" ht="30" customHeight="1" thickBot="1" x14ac:dyDescent="0.25">
      <c r="B3" s="74"/>
      <c r="C3" s="74"/>
      <c r="D3" s="110" t="s">
        <v>90</v>
      </c>
      <c r="E3" s="110"/>
      <c r="F3" s="110"/>
      <c r="G3" s="110"/>
      <c r="H3" s="110"/>
      <c r="I3" s="110"/>
      <c r="J3" s="110"/>
      <c r="K3" s="110"/>
      <c r="L3" s="110"/>
      <c r="M3" s="110"/>
    </row>
    <row r="4" spans="2:18" ht="30" customHeight="1" thickTop="1" thickBot="1" x14ac:dyDescent="0.25">
      <c r="B4" s="74"/>
      <c r="C4" s="74"/>
      <c r="D4" s="110"/>
      <c r="E4" s="110"/>
      <c r="F4" s="110"/>
      <c r="G4" s="110"/>
      <c r="H4" s="110"/>
      <c r="I4" s="110"/>
      <c r="J4" s="110"/>
      <c r="K4" s="110"/>
      <c r="L4" s="110"/>
      <c r="M4" s="110"/>
    </row>
    <row r="5" spans="2:18" ht="30" customHeight="1" thickTop="1" thickBot="1" x14ac:dyDescent="0.25">
      <c r="B5" s="74"/>
      <c r="C5" s="74"/>
      <c r="D5" s="110"/>
      <c r="E5" s="110"/>
      <c r="F5" s="110"/>
      <c r="G5" s="110"/>
      <c r="H5" s="110"/>
      <c r="I5" s="110"/>
      <c r="J5" s="110"/>
      <c r="K5" s="110"/>
      <c r="L5" s="110"/>
      <c r="M5" s="110"/>
    </row>
    <row r="6" spans="2:18" ht="30" customHeight="1" thickTop="1" thickBot="1" x14ac:dyDescent="0.3">
      <c r="B6" s="74"/>
      <c r="C6" s="81"/>
      <c r="D6" s="110"/>
      <c r="E6" s="110"/>
      <c r="F6" s="110"/>
      <c r="G6" s="110"/>
      <c r="H6" s="110"/>
      <c r="I6" s="110"/>
      <c r="J6" s="110"/>
      <c r="K6" s="110"/>
      <c r="L6" s="110"/>
      <c r="M6" s="110"/>
    </row>
    <row r="7" spans="2:18" ht="30" customHeight="1" thickTop="1" x14ac:dyDescent="0.25">
      <c r="B7" s="74"/>
      <c r="C7" s="86"/>
      <c r="D7" s="111" t="s">
        <v>80</v>
      </c>
      <c r="E7" s="111"/>
      <c r="F7" s="111"/>
      <c r="G7" s="111"/>
      <c r="H7" s="111"/>
      <c r="I7" s="111"/>
      <c r="J7" s="111"/>
      <c r="K7" s="111"/>
      <c r="L7" s="111"/>
      <c r="M7" s="111"/>
      <c r="N7" s="81"/>
      <c r="O7" s="81"/>
      <c r="P7" s="81"/>
      <c r="Q7" s="81"/>
      <c r="R7" s="81"/>
    </row>
    <row r="8" spans="2:18" ht="30" customHeight="1" x14ac:dyDescent="0.25">
      <c r="B8" s="74"/>
      <c r="C8" s="81"/>
      <c r="D8" s="84"/>
      <c r="E8" s="81"/>
      <c r="F8" s="81"/>
      <c r="G8" s="81"/>
      <c r="H8" s="81"/>
      <c r="I8" s="81"/>
      <c r="J8" s="81"/>
      <c r="K8" s="81"/>
      <c r="L8" s="81"/>
      <c r="M8" s="81"/>
      <c r="N8" s="81"/>
      <c r="O8" s="81"/>
      <c r="P8" s="81"/>
      <c r="Q8" s="81"/>
      <c r="R8" s="81"/>
    </row>
    <row r="9" spans="2:18" ht="30" customHeight="1" x14ac:dyDescent="0.25">
      <c r="B9" s="74"/>
      <c r="C9" s="80"/>
      <c r="D9" s="81"/>
      <c r="E9" s="81"/>
      <c r="F9" s="81"/>
      <c r="G9" s="81"/>
      <c r="H9" s="81"/>
      <c r="I9" s="81"/>
      <c r="J9" s="81"/>
      <c r="K9" s="81"/>
      <c r="L9" s="81"/>
      <c r="M9" s="81"/>
      <c r="N9" s="81"/>
      <c r="O9" s="81"/>
      <c r="P9" s="81"/>
      <c r="Q9" s="81"/>
      <c r="R9" s="81"/>
    </row>
    <row r="10" spans="2:18" ht="30" customHeight="1" x14ac:dyDescent="0.25">
      <c r="B10" s="74"/>
      <c r="C10" s="81"/>
      <c r="D10" s="84"/>
      <c r="E10" s="81"/>
      <c r="F10" s="81"/>
      <c r="G10" s="81"/>
      <c r="H10" s="81"/>
      <c r="I10" s="81"/>
      <c r="J10" s="81"/>
      <c r="K10" s="81"/>
      <c r="L10" s="81"/>
      <c r="M10" s="81"/>
      <c r="N10" s="81"/>
      <c r="O10" s="81"/>
      <c r="P10" s="81"/>
      <c r="Q10" s="81"/>
      <c r="R10" s="81"/>
    </row>
    <row r="11" spans="2:18" ht="30" customHeight="1" x14ac:dyDescent="0.25">
      <c r="B11" s="74"/>
      <c r="C11" s="81"/>
      <c r="D11" s="81"/>
      <c r="E11" s="81"/>
      <c r="F11" s="81"/>
      <c r="G11" s="81"/>
      <c r="H11" s="81"/>
      <c r="I11" s="81"/>
      <c r="J11" s="81"/>
      <c r="K11" s="81"/>
      <c r="L11" s="81"/>
      <c r="M11" s="81"/>
      <c r="N11" s="81"/>
      <c r="O11" s="81"/>
      <c r="P11" s="81"/>
      <c r="Q11" s="81"/>
      <c r="R11" s="81"/>
    </row>
    <row r="12" spans="2:18" ht="30" customHeight="1" x14ac:dyDescent="0.25">
      <c r="B12" s="74"/>
      <c r="C12" s="81"/>
      <c r="D12" s="85"/>
      <c r="E12" s="81"/>
      <c r="F12" s="81"/>
      <c r="G12" s="81"/>
      <c r="H12" s="81"/>
      <c r="I12" s="81"/>
      <c r="J12" s="81"/>
      <c r="K12" s="81"/>
      <c r="L12" s="81"/>
      <c r="M12" s="81"/>
      <c r="N12" s="81"/>
      <c r="O12" s="81"/>
      <c r="P12" s="81"/>
      <c r="Q12" s="81"/>
      <c r="R12" s="81"/>
    </row>
    <row r="13" spans="2:18" ht="30" customHeight="1" x14ac:dyDescent="0.25">
      <c r="B13" s="74"/>
      <c r="C13" s="81"/>
      <c r="D13" s="81"/>
      <c r="E13" s="81"/>
      <c r="F13" s="81"/>
      <c r="G13" s="81"/>
      <c r="H13" s="81"/>
      <c r="I13" s="81"/>
      <c r="J13" s="81"/>
      <c r="K13" s="81"/>
      <c r="L13" s="81"/>
      <c r="M13" s="81"/>
      <c r="N13" s="81"/>
      <c r="O13" s="81"/>
      <c r="P13" s="81"/>
      <c r="Q13" s="81"/>
      <c r="R13" s="81"/>
    </row>
    <row r="14" spans="2:18" ht="30" customHeight="1" x14ac:dyDescent="0.25">
      <c r="B14" s="74"/>
      <c r="C14" s="81"/>
      <c r="D14" s="81"/>
      <c r="E14" s="81"/>
      <c r="F14" s="81"/>
      <c r="G14" s="81"/>
      <c r="H14" s="81"/>
      <c r="I14" s="81"/>
      <c r="J14" s="81"/>
      <c r="K14" s="81"/>
      <c r="L14" s="81"/>
      <c r="M14" s="81"/>
      <c r="N14" s="81"/>
      <c r="O14" s="81"/>
      <c r="P14" s="81"/>
      <c r="Q14" s="81"/>
      <c r="R14" s="81"/>
    </row>
    <row r="15" spans="2:18" ht="30" customHeight="1" x14ac:dyDescent="0.25">
      <c r="B15" s="74"/>
      <c r="C15" s="81"/>
      <c r="D15" s="81"/>
      <c r="E15" s="81"/>
      <c r="F15" s="81"/>
      <c r="G15" s="81"/>
      <c r="H15" s="81"/>
      <c r="I15" s="81"/>
      <c r="J15" s="81"/>
      <c r="K15" s="81"/>
      <c r="L15" s="81"/>
      <c r="M15" s="81"/>
      <c r="N15" s="81"/>
      <c r="O15" s="81"/>
      <c r="P15" s="81"/>
      <c r="Q15" s="81"/>
      <c r="R15" s="81"/>
    </row>
    <row r="16" spans="2:18" ht="30" customHeight="1" x14ac:dyDescent="0.25">
      <c r="B16" s="74"/>
      <c r="C16" s="81"/>
      <c r="D16" s="81"/>
      <c r="E16" s="81"/>
      <c r="F16" s="81"/>
      <c r="G16" s="81"/>
      <c r="H16" s="81"/>
      <c r="I16" s="81"/>
      <c r="J16" s="81"/>
      <c r="K16" s="81"/>
      <c r="L16" s="81"/>
      <c r="M16" s="81"/>
      <c r="N16" s="81"/>
      <c r="O16" s="81"/>
      <c r="P16" s="81"/>
      <c r="Q16" s="81"/>
      <c r="R16" s="81"/>
    </row>
    <row r="17" spans="2:18" ht="30" customHeight="1" x14ac:dyDescent="0.25">
      <c r="B17" s="74"/>
      <c r="C17" s="81"/>
      <c r="D17" s="81"/>
      <c r="E17" s="81"/>
      <c r="F17" s="81"/>
      <c r="G17" s="81"/>
      <c r="H17" s="81"/>
      <c r="I17" s="81"/>
      <c r="J17" s="81"/>
      <c r="K17" s="81"/>
      <c r="L17" s="81"/>
      <c r="M17" s="81"/>
      <c r="N17" s="81"/>
      <c r="O17" s="81"/>
      <c r="P17" s="81"/>
      <c r="Q17" s="81"/>
      <c r="R17" s="81"/>
    </row>
    <row r="18" spans="2:18" ht="30" customHeight="1" x14ac:dyDescent="0.25">
      <c r="B18" s="74"/>
      <c r="C18" s="81"/>
      <c r="D18" s="81"/>
      <c r="E18" s="81"/>
      <c r="F18" s="81"/>
      <c r="G18" s="81"/>
      <c r="H18" s="81"/>
      <c r="I18" s="81"/>
      <c r="J18" s="81"/>
      <c r="K18" s="81"/>
      <c r="L18" s="81"/>
      <c r="M18" s="81"/>
      <c r="N18" s="81"/>
      <c r="O18" s="81"/>
      <c r="P18" s="81"/>
      <c r="Q18" s="81"/>
      <c r="R18" s="81"/>
    </row>
    <row r="19" spans="2:18" ht="30" customHeight="1" x14ac:dyDescent="0.2">
      <c r="B19" s="74"/>
    </row>
    <row r="20" spans="2:18" ht="30" customHeight="1" x14ac:dyDescent="0.2">
      <c r="B20" s="74"/>
    </row>
    <row r="21" spans="2:18" ht="30" customHeight="1" x14ac:dyDescent="0.25">
      <c r="B21" s="76"/>
    </row>
    <row r="22" spans="2:18" ht="30" customHeight="1" x14ac:dyDescent="0.25">
      <c r="B22" s="77"/>
    </row>
    <row r="23" spans="2:18" ht="30" customHeight="1" x14ac:dyDescent="0.25">
      <c r="B23" s="77"/>
    </row>
    <row r="24" spans="2:18" ht="30" customHeight="1" x14ac:dyDescent="0.25">
      <c r="B24" s="77"/>
    </row>
    <row r="25" spans="2:18" ht="30" customHeight="1" x14ac:dyDescent="0.25">
      <c r="B25" s="77"/>
    </row>
    <row r="26" spans="2:18" ht="30" customHeight="1" x14ac:dyDescent="0.25">
      <c r="B26" s="75"/>
    </row>
    <row r="27" spans="2:18" ht="30" customHeight="1" x14ac:dyDescent="0.25">
      <c r="B27" s="75"/>
    </row>
    <row r="28" spans="2:18" ht="30" customHeight="1" x14ac:dyDescent="0.2"/>
    <row r="29" spans="2:18" ht="30" customHeight="1" x14ac:dyDescent="0.25">
      <c r="L29" s="95" t="s">
        <v>81</v>
      </c>
      <c r="M29" s="95" t="str">
        <f ca="1">TEXT(TODAY(), "mmmm d, yyyy")</f>
        <v>May 3, 2025</v>
      </c>
    </row>
    <row r="30" spans="2:18" ht="30" customHeight="1" x14ac:dyDescent="0.2"/>
    <row r="31" spans="2:18" ht="30" customHeight="1" x14ac:dyDescent="0.2"/>
    <row r="32" spans="2:18" ht="30" customHeight="1" x14ac:dyDescent="0.2"/>
    <row r="33" ht="30" customHeight="1" x14ac:dyDescent="0.2"/>
    <row r="34" ht="30" customHeight="1" x14ac:dyDescent="0.2"/>
  </sheetData>
  <mergeCells count="2">
    <mergeCell ref="D3:M6"/>
    <mergeCell ref="D7:M7"/>
  </mergeCells>
  <phoneticPr fontId="39"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CC566-AD48-F241-80BC-D453DE63D094}">
  <dimension ref="C1:Q17"/>
  <sheetViews>
    <sheetView showGridLines="0" showRowColHeaders="0" topLeftCell="B1" zoomScale="75" workbookViewId="0">
      <selection activeCell="F24" sqref="F24"/>
    </sheetView>
  </sheetViews>
  <sheetFormatPr baseColWidth="10" defaultColWidth="15.83203125" defaultRowHeight="25" customHeight="1" x14ac:dyDescent="0.2"/>
  <cols>
    <col min="2" max="2" width="30.6640625" customWidth="1"/>
    <col min="3" max="3" width="35.1640625" bestFit="1" customWidth="1"/>
    <col min="4" max="8" width="16" bestFit="1" customWidth="1"/>
    <col min="9" max="9" width="19" customWidth="1"/>
    <col min="10" max="10" width="17.5" bestFit="1" customWidth="1"/>
    <col min="11" max="11" width="17.6640625" customWidth="1"/>
    <col min="12" max="12" width="17" customWidth="1"/>
    <col min="13" max="13" width="17.6640625" customWidth="1"/>
    <col min="14" max="14" width="17.33203125" customWidth="1"/>
    <col min="15" max="16" width="17.5" bestFit="1" customWidth="1"/>
  </cols>
  <sheetData>
    <row r="1" spans="3:17" ht="87" customHeight="1" x14ac:dyDescent="0.2"/>
    <row r="3" spans="3:17" ht="40" customHeight="1" thickBot="1" x14ac:dyDescent="0.25">
      <c r="C3" s="113" t="s">
        <v>82</v>
      </c>
      <c r="D3" s="113"/>
      <c r="E3" s="113"/>
      <c r="F3" s="113"/>
      <c r="G3" s="113"/>
      <c r="H3" s="113"/>
      <c r="I3" s="113"/>
      <c r="J3" s="113"/>
      <c r="K3" s="113"/>
      <c r="L3" s="113"/>
      <c r="M3" s="113"/>
      <c r="N3" s="113"/>
      <c r="O3" s="113"/>
      <c r="P3" s="113"/>
      <c r="Q3" s="113"/>
    </row>
    <row r="4" spans="3:17" ht="36" customHeight="1" x14ac:dyDescent="0.2">
      <c r="C4" s="101"/>
      <c r="D4" s="87" t="s">
        <v>65</v>
      </c>
      <c r="E4" s="87" t="s">
        <v>66</v>
      </c>
      <c r="F4" s="87" t="s">
        <v>67</v>
      </c>
      <c r="G4" s="87" t="s">
        <v>68</v>
      </c>
      <c r="H4" s="87" t="s">
        <v>69</v>
      </c>
      <c r="I4" s="87" t="s">
        <v>70</v>
      </c>
      <c r="J4" s="87" t="s">
        <v>71</v>
      </c>
      <c r="K4" s="87" t="s">
        <v>72</v>
      </c>
      <c r="L4" s="87" t="s">
        <v>73</v>
      </c>
      <c r="M4" s="87" t="s">
        <v>74</v>
      </c>
      <c r="N4" s="87" t="s">
        <v>75</v>
      </c>
      <c r="O4" s="87" t="s">
        <v>76</v>
      </c>
      <c r="P4" s="112" t="s">
        <v>77</v>
      </c>
      <c r="Q4" s="112"/>
    </row>
    <row r="5" spans="3:17" ht="8" customHeight="1" x14ac:dyDescent="0.2"/>
    <row r="6" spans="3:17" ht="28" customHeight="1" x14ac:dyDescent="0.25">
      <c r="C6" s="78" t="s">
        <v>61</v>
      </c>
      <c r="D6" s="88">
        <v>100000</v>
      </c>
      <c r="E6" s="88">
        <f t="shared" ref="E6:O6" si="0">D6*1.25</f>
        <v>125000</v>
      </c>
      <c r="F6" s="88">
        <f t="shared" si="0"/>
        <v>156250</v>
      </c>
      <c r="G6" s="88">
        <f t="shared" si="0"/>
        <v>195312.5</v>
      </c>
      <c r="H6" s="88">
        <f t="shared" si="0"/>
        <v>244140.625</v>
      </c>
      <c r="I6" s="88">
        <f t="shared" si="0"/>
        <v>305175.78125</v>
      </c>
      <c r="J6" s="88">
        <f t="shared" si="0"/>
        <v>381469.7265625</v>
      </c>
      <c r="K6" s="88">
        <f t="shared" si="0"/>
        <v>476837.158203125</v>
      </c>
      <c r="L6" s="88">
        <f t="shared" si="0"/>
        <v>596046.44775390625</v>
      </c>
      <c r="M6" s="88">
        <f t="shared" si="0"/>
        <v>745058.05969238281</v>
      </c>
      <c r="N6" s="88">
        <f t="shared" si="0"/>
        <v>931322.57461547852</v>
      </c>
      <c r="O6" s="88">
        <f t="shared" si="0"/>
        <v>1164153.2182693481</v>
      </c>
      <c r="P6" s="89">
        <f>IF(D6="", "", LOOKUP(9.99E+307, D6:O6) - D6)</f>
        <v>1064153.2182693481</v>
      </c>
      <c r="Q6" s="93">
        <f>IF(D6=0, "", (LOOKUP(9.99E+307, D6:O6) - D6) / D6)</f>
        <v>10.641532182693481</v>
      </c>
    </row>
    <row r="7" spans="3:17" ht="28" customHeight="1" x14ac:dyDescent="0.25">
      <c r="C7" s="78" t="s">
        <v>46</v>
      </c>
      <c r="D7" s="88">
        <v>25000</v>
      </c>
      <c r="E7" s="88">
        <f t="shared" ref="E7:O7" si="1">D7*1.05</f>
        <v>26250</v>
      </c>
      <c r="F7" s="88">
        <f t="shared" si="1"/>
        <v>27562.5</v>
      </c>
      <c r="G7" s="88">
        <f t="shared" si="1"/>
        <v>28940.625</v>
      </c>
      <c r="H7" s="88">
        <f t="shared" si="1"/>
        <v>30387.65625</v>
      </c>
      <c r="I7" s="88">
        <f t="shared" si="1"/>
        <v>31907.0390625</v>
      </c>
      <c r="J7" s="88">
        <f t="shared" si="1"/>
        <v>33502.391015624999</v>
      </c>
      <c r="K7" s="88">
        <f t="shared" si="1"/>
        <v>35177.51056640625</v>
      </c>
      <c r="L7" s="88">
        <f t="shared" si="1"/>
        <v>36936.386094726564</v>
      </c>
      <c r="M7" s="88">
        <f t="shared" si="1"/>
        <v>38783.205399462895</v>
      </c>
      <c r="N7" s="88">
        <f t="shared" si="1"/>
        <v>40722.36566943604</v>
      </c>
      <c r="O7" s="88">
        <f t="shared" si="1"/>
        <v>42758.483952907845</v>
      </c>
      <c r="P7" s="89">
        <f t="shared" ref="P7:P16" si="2">IF(D7="", "", LOOKUP(9.99E+307, D7:O7) - D7)</f>
        <v>17758.483952907845</v>
      </c>
      <c r="Q7" s="93">
        <f t="shared" ref="Q7:Q16" si="3">IF(D7=0, "", (LOOKUP(9.99E+307, D7:O7) - D7) / D7)</f>
        <v>0.71033935811631377</v>
      </c>
    </row>
    <row r="8" spans="3:17" ht="28" customHeight="1" thickBot="1" x14ac:dyDescent="0.3">
      <c r="C8" s="79" t="s">
        <v>45</v>
      </c>
      <c r="D8" s="88">
        <v>500000</v>
      </c>
      <c r="E8" s="88">
        <f t="shared" ref="E8:O8" si="4">D8*1.05</f>
        <v>525000</v>
      </c>
      <c r="F8" s="88">
        <f t="shared" si="4"/>
        <v>551250</v>
      </c>
      <c r="G8" s="88">
        <f t="shared" si="4"/>
        <v>578812.5</v>
      </c>
      <c r="H8" s="88">
        <f t="shared" si="4"/>
        <v>607753.125</v>
      </c>
      <c r="I8" s="88">
        <f t="shared" si="4"/>
        <v>638140.78125</v>
      </c>
      <c r="J8" s="88">
        <f t="shared" si="4"/>
        <v>670047.8203125</v>
      </c>
      <c r="K8" s="88">
        <f t="shared" si="4"/>
        <v>703550.21132812498</v>
      </c>
      <c r="L8" s="88">
        <f t="shared" si="4"/>
        <v>738727.72189453128</v>
      </c>
      <c r="M8" s="88">
        <f t="shared" si="4"/>
        <v>775664.1079892579</v>
      </c>
      <c r="N8" s="88">
        <f t="shared" si="4"/>
        <v>814447.31338872085</v>
      </c>
      <c r="O8" s="88">
        <f t="shared" si="4"/>
        <v>855169.67905815691</v>
      </c>
      <c r="P8" s="89">
        <f t="shared" si="2"/>
        <v>355169.67905815691</v>
      </c>
      <c r="Q8" s="93">
        <f t="shared" si="3"/>
        <v>0.71033935811631377</v>
      </c>
    </row>
    <row r="9" spans="3:17" ht="28" customHeight="1" x14ac:dyDescent="0.25">
      <c r="C9" s="82" t="s">
        <v>63</v>
      </c>
      <c r="D9" s="90">
        <f t="shared" ref="D9:N9" si="5">SUM(D6:D8)</f>
        <v>625000</v>
      </c>
      <c r="E9" s="90">
        <f t="shared" si="5"/>
        <v>676250</v>
      </c>
      <c r="F9" s="90">
        <f t="shared" si="5"/>
        <v>735062.5</v>
      </c>
      <c r="G9" s="90">
        <f t="shared" si="5"/>
        <v>803065.625</v>
      </c>
      <c r="H9" s="90">
        <f t="shared" si="5"/>
        <v>882281.40625</v>
      </c>
      <c r="I9" s="90">
        <f t="shared" si="5"/>
        <v>975223.6015625</v>
      </c>
      <c r="J9" s="90">
        <f t="shared" si="5"/>
        <v>1085019.9378906251</v>
      </c>
      <c r="K9" s="90">
        <f t="shared" si="5"/>
        <v>1215564.8800976563</v>
      </c>
      <c r="L9" s="90">
        <f t="shared" si="5"/>
        <v>1371710.5557431642</v>
      </c>
      <c r="M9" s="90">
        <f t="shared" si="5"/>
        <v>1559505.3730811037</v>
      </c>
      <c r="N9" s="90">
        <f t="shared" si="5"/>
        <v>1786492.2536736354</v>
      </c>
      <c r="O9" s="90">
        <f>SUM(O6:O8)</f>
        <v>2062081.3812804129</v>
      </c>
      <c r="P9" s="102">
        <f t="shared" si="2"/>
        <v>1437081.3812804129</v>
      </c>
      <c r="Q9" s="94">
        <f t="shared" si="3"/>
        <v>2.2993302100486606</v>
      </c>
    </row>
    <row r="10" spans="3:17" ht="28" customHeight="1" x14ac:dyDescent="0.25">
      <c r="C10" s="80"/>
      <c r="D10" s="88"/>
      <c r="E10" s="88"/>
      <c r="F10" s="88"/>
      <c r="G10" s="88"/>
      <c r="H10" s="88"/>
      <c r="I10" s="88"/>
      <c r="J10" s="88"/>
      <c r="K10" s="88"/>
      <c r="L10" s="88"/>
      <c r="M10" s="88"/>
      <c r="N10" s="88"/>
      <c r="O10" s="88"/>
      <c r="P10" s="91" t="str">
        <f t="shared" si="2"/>
        <v/>
      </c>
      <c r="Q10" s="104" t="str">
        <f t="shared" si="3"/>
        <v/>
      </c>
    </row>
    <row r="11" spans="3:17" ht="28" customHeight="1" x14ac:dyDescent="0.25">
      <c r="C11" s="78" t="s">
        <v>60</v>
      </c>
      <c r="D11" s="88">
        <v>40000</v>
      </c>
      <c r="E11" s="88">
        <f t="shared" ref="E11:O11" si="6">D11*1.1</f>
        <v>44000</v>
      </c>
      <c r="F11" s="88">
        <f t="shared" si="6"/>
        <v>48400.000000000007</v>
      </c>
      <c r="G11" s="88">
        <f t="shared" si="6"/>
        <v>53240.000000000015</v>
      </c>
      <c r="H11" s="88">
        <f t="shared" si="6"/>
        <v>58564.000000000022</v>
      </c>
      <c r="I11" s="88">
        <f t="shared" si="6"/>
        <v>64420.400000000031</v>
      </c>
      <c r="J11" s="88">
        <f t="shared" si="6"/>
        <v>70862.440000000046</v>
      </c>
      <c r="K11" s="88">
        <f t="shared" si="6"/>
        <v>77948.684000000052</v>
      </c>
      <c r="L11" s="88">
        <f t="shared" si="6"/>
        <v>85743.552400000059</v>
      </c>
      <c r="M11" s="88">
        <f t="shared" si="6"/>
        <v>94317.907640000078</v>
      </c>
      <c r="N11" s="88">
        <f t="shared" si="6"/>
        <v>103749.6984040001</v>
      </c>
      <c r="O11" s="88">
        <f t="shared" si="6"/>
        <v>114124.66824440012</v>
      </c>
      <c r="P11" s="89">
        <f t="shared" si="2"/>
        <v>74124.66824440012</v>
      </c>
      <c r="Q11" s="93">
        <f t="shared" si="3"/>
        <v>1.8531167061100029</v>
      </c>
    </row>
    <row r="12" spans="3:17" ht="28" customHeight="1" thickBot="1" x14ac:dyDescent="0.3">
      <c r="C12" s="79" t="s">
        <v>87</v>
      </c>
      <c r="D12" s="88">
        <v>25000</v>
      </c>
      <c r="E12" s="88">
        <f t="shared" ref="E12:O12" si="7">D12*1.1</f>
        <v>27500.000000000004</v>
      </c>
      <c r="F12" s="88">
        <f t="shared" si="7"/>
        <v>30250.000000000007</v>
      </c>
      <c r="G12" s="88">
        <f t="shared" si="7"/>
        <v>33275.000000000007</v>
      </c>
      <c r="H12" s="88">
        <f t="shared" si="7"/>
        <v>36602.500000000015</v>
      </c>
      <c r="I12" s="88">
        <f t="shared" si="7"/>
        <v>40262.750000000022</v>
      </c>
      <c r="J12" s="88">
        <f t="shared" si="7"/>
        <v>44289.025000000031</v>
      </c>
      <c r="K12" s="88">
        <f t="shared" si="7"/>
        <v>48717.927500000034</v>
      </c>
      <c r="L12" s="88">
        <f t="shared" si="7"/>
        <v>53589.720250000042</v>
      </c>
      <c r="M12" s="88">
        <f t="shared" si="7"/>
        <v>58948.692275000052</v>
      </c>
      <c r="N12" s="88">
        <f t="shared" si="7"/>
        <v>64843.561502500066</v>
      </c>
      <c r="O12" s="88">
        <f t="shared" si="7"/>
        <v>71327.917652750082</v>
      </c>
      <c r="P12" s="89">
        <f t="shared" si="2"/>
        <v>46327.917652750082</v>
      </c>
      <c r="Q12" s="93">
        <f t="shared" si="3"/>
        <v>1.8531167061100033</v>
      </c>
    </row>
    <row r="13" spans="3:17" ht="28" customHeight="1" x14ac:dyDescent="0.25">
      <c r="C13" s="82" t="s">
        <v>64</v>
      </c>
      <c r="D13" s="90">
        <f t="shared" ref="D13:N13" si="8">SUM(D11:D12)</f>
        <v>65000</v>
      </c>
      <c r="E13" s="90">
        <f t="shared" si="8"/>
        <v>71500</v>
      </c>
      <c r="F13" s="90">
        <f t="shared" si="8"/>
        <v>78650.000000000015</v>
      </c>
      <c r="G13" s="90">
        <f t="shared" si="8"/>
        <v>86515.000000000029</v>
      </c>
      <c r="H13" s="90">
        <f t="shared" si="8"/>
        <v>95166.500000000029</v>
      </c>
      <c r="I13" s="90">
        <f t="shared" si="8"/>
        <v>104683.15000000005</v>
      </c>
      <c r="J13" s="90">
        <f t="shared" si="8"/>
        <v>115151.46500000008</v>
      </c>
      <c r="K13" s="90">
        <f t="shared" si="8"/>
        <v>126666.61150000009</v>
      </c>
      <c r="L13" s="90">
        <f t="shared" si="8"/>
        <v>139333.27265000012</v>
      </c>
      <c r="M13" s="90">
        <f t="shared" si="8"/>
        <v>153266.59991500014</v>
      </c>
      <c r="N13" s="90">
        <f t="shared" si="8"/>
        <v>168593.25990650017</v>
      </c>
      <c r="O13" s="90">
        <f>SUM(O11:O12)</f>
        <v>185452.58589715022</v>
      </c>
      <c r="P13" s="102">
        <f t="shared" si="2"/>
        <v>120452.58589715022</v>
      </c>
      <c r="Q13" s="94">
        <f t="shared" si="3"/>
        <v>1.8531167061100033</v>
      </c>
    </row>
    <row r="14" spans="3:17" ht="28" customHeight="1" x14ac:dyDescent="0.25">
      <c r="C14" s="80"/>
      <c r="D14" s="88"/>
      <c r="E14" s="88"/>
      <c r="F14" s="88"/>
      <c r="G14" s="88"/>
      <c r="H14" s="88"/>
      <c r="I14" s="88"/>
      <c r="J14" s="88"/>
      <c r="K14" s="88"/>
      <c r="L14" s="88"/>
      <c r="M14" s="88"/>
      <c r="N14" s="88"/>
      <c r="O14" s="88"/>
      <c r="P14" s="91" t="str">
        <f t="shared" si="2"/>
        <v/>
      </c>
      <c r="Q14" s="93" t="str">
        <f t="shared" si="3"/>
        <v/>
      </c>
    </row>
    <row r="15" spans="3:17" ht="28" customHeight="1" x14ac:dyDescent="0.25">
      <c r="C15" s="80"/>
      <c r="D15" s="88"/>
      <c r="E15" s="88"/>
      <c r="F15" s="88"/>
      <c r="G15" s="88"/>
      <c r="H15" s="88"/>
      <c r="I15" s="88"/>
      <c r="J15" s="88"/>
      <c r="K15" s="88"/>
      <c r="L15" s="88"/>
      <c r="M15" s="88"/>
      <c r="N15" s="88"/>
      <c r="O15" s="88"/>
      <c r="P15" s="91" t="str">
        <f t="shared" si="2"/>
        <v/>
      </c>
      <c r="Q15" s="93" t="str">
        <f t="shared" si="3"/>
        <v/>
      </c>
    </row>
    <row r="16" spans="3:17" ht="28" customHeight="1" thickBot="1" x14ac:dyDescent="0.3">
      <c r="C16" s="83" t="s">
        <v>62</v>
      </c>
      <c r="D16" s="99">
        <f t="shared" ref="D16:O16" si="9">SUM(D13,D9)</f>
        <v>690000</v>
      </c>
      <c r="E16" s="99">
        <f t="shared" si="9"/>
        <v>747750</v>
      </c>
      <c r="F16" s="99">
        <f t="shared" si="9"/>
        <v>813712.5</v>
      </c>
      <c r="G16" s="99">
        <f t="shared" si="9"/>
        <v>889580.625</v>
      </c>
      <c r="H16" s="99">
        <f t="shared" si="9"/>
        <v>977447.90625</v>
      </c>
      <c r="I16" s="99">
        <f t="shared" si="9"/>
        <v>1079906.7515625001</v>
      </c>
      <c r="J16" s="99">
        <f t="shared" si="9"/>
        <v>1200171.4028906252</v>
      </c>
      <c r="K16" s="99">
        <f t="shared" si="9"/>
        <v>1342231.4915976564</v>
      </c>
      <c r="L16" s="99">
        <f t="shared" si="9"/>
        <v>1511043.8283931643</v>
      </c>
      <c r="M16" s="99">
        <f t="shared" si="9"/>
        <v>1712771.9729961038</v>
      </c>
      <c r="N16" s="99">
        <f t="shared" si="9"/>
        <v>1955085.5135801355</v>
      </c>
      <c r="O16" s="99">
        <f t="shared" si="9"/>
        <v>2247533.9671775633</v>
      </c>
      <c r="P16" s="103">
        <f t="shared" si="2"/>
        <v>1557533.9671775633</v>
      </c>
      <c r="Q16" s="100">
        <f t="shared" si="3"/>
        <v>2.2572956046051642</v>
      </c>
    </row>
    <row r="17" ht="25" customHeight="1" thickTop="1" x14ac:dyDescent="0.2"/>
  </sheetData>
  <mergeCells count="2">
    <mergeCell ref="P4:Q4"/>
    <mergeCell ref="C3:Q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31"/>
  <sheetViews>
    <sheetView showGridLines="0" showRowColHeaders="0" zoomScale="125" zoomScaleNormal="125" workbookViewId="0">
      <selection activeCell="G28" sqref="G28"/>
    </sheetView>
  </sheetViews>
  <sheetFormatPr baseColWidth="10" defaultColWidth="8.83203125" defaultRowHeight="15" x14ac:dyDescent="0.2"/>
  <cols>
    <col min="1" max="1" width="19.5" customWidth="1"/>
    <col min="2" max="2" width="7.83203125" customWidth="1"/>
    <col min="3" max="3" width="20.33203125" customWidth="1"/>
    <col min="4" max="4" width="16" customWidth="1"/>
    <col min="5" max="5" width="18.5" bestFit="1" customWidth="1"/>
    <col min="6" max="6" width="8" customWidth="1"/>
    <col min="7" max="7" width="5.83203125" customWidth="1"/>
    <col min="13" max="13" width="11.1640625" customWidth="1"/>
    <col min="14" max="14" width="7.5" customWidth="1"/>
    <col min="15" max="15" width="6.33203125" customWidth="1"/>
    <col min="16" max="16" width="11.33203125" customWidth="1"/>
  </cols>
  <sheetData>
    <row r="1" spans="2:16" ht="67" customHeight="1" x14ac:dyDescent="0.2"/>
    <row r="2" spans="2:16" ht="19" customHeight="1" x14ac:dyDescent="0.2">
      <c r="B2" s="25" t="s">
        <v>40</v>
      </c>
      <c r="C2" s="114" t="s">
        <v>43</v>
      </c>
      <c r="D2" s="114"/>
      <c r="E2" s="114"/>
      <c r="F2" s="114"/>
      <c r="G2" s="47"/>
      <c r="H2" s="25"/>
      <c r="I2" s="25"/>
      <c r="J2" s="25"/>
      <c r="K2" s="25"/>
      <c r="L2" s="25"/>
      <c r="M2" s="25"/>
      <c r="N2" s="25"/>
      <c r="O2" s="25"/>
      <c r="P2" s="25"/>
    </row>
    <row r="3" spans="2:16" ht="19" customHeight="1" x14ac:dyDescent="0.2">
      <c r="B3" s="25"/>
      <c r="C3" s="114"/>
      <c r="D3" s="114"/>
      <c r="E3" s="114"/>
      <c r="F3" s="114"/>
      <c r="G3" s="25"/>
      <c r="H3" s="115" t="s">
        <v>44</v>
      </c>
      <c r="I3" s="115"/>
      <c r="J3" s="115"/>
      <c r="K3" s="115"/>
      <c r="L3" s="115"/>
      <c r="M3" s="115"/>
      <c r="N3" s="25"/>
      <c r="O3" s="25"/>
      <c r="P3" s="25"/>
    </row>
    <row r="4" spans="2:16" ht="15" customHeight="1" x14ac:dyDescent="0.2">
      <c r="B4" s="25"/>
      <c r="C4" s="114"/>
      <c r="D4" s="114"/>
      <c r="E4" s="114"/>
      <c r="F4" s="114"/>
      <c r="G4" s="25"/>
      <c r="H4" s="115"/>
      <c r="I4" s="115"/>
      <c r="J4" s="115"/>
      <c r="K4" s="115"/>
      <c r="L4" s="115"/>
      <c r="M4" s="115"/>
      <c r="N4" s="25"/>
      <c r="O4" s="25"/>
      <c r="P4" s="25"/>
    </row>
    <row r="5" spans="2:16" ht="15" customHeight="1" x14ac:dyDescent="0.2">
      <c r="B5" s="25"/>
      <c r="C5" s="114"/>
      <c r="D5" s="114"/>
      <c r="E5" s="114"/>
      <c r="F5" s="114"/>
      <c r="G5" s="25"/>
      <c r="H5" s="25"/>
      <c r="I5" s="25"/>
      <c r="J5" s="25"/>
      <c r="K5" s="25"/>
      <c r="L5" s="25"/>
      <c r="M5" s="25"/>
      <c r="N5" s="25"/>
      <c r="O5" s="25"/>
      <c r="P5" s="25"/>
    </row>
    <row r="7" spans="2:16" ht="16" x14ac:dyDescent="0.2">
      <c r="B7" s="27"/>
      <c r="C7" s="48"/>
      <c r="E7" s="27"/>
      <c r="F7" s="27"/>
    </row>
    <row r="8" spans="2:16" ht="40" customHeight="1" x14ac:dyDescent="0.2">
      <c r="C8" s="49" t="s">
        <v>9</v>
      </c>
      <c r="D8" s="46">
        <v>8500</v>
      </c>
      <c r="E8" s="28"/>
      <c r="F8" s="28"/>
    </row>
    <row r="9" spans="2:16" ht="20" customHeight="1" x14ac:dyDescent="0.2">
      <c r="C9" s="28"/>
      <c r="D9" s="28"/>
      <c r="E9" s="28"/>
      <c r="F9" s="28"/>
    </row>
    <row r="10" spans="2:16" ht="20" customHeight="1" x14ac:dyDescent="0.2">
      <c r="C10" s="28"/>
      <c r="D10" s="28"/>
      <c r="E10" s="28"/>
      <c r="F10" s="28"/>
    </row>
    <row r="11" spans="2:16" ht="20" customHeight="1" x14ac:dyDescent="0.2">
      <c r="C11" s="28"/>
      <c r="D11" s="28"/>
      <c r="E11" s="28"/>
      <c r="F11" s="28"/>
    </row>
    <row r="12" spans="2:16" ht="20" customHeight="1" thickBot="1" x14ac:dyDescent="0.25">
      <c r="C12" s="34" t="s">
        <v>7</v>
      </c>
      <c r="D12" s="35"/>
      <c r="E12" s="28"/>
    </row>
    <row r="13" spans="2:16" ht="20" customHeight="1" x14ac:dyDescent="0.2">
      <c r="C13" s="37" t="str">
        <f>C20</f>
        <v>Cash</v>
      </c>
      <c r="D13" s="38">
        <f>D20*$D$8</f>
        <v>2550</v>
      </c>
      <c r="E13" s="28"/>
    </row>
    <row r="14" spans="2:16" ht="20" customHeight="1" x14ac:dyDescent="0.2">
      <c r="C14" s="39" t="s">
        <v>3</v>
      </c>
      <c r="D14" s="40">
        <f>D21*$D$8</f>
        <v>2125</v>
      </c>
      <c r="E14" s="28"/>
    </row>
    <row r="15" spans="2:16" ht="20" customHeight="1" x14ac:dyDescent="0.2">
      <c r="C15" s="39" t="str">
        <f>C22</f>
        <v>Short-term Savings</v>
      </c>
      <c r="D15" s="40">
        <f>D22*$D$8</f>
        <v>2125</v>
      </c>
      <c r="E15" s="28"/>
    </row>
    <row r="16" spans="2:16" ht="20" customHeight="1" thickBot="1" x14ac:dyDescent="0.25">
      <c r="C16" s="31" t="s">
        <v>5</v>
      </c>
      <c r="D16" s="32">
        <f>D23*$D$8</f>
        <v>1700</v>
      </c>
      <c r="E16" s="28"/>
    </row>
    <row r="17" spans="3:6" ht="20" customHeight="1" x14ac:dyDescent="0.2">
      <c r="C17" s="28"/>
      <c r="D17" s="30"/>
      <c r="E17" s="28"/>
    </row>
    <row r="18" spans="3:6" ht="20" customHeight="1" x14ac:dyDescent="0.2">
      <c r="E18" s="26"/>
      <c r="F18" s="26"/>
    </row>
    <row r="19" spans="3:6" ht="20" customHeight="1" thickBot="1" x14ac:dyDescent="0.25">
      <c r="C19" s="45" t="s">
        <v>8</v>
      </c>
      <c r="D19" s="36"/>
    </row>
    <row r="20" spans="3:6" ht="20" customHeight="1" x14ac:dyDescent="0.2">
      <c r="C20" s="37" t="s">
        <v>88</v>
      </c>
      <c r="D20" s="41">
        <v>0.3</v>
      </c>
    </row>
    <row r="21" spans="3:6" ht="20" customHeight="1" x14ac:dyDescent="0.2">
      <c r="C21" s="39" t="str">
        <f>C14</f>
        <v>Investments</v>
      </c>
      <c r="D21" s="42">
        <v>0.25</v>
      </c>
    </row>
    <row r="22" spans="3:6" ht="20" customHeight="1" x14ac:dyDescent="0.2">
      <c r="C22" s="39" t="s">
        <v>4</v>
      </c>
      <c r="D22" s="42">
        <v>0.25</v>
      </c>
    </row>
    <row r="23" spans="3:6" ht="20" customHeight="1" thickBot="1" x14ac:dyDescent="0.25">
      <c r="C23" s="43" t="str">
        <f>C16</f>
        <v>Long-term Savings</v>
      </c>
      <c r="D23" s="44">
        <v>0.2</v>
      </c>
    </row>
    <row r="24" spans="3:6" ht="20" customHeight="1" thickTop="1" x14ac:dyDescent="0.2">
      <c r="C24" s="30" t="s">
        <v>6</v>
      </c>
      <c r="D24" s="33">
        <f>SUM(D20:D23)</f>
        <v>1</v>
      </c>
    </row>
    <row r="25" spans="3:6" ht="20" customHeight="1" x14ac:dyDescent="0.2"/>
    <row r="26" spans="3:6" ht="20" customHeight="1" x14ac:dyDescent="0.2"/>
    <row r="27" spans="3:6" ht="20" customHeight="1" x14ac:dyDescent="0.2"/>
    <row r="28" spans="3:6" ht="20" customHeight="1" x14ac:dyDescent="0.2"/>
    <row r="29" spans="3:6" ht="20" customHeight="1" x14ac:dyDescent="0.2"/>
    <row r="30" spans="3:6" ht="20" customHeight="1" x14ac:dyDescent="0.2"/>
    <row r="31" spans="3:6" ht="20" customHeight="1" x14ac:dyDescent="0.2"/>
  </sheetData>
  <sortState xmlns:xlrd2="http://schemas.microsoft.com/office/spreadsheetml/2017/richdata2" ref="C14:D16">
    <sortCondition descending="1" ref="D14:D16"/>
  </sortState>
  <mergeCells count="2">
    <mergeCell ref="C2:F5"/>
    <mergeCell ref="H3:M4"/>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35A956B-6370-D049-AEF6-CC543BC67B84}">
          <x14:formula1>
            <xm:f>Data_Validation!$B$14:$B$34</xm:f>
          </x14:formula1>
          <xm:sqref>D22 D20:D21 D23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02E1-7752-AA48-AAE8-0D2D3162A5E5}">
  <dimension ref="A1:S43"/>
  <sheetViews>
    <sheetView showGridLines="0" showRowColHeaders="0" topLeftCell="A3" zoomScale="96" zoomScaleNormal="107" workbookViewId="0">
      <selection activeCell="B26" sqref="B26"/>
    </sheetView>
  </sheetViews>
  <sheetFormatPr baseColWidth="10" defaultRowHeight="15" x14ac:dyDescent="0.2"/>
  <cols>
    <col min="1" max="1" width="5.33203125" customWidth="1"/>
    <col min="2" max="2" width="11" customWidth="1"/>
    <col min="3" max="3" width="10" customWidth="1"/>
    <col min="4" max="4" width="41" bestFit="1" customWidth="1"/>
    <col min="5" max="5" width="9.83203125" customWidth="1"/>
    <col min="6" max="6" width="24.5" bestFit="1" customWidth="1"/>
    <col min="7" max="7" width="10" bestFit="1" customWidth="1"/>
    <col min="8" max="8" width="16" customWidth="1"/>
    <col min="9" max="9" width="20.1640625" customWidth="1"/>
    <col min="10" max="10" width="18.83203125" customWidth="1"/>
    <col min="11" max="11" width="20" customWidth="1"/>
    <col min="12" max="12" width="15" customWidth="1"/>
    <col min="13" max="13" width="11.6640625" customWidth="1"/>
    <col min="14" max="14" width="12.1640625" customWidth="1"/>
    <col min="15" max="15" width="11" bestFit="1" customWidth="1"/>
    <col min="16" max="16" width="11.33203125" bestFit="1" customWidth="1"/>
    <col min="17" max="17" width="13.5" customWidth="1"/>
  </cols>
  <sheetData>
    <row r="1" spans="3:19" ht="41" customHeight="1" x14ac:dyDescent="0.2"/>
    <row r="2" spans="3:19" ht="21" customHeight="1" x14ac:dyDescent="0.2"/>
    <row r="3" spans="3:19" ht="17" customHeight="1" x14ac:dyDescent="0.25">
      <c r="M3" s="4"/>
      <c r="N3" s="4"/>
      <c r="O3" s="4"/>
      <c r="P3" s="3"/>
    </row>
    <row r="4" spans="3:19" ht="45" customHeight="1" x14ac:dyDescent="0.25">
      <c r="C4" s="117" t="s">
        <v>31</v>
      </c>
      <c r="D4" s="117"/>
      <c r="E4" s="117"/>
      <c r="F4" s="117"/>
      <c r="G4" s="117"/>
      <c r="H4" s="13" t="s">
        <v>85</v>
      </c>
      <c r="I4" s="13" t="s">
        <v>84</v>
      </c>
      <c r="J4" s="13" t="s">
        <v>86</v>
      </c>
      <c r="K4" s="13" t="s">
        <v>83</v>
      </c>
      <c r="L4" s="7"/>
      <c r="M4" s="7"/>
      <c r="N4" s="7"/>
      <c r="O4" s="4"/>
      <c r="P4" s="3"/>
    </row>
    <row r="5" spans="3:19" ht="22" customHeight="1" x14ac:dyDescent="0.25">
      <c r="C5" s="117"/>
      <c r="D5" s="117"/>
      <c r="E5" s="117"/>
      <c r="F5" s="117"/>
      <c r="G5" s="117"/>
      <c r="H5" s="21">
        <f>SUMIF(Table1[Transaction Type], "BUY", Table1[Total Transaction Amount])</f>
        <v>926636</v>
      </c>
      <c r="I5" s="20">
        <f ca="1">SUM(_xlfn.ANCHORARRAY(I10))</f>
        <v>1220808</v>
      </c>
      <c r="J5" s="20">
        <f ca="1">SUM(_xlfn.ANCHORARRAY(K10))</f>
        <v>33019.999999999905</v>
      </c>
      <c r="K5" s="20">
        <f ca="1">SUM(_xlfn.ANCHORARRAY(L10))</f>
        <v>294172</v>
      </c>
      <c r="L5" s="8"/>
      <c r="M5" s="8"/>
      <c r="N5" s="8"/>
      <c r="O5" s="4"/>
      <c r="P5" s="3"/>
    </row>
    <row r="6" spans="3:19" ht="22" customHeight="1" x14ac:dyDescent="0.2">
      <c r="C6" s="117"/>
      <c r="D6" s="117"/>
      <c r="E6" s="117"/>
      <c r="F6" s="117"/>
      <c r="G6" s="117"/>
      <c r="H6" s="9"/>
      <c r="I6" s="9"/>
      <c r="J6" s="9"/>
      <c r="K6" s="9"/>
      <c r="L6" s="9"/>
      <c r="M6" s="9"/>
      <c r="N6" s="9"/>
      <c r="O6" s="5"/>
      <c r="P6" s="5"/>
    </row>
    <row r="7" spans="3:19" ht="25" customHeight="1" x14ac:dyDescent="0.2">
      <c r="C7" s="10"/>
      <c r="D7" s="10"/>
      <c r="E7" s="10"/>
      <c r="F7" s="10"/>
      <c r="G7" s="10"/>
      <c r="H7" s="10"/>
      <c r="I7" s="10"/>
      <c r="J7" s="10"/>
      <c r="K7" s="10"/>
      <c r="L7" s="10"/>
      <c r="M7" s="10"/>
      <c r="N7" s="10"/>
      <c r="O7" s="6"/>
      <c r="P7" s="6"/>
    </row>
    <row r="8" spans="3:19" ht="25" customHeight="1" x14ac:dyDescent="0.25">
      <c r="C8" s="10"/>
      <c r="D8" s="96" t="s">
        <v>32</v>
      </c>
      <c r="E8" s="96"/>
      <c r="F8" s="96"/>
      <c r="G8" s="96"/>
      <c r="H8" s="96"/>
      <c r="I8" s="96"/>
      <c r="J8" s="96"/>
      <c r="K8" s="96"/>
      <c r="L8" s="96"/>
      <c r="M8" s="19"/>
      <c r="N8" s="10"/>
      <c r="O8" s="4"/>
      <c r="P8" s="3"/>
    </row>
    <row r="9" spans="3:19" ht="25" customHeight="1" thickBot="1" x14ac:dyDescent="0.3">
      <c r="C9" s="10"/>
      <c r="D9" s="97" t="s">
        <v>11</v>
      </c>
      <c r="E9" s="97" t="s">
        <v>0</v>
      </c>
      <c r="F9" s="97" t="s">
        <v>22</v>
      </c>
      <c r="G9" s="98" t="s">
        <v>23</v>
      </c>
      <c r="H9" s="98" t="s">
        <v>1</v>
      </c>
      <c r="I9" s="98" t="s">
        <v>24</v>
      </c>
      <c r="J9" s="98" t="s">
        <v>25</v>
      </c>
      <c r="K9" s="98" t="s">
        <v>26</v>
      </c>
      <c r="L9" s="98" t="s">
        <v>27</v>
      </c>
      <c r="M9" s="14"/>
      <c r="N9" s="10"/>
      <c r="O9" s="4"/>
      <c r="P9" s="3"/>
    </row>
    <row r="10" spans="3:19" ht="25" customHeight="1" x14ac:dyDescent="0.25">
      <c r="C10" s="10"/>
      <c r="D10" s="11" t="e" cm="1" vm="1">
        <f t="array" ref="D10:D12">_xlfn.UNIQUE(_xlfn._xlws.FILTER(Table1[Company], SUMIFS(Table1[Units], Table1[Company], Table1[Company])&gt;0))</f>
        <v>#VALUE!</v>
      </c>
      <c r="E10" s="11" t="str" cm="1">
        <f t="array" aca="1" ref="E10:E12" ca="1">_FV(_xlfn.ANCHORARRAY(D10),"Ticker symbol",TRUE)</f>
        <v>META</v>
      </c>
      <c r="F10" s="11" t="str" cm="1">
        <f t="array" aca="1" ref="F10:F12" ca="1">_FV(_xlfn.ANCHORARRAY(D10),"Industry")</f>
        <v>Software &amp; IT Services</v>
      </c>
      <c r="G10" s="18" cm="1">
        <f t="array" ref="G10:G12">SUMIFS(Table1[Units], Table1[Company],_xlfn.ANCHORARRAY( 'TFSA Tracker'!D10))</f>
        <v>800</v>
      </c>
      <c r="H10" s="15" cm="1">
        <f t="array" aca="1" ref="H10:H12" ca="1">_FV(_xlfn.ANCHORARRAY(D10),"Price")</f>
        <v>597.02</v>
      </c>
      <c r="I10" s="15" cm="1">
        <f t="array" aca="1" ref="I10:I12" ca="1">_xlfn.ANCHORARRAY(H10)*_xlfn.ANCHORARRAY(G10)</f>
        <v>477616</v>
      </c>
      <c r="J10" s="17" cm="1">
        <f t="array" aca="1" ref="J10:J12" ca="1">_xlfn.ANCHORARRAY(I10)/SUM(_xlfn.ANCHORARRAY(I10))</f>
        <v>0.39122941527250804</v>
      </c>
      <c r="K10" s="16" cm="1">
        <f t="array" aca="1" ref="K10:K12" ca="1">(_xlfn.ANCHORARRAY(H10)-_FV(_xlfn.ANCHORARRAY(D10),"Previous close",TRUE))*_xlfn.ANCHORARRAY(G10)</f>
        <v>19847.999999999956</v>
      </c>
      <c r="L10" s="16" cm="1">
        <f t="array" aca="1" ref="L10:L12" ca="1">_xlfn.ANCHORARRAY(I10)-SUMIFS(Table1[Total Transaction Amount],Table1[Company],_xlfn.ANCHORARRAY('TFSA Tracker'!D10))</f>
        <v>42512</v>
      </c>
      <c r="M10" s="11"/>
      <c r="N10" s="11"/>
      <c r="O10" s="4"/>
      <c r="P10" s="3"/>
    </row>
    <row r="11" spans="3:19" ht="25" customHeight="1" x14ac:dyDescent="0.25">
      <c r="C11" s="10"/>
      <c r="D11" s="11" t="e" vm="2">
        <v>#VALUE!</v>
      </c>
      <c r="E11" s="11" t="str">
        <f ca="1"/>
        <v>MSFT</v>
      </c>
      <c r="F11" s="11" t="str">
        <f ca="1"/>
        <v>Software &amp; IT Services</v>
      </c>
      <c r="G11" s="18">
        <v>200</v>
      </c>
      <c r="H11" s="15">
        <f ca="1"/>
        <v>435.28</v>
      </c>
      <c r="I11" s="15">
        <f ca="1"/>
        <v>87056</v>
      </c>
      <c r="J11" s="17">
        <f ca="1"/>
        <v>7.1310148688409639E-2</v>
      </c>
      <c r="K11" s="16">
        <f ca="1"/>
        <v>1975.9999999999991</v>
      </c>
      <c r="L11" s="16">
        <f ca="1"/>
        <v>11936</v>
      </c>
      <c r="M11" s="11"/>
      <c r="N11" s="11"/>
      <c r="O11" s="4"/>
      <c r="P11" s="3"/>
    </row>
    <row r="12" spans="3:19" ht="25" customHeight="1" x14ac:dyDescent="0.2">
      <c r="C12" s="10"/>
      <c r="D12" s="11" t="e" vm="3">
        <v>#VALUE!</v>
      </c>
      <c r="E12" s="11" t="str">
        <f ca="1"/>
        <v>HD</v>
      </c>
      <c r="F12" s="11" t="str">
        <f ca="1"/>
        <v>Specialty Retailers</v>
      </c>
      <c r="G12" s="18">
        <v>1800</v>
      </c>
      <c r="H12" s="15">
        <f ca="1"/>
        <v>364.52</v>
      </c>
      <c r="I12" s="15">
        <f ca="1"/>
        <v>656136</v>
      </c>
      <c r="J12" s="17">
        <f ca="1"/>
        <v>0.53746043603908233</v>
      </c>
      <c r="K12" s="16">
        <f ca="1"/>
        <v>11195.999999999947</v>
      </c>
      <c r="L12" s="16">
        <f ca="1"/>
        <v>239724</v>
      </c>
      <c r="M12" s="11"/>
      <c r="N12" s="11"/>
      <c r="O12" s="4"/>
      <c r="P12" s="4"/>
      <c r="Q12" s="4"/>
      <c r="R12" s="4"/>
      <c r="S12" s="4"/>
    </row>
    <row r="13" spans="3:19" ht="25" customHeight="1" x14ac:dyDescent="0.2">
      <c r="C13" s="10"/>
      <c r="D13" s="11"/>
      <c r="E13" s="11"/>
      <c r="F13" s="11"/>
      <c r="G13" s="18"/>
      <c r="H13" s="15"/>
      <c r="I13" s="15"/>
      <c r="J13" s="17"/>
      <c r="K13" s="16"/>
      <c r="L13" s="16"/>
      <c r="M13" s="11"/>
      <c r="N13" s="11"/>
      <c r="O13" s="4"/>
      <c r="P13" s="4"/>
      <c r="Q13" s="4"/>
      <c r="R13" s="4"/>
      <c r="S13" s="4"/>
    </row>
    <row r="14" spans="3:19" ht="16" x14ac:dyDescent="0.2">
      <c r="C14" s="10"/>
      <c r="D14" s="11"/>
      <c r="E14" s="11"/>
      <c r="F14" s="11"/>
      <c r="G14" s="11"/>
      <c r="H14" s="11"/>
      <c r="I14" s="11"/>
      <c r="J14" s="11"/>
      <c r="K14" s="11"/>
      <c r="L14" s="11"/>
      <c r="M14" s="11"/>
      <c r="N14" s="11"/>
      <c r="P14" s="4"/>
    </row>
    <row r="15" spans="3:19" ht="20" customHeight="1" x14ac:dyDescent="0.2">
      <c r="C15" s="10"/>
      <c r="D15" s="11"/>
      <c r="E15" s="10"/>
      <c r="F15" s="10"/>
      <c r="G15" s="10"/>
      <c r="H15" s="11"/>
      <c r="I15" s="11"/>
      <c r="J15" s="11"/>
      <c r="K15" s="11"/>
      <c r="L15" s="11"/>
      <c r="M15" s="11"/>
      <c r="N15" s="11"/>
      <c r="P15" s="4"/>
      <c r="Q15" s="4"/>
      <c r="R15" s="4"/>
      <c r="S15" s="4"/>
    </row>
    <row r="16" spans="3:19" ht="26" customHeight="1" thickBot="1" x14ac:dyDescent="0.25">
      <c r="C16" s="10"/>
      <c r="D16" s="118" t="s">
        <v>33</v>
      </c>
      <c r="E16" s="118"/>
      <c r="F16" s="118"/>
      <c r="G16" s="10"/>
      <c r="H16" s="118" t="s">
        <v>34</v>
      </c>
      <c r="I16" s="118"/>
      <c r="J16" s="118"/>
      <c r="K16" s="118"/>
      <c r="L16" s="118"/>
      <c r="M16" s="118"/>
      <c r="N16" s="10"/>
      <c r="O16" s="4"/>
      <c r="P16" s="4"/>
      <c r="Q16" s="4"/>
      <c r="R16" s="4"/>
      <c r="S16" s="4"/>
    </row>
    <row r="17" spans="3:19" ht="16" x14ac:dyDescent="0.2">
      <c r="C17" s="10"/>
      <c r="E17" s="11"/>
      <c r="F17" s="11"/>
      <c r="G17" s="11"/>
      <c r="H17" s="11"/>
      <c r="I17" s="11"/>
      <c r="J17" s="11"/>
      <c r="K17" s="11"/>
      <c r="L17" s="10"/>
      <c r="M17" s="10"/>
      <c r="N17" s="10"/>
      <c r="O17" s="4"/>
      <c r="P17" s="4"/>
      <c r="Q17" s="4"/>
      <c r="R17" s="4"/>
      <c r="S17" s="4"/>
    </row>
    <row r="18" spans="3:19" ht="22" customHeight="1" x14ac:dyDescent="0.25">
      <c r="C18" s="10"/>
      <c r="D18" s="11"/>
      <c r="E18" s="11"/>
      <c r="F18" s="11"/>
      <c r="G18" s="11"/>
      <c r="H18" s="22" t="s">
        <v>36</v>
      </c>
      <c r="I18" s="24" t="s">
        <v>89</v>
      </c>
      <c r="L18" s="23" t="s">
        <v>37</v>
      </c>
      <c r="M18" s="24">
        <v>3</v>
      </c>
      <c r="N18" s="10"/>
      <c r="P18" s="3"/>
    </row>
    <row r="19" spans="3:19" ht="22" customHeight="1" x14ac:dyDescent="0.25">
      <c r="C19" s="10"/>
      <c r="D19" s="11"/>
      <c r="E19" s="11"/>
      <c r="F19" s="11"/>
      <c r="G19" s="11"/>
      <c r="H19" s="22" t="s">
        <v>35</v>
      </c>
      <c r="I19" s="24" t="e" vm="4">
        <v>#VALUE!</v>
      </c>
      <c r="J19" s="11"/>
      <c r="K19" s="11"/>
      <c r="L19" s="10"/>
      <c r="M19" s="10"/>
      <c r="N19" s="10"/>
      <c r="O19" s="4"/>
      <c r="P19" s="3"/>
    </row>
    <row r="20" spans="3:19" ht="17" x14ac:dyDescent="0.25">
      <c r="C20" s="10"/>
      <c r="D20" s="11"/>
      <c r="E20" s="11"/>
      <c r="F20" s="11"/>
      <c r="G20" s="11"/>
      <c r="H20" s="11"/>
      <c r="I20" s="11"/>
      <c r="J20" s="11"/>
      <c r="K20" s="11"/>
      <c r="L20" s="10"/>
      <c r="M20" s="10"/>
      <c r="N20" s="10"/>
      <c r="O20" s="3"/>
      <c r="P20" s="3"/>
    </row>
    <row r="21" spans="3:19" ht="21" x14ac:dyDescent="0.3">
      <c r="C21" s="10"/>
      <c r="D21" s="11"/>
      <c r="E21" s="11"/>
      <c r="F21" s="11"/>
      <c r="G21" s="11"/>
      <c r="H21" s="116" t="str">
        <f>M18&amp;" Month Trailing Closing Prices"</f>
        <v>3 Month Trailing Closing Prices</v>
      </c>
      <c r="I21" s="116"/>
      <c r="J21" s="116"/>
      <c r="K21" s="116"/>
      <c r="L21" s="116"/>
      <c r="M21" s="116"/>
      <c r="N21" s="10"/>
    </row>
    <row r="22" spans="3:19" ht="16" x14ac:dyDescent="0.2">
      <c r="C22" s="10"/>
      <c r="D22" s="11"/>
      <c r="E22" s="11"/>
      <c r="F22" s="11"/>
      <c r="G22" s="11"/>
      <c r="H22" s="11"/>
      <c r="I22" s="11"/>
      <c r="J22" s="11"/>
      <c r="K22" s="11"/>
      <c r="L22" s="11"/>
      <c r="M22" s="11"/>
      <c r="N22" s="11"/>
    </row>
    <row r="23" spans="3:19" ht="16" x14ac:dyDescent="0.25">
      <c r="C23" s="10"/>
      <c r="D23" s="12"/>
      <c r="E23" s="12"/>
      <c r="F23" s="12"/>
      <c r="G23" s="12"/>
      <c r="H23" s="12"/>
      <c r="I23" s="12"/>
      <c r="J23" s="12"/>
      <c r="K23" s="12"/>
      <c r="L23" s="12"/>
      <c r="M23" s="12"/>
      <c r="N23" s="12"/>
    </row>
    <row r="24" spans="3:19" x14ac:dyDescent="0.2">
      <c r="C24" s="10"/>
      <c r="D24" s="10"/>
      <c r="E24" s="10"/>
      <c r="F24" s="10"/>
      <c r="G24" s="10"/>
      <c r="H24" s="10"/>
      <c r="I24" s="10"/>
      <c r="J24" s="10"/>
      <c r="K24" s="10"/>
      <c r="L24" s="10"/>
      <c r="M24" s="10"/>
      <c r="N24" s="10"/>
    </row>
    <row r="25" spans="3:19" x14ac:dyDescent="0.2">
      <c r="C25" s="10"/>
      <c r="D25" s="10"/>
      <c r="E25" s="10"/>
      <c r="F25" s="10"/>
      <c r="G25" s="10"/>
      <c r="H25" s="10"/>
      <c r="I25" s="10"/>
      <c r="J25" s="10"/>
      <c r="K25" s="10"/>
      <c r="L25" s="10"/>
      <c r="M25" s="10"/>
      <c r="N25" s="10"/>
    </row>
    <row r="26" spans="3:19" x14ac:dyDescent="0.2">
      <c r="C26" s="10"/>
      <c r="D26" s="10"/>
      <c r="E26" s="10"/>
      <c r="F26" s="10"/>
      <c r="G26" s="10"/>
      <c r="H26" s="10"/>
      <c r="I26" s="10"/>
      <c r="J26" s="10"/>
      <c r="K26" s="10"/>
      <c r="L26" s="10"/>
      <c r="M26" s="10"/>
      <c r="N26" s="10"/>
    </row>
    <row r="27" spans="3:19" x14ac:dyDescent="0.2">
      <c r="C27" s="10"/>
      <c r="D27" s="10"/>
      <c r="E27" s="10"/>
      <c r="F27" s="10"/>
      <c r="G27" s="10"/>
      <c r="H27" s="10"/>
      <c r="I27" s="10"/>
      <c r="J27" s="10"/>
      <c r="K27" s="10"/>
      <c r="L27" s="10"/>
      <c r="M27" s="10"/>
      <c r="N27" s="10"/>
    </row>
    <row r="28" spans="3:19" x14ac:dyDescent="0.2">
      <c r="C28" s="10"/>
      <c r="D28" s="10"/>
      <c r="E28" s="10"/>
      <c r="F28" s="10"/>
      <c r="G28" s="10"/>
      <c r="H28" s="10"/>
      <c r="I28" s="10"/>
      <c r="J28" s="10"/>
      <c r="K28" s="10"/>
      <c r="L28" s="10"/>
      <c r="M28" s="10"/>
      <c r="N28" s="10"/>
    </row>
    <row r="29" spans="3:19" x14ac:dyDescent="0.2">
      <c r="C29" s="10"/>
      <c r="D29" s="10"/>
      <c r="E29" s="10"/>
      <c r="F29" s="10"/>
      <c r="G29" s="10"/>
      <c r="H29" s="10"/>
      <c r="I29" s="10"/>
      <c r="J29" s="10"/>
      <c r="K29" s="10"/>
      <c r="L29" s="10"/>
      <c r="M29" s="10"/>
      <c r="N29" s="10"/>
    </row>
    <row r="30" spans="3:19" x14ac:dyDescent="0.2">
      <c r="C30" s="10"/>
      <c r="D30" s="10"/>
      <c r="E30" s="10"/>
      <c r="F30" s="10"/>
      <c r="G30" s="10"/>
      <c r="H30" s="10"/>
      <c r="I30" s="10"/>
      <c r="J30" s="10"/>
      <c r="K30" s="10"/>
      <c r="L30" s="10"/>
      <c r="M30" s="10"/>
      <c r="N30" s="10"/>
    </row>
    <row r="31" spans="3:19" x14ac:dyDescent="0.2">
      <c r="C31" s="10"/>
      <c r="D31" s="10"/>
      <c r="E31" s="10"/>
      <c r="F31" s="10"/>
      <c r="G31" s="10"/>
      <c r="H31" s="10"/>
      <c r="I31" s="10"/>
      <c r="J31" s="10"/>
      <c r="K31" s="10"/>
      <c r="L31" s="10"/>
      <c r="M31" s="10"/>
      <c r="N31" s="10"/>
    </row>
    <row r="32" spans="3:19" x14ac:dyDescent="0.2">
      <c r="C32" s="10"/>
      <c r="D32" s="10"/>
      <c r="E32" s="10"/>
      <c r="F32" s="10"/>
      <c r="G32" s="10"/>
      <c r="H32" s="10"/>
      <c r="I32" s="10"/>
      <c r="J32" s="10"/>
      <c r="K32" s="10"/>
      <c r="L32" s="10"/>
      <c r="M32" s="10"/>
      <c r="N32" s="10"/>
    </row>
    <row r="33" spans="1:14" x14ac:dyDescent="0.2">
      <c r="C33" s="10"/>
      <c r="D33" s="10"/>
      <c r="E33" s="10"/>
      <c r="F33" s="10"/>
      <c r="G33" s="10"/>
      <c r="H33" s="10"/>
      <c r="I33" s="10"/>
      <c r="J33" s="10"/>
      <c r="K33" s="10"/>
      <c r="L33" s="10"/>
      <c r="M33" s="10"/>
      <c r="N33" s="10"/>
    </row>
    <row r="34" spans="1:14" x14ac:dyDescent="0.2">
      <c r="C34" s="10"/>
      <c r="D34" s="10"/>
      <c r="E34" s="10"/>
      <c r="F34" s="10"/>
      <c r="G34" s="10"/>
      <c r="H34" s="10"/>
      <c r="I34" s="10"/>
      <c r="J34" s="10"/>
      <c r="K34" s="10"/>
      <c r="L34" s="10"/>
      <c r="M34" s="10"/>
      <c r="N34" s="10"/>
    </row>
    <row r="35" spans="1:14" x14ac:dyDescent="0.2">
      <c r="C35" s="10"/>
      <c r="D35" s="10"/>
      <c r="E35" s="10"/>
      <c r="F35" s="10"/>
      <c r="G35" s="10"/>
      <c r="H35" s="10"/>
      <c r="I35" s="10"/>
      <c r="J35" s="10"/>
      <c r="K35" s="10"/>
      <c r="L35" s="10"/>
      <c r="M35" s="10"/>
      <c r="N35" s="10"/>
    </row>
    <row r="36" spans="1:14" x14ac:dyDescent="0.2">
      <c r="C36" s="10"/>
      <c r="D36" s="10"/>
      <c r="E36" s="10"/>
      <c r="F36" s="10"/>
      <c r="G36" s="10"/>
      <c r="H36" s="10"/>
      <c r="I36" s="10"/>
      <c r="J36" s="10"/>
      <c r="K36" s="10"/>
      <c r="L36" s="10"/>
      <c r="M36" s="10"/>
      <c r="N36" s="10"/>
    </row>
    <row r="37" spans="1:14" x14ac:dyDescent="0.2">
      <c r="C37" s="10"/>
      <c r="D37" s="10"/>
      <c r="E37" s="10"/>
      <c r="F37" s="10"/>
      <c r="G37" s="10"/>
      <c r="H37" s="10"/>
      <c r="I37" s="10"/>
      <c r="J37" s="10"/>
      <c r="K37" s="10"/>
      <c r="L37" s="10"/>
      <c r="M37" s="10"/>
      <c r="N37" s="10"/>
    </row>
    <row r="38" spans="1:14" x14ac:dyDescent="0.2">
      <c r="C38" s="10"/>
      <c r="D38" s="10"/>
      <c r="E38" s="10"/>
      <c r="F38" s="10"/>
      <c r="G38" s="10"/>
      <c r="H38" s="10"/>
      <c r="I38" s="10"/>
      <c r="J38" s="10"/>
      <c r="K38" s="10"/>
      <c r="L38" s="10"/>
      <c r="M38" s="10"/>
      <c r="N38" s="10"/>
    </row>
    <row r="39" spans="1:14" x14ac:dyDescent="0.2">
      <c r="C39" s="10"/>
      <c r="D39" s="10"/>
      <c r="E39" s="10"/>
      <c r="F39" s="10"/>
      <c r="G39" s="10"/>
      <c r="H39" s="10"/>
      <c r="I39" s="10"/>
      <c r="J39" s="10"/>
      <c r="K39" s="10"/>
      <c r="L39" s="10"/>
      <c r="M39" s="10"/>
      <c r="N39" s="10"/>
    </row>
    <row r="40" spans="1:14" x14ac:dyDescent="0.2">
      <c r="C40" s="10"/>
      <c r="D40" s="10"/>
      <c r="E40" s="10"/>
      <c r="F40" s="10"/>
      <c r="G40" s="10"/>
      <c r="H40" s="10"/>
      <c r="I40" s="10"/>
      <c r="J40" s="10"/>
      <c r="K40" s="10"/>
      <c r="L40" s="10"/>
      <c r="M40" s="10"/>
      <c r="N40" s="10"/>
    </row>
    <row r="41" spans="1:14" x14ac:dyDescent="0.2">
      <c r="A41" s="10"/>
      <c r="B41" s="10"/>
      <c r="C41" s="10"/>
      <c r="D41" s="10"/>
      <c r="E41" s="10"/>
      <c r="F41" s="10"/>
      <c r="G41" s="10"/>
      <c r="H41" s="10"/>
      <c r="I41" s="10"/>
      <c r="J41" s="10"/>
      <c r="K41" s="10"/>
      <c r="L41" s="10"/>
      <c r="M41" s="10"/>
      <c r="N41" s="10"/>
    </row>
    <row r="42" spans="1:14" x14ac:dyDescent="0.2">
      <c r="C42" s="10"/>
      <c r="D42" s="10"/>
      <c r="E42" s="10"/>
      <c r="F42" s="10"/>
      <c r="G42" s="10"/>
      <c r="H42" s="10"/>
      <c r="I42" s="10"/>
      <c r="J42" s="10"/>
      <c r="K42" s="10"/>
      <c r="L42" s="10"/>
      <c r="M42" s="10"/>
      <c r="N42" s="10"/>
    </row>
    <row r="43" spans="1:14" x14ac:dyDescent="0.2">
      <c r="C43" s="10"/>
      <c r="D43" s="10"/>
      <c r="E43" s="10"/>
      <c r="F43" s="10"/>
      <c r="G43" s="10"/>
      <c r="H43" s="10"/>
      <c r="I43" s="10"/>
      <c r="J43" s="10"/>
      <c r="K43" s="10"/>
      <c r="L43" s="10"/>
      <c r="M43" s="10"/>
      <c r="N43" s="10"/>
    </row>
  </sheetData>
  <mergeCells count="4">
    <mergeCell ref="H21:M21"/>
    <mergeCell ref="C4:G6"/>
    <mergeCell ref="D16:F16"/>
    <mergeCell ref="H16:M16"/>
  </mergeCells>
  <conditionalFormatting sqref="J5:K5">
    <cfRule type="iconSet" priority="1">
      <iconSet iconSet="3Arrows">
        <cfvo type="percent" val="0"/>
        <cfvo type="num" val="0"/>
        <cfvo type="num" val="0"/>
      </iconSet>
    </cfRule>
  </conditionalFormatting>
  <conditionalFormatting sqref="K10:L13">
    <cfRule type="cellIs" dxfId="2" priority="8" operator="lessThan">
      <formula>0</formula>
    </cfRule>
  </conditionalFormatting>
  <dataValidations count="2">
    <dataValidation type="list" allowBlank="1" showInputMessage="1" showErrorMessage="1" sqref="M18" xr:uid="{8EE49117-52B6-E949-B0AC-DD4C1C82E9FB}">
      <formula1>"1,3,6,12"</formula1>
    </dataValidation>
    <dataValidation type="list" allowBlank="1" showInputMessage="1" showErrorMessage="1" sqref="I18" xr:uid="{99CACF68-B2D5-D845-9532-AAD043C3FB43}">
      <formula1>$E$10:$E$13</formula1>
    </dataValidation>
  </dataValidations>
  <pageMargins left="0.7" right="0.7" top="0.75" bottom="0.75" header="0.3" footer="0.3"/>
  <pageSetup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iconSet" priority="2" id="{ACCF3329-2249-F240-9D74-71E65B834D55}">
            <x14:iconSet iconSet="3Triangles">
              <x14:cfvo type="percent">
                <xm:f>0</xm:f>
              </x14:cfvo>
              <x14:cfvo type="num">
                <xm:f>0</xm:f>
              </x14:cfvo>
              <x14:cfvo type="num" gte="0">
                <xm:f>0</xm:f>
              </x14:cfvo>
            </x14:iconSet>
          </x14:cfRule>
          <xm:sqref>K10:K13</xm:sqref>
        </x14:conditionalFormatting>
        <x14:conditionalFormatting xmlns:xm="http://schemas.microsoft.com/office/excel/2006/main">
          <x14:cfRule type="iconSet" priority="3" id="{57945667-6FA0-6A4D-BC13-3EF8FFBB0AB3}">
            <x14:iconSet iconSet="3Triangles">
              <x14:cfvo type="percent">
                <xm:f>0</xm:f>
              </x14:cfvo>
              <x14:cfvo type="num">
                <xm:f>0</xm:f>
              </x14:cfvo>
              <x14:cfvo type="num" gte="0">
                <xm:f>0</xm:f>
              </x14:cfvo>
            </x14:iconSet>
          </x14:cfRule>
          <x14:cfRule type="iconSet" priority="4" id="{BA9C225D-3368-9047-AC6B-473867687276}">
            <x14:iconSet iconSet="3Triangles">
              <x14:cfvo type="percent">
                <xm:f>0</xm:f>
              </x14:cfvo>
              <x14:cfvo type="percent">
                <xm:f>33</xm:f>
              </x14:cfvo>
              <x14:cfvo type="percent">
                <xm:f>67</xm:f>
              </x14:cfvo>
            </x14:iconSet>
          </x14:cfRule>
          <xm:sqref>L10:L13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20640-D13F-554A-AD76-343A9A2E8ECC}">
  <dimension ref="B1:I19"/>
  <sheetViews>
    <sheetView showGridLines="0" showRowColHeaders="0" zoomScale="135" workbookViewId="0">
      <selection activeCell="D26" sqref="D26"/>
    </sheetView>
  </sheetViews>
  <sheetFormatPr baseColWidth="10" defaultRowHeight="15" x14ac:dyDescent="0.2"/>
  <cols>
    <col min="1" max="1" width="9.83203125" customWidth="1"/>
    <col min="2" max="2" width="14.5" customWidth="1"/>
    <col min="3" max="3" width="39" customWidth="1"/>
    <col min="4" max="4" width="11.1640625" bestFit="1" customWidth="1"/>
    <col min="5" max="5" width="21.6640625" customWidth="1"/>
    <col min="7" max="7" width="14.6640625" customWidth="1"/>
    <col min="8" max="8" width="29.33203125" customWidth="1"/>
    <col min="9" max="9" width="13.6640625" customWidth="1"/>
  </cols>
  <sheetData>
    <row r="1" spans="2:9" ht="40" customHeight="1" x14ac:dyDescent="0.2"/>
    <row r="3" spans="2:9" ht="16" x14ac:dyDescent="0.2">
      <c r="B3" s="50" t="s">
        <v>10</v>
      </c>
      <c r="C3" s="50" t="s">
        <v>11</v>
      </c>
      <c r="D3" s="50" t="s">
        <v>0</v>
      </c>
      <c r="E3" s="50" t="s">
        <v>12</v>
      </c>
      <c r="F3" s="50" t="s">
        <v>13</v>
      </c>
      <c r="G3" s="50" t="s">
        <v>14</v>
      </c>
      <c r="H3" s="50" t="s">
        <v>15</v>
      </c>
      <c r="I3" s="50" t="s">
        <v>16</v>
      </c>
    </row>
    <row r="4" spans="2:9" ht="16" x14ac:dyDescent="0.2">
      <c r="B4" s="51" t="s">
        <v>38</v>
      </c>
      <c r="C4" s="26" t="e" vm="1">
        <v>#VALUE!</v>
      </c>
      <c r="D4" s="50" t="str" cm="1">
        <f t="array" aca="1" ref="D4" ca="1">_FV(Table1[[#This Row],[Company]],"Ticker symbol",TRUE)</f>
        <v>META</v>
      </c>
      <c r="E4" s="50" t="s">
        <v>17</v>
      </c>
      <c r="F4" s="52">
        <v>100</v>
      </c>
      <c r="G4" s="53">
        <v>543.88</v>
      </c>
      <c r="H4" s="53">
        <f>Table1[[#This Row],[Price]]*Table1[[#This Row],[Units]]</f>
        <v>54388</v>
      </c>
      <c r="I4" s="50" t="s">
        <v>18</v>
      </c>
    </row>
    <row r="5" spans="2:9" ht="16" x14ac:dyDescent="0.2">
      <c r="B5" s="51" t="s">
        <v>39</v>
      </c>
      <c r="C5" s="105" t="e" vm="2">
        <v>#VALUE!</v>
      </c>
      <c r="D5" s="50" t="str" cm="1">
        <f t="array" aca="1" ref="D5" ca="1">_FV(Table1[[#This Row],[Company]],"Ticker symbol",TRUE)</f>
        <v>MSFT</v>
      </c>
      <c r="E5" s="50" t="s">
        <v>17</v>
      </c>
      <c r="F5" s="52">
        <v>50</v>
      </c>
      <c r="G5" s="53">
        <v>375.6</v>
      </c>
      <c r="H5" s="53">
        <f>Table1[[#This Row],[Price]]*Table1[[#This Row],[Units]]</f>
        <v>18780</v>
      </c>
      <c r="I5" s="50" t="s">
        <v>18</v>
      </c>
    </row>
    <row r="6" spans="2:9" ht="16" x14ac:dyDescent="0.2">
      <c r="B6" s="70" t="s">
        <v>59</v>
      </c>
      <c r="C6" s="105" t="e" vm="3">
        <v>#VALUE!</v>
      </c>
      <c r="D6" s="71" t="str" cm="1">
        <f t="array" aca="1" ref="D6" ca="1">_FV(Table1[[#This Row],[Company]],"Ticker symbol",TRUE)</f>
        <v>HD</v>
      </c>
      <c r="E6" s="71" t="s">
        <v>17</v>
      </c>
      <c r="F6" s="72">
        <v>450</v>
      </c>
      <c r="G6" s="73">
        <v>231.34</v>
      </c>
      <c r="H6" s="73">
        <f>Table1[[#This Row],[Price]]*Table1[[#This Row],[Units]]</f>
        <v>104103</v>
      </c>
      <c r="I6" s="71" t="s">
        <v>18</v>
      </c>
    </row>
    <row r="7" spans="2:9" ht="16" x14ac:dyDescent="0.2">
      <c r="B7" s="51" t="s">
        <v>38</v>
      </c>
      <c r="C7" s="26" t="e" vm="1">
        <v>#VALUE!</v>
      </c>
      <c r="D7" s="50" t="str" cm="1">
        <f t="array" aca="1" ref="D7" ca="1">_FV(Table1[[#This Row],[Company]],"Ticker symbol",TRUE)</f>
        <v>META</v>
      </c>
      <c r="E7" s="50" t="s">
        <v>17</v>
      </c>
      <c r="F7" s="52">
        <v>100</v>
      </c>
      <c r="G7" s="53">
        <v>543.88</v>
      </c>
      <c r="H7" s="53">
        <f>Table1[[#This Row],[Price]]*Table1[[#This Row],[Units]]</f>
        <v>54388</v>
      </c>
      <c r="I7" s="50" t="s">
        <v>18</v>
      </c>
    </row>
    <row r="8" spans="2:9" ht="16" x14ac:dyDescent="0.2">
      <c r="B8" s="106" t="s">
        <v>38</v>
      </c>
      <c r="C8" s="105" t="e" vm="1">
        <v>#VALUE!</v>
      </c>
      <c r="D8" s="107" t="str" cm="1">
        <f t="array" aca="1" ref="D8" ca="1">_FV(Table1[[#This Row],[Company]],"Ticker symbol",TRUE)</f>
        <v>META</v>
      </c>
      <c r="E8" s="107" t="s">
        <v>17</v>
      </c>
      <c r="F8" s="108">
        <v>100</v>
      </c>
      <c r="G8" s="109">
        <v>543.88</v>
      </c>
      <c r="H8" s="109">
        <f>Table1[[#This Row],[Price]]*Table1[[#This Row],[Units]]</f>
        <v>54388</v>
      </c>
      <c r="I8" s="107" t="s">
        <v>18</v>
      </c>
    </row>
    <row r="9" spans="2:9" ht="16" x14ac:dyDescent="0.2">
      <c r="B9" s="106" t="s">
        <v>39</v>
      </c>
      <c r="C9" s="105" t="e" vm="2">
        <v>#VALUE!</v>
      </c>
      <c r="D9" s="107" t="str" cm="1">
        <f t="array" aca="1" ref="D9" ca="1">_FV(Table1[[#This Row],[Company]],"Ticker symbol",TRUE)</f>
        <v>MSFT</v>
      </c>
      <c r="E9" s="107" t="s">
        <v>17</v>
      </c>
      <c r="F9" s="108">
        <v>50</v>
      </c>
      <c r="G9" s="109">
        <v>375.6</v>
      </c>
      <c r="H9" s="109">
        <f>Table1[[#This Row],[Price]]*Table1[[#This Row],[Units]]</f>
        <v>18780</v>
      </c>
      <c r="I9" s="107" t="s">
        <v>18</v>
      </c>
    </row>
    <row r="10" spans="2:9" ht="16" x14ac:dyDescent="0.2">
      <c r="B10" s="106" t="s">
        <v>59</v>
      </c>
      <c r="C10" s="105" t="e" vm="3">
        <v>#VALUE!</v>
      </c>
      <c r="D10" s="107" t="str" cm="1">
        <f t="array" aca="1" ref="D10" ca="1">_FV(Table1[[#This Row],[Company]],"Ticker symbol",TRUE)</f>
        <v>HD</v>
      </c>
      <c r="E10" s="107" t="s">
        <v>17</v>
      </c>
      <c r="F10" s="108">
        <v>450</v>
      </c>
      <c r="G10" s="109">
        <v>231.34</v>
      </c>
      <c r="H10" s="109">
        <f>Table1[[#This Row],[Price]]*Table1[[#This Row],[Units]]</f>
        <v>104103</v>
      </c>
      <c r="I10" s="107" t="s">
        <v>18</v>
      </c>
    </row>
    <row r="11" spans="2:9" ht="16" x14ac:dyDescent="0.2">
      <c r="B11" s="106" t="s">
        <v>38</v>
      </c>
      <c r="C11" s="105" t="e" vm="1">
        <v>#VALUE!</v>
      </c>
      <c r="D11" s="107" t="str" cm="1">
        <f t="array" aca="1" ref="D11" ca="1">_FV(Table1[[#This Row],[Company]],"Ticker symbol",TRUE)</f>
        <v>META</v>
      </c>
      <c r="E11" s="107" t="s">
        <v>17</v>
      </c>
      <c r="F11" s="108">
        <v>100</v>
      </c>
      <c r="G11" s="109">
        <v>543.88</v>
      </c>
      <c r="H11" s="109">
        <f>Table1[[#This Row],[Price]]*Table1[[#This Row],[Units]]</f>
        <v>54388</v>
      </c>
      <c r="I11" s="107" t="s">
        <v>18</v>
      </c>
    </row>
    <row r="12" spans="2:9" ht="16" x14ac:dyDescent="0.2">
      <c r="B12" s="106" t="s">
        <v>38</v>
      </c>
      <c r="C12" s="105" t="e" vm="1">
        <v>#VALUE!</v>
      </c>
      <c r="D12" s="107" t="str" cm="1">
        <f t="array" aca="1" ref="D12" ca="1">_FV(Table1[[#This Row],[Company]],"Ticker symbol",TRUE)</f>
        <v>META</v>
      </c>
      <c r="E12" s="107" t="s">
        <v>17</v>
      </c>
      <c r="F12" s="108">
        <v>100</v>
      </c>
      <c r="G12" s="109">
        <v>543.88</v>
      </c>
      <c r="H12" s="109">
        <f>Table1[[#This Row],[Price]]*Table1[[#This Row],[Units]]</f>
        <v>54388</v>
      </c>
      <c r="I12" s="107" t="s">
        <v>18</v>
      </c>
    </row>
    <row r="13" spans="2:9" ht="16" x14ac:dyDescent="0.2">
      <c r="B13" s="106" t="s">
        <v>39</v>
      </c>
      <c r="C13" s="105" t="e" vm="2">
        <v>#VALUE!</v>
      </c>
      <c r="D13" s="107" t="str" cm="1">
        <f t="array" aca="1" ref="D13" ca="1">_FV(Table1[[#This Row],[Company]],"Ticker symbol",TRUE)</f>
        <v>MSFT</v>
      </c>
      <c r="E13" s="107" t="s">
        <v>17</v>
      </c>
      <c r="F13" s="108">
        <v>50</v>
      </c>
      <c r="G13" s="109">
        <v>375.6</v>
      </c>
      <c r="H13" s="109">
        <f>Table1[[#This Row],[Price]]*Table1[[#This Row],[Units]]</f>
        <v>18780</v>
      </c>
      <c r="I13" s="107" t="s">
        <v>18</v>
      </c>
    </row>
    <row r="14" spans="2:9" ht="16" x14ac:dyDescent="0.2">
      <c r="B14" s="106" t="s">
        <v>59</v>
      </c>
      <c r="C14" s="105" t="e" vm="3">
        <v>#VALUE!</v>
      </c>
      <c r="D14" s="107" t="str" cm="1">
        <f t="array" aca="1" ref="D14" ca="1">_FV(Table1[[#This Row],[Company]],"Ticker symbol",TRUE)</f>
        <v>HD</v>
      </c>
      <c r="E14" s="107" t="s">
        <v>17</v>
      </c>
      <c r="F14" s="108">
        <v>450</v>
      </c>
      <c r="G14" s="109">
        <v>231.34</v>
      </c>
      <c r="H14" s="109">
        <f>Table1[[#This Row],[Price]]*Table1[[#This Row],[Units]]</f>
        <v>104103</v>
      </c>
      <c r="I14" s="107" t="s">
        <v>18</v>
      </c>
    </row>
    <row r="15" spans="2:9" ht="16" x14ac:dyDescent="0.2">
      <c r="B15" s="106" t="s">
        <v>38</v>
      </c>
      <c r="C15" s="105" t="e" vm="1">
        <v>#VALUE!</v>
      </c>
      <c r="D15" s="107" t="str" cm="1">
        <f t="array" aca="1" ref="D15" ca="1">_FV(Table1[[#This Row],[Company]],"Ticker symbol",TRUE)</f>
        <v>META</v>
      </c>
      <c r="E15" s="107" t="s">
        <v>17</v>
      </c>
      <c r="F15" s="108">
        <v>100</v>
      </c>
      <c r="G15" s="109">
        <v>543.88</v>
      </c>
      <c r="H15" s="109">
        <f>Table1[[#This Row],[Price]]*Table1[[#This Row],[Units]]</f>
        <v>54388</v>
      </c>
      <c r="I15" s="107" t="s">
        <v>18</v>
      </c>
    </row>
    <row r="16" spans="2:9" ht="16" x14ac:dyDescent="0.2">
      <c r="B16" s="106" t="s">
        <v>38</v>
      </c>
      <c r="C16" s="105" t="e" vm="1">
        <v>#VALUE!</v>
      </c>
      <c r="D16" s="107" t="str" cm="1">
        <f t="array" aca="1" ref="D16" ca="1">_FV(Table1[[#This Row],[Company]],"Ticker symbol",TRUE)</f>
        <v>META</v>
      </c>
      <c r="E16" s="107" t="s">
        <v>17</v>
      </c>
      <c r="F16" s="108">
        <v>100</v>
      </c>
      <c r="G16" s="109">
        <v>543.88</v>
      </c>
      <c r="H16" s="109">
        <f>Table1[[#This Row],[Price]]*Table1[[#This Row],[Units]]</f>
        <v>54388</v>
      </c>
      <c r="I16" s="107" t="s">
        <v>18</v>
      </c>
    </row>
    <row r="17" spans="2:9" ht="16" x14ac:dyDescent="0.2">
      <c r="B17" s="106" t="s">
        <v>39</v>
      </c>
      <c r="C17" s="105" t="e" vm="2">
        <v>#VALUE!</v>
      </c>
      <c r="D17" s="107" t="str" cm="1">
        <f t="array" aca="1" ref="D17" ca="1">_FV(Table1[[#This Row],[Company]],"Ticker symbol",TRUE)</f>
        <v>MSFT</v>
      </c>
      <c r="E17" s="107" t="s">
        <v>17</v>
      </c>
      <c r="F17" s="108">
        <v>50</v>
      </c>
      <c r="G17" s="109">
        <v>375.6</v>
      </c>
      <c r="H17" s="109">
        <f>Table1[[#This Row],[Price]]*Table1[[#This Row],[Units]]</f>
        <v>18780</v>
      </c>
      <c r="I17" s="107" t="s">
        <v>18</v>
      </c>
    </row>
    <row r="18" spans="2:9" ht="16" x14ac:dyDescent="0.2">
      <c r="B18" s="106" t="s">
        <v>59</v>
      </c>
      <c r="C18" s="105" t="e" vm="3">
        <v>#VALUE!</v>
      </c>
      <c r="D18" s="107" t="str" cm="1">
        <f t="array" aca="1" ref="D18" ca="1">_FV(Table1[[#This Row],[Company]],"Ticker symbol",TRUE)</f>
        <v>HD</v>
      </c>
      <c r="E18" s="107" t="s">
        <v>17</v>
      </c>
      <c r="F18" s="108">
        <v>450</v>
      </c>
      <c r="G18" s="109">
        <v>231.34</v>
      </c>
      <c r="H18" s="109">
        <f>Table1[[#This Row],[Price]]*Table1[[#This Row],[Units]]</f>
        <v>104103</v>
      </c>
      <c r="I18" s="107" t="s">
        <v>18</v>
      </c>
    </row>
    <row r="19" spans="2:9" ht="16" x14ac:dyDescent="0.2">
      <c r="B19" s="106" t="s">
        <v>38</v>
      </c>
      <c r="C19" s="105" t="e" vm="1">
        <v>#VALUE!</v>
      </c>
      <c r="D19" s="107" t="str" cm="1">
        <f t="array" aca="1" ref="D19" ca="1">_FV(Table1[[#This Row],[Company]],"Ticker symbol",TRUE)</f>
        <v>META</v>
      </c>
      <c r="E19" s="107" t="s">
        <v>17</v>
      </c>
      <c r="F19" s="108">
        <v>100</v>
      </c>
      <c r="G19" s="109">
        <v>543.88</v>
      </c>
      <c r="H19" s="109">
        <f>Table1[[#This Row],[Price]]*Table1[[#This Row],[Units]]</f>
        <v>54388</v>
      </c>
      <c r="I19" s="107" t="s">
        <v>18</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5D82A086-CAB1-D249-8210-70C588EFA460}">
          <x14:formula1>
            <xm:f>Data_Validation!$B$4:$B$5</xm:f>
          </x14:formula1>
          <xm:sqref>E4:E19</xm:sqref>
        </x14:dataValidation>
        <x14:dataValidation type="list" allowBlank="1" showInputMessage="1" showErrorMessage="1" xr:uid="{1050A1BB-3917-204E-B701-2B03291468E7}">
          <x14:formula1>
            <xm:f>Data_Validation!$B$7:$B$8</xm:f>
          </x14:formula1>
          <xm:sqref>I4:I19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1D47-9161-F543-8381-E5DD8AC2AEC8}">
  <dimension ref="C1:N27"/>
  <sheetViews>
    <sheetView showGridLines="0" showRowColHeaders="0" zoomScale="117" workbookViewId="0">
      <selection activeCell="L27" sqref="L27"/>
    </sheetView>
  </sheetViews>
  <sheetFormatPr baseColWidth="10" defaultRowHeight="20" customHeight="1" x14ac:dyDescent="0.2"/>
  <cols>
    <col min="3" max="3" width="11.33203125" customWidth="1"/>
    <col min="4" max="4" width="9" customWidth="1"/>
    <col min="5" max="5" width="11.1640625" bestFit="1" customWidth="1"/>
    <col min="6" max="6" width="23.83203125" bestFit="1" customWidth="1"/>
    <col min="7" max="7" width="14.83203125" bestFit="1" customWidth="1"/>
    <col min="8" max="8" width="13.6640625" customWidth="1"/>
    <col min="9" max="9" width="10" customWidth="1"/>
    <col min="10" max="10" width="11.1640625" bestFit="1" customWidth="1"/>
    <col min="11" max="11" width="23.83203125" bestFit="1" customWidth="1"/>
    <col min="12" max="12" width="14.83203125" bestFit="1" customWidth="1"/>
  </cols>
  <sheetData>
    <row r="1" spans="3:14" ht="15" x14ac:dyDescent="0.2"/>
    <row r="2" spans="3:14" ht="15" x14ac:dyDescent="0.2"/>
    <row r="3" spans="3:14" ht="15" x14ac:dyDescent="0.2">
      <c r="C3" s="56"/>
      <c r="D3" s="130" t="s">
        <v>56</v>
      </c>
      <c r="E3" s="130"/>
      <c r="F3" s="130"/>
      <c r="G3" s="130"/>
      <c r="H3" s="56"/>
      <c r="I3" s="56"/>
      <c r="J3" s="56"/>
      <c r="K3" s="56"/>
      <c r="L3" s="56"/>
      <c r="M3" s="56"/>
      <c r="N3" s="56"/>
    </row>
    <row r="4" spans="3:14" ht="15" customHeight="1" x14ac:dyDescent="0.2">
      <c r="C4" s="56"/>
      <c r="D4" s="130"/>
      <c r="E4" s="130"/>
      <c r="F4" s="130"/>
      <c r="G4" s="130"/>
      <c r="H4" s="56"/>
      <c r="I4" s="124" t="s">
        <v>57</v>
      </c>
      <c r="J4" s="124"/>
      <c r="K4" s="124"/>
      <c r="L4" s="124"/>
      <c r="M4" s="124"/>
      <c r="N4" s="56"/>
    </row>
    <row r="5" spans="3:14" ht="15" customHeight="1" x14ac:dyDescent="0.2">
      <c r="C5" s="56"/>
      <c r="D5" s="130"/>
      <c r="E5" s="130"/>
      <c r="F5" s="130"/>
      <c r="G5" s="130"/>
      <c r="H5" s="56"/>
      <c r="I5" s="124"/>
      <c r="J5" s="124"/>
      <c r="K5" s="124"/>
      <c r="L5" s="124"/>
      <c r="M5" s="124"/>
      <c r="N5" s="56"/>
    </row>
    <row r="6" spans="3:14" ht="15" x14ac:dyDescent="0.2">
      <c r="C6" s="56"/>
      <c r="D6" s="130"/>
      <c r="E6" s="130"/>
      <c r="F6" s="130"/>
      <c r="G6" s="130"/>
      <c r="H6" s="56"/>
      <c r="I6" s="56"/>
      <c r="J6" s="56"/>
      <c r="K6" s="56"/>
      <c r="L6" s="56"/>
      <c r="M6" s="56"/>
      <c r="N6" s="56"/>
    </row>
    <row r="9" spans="3:14" ht="33" customHeight="1" thickBot="1" x14ac:dyDescent="0.25">
      <c r="D9" s="57" t="s">
        <v>46</v>
      </c>
      <c r="E9" s="58"/>
      <c r="F9" s="58"/>
      <c r="G9" s="58"/>
      <c r="H9" s="54"/>
      <c r="I9" s="59" t="s">
        <v>45</v>
      </c>
      <c r="J9" s="58"/>
      <c r="K9" s="58"/>
      <c r="L9" s="58"/>
    </row>
    <row r="10" spans="3:14" ht="20" customHeight="1" x14ac:dyDescent="0.2">
      <c r="D10" s="66"/>
      <c r="E10" s="66"/>
      <c r="F10" s="66"/>
      <c r="G10" s="66"/>
      <c r="H10" s="54"/>
      <c r="I10" s="66"/>
      <c r="J10" s="66"/>
      <c r="K10" s="66"/>
      <c r="L10" s="66"/>
    </row>
    <row r="11" spans="3:14" ht="25" customHeight="1" x14ac:dyDescent="0.2">
      <c r="D11" s="125">
        <f>F17/F15</f>
        <v>0.54189068000000007</v>
      </c>
      <c r="E11" s="126"/>
      <c r="F11" s="126"/>
      <c r="G11" s="127"/>
      <c r="H11" s="54"/>
      <c r="I11" s="125">
        <f>K17/K15</f>
        <v>0.14187187333333331</v>
      </c>
      <c r="J11" s="126"/>
      <c r="K11" s="126"/>
      <c r="L11" s="127"/>
    </row>
    <row r="12" spans="3:14" ht="20" customHeight="1" x14ac:dyDescent="0.2">
      <c r="D12" s="120" t="str">
        <f>TEXT(F17/F15,"0.00%") &amp; " Complete Towards Our Goal!"</f>
        <v>54.19% Complete Towards Our Goal!</v>
      </c>
      <c r="E12" s="120"/>
      <c r="F12" s="120"/>
      <c r="G12" s="120"/>
      <c r="H12" s="54"/>
      <c r="I12" s="120" t="str">
        <f>TEXT(K17/K15,"0.00%") &amp; " Complete Towards Our Goal!"</f>
        <v>14.19% Complete Towards Our Goal!</v>
      </c>
      <c r="J12" s="120"/>
      <c r="K12" s="120"/>
      <c r="L12" s="120"/>
    </row>
    <row r="13" spans="3:14" ht="20" customHeight="1" x14ac:dyDescent="0.2">
      <c r="D13" s="63"/>
      <c r="E13" s="63"/>
      <c r="F13" s="63"/>
      <c r="G13" s="63"/>
      <c r="H13" s="54"/>
      <c r="I13" s="63"/>
      <c r="J13" s="63"/>
      <c r="K13" s="63"/>
      <c r="L13" s="63"/>
    </row>
    <row r="14" spans="3:14" ht="20" customHeight="1" x14ac:dyDescent="0.2">
      <c r="D14" s="122" t="s">
        <v>47</v>
      </c>
      <c r="E14" s="122"/>
      <c r="F14" s="121">
        <v>46143</v>
      </c>
      <c r="G14" s="121"/>
      <c r="H14" s="54"/>
      <c r="I14" s="122" t="s">
        <v>47</v>
      </c>
      <c r="J14" s="122"/>
      <c r="K14" s="121">
        <v>46874</v>
      </c>
      <c r="L14" s="121"/>
    </row>
    <row r="15" spans="3:14" ht="20" customHeight="1" x14ac:dyDescent="0.2">
      <c r="D15" s="122" t="s">
        <v>48</v>
      </c>
      <c r="E15" s="122"/>
      <c r="F15" s="123">
        <v>1000000</v>
      </c>
      <c r="G15" s="123"/>
      <c r="H15" s="54"/>
      <c r="I15" s="122" t="s">
        <v>48</v>
      </c>
      <c r="J15" s="122"/>
      <c r="K15" s="123">
        <v>4500000</v>
      </c>
      <c r="L15" s="123"/>
    </row>
    <row r="16" spans="3:14" ht="20" customHeight="1" x14ac:dyDescent="0.2">
      <c r="D16" s="64"/>
      <c r="E16" s="64"/>
      <c r="F16" s="65"/>
      <c r="G16" s="65"/>
      <c r="H16" s="54"/>
      <c r="I16" s="67"/>
      <c r="J16" s="67"/>
      <c r="K16" s="68"/>
      <c r="L16" s="68"/>
    </row>
    <row r="17" spans="4:12" ht="20" customHeight="1" x14ac:dyDescent="0.2">
      <c r="D17" s="122" t="s">
        <v>52</v>
      </c>
      <c r="E17" s="122"/>
      <c r="F17" s="128">
        <f>SUM(short_term_table[Amount])</f>
        <v>541890.68000000005</v>
      </c>
      <c r="G17" s="128"/>
      <c r="H17" s="54"/>
      <c r="I17" s="122" t="s">
        <v>52</v>
      </c>
      <c r="J17" s="122"/>
      <c r="K17" s="128">
        <f>SUM(long_term_table[Amount])</f>
        <v>638423.42999999993</v>
      </c>
      <c r="L17" s="128"/>
    </row>
    <row r="18" spans="4:12" ht="20" customHeight="1" x14ac:dyDescent="0.2">
      <c r="D18" s="122" t="s">
        <v>51</v>
      </c>
      <c r="E18" s="122"/>
      <c r="F18" s="129">
        <f>F17-F15</f>
        <v>-458109.31999999995</v>
      </c>
      <c r="G18" s="129"/>
      <c r="H18" s="54"/>
      <c r="I18" s="122" t="s">
        <v>51</v>
      </c>
      <c r="J18" s="122"/>
      <c r="K18" s="129">
        <f>K17-K15</f>
        <v>-3861576.5700000003</v>
      </c>
      <c r="L18" s="129"/>
    </row>
    <row r="19" spans="4:12" ht="20" customHeight="1" x14ac:dyDescent="0.2">
      <c r="D19" s="122" t="s">
        <v>50</v>
      </c>
      <c r="E19" s="122"/>
      <c r="F19" s="119">
        <f ca="1">F14-TODAY()</f>
        <v>363</v>
      </c>
      <c r="G19" s="119"/>
      <c r="H19" s="54"/>
      <c r="I19" s="122" t="s">
        <v>50</v>
      </c>
      <c r="J19" s="122"/>
      <c r="K19" s="119">
        <f ca="1">K14-TODAY()</f>
        <v>1094</v>
      </c>
      <c r="L19" s="119"/>
    </row>
    <row r="20" spans="4:12" ht="20" customHeight="1" x14ac:dyDescent="0.2">
      <c r="D20" s="64"/>
      <c r="E20" s="64"/>
      <c r="F20" s="64"/>
      <c r="G20" s="66"/>
      <c r="H20" s="54"/>
      <c r="I20" s="66"/>
      <c r="J20" s="66"/>
      <c r="K20" s="66"/>
      <c r="L20" s="66"/>
    </row>
    <row r="21" spans="4:12" ht="20" customHeight="1" x14ac:dyDescent="0.2">
      <c r="D21" s="66"/>
      <c r="E21" s="66"/>
      <c r="F21" s="66"/>
      <c r="G21" s="66"/>
      <c r="H21" s="54"/>
      <c r="I21" s="66"/>
      <c r="J21" s="66"/>
      <c r="K21" s="66"/>
      <c r="L21" s="66"/>
    </row>
    <row r="22" spans="4:12" ht="20" customHeight="1" x14ac:dyDescent="0.2">
      <c r="D22" s="61" t="s">
        <v>49</v>
      </c>
      <c r="E22" s="61" t="s">
        <v>10</v>
      </c>
      <c r="F22" s="61" t="s">
        <v>12</v>
      </c>
      <c r="G22" s="61" t="s">
        <v>2</v>
      </c>
      <c r="H22" s="54"/>
      <c r="I22" s="61" t="s">
        <v>49</v>
      </c>
      <c r="J22" s="61" t="s">
        <v>10</v>
      </c>
      <c r="K22" s="61" t="s">
        <v>12</v>
      </c>
      <c r="L22" s="61" t="s">
        <v>2</v>
      </c>
    </row>
    <row r="23" spans="4:12" ht="20" customHeight="1" x14ac:dyDescent="0.2">
      <c r="D23" s="55">
        <v>1</v>
      </c>
      <c r="E23" s="55" t="s">
        <v>58</v>
      </c>
      <c r="F23" s="55" t="s">
        <v>54</v>
      </c>
      <c r="G23" s="62">
        <v>10800</v>
      </c>
      <c r="H23" s="54"/>
      <c r="I23" s="55">
        <v>1</v>
      </c>
      <c r="J23" s="55" t="s">
        <v>58</v>
      </c>
      <c r="K23" s="55" t="s">
        <v>54</v>
      </c>
      <c r="L23" s="69">
        <v>45403.43</v>
      </c>
    </row>
    <row r="24" spans="4:12" ht="20" customHeight="1" x14ac:dyDescent="0.2">
      <c r="D24" s="55">
        <v>2</v>
      </c>
      <c r="E24" s="55" t="s">
        <v>59</v>
      </c>
      <c r="F24" s="55" t="s">
        <v>54</v>
      </c>
      <c r="G24" s="62">
        <v>34500</v>
      </c>
      <c r="I24" s="55">
        <v>2</v>
      </c>
      <c r="J24" s="55" t="s">
        <v>59</v>
      </c>
      <c r="K24" s="55" t="s">
        <v>55</v>
      </c>
      <c r="L24" s="69">
        <v>24930</v>
      </c>
    </row>
    <row r="25" spans="4:12" ht="20" customHeight="1" x14ac:dyDescent="0.2">
      <c r="D25" s="55">
        <v>3</v>
      </c>
      <c r="E25" s="55" t="s">
        <v>59</v>
      </c>
      <c r="F25" s="55" t="s">
        <v>55</v>
      </c>
      <c r="G25" s="62">
        <v>2000.23</v>
      </c>
      <c r="I25" s="55">
        <v>3</v>
      </c>
      <c r="J25" s="55" t="s">
        <v>79</v>
      </c>
      <c r="K25" s="55" t="s">
        <v>54</v>
      </c>
      <c r="L25" s="69">
        <v>568090</v>
      </c>
    </row>
    <row r="26" spans="4:12" ht="20" customHeight="1" x14ac:dyDescent="0.2">
      <c r="D26" s="55">
        <v>4</v>
      </c>
      <c r="E26" s="55" t="s">
        <v>79</v>
      </c>
      <c r="F26" s="55" t="s">
        <v>54</v>
      </c>
      <c r="G26" s="62">
        <v>494590.45</v>
      </c>
      <c r="I26" s="55">
        <v>4</v>
      </c>
      <c r="J26" s="55" t="s">
        <v>79</v>
      </c>
      <c r="K26" s="55" t="s">
        <v>54</v>
      </c>
      <c r="L26" s="69">
        <v>3442.43</v>
      </c>
    </row>
    <row r="27" spans="4:12" ht="20" customHeight="1" x14ac:dyDescent="0.2">
      <c r="D27" s="55"/>
      <c r="E27" s="55"/>
      <c r="F27" s="55"/>
      <c r="G27" s="62"/>
    </row>
  </sheetData>
  <mergeCells count="26">
    <mergeCell ref="I4:M5"/>
    <mergeCell ref="I11:L11"/>
    <mergeCell ref="F14:G14"/>
    <mergeCell ref="F17:G17"/>
    <mergeCell ref="F18:G18"/>
    <mergeCell ref="D3:G6"/>
    <mergeCell ref="D11:G11"/>
    <mergeCell ref="D14:E14"/>
    <mergeCell ref="D12:G12"/>
    <mergeCell ref="K15:L15"/>
    <mergeCell ref="K17:L17"/>
    <mergeCell ref="K18:L18"/>
    <mergeCell ref="K19:L19"/>
    <mergeCell ref="I12:L12"/>
    <mergeCell ref="K14:L14"/>
    <mergeCell ref="I14:J14"/>
    <mergeCell ref="D19:E19"/>
    <mergeCell ref="F19:G19"/>
    <mergeCell ref="D15:E15"/>
    <mergeCell ref="F15:G15"/>
    <mergeCell ref="I15:J15"/>
    <mergeCell ref="I17:J17"/>
    <mergeCell ref="I18:J18"/>
    <mergeCell ref="I19:J19"/>
    <mergeCell ref="D17:E17"/>
    <mergeCell ref="D18:E18"/>
  </mergeCells>
  <conditionalFormatting sqref="D11">
    <cfRule type="dataBar" priority="1">
      <dataBar>
        <cfvo type="num" val="0"/>
        <cfvo type="num" val="1"/>
        <color rgb="FF28A745"/>
      </dataBar>
      <extLst>
        <ext xmlns:x14="http://schemas.microsoft.com/office/spreadsheetml/2009/9/main" uri="{B025F937-C7B1-47D3-B67F-A62EFF666E3E}">
          <x14:id>{8248B54A-FAAE-B344-8C53-C3DB19A938DF}</x14:id>
        </ext>
      </extLst>
    </cfRule>
  </conditionalFormatting>
  <conditionalFormatting sqref="D28">
    <cfRule type="dataBar" priority="7">
      <dataBar>
        <cfvo type="num" val="0"/>
        <cfvo type="num" val="1"/>
        <color rgb="FF92D050"/>
      </dataBar>
      <extLst>
        <ext xmlns:x14="http://schemas.microsoft.com/office/spreadsheetml/2009/9/main" uri="{B025F937-C7B1-47D3-B67F-A62EFF666E3E}">
          <x14:id>{B5B46839-0240-4E4C-9414-A5476832F43C}</x14:id>
        </ext>
      </extLst>
    </cfRule>
  </conditionalFormatting>
  <conditionalFormatting sqref="F18">
    <cfRule type="cellIs" dxfId="1" priority="4" operator="lessThan">
      <formula>0</formula>
    </cfRule>
  </conditionalFormatting>
  <conditionalFormatting sqref="I11">
    <cfRule type="dataBar" priority="5">
      <dataBar>
        <cfvo type="num" val="0"/>
        <cfvo type="num" val="1"/>
        <color rgb="FF28A745"/>
      </dataBar>
      <extLst>
        <ext xmlns:x14="http://schemas.microsoft.com/office/spreadsheetml/2009/9/main" uri="{B025F937-C7B1-47D3-B67F-A62EFF666E3E}">
          <x14:id>{B87FDF72-4793-184D-AF45-A4943AFB1AFF}</x14:id>
        </ext>
      </extLst>
    </cfRule>
  </conditionalFormatting>
  <conditionalFormatting sqref="K18">
    <cfRule type="cellIs" dxfId="0" priority="3" operator="lessThan">
      <formula>0</formula>
    </cfRule>
  </conditionalFormatting>
  <pageMargins left="0.7" right="0.7" top="0.75" bottom="0.75" header="0.3" footer="0.3"/>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8248B54A-FAAE-B344-8C53-C3DB19A938DF}">
            <x14:dataBar minLength="0" maxLength="100" gradient="0">
              <x14:cfvo type="num">
                <xm:f>0</xm:f>
              </x14:cfvo>
              <x14:cfvo type="num">
                <xm:f>1</xm:f>
              </x14:cfvo>
              <x14:negativeFillColor rgb="FFFF0000"/>
              <x14:axisColor rgb="FF000000"/>
            </x14:dataBar>
          </x14:cfRule>
          <xm:sqref>D11</xm:sqref>
        </x14:conditionalFormatting>
        <x14:conditionalFormatting xmlns:xm="http://schemas.microsoft.com/office/excel/2006/main">
          <x14:cfRule type="dataBar" id="{B5B46839-0240-4E4C-9414-A5476832F43C}">
            <x14:dataBar minLength="0" maxLength="100" gradient="0" direction="leftToRight">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B87FDF72-4793-184D-AF45-A4943AFB1AFF}">
            <x14:dataBar minLength="0" maxLength="100" gradient="0">
              <x14:cfvo type="num">
                <xm:f>0</xm:f>
              </x14:cfvo>
              <x14:cfvo type="num">
                <xm:f>1</xm:f>
              </x14:cfvo>
              <x14:negativeFillColor rgb="FFFF0000"/>
              <x14:axisColor rgb="FF000000"/>
            </x14:dataBar>
          </x14:cfRule>
          <xm:sqref>I11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D68E432B-97F3-1745-85C6-CA02C1454A0B}">
          <x14:formula1>
            <xm:f>Data_Validation!$L$5:$L$6</xm:f>
          </x14:formula1>
          <xm:sqref>F23:F26 K23:K26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0D96F-55A3-244B-B473-F2A7D5E73856}">
  <dimension ref="A2:L70"/>
  <sheetViews>
    <sheetView topLeftCell="A4" workbookViewId="0">
      <selection activeCell="K52" sqref="K52"/>
    </sheetView>
  </sheetViews>
  <sheetFormatPr baseColWidth="10" defaultRowHeight="15" x14ac:dyDescent="0.2"/>
  <cols>
    <col min="1" max="1" width="15.33203125" customWidth="1"/>
    <col min="2" max="2" width="19.33203125" bestFit="1" customWidth="1"/>
    <col min="5" max="5" width="19" bestFit="1" customWidth="1"/>
    <col min="9" max="9" width="24.5" bestFit="1" customWidth="1"/>
    <col min="12" max="12" width="13.1640625" bestFit="1" customWidth="1"/>
  </cols>
  <sheetData>
    <row r="2" spans="1:12" x14ac:dyDescent="0.2">
      <c r="B2" s="1" t="s">
        <v>21</v>
      </c>
      <c r="E2" s="1" t="s">
        <v>28</v>
      </c>
      <c r="L2" t="s">
        <v>53</v>
      </c>
    </row>
    <row r="4" spans="1:12" x14ac:dyDescent="0.2">
      <c r="A4" s="2" t="s">
        <v>16</v>
      </c>
      <c r="B4" s="2" t="s">
        <v>17</v>
      </c>
      <c r="E4" t="s">
        <v>29</v>
      </c>
      <c r="F4" t="str">
        <f>'TFSA Tracker'!I18</f>
        <v>MSFT</v>
      </c>
      <c r="H4" t="s">
        <v>11</v>
      </c>
      <c r="I4" t="e" vm="4">
        <f>'TFSA Tracker'!I19</f>
        <v>#VALUE!</v>
      </c>
      <c r="L4" t="s">
        <v>12</v>
      </c>
    </row>
    <row r="5" spans="1:12" x14ac:dyDescent="0.2">
      <c r="A5" s="2"/>
      <c r="B5" s="2" t="s">
        <v>19</v>
      </c>
      <c r="E5" t="s">
        <v>30</v>
      </c>
      <c r="F5">
        <f>'TFSA Tracker'!M18</f>
        <v>3</v>
      </c>
      <c r="H5" t="s">
        <v>30</v>
      </c>
      <c r="I5">
        <f>F5</f>
        <v>3</v>
      </c>
      <c r="L5" t="s">
        <v>55</v>
      </c>
    </row>
    <row r="6" spans="1:12" x14ac:dyDescent="0.2">
      <c r="A6" s="2"/>
      <c r="B6" s="2"/>
      <c r="L6" t="s">
        <v>54</v>
      </c>
    </row>
    <row r="7" spans="1:12" x14ac:dyDescent="0.2">
      <c r="A7" s="2" t="s">
        <v>12</v>
      </c>
      <c r="B7" s="2" t="s">
        <v>18</v>
      </c>
      <c r="E7" t="str" cm="1">
        <f t="array" aca="1" ref="E7:F70" ca="1">_xlfn.STOCKHISTORY(F4, EDATE(TODAY(), -F5), TODAY())</f>
        <v>Date</v>
      </c>
      <c r="F7" t="str">
        <f ca="1"/>
        <v>Close</v>
      </c>
      <c r="H7" t="str" cm="1">
        <f t="array" aca="1" ref="H7:I70" ca="1">_xlfn.STOCKHISTORY(I4, EDATE(TODAY(), -I5), TODAY())</f>
        <v>Date</v>
      </c>
      <c r="I7" t="str">
        <f ca="1"/>
        <v>Close</v>
      </c>
    </row>
    <row r="8" spans="1:12" x14ac:dyDescent="0.2">
      <c r="B8" s="2" t="s">
        <v>20</v>
      </c>
      <c r="E8" vm="5">
        <f ca="1"/>
        <v>45691</v>
      </c>
      <c r="F8" vm="6">
        <f ca="1"/>
        <v>410.92</v>
      </c>
      <c r="H8" vm="5">
        <f ca="1"/>
        <v>45691</v>
      </c>
      <c r="I8" vm="7">
        <f ca="1"/>
        <v>5994.57</v>
      </c>
    </row>
    <row r="9" spans="1:12" x14ac:dyDescent="0.2">
      <c r="E9" vm="8">
        <f ca="1"/>
        <v>45692</v>
      </c>
      <c r="F9" vm="9">
        <f ca="1"/>
        <v>412.37</v>
      </c>
      <c r="H9" vm="8">
        <f ca="1"/>
        <v>45692</v>
      </c>
      <c r="I9" vm="10">
        <f ca="1"/>
        <v>6037.88</v>
      </c>
      <c r="L9" s="60"/>
    </row>
    <row r="10" spans="1:12" x14ac:dyDescent="0.2">
      <c r="E10" vm="11">
        <f ca="1"/>
        <v>45693</v>
      </c>
      <c r="F10" vm="12">
        <f ca="1"/>
        <v>413.29</v>
      </c>
      <c r="H10" vm="11">
        <f ca="1"/>
        <v>45693</v>
      </c>
      <c r="I10" vm="13">
        <f ca="1"/>
        <v>6061.48</v>
      </c>
    </row>
    <row r="11" spans="1:12" x14ac:dyDescent="0.2">
      <c r="E11" vm="14">
        <f ca="1"/>
        <v>45694</v>
      </c>
      <c r="F11" vm="15">
        <f ca="1"/>
        <v>415.82</v>
      </c>
      <c r="H11" vm="14">
        <f ca="1"/>
        <v>45694</v>
      </c>
      <c r="I11" vm="16">
        <f ca="1"/>
        <v>6083.57</v>
      </c>
    </row>
    <row r="12" spans="1:12" x14ac:dyDescent="0.2">
      <c r="E12" vm="17">
        <f ca="1"/>
        <v>45695</v>
      </c>
      <c r="F12" vm="18">
        <f ca="1"/>
        <v>409.75</v>
      </c>
      <c r="H12" vm="17">
        <f ca="1"/>
        <v>45695</v>
      </c>
      <c r="I12" vm="19">
        <f ca="1"/>
        <v>6025.99</v>
      </c>
      <c r="L12" s="60"/>
    </row>
    <row r="13" spans="1:12" x14ac:dyDescent="0.2">
      <c r="B13" s="1" t="s">
        <v>41</v>
      </c>
      <c r="E13" vm="20">
        <f ca="1"/>
        <v>45698</v>
      </c>
      <c r="F13" vm="21">
        <f ca="1"/>
        <v>412.22</v>
      </c>
      <c r="H13" vm="20">
        <f ca="1"/>
        <v>45698</v>
      </c>
      <c r="I13" vm="22">
        <f ca="1"/>
        <v>6066.44</v>
      </c>
    </row>
    <row r="14" spans="1:12" x14ac:dyDescent="0.2">
      <c r="A14" t="s">
        <v>42</v>
      </c>
      <c r="B14" s="29">
        <v>0</v>
      </c>
      <c r="E14" vm="23">
        <f ca="1"/>
        <v>45699</v>
      </c>
      <c r="F14" vm="24">
        <f ca="1"/>
        <v>411.44</v>
      </c>
      <c r="H14" vm="23">
        <f ca="1"/>
        <v>45699</v>
      </c>
      <c r="I14" vm="25">
        <f ca="1"/>
        <v>6068.5</v>
      </c>
    </row>
    <row r="15" spans="1:12" x14ac:dyDescent="0.2">
      <c r="B15" s="29">
        <v>0.05</v>
      </c>
      <c r="E15" vm="26">
        <f ca="1"/>
        <v>45700</v>
      </c>
      <c r="F15" vm="27">
        <f ca="1"/>
        <v>409.04</v>
      </c>
      <c r="H15" vm="26">
        <f ca="1"/>
        <v>45700</v>
      </c>
      <c r="I15" vm="28">
        <f ca="1"/>
        <v>6051.97</v>
      </c>
    </row>
    <row r="16" spans="1:12" x14ac:dyDescent="0.2">
      <c r="B16" s="29">
        <v>0.1</v>
      </c>
      <c r="E16" vm="29">
        <f ca="1"/>
        <v>45701</v>
      </c>
      <c r="F16" vm="30">
        <f ca="1"/>
        <v>410.54</v>
      </c>
      <c r="H16" vm="29">
        <f ca="1"/>
        <v>45701</v>
      </c>
      <c r="I16" vm="31">
        <f ca="1"/>
        <v>6115.07</v>
      </c>
    </row>
    <row r="17" spans="2:12" x14ac:dyDescent="0.2">
      <c r="B17" s="29">
        <v>0.15</v>
      </c>
      <c r="E17" vm="32">
        <f ca="1"/>
        <v>45702</v>
      </c>
      <c r="F17" vm="33">
        <f ca="1"/>
        <v>408.43</v>
      </c>
      <c r="H17" vm="32">
        <f ca="1"/>
        <v>45702</v>
      </c>
      <c r="I17" vm="34">
        <f ca="1"/>
        <v>6114.63</v>
      </c>
      <c r="L17" t="s">
        <v>78</v>
      </c>
    </row>
    <row r="18" spans="2:12" ht="19" x14ac:dyDescent="0.25">
      <c r="B18" s="29">
        <v>0.2</v>
      </c>
      <c r="E18" vm="35">
        <f ca="1"/>
        <v>45706</v>
      </c>
      <c r="F18" vm="36">
        <f ca="1"/>
        <v>409.64</v>
      </c>
      <c r="H18" vm="35">
        <f ca="1"/>
        <v>45706</v>
      </c>
      <c r="I18" vm="37">
        <f ca="1"/>
        <v>6129.58</v>
      </c>
      <c r="L18" s="92">
        <f>LOOKUP(9.99E+307, Assets!D16:O16)</f>
        <v>2247533.9671775633</v>
      </c>
    </row>
    <row r="19" spans="2:12" x14ac:dyDescent="0.2">
      <c r="B19" s="29">
        <v>0.25</v>
      </c>
      <c r="E19" vm="38">
        <f ca="1"/>
        <v>45707</v>
      </c>
      <c r="F19" vm="39">
        <f ca="1"/>
        <v>414.77</v>
      </c>
      <c r="H19" vm="38">
        <f ca="1"/>
        <v>45707</v>
      </c>
      <c r="I19" vm="40">
        <f ca="1"/>
        <v>6144.15</v>
      </c>
    </row>
    <row r="20" spans="2:12" x14ac:dyDescent="0.2">
      <c r="B20" s="29">
        <v>0.3</v>
      </c>
      <c r="E20" vm="41">
        <f ca="1"/>
        <v>45708</v>
      </c>
      <c r="F20" vm="42">
        <f ca="1"/>
        <v>416.13</v>
      </c>
      <c r="H20" vm="41">
        <f ca="1"/>
        <v>45708</v>
      </c>
      <c r="I20" vm="43">
        <f ca="1"/>
        <v>6117.52</v>
      </c>
    </row>
    <row r="21" spans="2:12" x14ac:dyDescent="0.2">
      <c r="B21" s="29">
        <v>0.35</v>
      </c>
      <c r="E21" vm="44">
        <f ca="1"/>
        <v>45709</v>
      </c>
      <c r="F21" vm="45">
        <f ca="1"/>
        <v>408.21</v>
      </c>
      <c r="H21" vm="44">
        <f ca="1"/>
        <v>45709</v>
      </c>
      <c r="I21" vm="46">
        <f ca="1"/>
        <v>6013.13</v>
      </c>
    </row>
    <row r="22" spans="2:12" x14ac:dyDescent="0.2">
      <c r="B22" s="29">
        <v>0.4</v>
      </c>
      <c r="E22" vm="47">
        <f ca="1"/>
        <v>45712</v>
      </c>
      <c r="F22" vm="48">
        <f ca="1"/>
        <v>404</v>
      </c>
      <c r="H22" vm="47">
        <f ca="1"/>
        <v>45712</v>
      </c>
      <c r="I22" vm="49">
        <f ca="1"/>
        <v>5983.25</v>
      </c>
    </row>
    <row r="23" spans="2:12" x14ac:dyDescent="0.2">
      <c r="B23" s="29">
        <v>0.45</v>
      </c>
      <c r="E23" vm="50">
        <f ca="1"/>
        <v>45713</v>
      </c>
      <c r="F23" vm="51">
        <f ca="1"/>
        <v>397.9</v>
      </c>
      <c r="H23" vm="50">
        <f ca="1"/>
        <v>45713</v>
      </c>
      <c r="I23" vm="52">
        <f ca="1"/>
        <v>5955.25</v>
      </c>
    </row>
    <row r="24" spans="2:12" x14ac:dyDescent="0.2">
      <c r="B24" s="29">
        <v>0.5</v>
      </c>
      <c r="E24" vm="53">
        <f ca="1"/>
        <v>45714</v>
      </c>
      <c r="F24" vm="54">
        <f ca="1"/>
        <v>399.73</v>
      </c>
      <c r="H24" vm="53">
        <f ca="1"/>
        <v>45714</v>
      </c>
      <c r="I24" vm="55">
        <f ca="1"/>
        <v>5956.06</v>
      </c>
    </row>
    <row r="25" spans="2:12" x14ac:dyDescent="0.2">
      <c r="B25" s="29">
        <v>0.55000000000000004</v>
      </c>
      <c r="E25" vm="56">
        <f ca="1"/>
        <v>45715</v>
      </c>
      <c r="F25" vm="57">
        <f ca="1"/>
        <v>392.53</v>
      </c>
      <c r="H25" vm="56">
        <f ca="1"/>
        <v>45715</v>
      </c>
      <c r="I25" vm="58">
        <f ca="1"/>
        <v>5861.57</v>
      </c>
    </row>
    <row r="26" spans="2:12" x14ac:dyDescent="0.2">
      <c r="B26" s="29">
        <v>0.6</v>
      </c>
      <c r="E26" vm="59">
        <f ca="1"/>
        <v>45716</v>
      </c>
      <c r="F26" vm="60">
        <f ca="1"/>
        <v>396.99</v>
      </c>
      <c r="H26" vm="59">
        <f ca="1"/>
        <v>45716</v>
      </c>
      <c r="I26" vm="61">
        <f ca="1"/>
        <v>5954.5</v>
      </c>
    </row>
    <row r="27" spans="2:12" x14ac:dyDescent="0.2">
      <c r="B27" s="29">
        <v>0.65</v>
      </c>
      <c r="E27" vm="62">
        <f ca="1"/>
        <v>45719</v>
      </c>
      <c r="F27" vm="63">
        <f ca="1"/>
        <v>388.49</v>
      </c>
      <c r="H27" vm="62">
        <f ca="1"/>
        <v>45719</v>
      </c>
      <c r="I27" vm="64">
        <f ca="1"/>
        <v>5849.72</v>
      </c>
    </row>
    <row r="28" spans="2:12" x14ac:dyDescent="0.2">
      <c r="B28" s="29">
        <v>0.7</v>
      </c>
      <c r="E28" vm="65">
        <f ca="1"/>
        <v>45720</v>
      </c>
      <c r="F28" vm="66">
        <f ca="1"/>
        <v>388.61</v>
      </c>
      <c r="H28" vm="65">
        <f ca="1"/>
        <v>45720</v>
      </c>
      <c r="I28" vm="67">
        <f ca="1"/>
        <v>5778.15</v>
      </c>
    </row>
    <row r="29" spans="2:12" x14ac:dyDescent="0.2">
      <c r="B29" s="29">
        <v>0.75</v>
      </c>
      <c r="E29" vm="68">
        <f ca="1"/>
        <v>45721</v>
      </c>
      <c r="F29" vm="69">
        <f ca="1"/>
        <v>401.02</v>
      </c>
      <c r="H29" vm="68">
        <f ca="1"/>
        <v>45721</v>
      </c>
      <c r="I29" vm="70">
        <f ca="1"/>
        <v>5842.63</v>
      </c>
    </row>
    <row r="30" spans="2:12" x14ac:dyDescent="0.2">
      <c r="B30" s="29">
        <v>0.8</v>
      </c>
      <c r="E30" vm="71">
        <f ca="1"/>
        <v>45722</v>
      </c>
      <c r="F30" vm="72">
        <f ca="1"/>
        <v>396.89</v>
      </c>
      <c r="H30" vm="71">
        <f ca="1"/>
        <v>45722</v>
      </c>
      <c r="I30" vm="73">
        <f ca="1"/>
        <v>5738.52</v>
      </c>
    </row>
    <row r="31" spans="2:12" x14ac:dyDescent="0.2">
      <c r="B31" s="29">
        <v>0.85</v>
      </c>
      <c r="E31" vm="74">
        <f ca="1"/>
        <v>45723</v>
      </c>
      <c r="F31" vm="75">
        <f ca="1"/>
        <v>393.31</v>
      </c>
      <c r="H31" vm="74">
        <f ca="1"/>
        <v>45723</v>
      </c>
      <c r="I31" vm="76">
        <f ca="1"/>
        <v>5770.2</v>
      </c>
    </row>
    <row r="32" spans="2:12" x14ac:dyDescent="0.2">
      <c r="B32" s="29">
        <v>0.9</v>
      </c>
      <c r="E32" vm="77">
        <f ca="1"/>
        <v>45726</v>
      </c>
      <c r="F32" vm="78">
        <f ca="1"/>
        <v>380.16</v>
      </c>
      <c r="H32" vm="77">
        <f ca="1"/>
        <v>45726</v>
      </c>
      <c r="I32" vm="79">
        <f ca="1"/>
        <v>5614.56</v>
      </c>
    </row>
    <row r="33" spans="2:9" x14ac:dyDescent="0.2">
      <c r="B33" s="29">
        <v>0.95</v>
      </c>
      <c r="E33" vm="80">
        <f ca="1"/>
        <v>45727</v>
      </c>
      <c r="F33" vm="81">
        <f ca="1"/>
        <v>380.45</v>
      </c>
      <c r="H33" vm="80">
        <f ca="1"/>
        <v>45727</v>
      </c>
      <c r="I33" vm="82">
        <f ca="1"/>
        <v>5572.07</v>
      </c>
    </row>
    <row r="34" spans="2:9" x14ac:dyDescent="0.2">
      <c r="B34" s="29">
        <v>1</v>
      </c>
      <c r="E34" vm="83">
        <f ca="1"/>
        <v>45728</v>
      </c>
      <c r="F34" vm="84">
        <f ca="1"/>
        <v>383.27</v>
      </c>
      <c r="H34" vm="83">
        <f ca="1"/>
        <v>45728</v>
      </c>
      <c r="I34" vm="85">
        <f ca="1"/>
        <v>5599.3</v>
      </c>
    </row>
    <row r="35" spans="2:9" x14ac:dyDescent="0.2">
      <c r="E35" vm="86">
        <f ca="1"/>
        <v>45729</v>
      </c>
      <c r="F35" vm="87">
        <f ca="1"/>
        <v>378.77</v>
      </c>
      <c r="H35" vm="86">
        <f ca="1"/>
        <v>45729</v>
      </c>
      <c r="I35" vm="88">
        <f ca="1"/>
        <v>5521.52</v>
      </c>
    </row>
    <row r="36" spans="2:9" x14ac:dyDescent="0.2">
      <c r="E36" vm="89">
        <f ca="1"/>
        <v>45730</v>
      </c>
      <c r="F36" vm="90">
        <f ca="1"/>
        <v>388.56</v>
      </c>
      <c r="H36" vm="89">
        <f ca="1"/>
        <v>45730</v>
      </c>
      <c r="I36" vm="91">
        <f ca="1"/>
        <v>5638.94</v>
      </c>
    </row>
    <row r="37" spans="2:9" x14ac:dyDescent="0.2">
      <c r="E37" vm="92">
        <f ca="1"/>
        <v>45733</v>
      </c>
      <c r="F37" vm="93">
        <f ca="1"/>
        <v>388.7</v>
      </c>
      <c r="H37" vm="92">
        <f ca="1"/>
        <v>45733</v>
      </c>
      <c r="I37" vm="94">
        <f ca="1"/>
        <v>5675.12</v>
      </c>
    </row>
    <row r="38" spans="2:9" x14ac:dyDescent="0.2">
      <c r="E38" vm="95">
        <f ca="1"/>
        <v>45734</v>
      </c>
      <c r="F38" vm="96">
        <f ca="1"/>
        <v>383.52</v>
      </c>
      <c r="H38" vm="95">
        <f ca="1"/>
        <v>45734</v>
      </c>
      <c r="I38" vm="97">
        <f ca="1"/>
        <v>5614.66</v>
      </c>
    </row>
    <row r="39" spans="2:9" x14ac:dyDescent="0.2">
      <c r="E39" vm="98">
        <f ca="1"/>
        <v>45735</v>
      </c>
      <c r="F39" vm="99">
        <f ca="1"/>
        <v>387.82</v>
      </c>
      <c r="H39" vm="98">
        <f ca="1"/>
        <v>45735</v>
      </c>
      <c r="I39" vm="100">
        <f ca="1"/>
        <v>5675.29</v>
      </c>
    </row>
    <row r="40" spans="2:9" x14ac:dyDescent="0.2">
      <c r="E40" vm="101">
        <f ca="1"/>
        <v>45736</v>
      </c>
      <c r="F40" vm="102">
        <f ca="1"/>
        <v>386.84</v>
      </c>
      <c r="H40" vm="101">
        <f ca="1"/>
        <v>45736</v>
      </c>
      <c r="I40" vm="103">
        <f ca="1"/>
        <v>5662.89</v>
      </c>
    </row>
    <row r="41" spans="2:9" x14ac:dyDescent="0.2">
      <c r="E41" vm="104">
        <f ca="1"/>
        <v>45737</v>
      </c>
      <c r="F41" vm="105">
        <f ca="1"/>
        <v>391.26</v>
      </c>
      <c r="H41" vm="104">
        <f ca="1"/>
        <v>45737</v>
      </c>
      <c r="I41" vm="106">
        <f ca="1"/>
        <v>5667.56</v>
      </c>
    </row>
    <row r="42" spans="2:9" x14ac:dyDescent="0.2">
      <c r="E42" vm="107">
        <f ca="1"/>
        <v>45740</v>
      </c>
      <c r="F42" vm="108">
        <f ca="1"/>
        <v>393.08</v>
      </c>
      <c r="H42" vm="107">
        <f ca="1"/>
        <v>45740</v>
      </c>
      <c r="I42" vm="109">
        <f ca="1"/>
        <v>5767.57</v>
      </c>
    </row>
    <row r="43" spans="2:9" x14ac:dyDescent="0.2">
      <c r="E43" vm="110">
        <f ca="1"/>
        <v>45741</v>
      </c>
      <c r="F43" vm="111">
        <f ca="1"/>
        <v>395.16</v>
      </c>
      <c r="H43" vm="110">
        <f ca="1"/>
        <v>45741</v>
      </c>
      <c r="I43" vm="112">
        <f ca="1"/>
        <v>5776.65</v>
      </c>
    </row>
    <row r="44" spans="2:9" x14ac:dyDescent="0.2">
      <c r="E44" vm="113">
        <f ca="1"/>
        <v>45742</v>
      </c>
      <c r="F44" vm="114">
        <f ca="1"/>
        <v>389.97</v>
      </c>
      <c r="H44" vm="113">
        <f ca="1"/>
        <v>45742</v>
      </c>
      <c r="I44" vm="115">
        <f ca="1"/>
        <v>5712.2</v>
      </c>
    </row>
    <row r="45" spans="2:9" x14ac:dyDescent="0.2">
      <c r="E45" vm="116">
        <f ca="1"/>
        <v>45743</v>
      </c>
      <c r="F45" vm="117">
        <f ca="1"/>
        <v>390.58</v>
      </c>
      <c r="H45" vm="116">
        <f ca="1"/>
        <v>45743</v>
      </c>
      <c r="I45" vm="118">
        <f ca="1"/>
        <v>5693.31</v>
      </c>
    </row>
    <row r="46" spans="2:9" x14ac:dyDescent="0.2">
      <c r="E46" vm="119">
        <f ca="1"/>
        <v>45744</v>
      </c>
      <c r="F46" vm="120">
        <f ca="1"/>
        <v>378.8</v>
      </c>
      <c r="H46" vm="119">
        <f ca="1"/>
        <v>45744</v>
      </c>
      <c r="I46" vm="121">
        <f ca="1"/>
        <v>5580.94</v>
      </c>
    </row>
    <row r="47" spans="2:9" x14ac:dyDescent="0.2">
      <c r="E47" vm="122">
        <f ca="1"/>
        <v>45747</v>
      </c>
      <c r="F47" vm="123">
        <f ca="1"/>
        <v>375.39</v>
      </c>
      <c r="H47" vm="122">
        <f ca="1"/>
        <v>45747</v>
      </c>
      <c r="I47" vm="124">
        <f ca="1"/>
        <v>5611.85</v>
      </c>
    </row>
    <row r="48" spans="2:9" x14ac:dyDescent="0.2">
      <c r="E48" vm="125">
        <f ca="1"/>
        <v>45748</v>
      </c>
      <c r="F48" vm="126">
        <f ca="1"/>
        <v>382.19</v>
      </c>
      <c r="H48" vm="125">
        <f ca="1"/>
        <v>45748</v>
      </c>
      <c r="I48" vm="127">
        <f ca="1"/>
        <v>5633.07</v>
      </c>
    </row>
    <row r="49" spans="5:9" x14ac:dyDescent="0.2">
      <c r="E49" vm="128">
        <f ca="1"/>
        <v>45749</v>
      </c>
      <c r="F49" vm="129">
        <f ca="1"/>
        <v>382.14</v>
      </c>
      <c r="H49" vm="128">
        <f ca="1"/>
        <v>45749</v>
      </c>
      <c r="I49" vm="130">
        <f ca="1"/>
        <v>5670.97</v>
      </c>
    </row>
    <row r="50" spans="5:9" x14ac:dyDescent="0.2">
      <c r="E50" vm="131">
        <f ca="1"/>
        <v>45750</v>
      </c>
      <c r="F50" vm="132">
        <f ca="1"/>
        <v>373.11</v>
      </c>
      <c r="H50" vm="131">
        <f ca="1"/>
        <v>45750</v>
      </c>
      <c r="I50" vm="133">
        <f ca="1"/>
        <v>5396.52</v>
      </c>
    </row>
    <row r="51" spans="5:9" x14ac:dyDescent="0.2">
      <c r="E51" vm="134">
        <f ca="1"/>
        <v>45751</v>
      </c>
      <c r="F51" vm="135">
        <f ca="1"/>
        <v>359.84</v>
      </c>
      <c r="H51" vm="134">
        <f ca="1"/>
        <v>45751</v>
      </c>
      <c r="I51" vm="136">
        <f ca="1"/>
        <v>5074.08</v>
      </c>
    </row>
    <row r="52" spans="5:9" x14ac:dyDescent="0.2">
      <c r="E52" vm="137">
        <f ca="1"/>
        <v>45754</v>
      </c>
      <c r="F52" vm="138">
        <f ca="1"/>
        <v>357.86</v>
      </c>
      <c r="H52" vm="137">
        <f ca="1"/>
        <v>45754</v>
      </c>
      <c r="I52" vm="139">
        <f ca="1"/>
        <v>5062.25</v>
      </c>
    </row>
    <row r="53" spans="5:9" x14ac:dyDescent="0.2">
      <c r="E53" vm="140">
        <f ca="1"/>
        <v>45755</v>
      </c>
      <c r="F53" vm="141">
        <f ca="1"/>
        <v>354.56</v>
      </c>
      <c r="H53" vm="140">
        <f ca="1"/>
        <v>45755</v>
      </c>
      <c r="I53" vm="142">
        <f ca="1"/>
        <v>4982.7700000000004</v>
      </c>
    </row>
    <row r="54" spans="5:9" x14ac:dyDescent="0.2">
      <c r="E54" vm="143">
        <f ca="1"/>
        <v>45756</v>
      </c>
      <c r="F54" vm="144">
        <f ca="1"/>
        <v>390.49</v>
      </c>
      <c r="H54" vm="143">
        <f ca="1"/>
        <v>45756</v>
      </c>
      <c r="I54" vm="145">
        <f ca="1"/>
        <v>5456.9</v>
      </c>
    </row>
    <row r="55" spans="5:9" x14ac:dyDescent="0.2">
      <c r="E55" vm="146">
        <f ca="1"/>
        <v>45757</v>
      </c>
      <c r="F55" vm="147">
        <f ca="1"/>
        <v>381.35</v>
      </c>
      <c r="H55" vm="146">
        <f ca="1"/>
        <v>45757</v>
      </c>
      <c r="I55" vm="148">
        <f ca="1"/>
        <v>5268.05</v>
      </c>
    </row>
    <row r="56" spans="5:9" x14ac:dyDescent="0.2">
      <c r="E56" vm="149">
        <f ca="1"/>
        <v>45758</v>
      </c>
      <c r="F56" vm="150">
        <f ca="1"/>
        <v>388.45</v>
      </c>
      <c r="H56" vm="149">
        <f ca="1"/>
        <v>45758</v>
      </c>
      <c r="I56" vm="151">
        <f ca="1"/>
        <v>5363.36</v>
      </c>
    </row>
    <row r="57" spans="5:9" x14ac:dyDescent="0.2">
      <c r="E57" vm="152">
        <f ca="1"/>
        <v>45761</v>
      </c>
      <c r="F57" vm="153">
        <f ca="1"/>
        <v>387.81</v>
      </c>
      <c r="H57" vm="152">
        <f ca="1"/>
        <v>45761</v>
      </c>
      <c r="I57" vm="154">
        <f ca="1"/>
        <v>5405.97</v>
      </c>
    </row>
    <row r="58" spans="5:9" x14ac:dyDescent="0.2">
      <c r="E58" vm="155">
        <f ca="1"/>
        <v>45762</v>
      </c>
      <c r="F58" vm="156">
        <f ca="1"/>
        <v>385.73</v>
      </c>
      <c r="H58" vm="155">
        <f ca="1"/>
        <v>45762</v>
      </c>
      <c r="I58" vm="157">
        <f ca="1"/>
        <v>5396.63</v>
      </c>
    </row>
    <row r="59" spans="5:9" x14ac:dyDescent="0.2">
      <c r="E59" vm="158">
        <f ca="1"/>
        <v>45763</v>
      </c>
      <c r="F59" vm="159">
        <f ca="1"/>
        <v>371.61</v>
      </c>
      <c r="H59" vm="158">
        <f ca="1"/>
        <v>45763</v>
      </c>
      <c r="I59" vm="160">
        <f ca="1"/>
        <v>5275.7</v>
      </c>
    </row>
    <row r="60" spans="5:9" x14ac:dyDescent="0.2">
      <c r="E60" vm="161">
        <f ca="1"/>
        <v>45764</v>
      </c>
      <c r="F60" vm="162">
        <f ca="1"/>
        <v>367.78</v>
      </c>
      <c r="H60" vm="161">
        <f ca="1"/>
        <v>45764</v>
      </c>
      <c r="I60" vm="163">
        <f ca="1"/>
        <v>5282.7</v>
      </c>
    </row>
    <row r="61" spans="5:9" x14ac:dyDescent="0.2">
      <c r="E61" vm="164">
        <f ca="1"/>
        <v>45768</v>
      </c>
      <c r="F61" vm="165">
        <f ca="1"/>
        <v>359.12</v>
      </c>
      <c r="H61" vm="164">
        <f ca="1"/>
        <v>45768</v>
      </c>
      <c r="I61" vm="166">
        <f ca="1"/>
        <v>5158.2</v>
      </c>
    </row>
    <row r="62" spans="5:9" x14ac:dyDescent="0.2">
      <c r="E62" vm="167">
        <f ca="1"/>
        <v>45769</v>
      </c>
      <c r="F62" vm="168">
        <f ca="1"/>
        <v>366.82</v>
      </c>
      <c r="H62" vm="167">
        <f ca="1"/>
        <v>45769</v>
      </c>
      <c r="I62" vm="169">
        <f ca="1"/>
        <v>5287.76</v>
      </c>
    </row>
    <row r="63" spans="5:9" x14ac:dyDescent="0.2">
      <c r="E63" vm="170">
        <f ca="1"/>
        <v>45770</v>
      </c>
      <c r="F63" vm="171">
        <f ca="1"/>
        <v>374.39</v>
      </c>
      <c r="H63" vm="170">
        <f ca="1"/>
        <v>45770</v>
      </c>
      <c r="I63" vm="172">
        <f ca="1"/>
        <v>5375.86</v>
      </c>
    </row>
    <row r="64" spans="5:9" x14ac:dyDescent="0.2">
      <c r="E64" vm="173">
        <f ca="1"/>
        <v>45771</v>
      </c>
      <c r="F64" vm="174">
        <f ca="1"/>
        <v>387.3</v>
      </c>
      <c r="H64" vm="173">
        <f ca="1"/>
        <v>45771</v>
      </c>
      <c r="I64" vm="175">
        <f ca="1"/>
        <v>5484.77</v>
      </c>
    </row>
    <row r="65" spans="5:9" x14ac:dyDescent="0.2">
      <c r="E65" vm="176">
        <f ca="1"/>
        <v>45772</v>
      </c>
      <c r="F65" vm="177">
        <f ca="1"/>
        <v>391.85</v>
      </c>
      <c r="H65" vm="176">
        <f ca="1"/>
        <v>45772</v>
      </c>
      <c r="I65" vm="178">
        <f ca="1"/>
        <v>5525.21</v>
      </c>
    </row>
    <row r="66" spans="5:9" x14ac:dyDescent="0.2">
      <c r="E66" vm="179">
        <f ca="1"/>
        <v>45775</v>
      </c>
      <c r="F66" vm="180">
        <f ca="1"/>
        <v>391.16</v>
      </c>
      <c r="H66" vm="179">
        <f ca="1"/>
        <v>45775</v>
      </c>
      <c r="I66" vm="181">
        <f ca="1"/>
        <v>5528.75</v>
      </c>
    </row>
    <row r="67" spans="5:9" x14ac:dyDescent="0.2">
      <c r="E67" vm="182">
        <f ca="1"/>
        <v>45776</v>
      </c>
      <c r="F67" vm="183">
        <f ca="1"/>
        <v>394.04</v>
      </c>
      <c r="H67" vm="182">
        <f ca="1"/>
        <v>45776</v>
      </c>
      <c r="I67" vm="184">
        <f ca="1"/>
        <v>5560.83</v>
      </c>
    </row>
    <row r="68" spans="5:9" x14ac:dyDescent="0.2">
      <c r="E68" vm="185">
        <f ca="1"/>
        <v>45777</v>
      </c>
      <c r="F68" vm="186">
        <f ca="1"/>
        <v>395.26</v>
      </c>
      <c r="H68" vm="185">
        <f ca="1"/>
        <v>45777</v>
      </c>
      <c r="I68" vm="187">
        <f ca="1"/>
        <v>5569.06</v>
      </c>
    </row>
    <row r="69" spans="5:9" x14ac:dyDescent="0.2">
      <c r="E69" vm="188">
        <f ca="1"/>
        <v>45778</v>
      </c>
      <c r="F69" vm="189">
        <f ca="1"/>
        <v>425.4</v>
      </c>
      <c r="H69" vm="188">
        <f ca="1"/>
        <v>45778</v>
      </c>
      <c r="I69" vm="190">
        <f ca="1"/>
        <v>5604.14</v>
      </c>
    </row>
    <row r="70" spans="5:9" x14ac:dyDescent="0.2">
      <c r="E70" vm="191">
        <f ca="1"/>
        <v>45779</v>
      </c>
      <c r="F70" vm="192">
        <f ca="1"/>
        <v>435.28</v>
      </c>
      <c r="H70" vm="191">
        <f ca="1"/>
        <v>45779</v>
      </c>
      <c r="I70" vm="193">
        <f ca="1"/>
        <v>5686.67</v>
      </c>
    </row>
  </sheetData>
  <conditionalFormatting sqref="L9">
    <cfRule type="dataBar" priority="1">
      <dataBar>
        <cfvo type="num" val="0"/>
        <cfvo type="num" val="1"/>
        <color rgb="FF28A745"/>
      </dataBar>
      <extLst>
        <ext xmlns:x14="http://schemas.microsoft.com/office/spreadsheetml/2009/9/main" uri="{B025F937-C7B1-47D3-B67F-A62EFF666E3E}">
          <x14:id>{C8C58E0E-E7BE-3E4C-9641-BC20F1EB2B3C}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8C58E0E-E7BE-3E4C-9641-BC20F1EB2B3C}">
            <x14:dataBar minLength="0" maxLength="100" gradient="0">
              <x14:cfvo type="num">
                <xm:f>0</xm:f>
              </x14:cfvo>
              <x14:cfvo type="num">
                <xm:f>1</xm:f>
              </x14:cfvo>
              <x14:negativeFillColor rgb="FFFF0000"/>
              <x14:axisColor rgb="FF000000"/>
            </x14:dataBar>
          </x14:cfRule>
          <xm:sqref>L9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Assets</vt:lpstr>
      <vt:lpstr>Budget Allocation</vt:lpstr>
      <vt:lpstr>TFSA Tracker</vt:lpstr>
      <vt:lpstr>TFSA Transactions</vt:lpstr>
      <vt:lpstr>Savings</vt:lpstr>
      <vt:lpstr>Data_Validation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 Griffin</cp:lastModifiedBy>
  <dcterms:created xsi:type="dcterms:W3CDTF">2025-02-21T19:38:20Z</dcterms:created>
  <dcterms:modified xsi:type="dcterms:W3CDTF">2025-05-03T21:23:56Z</dcterms:modified>
</cp:coreProperties>
</file>