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xltoGH\"/>
    </mc:Choice>
  </mc:AlternateContent>
  <xr:revisionPtr revIDLastSave="0" documentId="13_ncr:1_{753A3C0A-DDBF-485A-8D67-62BBDE3C717D}" xr6:coauthVersionLast="44" xr6:coauthVersionMax="44" xr10:uidLastSave="{00000000-0000-0000-0000-000000000000}"/>
  <bookViews>
    <workbookView xWindow="-25335" yWindow="3570" windowWidth="21600" windowHeight="11385" firstSheet="20" activeTab="30" xr2:uid="{00000000-000D-0000-FFFF-FFFF00000000}"/>
  </bookViews>
  <sheets>
    <sheet name="S10_1" sheetId="1" r:id="rId1"/>
    <sheet name="S10_10" sheetId="2" r:id="rId2"/>
    <sheet name="S10_11" sheetId="3" r:id="rId3"/>
    <sheet name="S10_12" sheetId="4" r:id="rId4"/>
    <sheet name="S10_13" sheetId="5" r:id="rId5"/>
    <sheet name="S10_14" sheetId="6" r:id="rId6"/>
    <sheet name="S10_15" sheetId="7" r:id="rId7"/>
    <sheet name="S10_16" sheetId="8" r:id="rId8"/>
    <sheet name="S10_17" sheetId="9" r:id="rId9"/>
    <sheet name="S10_18" sheetId="10" r:id="rId10"/>
    <sheet name="S10_19" sheetId="11" r:id="rId11"/>
    <sheet name="S10_2" sheetId="12" r:id="rId12"/>
    <sheet name="S10_20" sheetId="13" r:id="rId13"/>
    <sheet name="S10_21" sheetId="14" r:id="rId14"/>
    <sheet name="S10_22" sheetId="15" r:id="rId15"/>
    <sheet name="S10_23" sheetId="16" r:id="rId16"/>
    <sheet name="S10_24" sheetId="17" r:id="rId17"/>
    <sheet name="S10_25" sheetId="18" r:id="rId18"/>
    <sheet name="S10_26" sheetId="19" r:id="rId19"/>
    <sheet name="S10_27" sheetId="20" r:id="rId20"/>
    <sheet name="S10_28" sheetId="21" r:id="rId21"/>
    <sheet name="S10_29" sheetId="22" r:id="rId22"/>
    <sheet name="S10_3" sheetId="23" r:id="rId23"/>
    <sheet name="S10_30" sheetId="24" r:id="rId24"/>
    <sheet name="S10_31" sheetId="25" r:id="rId25"/>
    <sheet name="S10_4" sheetId="26" r:id="rId26"/>
    <sheet name="S10_5" sheetId="27" r:id="rId27"/>
    <sheet name="S10_6" sheetId="28" r:id="rId28"/>
    <sheet name="S10_7" sheetId="29" r:id="rId29"/>
    <sheet name="S10_8" sheetId="30" r:id="rId30"/>
    <sheet name="S10_9" sheetId="31" r:id="rId31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amount">S10_10!$D$8</definedName>
    <definedName name="amt" localSheetId="29">S10_8!$E$3</definedName>
    <definedName name="amt">S10_7!$E$3</definedName>
    <definedName name="Cost">S10_31!$C$2</definedName>
    <definedName name="duration" localSheetId="28">S10_7!$E$4</definedName>
    <definedName name="duration" localSheetId="29">S10_8!$E$4</definedName>
    <definedName name="duration">S10_10!$D$6</definedName>
    <definedName name="rate" localSheetId="28">S10_7!$E$5</definedName>
    <definedName name="rate" localSheetId="29">S10_8!$E$5</definedName>
    <definedName name="rate">S10_10!$D$7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0</definedName>
    <definedName name="RiskFixedSeed" hidden="1">1</definedName>
    <definedName name="RiskHasSettings" hidden="1">5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TRUE</definedName>
    <definedName name="RiskUseDifferentSeedForEachSim" hidden="1">FALSE</definedName>
    <definedName name="RiskUseFixedSeed" hidden="1">FALSE</definedName>
    <definedName name="RiskUseMultipleCPUs" hidden="1">TRUE</definedName>
    <definedName name="Salvage_Value">S10_31!$C$3</definedName>
    <definedName name="Years">S10_31!$C$4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7" i="31" l="1"/>
  <c r="B4" i="31"/>
  <c r="E5" i="30" l="1"/>
  <c r="G367" i="30" l="1"/>
  <c r="G366" i="30"/>
  <c r="G365" i="30"/>
  <c r="G364" i="30"/>
  <c r="G363" i="30"/>
  <c r="G362" i="30"/>
  <c r="G361" i="30"/>
  <c r="G360" i="30"/>
  <c r="G359" i="30"/>
  <c r="G358" i="30"/>
  <c r="G357" i="30"/>
  <c r="G356" i="30"/>
  <c r="G355" i="30"/>
  <c r="G354" i="30"/>
  <c r="G353" i="30"/>
  <c r="G352" i="30"/>
  <c r="G351" i="30"/>
  <c r="G350" i="30"/>
  <c r="G349" i="30"/>
  <c r="G348" i="30"/>
  <c r="G347" i="30"/>
  <c r="G346" i="30"/>
  <c r="G345" i="30"/>
  <c r="G344" i="30"/>
  <c r="G343" i="30"/>
  <c r="G342" i="30"/>
  <c r="G341" i="30"/>
  <c r="G340" i="30"/>
  <c r="G339" i="30"/>
  <c r="G338" i="30"/>
  <c r="G337" i="30"/>
  <c r="G336" i="30"/>
  <c r="G335" i="30"/>
  <c r="G334" i="30"/>
  <c r="G333" i="30"/>
  <c r="G332" i="30"/>
  <c r="G331" i="30"/>
  <c r="G330" i="30"/>
  <c r="G329" i="30"/>
  <c r="G328" i="30"/>
  <c r="G327" i="30"/>
  <c r="G326" i="30"/>
  <c r="G325" i="30"/>
  <c r="G324" i="30"/>
  <c r="G323" i="30"/>
  <c r="G322" i="30"/>
  <c r="G321" i="30"/>
  <c r="G320" i="30"/>
  <c r="G319" i="30"/>
  <c r="G318" i="30"/>
  <c r="G317" i="30"/>
  <c r="G316" i="30"/>
  <c r="G315" i="30"/>
  <c r="G314" i="30"/>
  <c r="G313" i="30"/>
  <c r="G312" i="30"/>
  <c r="G311" i="30"/>
  <c r="G310" i="30"/>
  <c r="G309" i="30"/>
  <c r="G308" i="30"/>
  <c r="G307" i="30"/>
  <c r="G306" i="30"/>
  <c r="G305" i="30"/>
  <c r="G304" i="30"/>
  <c r="G303" i="30"/>
  <c r="G302" i="30"/>
  <c r="G301" i="30"/>
  <c r="G300" i="30"/>
  <c r="G299" i="30"/>
  <c r="G298" i="30"/>
  <c r="G297" i="30"/>
  <c r="G296" i="30"/>
  <c r="G295" i="30"/>
  <c r="G294" i="30"/>
  <c r="G293" i="30"/>
  <c r="G292" i="30"/>
  <c r="G291" i="30"/>
  <c r="G290" i="30"/>
  <c r="G289" i="30"/>
  <c r="G288" i="30"/>
  <c r="G287" i="30"/>
  <c r="G286" i="30"/>
  <c r="G285" i="30"/>
  <c r="G284" i="30"/>
  <c r="G283" i="30"/>
  <c r="F367" i="30"/>
  <c r="H367" i="30" s="1"/>
  <c r="F366" i="30"/>
  <c r="H366" i="30" s="1"/>
  <c r="F365" i="30"/>
  <c r="H365" i="30" s="1"/>
  <c r="F364" i="30"/>
  <c r="H364" i="30" s="1"/>
  <c r="F363" i="30"/>
  <c r="H363" i="30" s="1"/>
  <c r="F362" i="30"/>
  <c r="H362" i="30" s="1"/>
  <c r="F361" i="30"/>
  <c r="H361" i="30" s="1"/>
  <c r="F360" i="30"/>
  <c r="H360" i="30" s="1"/>
  <c r="F359" i="30"/>
  <c r="H359" i="30" s="1"/>
  <c r="F358" i="30"/>
  <c r="H358" i="30" s="1"/>
  <c r="F357" i="30"/>
  <c r="H357" i="30" s="1"/>
  <c r="F356" i="30"/>
  <c r="H356" i="30" s="1"/>
  <c r="F355" i="30"/>
  <c r="H355" i="30" s="1"/>
  <c r="F354" i="30"/>
  <c r="H354" i="30" s="1"/>
  <c r="F353" i="30"/>
  <c r="H353" i="30" s="1"/>
  <c r="F352" i="30"/>
  <c r="H352" i="30" s="1"/>
  <c r="F351" i="30"/>
  <c r="H351" i="30" s="1"/>
  <c r="F350" i="30"/>
  <c r="H350" i="30" s="1"/>
  <c r="F349" i="30"/>
  <c r="H349" i="30" s="1"/>
  <c r="F348" i="30"/>
  <c r="H348" i="30" s="1"/>
  <c r="F347" i="30"/>
  <c r="H347" i="30" s="1"/>
  <c r="F346" i="30"/>
  <c r="H346" i="30" s="1"/>
  <c r="F345" i="30"/>
  <c r="H345" i="30" s="1"/>
  <c r="F344" i="30"/>
  <c r="H344" i="30" s="1"/>
  <c r="F343" i="30"/>
  <c r="H343" i="30" s="1"/>
  <c r="F342" i="30"/>
  <c r="H342" i="30" s="1"/>
  <c r="F341" i="30"/>
  <c r="H341" i="30" s="1"/>
  <c r="F340" i="30"/>
  <c r="H340" i="30" s="1"/>
  <c r="F339" i="30"/>
  <c r="H339" i="30" s="1"/>
  <c r="F338" i="30"/>
  <c r="H338" i="30" s="1"/>
  <c r="F337" i="30"/>
  <c r="H337" i="30" s="1"/>
  <c r="F336" i="30"/>
  <c r="H336" i="30" s="1"/>
  <c r="F335" i="30"/>
  <c r="H335" i="30" s="1"/>
  <c r="F334" i="30"/>
  <c r="H334" i="30" s="1"/>
  <c r="F333" i="30"/>
  <c r="H333" i="30" s="1"/>
  <c r="F332" i="30"/>
  <c r="H332" i="30" s="1"/>
  <c r="F331" i="30"/>
  <c r="H331" i="30" s="1"/>
  <c r="F330" i="30"/>
  <c r="H330" i="30" s="1"/>
  <c r="F329" i="30"/>
  <c r="H329" i="30" s="1"/>
  <c r="F328" i="30"/>
  <c r="H328" i="30" s="1"/>
  <c r="F327" i="30"/>
  <c r="H327" i="30" s="1"/>
  <c r="F326" i="30"/>
  <c r="H326" i="30" s="1"/>
  <c r="F325" i="30"/>
  <c r="H325" i="30" s="1"/>
  <c r="F324" i="30"/>
  <c r="H324" i="30" s="1"/>
  <c r="F323" i="30"/>
  <c r="H323" i="30" s="1"/>
  <c r="F322" i="30"/>
  <c r="H322" i="30" s="1"/>
  <c r="F321" i="30"/>
  <c r="H321" i="30" s="1"/>
  <c r="F320" i="30"/>
  <c r="H320" i="30" s="1"/>
  <c r="F319" i="30"/>
  <c r="H319" i="30" s="1"/>
  <c r="F318" i="30"/>
  <c r="H318" i="30" s="1"/>
  <c r="F317" i="30"/>
  <c r="H317" i="30" s="1"/>
  <c r="F316" i="30"/>
  <c r="H316" i="30" s="1"/>
  <c r="F315" i="30"/>
  <c r="H315" i="30" s="1"/>
  <c r="F314" i="30"/>
  <c r="H314" i="30" s="1"/>
  <c r="F313" i="30"/>
  <c r="H313" i="30" s="1"/>
  <c r="F312" i="30"/>
  <c r="H312" i="30" s="1"/>
  <c r="E367" i="30"/>
  <c r="E366" i="30"/>
  <c r="E365" i="30"/>
  <c r="E364" i="30"/>
  <c r="E363" i="30"/>
  <c r="E362" i="30"/>
  <c r="E361" i="30"/>
  <c r="E360" i="30"/>
  <c r="E359" i="30"/>
  <c r="E358" i="30"/>
  <c r="E357" i="30"/>
  <c r="E356" i="30"/>
  <c r="E355" i="30"/>
  <c r="E354" i="30"/>
  <c r="E353" i="30"/>
  <c r="E352" i="30"/>
  <c r="E351" i="30"/>
  <c r="E350" i="30"/>
  <c r="E349" i="30"/>
  <c r="E348" i="30"/>
  <c r="E347" i="30"/>
  <c r="E346" i="30"/>
  <c r="E345" i="30"/>
  <c r="E344" i="30"/>
  <c r="E343" i="30"/>
  <c r="E342" i="30"/>
  <c r="E341" i="30"/>
  <c r="E340" i="30"/>
  <c r="E339" i="30"/>
  <c r="E338" i="30"/>
  <c r="E337" i="30"/>
  <c r="E336" i="30"/>
  <c r="E335" i="30"/>
  <c r="E334" i="30"/>
  <c r="E333" i="30"/>
  <c r="E332" i="30"/>
  <c r="E331" i="30"/>
  <c r="E330" i="30"/>
  <c r="E329" i="30"/>
  <c r="E328" i="30"/>
  <c r="E327" i="30"/>
  <c r="E326" i="30"/>
  <c r="E325" i="30"/>
  <c r="E324" i="30"/>
  <c r="E323" i="30"/>
  <c r="E322" i="30"/>
  <c r="E321" i="30"/>
  <c r="E320" i="30"/>
  <c r="E319" i="30"/>
  <c r="E318" i="30"/>
  <c r="E317" i="30"/>
  <c r="E316" i="30"/>
  <c r="E315" i="30"/>
  <c r="E314" i="30"/>
  <c r="E313" i="30"/>
  <c r="E312" i="30"/>
  <c r="E311" i="30"/>
  <c r="E310" i="30"/>
  <c r="E309" i="30"/>
  <c r="E308" i="30"/>
  <c r="E307" i="30"/>
  <c r="E306" i="30"/>
  <c r="E305" i="30"/>
  <c r="E304" i="30"/>
  <c r="E303" i="30"/>
  <c r="E302" i="30"/>
  <c r="E301" i="30"/>
  <c r="E300" i="30"/>
  <c r="E299" i="30"/>
  <c r="E298" i="30"/>
  <c r="E297" i="30"/>
  <c r="E296" i="30"/>
  <c r="E295" i="30"/>
  <c r="E294" i="30"/>
  <c r="E293" i="30"/>
  <c r="E292" i="30"/>
  <c r="E291" i="30"/>
  <c r="E290" i="30"/>
  <c r="E289" i="30"/>
  <c r="E288" i="30"/>
  <c r="E287" i="30"/>
  <c r="E286" i="30"/>
  <c r="E285" i="30"/>
  <c r="E284" i="30"/>
  <c r="E283" i="30"/>
  <c r="F311" i="30"/>
  <c r="H311" i="30" s="1"/>
  <c r="F309" i="30"/>
  <c r="H309" i="30" s="1"/>
  <c r="F307" i="30"/>
  <c r="H307" i="30" s="1"/>
  <c r="F305" i="30"/>
  <c r="H305" i="30" s="1"/>
  <c r="F303" i="30"/>
  <c r="H303" i="30" s="1"/>
  <c r="F301" i="30"/>
  <c r="H301" i="30" s="1"/>
  <c r="F299" i="30"/>
  <c r="H299" i="30" s="1"/>
  <c r="F297" i="30"/>
  <c r="H297" i="30" s="1"/>
  <c r="F295" i="30"/>
  <c r="H295" i="30" s="1"/>
  <c r="F293" i="30"/>
  <c r="H293" i="30" s="1"/>
  <c r="F291" i="30"/>
  <c r="H291" i="30" s="1"/>
  <c r="F289" i="30"/>
  <c r="H289" i="30" s="1"/>
  <c r="F287" i="30"/>
  <c r="H287" i="30" s="1"/>
  <c r="F285" i="30"/>
  <c r="H285" i="30" s="1"/>
  <c r="F283" i="30"/>
  <c r="H283" i="30" s="1"/>
  <c r="E282" i="30"/>
  <c r="E281" i="30"/>
  <c r="E280" i="30"/>
  <c r="E279" i="30"/>
  <c r="E278" i="30"/>
  <c r="E277" i="30"/>
  <c r="E276" i="30"/>
  <c r="E275" i="30"/>
  <c r="E274" i="30"/>
  <c r="E273" i="30"/>
  <c r="E272" i="30"/>
  <c r="E271" i="30"/>
  <c r="E270" i="30"/>
  <c r="F310" i="30"/>
  <c r="H310" i="30" s="1"/>
  <c r="F308" i="30"/>
  <c r="H308" i="30" s="1"/>
  <c r="F306" i="30"/>
  <c r="H306" i="30" s="1"/>
  <c r="F304" i="30"/>
  <c r="H304" i="30" s="1"/>
  <c r="F302" i="30"/>
  <c r="H302" i="30" s="1"/>
  <c r="F300" i="30"/>
  <c r="H300" i="30" s="1"/>
  <c r="F298" i="30"/>
  <c r="H298" i="30" s="1"/>
  <c r="F296" i="30"/>
  <c r="H296" i="30" s="1"/>
  <c r="F294" i="30"/>
  <c r="H294" i="30" s="1"/>
  <c r="F292" i="30"/>
  <c r="H292" i="30" s="1"/>
  <c r="F290" i="30"/>
  <c r="H290" i="30" s="1"/>
  <c r="F288" i="30"/>
  <c r="H288" i="30" s="1"/>
  <c r="F286" i="30"/>
  <c r="H286" i="30" s="1"/>
  <c r="F284" i="30"/>
  <c r="H284" i="30" s="1"/>
  <c r="G282" i="30"/>
  <c r="G281" i="30"/>
  <c r="G280" i="30"/>
  <c r="G279" i="30"/>
  <c r="G278" i="30"/>
  <c r="G277" i="30"/>
  <c r="G276" i="30"/>
  <c r="G275" i="30"/>
  <c r="G274" i="30"/>
  <c r="G273" i="30"/>
  <c r="G272" i="30"/>
  <c r="G271" i="30"/>
  <c r="G270" i="30"/>
  <c r="G269" i="30"/>
  <c r="F282" i="30"/>
  <c r="F281" i="30"/>
  <c r="F280" i="30"/>
  <c r="H280" i="30" s="1"/>
  <c r="F279" i="30"/>
  <c r="H279" i="30" s="1"/>
  <c r="F278" i="30"/>
  <c r="F277" i="30"/>
  <c r="F276" i="30"/>
  <c r="H276" i="30" s="1"/>
  <c r="F275" i="30"/>
  <c r="H275" i="30" s="1"/>
  <c r="F274" i="30"/>
  <c r="F273" i="30"/>
  <c r="F272" i="30"/>
  <c r="H272" i="30" s="1"/>
  <c r="F271" i="30"/>
  <c r="H271" i="30" s="1"/>
  <c r="F270" i="30"/>
  <c r="F269" i="30"/>
  <c r="F268" i="30"/>
  <c r="F267" i="30"/>
  <c r="F266" i="30"/>
  <c r="F265" i="30"/>
  <c r="F264" i="30"/>
  <c r="F263" i="30"/>
  <c r="F262" i="30"/>
  <c r="F261" i="30"/>
  <c r="F260" i="30"/>
  <c r="F259" i="30"/>
  <c r="F258" i="30"/>
  <c r="F257" i="30"/>
  <c r="F256" i="30"/>
  <c r="F255" i="30"/>
  <c r="F254" i="30"/>
  <c r="F253" i="30"/>
  <c r="F252" i="30"/>
  <c r="F251" i="30"/>
  <c r="F250" i="30"/>
  <c r="F249" i="30"/>
  <c r="F248" i="30"/>
  <c r="F247" i="30"/>
  <c r="F246" i="30"/>
  <c r="F245" i="30"/>
  <c r="F244" i="30"/>
  <c r="F243" i="30"/>
  <c r="F242" i="30"/>
  <c r="F241" i="30"/>
  <c r="F240" i="30"/>
  <c r="F239" i="30"/>
  <c r="F238" i="30"/>
  <c r="F237" i="30"/>
  <c r="F236" i="30"/>
  <c r="F235" i="30"/>
  <c r="F234" i="30"/>
  <c r="F233" i="30"/>
  <c r="F232" i="30"/>
  <c r="F231" i="30"/>
  <c r="F230" i="30"/>
  <c r="F229" i="30"/>
  <c r="F228" i="30"/>
  <c r="F227" i="30"/>
  <c r="F226" i="30"/>
  <c r="F225" i="30"/>
  <c r="F224" i="30"/>
  <c r="F223" i="30"/>
  <c r="F222" i="30"/>
  <c r="F221" i="30"/>
  <c r="F220" i="30"/>
  <c r="F219" i="30"/>
  <c r="F218" i="30"/>
  <c r="F217" i="30"/>
  <c r="F216" i="30"/>
  <c r="F215" i="30"/>
  <c r="E269" i="30"/>
  <c r="E267" i="30"/>
  <c r="E265" i="30"/>
  <c r="E263" i="30"/>
  <c r="E261" i="30"/>
  <c r="E259" i="30"/>
  <c r="E257" i="30"/>
  <c r="E255" i="30"/>
  <c r="E253" i="30"/>
  <c r="E251" i="30"/>
  <c r="E249" i="30"/>
  <c r="E247" i="30"/>
  <c r="E245" i="30"/>
  <c r="E243" i="30"/>
  <c r="E241" i="30"/>
  <c r="E239" i="30"/>
  <c r="E237" i="30"/>
  <c r="E235" i="30"/>
  <c r="E233" i="30"/>
  <c r="E231" i="30"/>
  <c r="E229" i="30"/>
  <c r="E227" i="30"/>
  <c r="E225" i="30"/>
  <c r="E223" i="30"/>
  <c r="E221" i="30"/>
  <c r="E219" i="30"/>
  <c r="E217" i="30"/>
  <c r="E215" i="30"/>
  <c r="G213" i="30"/>
  <c r="F212" i="30"/>
  <c r="F211" i="30"/>
  <c r="F210" i="30"/>
  <c r="F209" i="30"/>
  <c r="F208" i="30"/>
  <c r="F207" i="30"/>
  <c r="F206" i="30"/>
  <c r="F205" i="30"/>
  <c r="F204" i="30"/>
  <c r="F203" i="30"/>
  <c r="F202" i="30"/>
  <c r="F201" i="30"/>
  <c r="F200" i="30"/>
  <c r="F199" i="30"/>
  <c r="F198" i="30"/>
  <c r="F197" i="30"/>
  <c r="F196" i="30"/>
  <c r="F195" i="30"/>
  <c r="F194" i="30"/>
  <c r="F193" i="30"/>
  <c r="F192" i="30"/>
  <c r="F191" i="30"/>
  <c r="F190" i="30"/>
  <c r="F189" i="30"/>
  <c r="F188" i="30"/>
  <c r="F187" i="30"/>
  <c r="F186" i="30"/>
  <c r="F185" i="30"/>
  <c r="F184" i="30"/>
  <c r="F183" i="30"/>
  <c r="F182" i="30"/>
  <c r="F181" i="30"/>
  <c r="F180" i="30"/>
  <c r="F179" i="30"/>
  <c r="F178" i="30"/>
  <c r="F177" i="30"/>
  <c r="F176" i="30"/>
  <c r="F175" i="30"/>
  <c r="F174" i="30"/>
  <c r="F173" i="30"/>
  <c r="F172" i="30"/>
  <c r="F171" i="30"/>
  <c r="F170" i="30"/>
  <c r="F169" i="30"/>
  <c r="F168" i="30"/>
  <c r="F167" i="30"/>
  <c r="F166" i="30"/>
  <c r="F165" i="30"/>
  <c r="F164" i="30"/>
  <c r="F163" i="30"/>
  <c r="F162" i="30"/>
  <c r="F161" i="30"/>
  <c r="F160" i="30"/>
  <c r="F159" i="30"/>
  <c r="F158" i="30"/>
  <c r="F157" i="30"/>
  <c r="G268" i="30"/>
  <c r="G266" i="30"/>
  <c r="G264" i="30"/>
  <c r="G262" i="30"/>
  <c r="G260" i="30"/>
  <c r="G258" i="30"/>
  <c r="G256" i="30"/>
  <c r="G254" i="30"/>
  <c r="G252" i="30"/>
  <c r="G250" i="30"/>
  <c r="G248" i="30"/>
  <c r="G246" i="30"/>
  <c r="G244" i="30"/>
  <c r="G242" i="30"/>
  <c r="G240" i="30"/>
  <c r="G238" i="30"/>
  <c r="G236" i="30"/>
  <c r="G234" i="30"/>
  <c r="G232" i="30"/>
  <c r="G230" i="30"/>
  <c r="G228" i="30"/>
  <c r="G226" i="30"/>
  <c r="G224" i="30"/>
  <c r="G222" i="30"/>
  <c r="G220" i="30"/>
  <c r="G218" i="30"/>
  <c r="G216" i="30"/>
  <c r="G214" i="30"/>
  <c r="F213" i="30"/>
  <c r="H213" i="30" s="1"/>
  <c r="E212" i="30"/>
  <c r="E211" i="30"/>
  <c r="E210" i="30"/>
  <c r="E209" i="30"/>
  <c r="E208" i="30"/>
  <c r="E207" i="30"/>
  <c r="E206" i="30"/>
  <c r="E205" i="30"/>
  <c r="E204" i="30"/>
  <c r="E203" i="30"/>
  <c r="E202" i="30"/>
  <c r="E201" i="30"/>
  <c r="E200" i="30"/>
  <c r="E199" i="30"/>
  <c r="E198" i="30"/>
  <c r="E197" i="30"/>
  <c r="E196" i="30"/>
  <c r="E195" i="30"/>
  <c r="E194" i="30"/>
  <c r="E193" i="30"/>
  <c r="E192" i="30"/>
  <c r="E191" i="30"/>
  <c r="E190" i="30"/>
  <c r="E189" i="30"/>
  <c r="E188" i="30"/>
  <c r="E187" i="30"/>
  <c r="E186" i="30"/>
  <c r="E185" i="30"/>
  <c r="E184" i="30"/>
  <c r="E183" i="30"/>
  <c r="E182" i="30"/>
  <c r="E181" i="30"/>
  <c r="E180" i="30"/>
  <c r="E179" i="30"/>
  <c r="E178" i="30"/>
  <c r="E177" i="30"/>
  <c r="E176" i="30"/>
  <c r="E175" i="30"/>
  <c r="E174" i="30"/>
  <c r="E173" i="30"/>
  <c r="E172" i="30"/>
  <c r="E171" i="30"/>
  <c r="E170" i="30"/>
  <c r="E169" i="30"/>
  <c r="E168" i="30"/>
  <c r="E167" i="30"/>
  <c r="E268" i="30"/>
  <c r="E266" i="30"/>
  <c r="E264" i="30"/>
  <c r="E262" i="30"/>
  <c r="E260" i="30"/>
  <c r="E258" i="30"/>
  <c r="E256" i="30"/>
  <c r="E254" i="30"/>
  <c r="E252" i="30"/>
  <c r="E250" i="30"/>
  <c r="E248" i="30"/>
  <c r="E246" i="30"/>
  <c r="E244" i="30"/>
  <c r="E242" i="30"/>
  <c r="E240" i="30"/>
  <c r="E238" i="30"/>
  <c r="E236" i="30"/>
  <c r="E234" i="30"/>
  <c r="E232" i="30"/>
  <c r="E230" i="30"/>
  <c r="E228" i="30"/>
  <c r="E226" i="30"/>
  <c r="E224" i="30"/>
  <c r="E222" i="30"/>
  <c r="E220" i="30"/>
  <c r="E218" i="30"/>
  <c r="E216" i="30"/>
  <c r="F214" i="30"/>
  <c r="H214" i="30" s="1"/>
  <c r="E213" i="30"/>
  <c r="G267" i="30"/>
  <c r="G265" i="30"/>
  <c r="G263" i="30"/>
  <c r="G261" i="30"/>
  <c r="G259" i="30"/>
  <c r="G257" i="30"/>
  <c r="G255" i="30"/>
  <c r="G253" i="30"/>
  <c r="G251" i="30"/>
  <c r="G249" i="30"/>
  <c r="G247" i="30"/>
  <c r="G245" i="30"/>
  <c r="G243" i="30"/>
  <c r="G241" i="30"/>
  <c r="G239" i="30"/>
  <c r="G237" i="30"/>
  <c r="G235" i="30"/>
  <c r="G233" i="30"/>
  <c r="G231" i="30"/>
  <c r="G229" i="30"/>
  <c r="G227" i="30"/>
  <c r="G225" i="30"/>
  <c r="G223" i="30"/>
  <c r="G221" i="30"/>
  <c r="G219" i="30"/>
  <c r="G217" i="30"/>
  <c r="G215" i="30"/>
  <c r="E214" i="30"/>
  <c r="G212" i="30"/>
  <c r="G211" i="30"/>
  <c r="G210" i="30"/>
  <c r="G209" i="30"/>
  <c r="G208" i="30"/>
  <c r="G207" i="30"/>
  <c r="G206" i="30"/>
  <c r="G205" i="30"/>
  <c r="G204" i="30"/>
  <c r="G203" i="30"/>
  <c r="G202" i="30"/>
  <c r="G201" i="30"/>
  <c r="G200" i="30"/>
  <c r="G199" i="30"/>
  <c r="G198" i="30"/>
  <c r="G197" i="30"/>
  <c r="G196" i="30"/>
  <c r="G195" i="30"/>
  <c r="G194" i="30"/>
  <c r="G193" i="30"/>
  <c r="G192" i="30"/>
  <c r="G191" i="30"/>
  <c r="G190" i="30"/>
  <c r="G189" i="30"/>
  <c r="G188" i="30"/>
  <c r="G187" i="30"/>
  <c r="G186" i="30"/>
  <c r="G185" i="30"/>
  <c r="G184" i="30"/>
  <c r="G183" i="30"/>
  <c r="G182" i="30"/>
  <c r="G181" i="30"/>
  <c r="G180" i="30"/>
  <c r="G179" i="30"/>
  <c r="G178" i="30"/>
  <c r="G177" i="30"/>
  <c r="G176" i="30"/>
  <c r="G175" i="30"/>
  <c r="G174" i="30"/>
  <c r="G173" i="30"/>
  <c r="G172" i="30"/>
  <c r="G171" i="30"/>
  <c r="G170" i="30"/>
  <c r="G169" i="30"/>
  <c r="G168" i="30"/>
  <c r="G167" i="30"/>
  <c r="G166" i="30"/>
  <c r="G165" i="30"/>
  <c r="G164" i="30"/>
  <c r="G163" i="30"/>
  <c r="G161" i="30"/>
  <c r="E160" i="30"/>
  <c r="G157" i="30"/>
  <c r="F156" i="30"/>
  <c r="F155" i="30"/>
  <c r="F154" i="30"/>
  <c r="F153" i="30"/>
  <c r="F152" i="30"/>
  <c r="F151" i="30"/>
  <c r="F150" i="30"/>
  <c r="F149" i="30"/>
  <c r="F148" i="30"/>
  <c r="F147" i="30"/>
  <c r="F146" i="30"/>
  <c r="F145" i="30"/>
  <c r="F144" i="30"/>
  <c r="F143" i="30"/>
  <c r="F142" i="30"/>
  <c r="F141" i="30"/>
  <c r="F140" i="30"/>
  <c r="F139" i="30"/>
  <c r="F138" i="30"/>
  <c r="F137" i="30"/>
  <c r="F136" i="30"/>
  <c r="F135" i="30"/>
  <c r="F134" i="30"/>
  <c r="F133" i="30"/>
  <c r="F132" i="30"/>
  <c r="F131" i="30"/>
  <c r="F130" i="30"/>
  <c r="F129" i="30"/>
  <c r="F128" i="30"/>
  <c r="F127" i="30"/>
  <c r="F126" i="30"/>
  <c r="F125" i="30"/>
  <c r="F124" i="30"/>
  <c r="F123" i="30"/>
  <c r="F122" i="30"/>
  <c r="F121" i="30"/>
  <c r="F120" i="30"/>
  <c r="F119" i="30"/>
  <c r="F118" i="30"/>
  <c r="F117" i="30"/>
  <c r="F116" i="30"/>
  <c r="F115" i="30"/>
  <c r="F114" i="30"/>
  <c r="F113" i="30"/>
  <c r="F112" i="30"/>
  <c r="F111" i="30"/>
  <c r="F110" i="30"/>
  <c r="F109" i="30"/>
  <c r="F108" i="30"/>
  <c r="F107" i="30"/>
  <c r="F106" i="30"/>
  <c r="F105" i="30"/>
  <c r="F104" i="30"/>
  <c r="F103" i="30"/>
  <c r="F102" i="30"/>
  <c r="F100" i="30"/>
  <c r="F99" i="30"/>
  <c r="F98" i="30"/>
  <c r="F97" i="30"/>
  <c r="F96" i="30"/>
  <c r="F94" i="30"/>
  <c r="F92" i="30"/>
  <c r="F90" i="30"/>
  <c r="F88" i="30"/>
  <c r="F86" i="30"/>
  <c r="F84" i="30"/>
  <c r="F82" i="30"/>
  <c r="F80" i="30"/>
  <c r="F77" i="30"/>
  <c r="F75" i="30"/>
  <c r="F73" i="30"/>
  <c r="F71" i="30"/>
  <c r="E166" i="30"/>
  <c r="E164" i="30"/>
  <c r="G162" i="30"/>
  <c r="E161" i="30"/>
  <c r="G158" i="30"/>
  <c r="E157" i="30"/>
  <c r="E156" i="30"/>
  <c r="E155" i="30"/>
  <c r="E154" i="30"/>
  <c r="E153" i="30"/>
  <c r="E152" i="30"/>
  <c r="E151" i="30"/>
  <c r="E150" i="30"/>
  <c r="E149" i="30"/>
  <c r="E148" i="30"/>
  <c r="E147" i="30"/>
  <c r="E146" i="30"/>
  <c r="E145" i="30"/>
  <c r="E144" i="30"/>
  <c r="E143" i="30"/>
  <c r="E142" i="30"/>
  <c r="E141" i="30"/>
  <c r="E140" i="30"/>
  <c r="E139" i="30"/>
  <c r="E138" i="30"/>
  <c r="E137" i="30"/>
  <c r="E136" i="30"/>
  <c r="E135" i="30"/>
  <c r="E134" i="30"/>
  <c r="E133" i="30"/>
  <c r="E132" i="30"/>
  <c r="E131" i="30"/>
  <c r="E130" i="30"/>
  <c r="E129" i="30"/>
  <c r="E128" i="30"/>
  <c r="E127" i="30"/>
  <c r="E126" i="30"/>
  <c r="E125" i="30"/>
  <c r="E124" i="30"/>
  <c r="E123" i="30"/>
  <c r="E122" i="30"/>
  <c r="E121" i="30"/>
  <c r="E120" i="30"/>
  <c r="E119" i="30"/>
  <c r="E118" i="30"/>
  <c r="E117" i="30"/>
  <c r="E116" i="30"/>
  <c r="E115" i="30"/>
  <c r="E114" i="30"/>
  <c r="E113" i="30"/>
  <c r="E112" i="30"/>
  <c r="E111" i="30"/>
  <c r="E110" i="30"/>
  <c r="E109" i="30"/>
  <c r="E108" i="30"/>
  <c r="E107" i="30"/>
  <c r="E106" i="30"/>
  <c r="E105" i="30"/>
  <c r="E104" i="30"/>
  <c r="E103" i="30"/>
  <c r="E102" i="30"/>
  <c r="E101" i="30"/>
  <c r="E100" i="30"/>
  <c r="E99" i="30"/>
  <c r="E98" i="30"/>
  <c r="E97" i="30"/>
  <c r="E96" i="30"/>
  <c r="E95" i="30"/>
  <c r="E94" i="30"/>
  <c r="E93" i="30"/>
  <c r="E92" i="30"/>
  <c r="E91" i="30"/>
  <c r="E90" i="30"/>
  <c r="E89" i="30"/>
  <c r="E88" i="30"/>
  <c r="E87" i="30"/>
  <c r="E86" i="30"/>
  <c r="E85" i="30"/>
  <c r="E84" i="30"/>
  <c r="E83" i="30"/>
  <c r="E82" i="30"/>
  <c r="E81" i="30"/>
  <c r="E80" i="30"/>
  <c r="E79" i="30"/>
  <c r="E78" i="30"/>
  <c r="E77" i="30"/>
  <c r="E76" i="30"/>
  <c r="E75" i="30"/>
  <c r="E74" i="30"/>
  <c r="E73" i="30"/>
  <c r="E72" i="30"/>
  <c r="E71" i="30"/>
  <c r="E70" i="30"/>
  <c r="E69" i="30"/>
  <c r="E68" i="30"/>
  <c r="E67" i="30"/>
  <c r="E66" i="30"/>
  <c r="E65" i="30"/>
  <c r="E64" i="30"/>
  <c r="E63" i="30"/>
  <c r="E62" i="30"/>
  <c r="E61" i="30"/>
  <c r="E60" i="30"/>
  <c r="E59" i="30"/>
  <c r="E58" i="30"/>
  <c r="E57" i="30"/>
  <c r="E56" i="30"/>
  <c r="E55" i="30"/>
  <c r="E54" i="30"/>
  <c r="E53" i="30"/>
  <c r="E52" i="30"/>
  <c r="E51" i="30"/>
  <c r="E50" i="30"/>
  <c r="E49" i="30"/>
  <c r="E48" i="30"/>
  <c r="E47" i="30"/>
  <c r="E46" i="30"/>
  <c r="E45" i="30"/>
  <c r="E44" i="30"/>
  <c r="E43" i="30"/>
  <c r="E42" i="30"/>
  <c r="E41" i="30"/>
  <c r="E40" i="30"/>
  <c r="E39" i="30"/>
  <c r="E38" i="30"/>
  <c r="E37" i="30"/>
  <c r="E36" i="30"/>
  <c r="E35" i="30"/>
  <c r="E34" i="30"/>
  <c r="E33" i="30"/>
  <c r="E32" i="30"/>
  <c r="E31" i="30"/>
  <c r="E30" i="30"/>
  <c r="E29" i="30"/>
  <c r="E28" i="30"/>
  <c r="E27" i="30"/>
  <c r="E26" i="30"/>
  <c r="E25" i="30"/>
  <c r="E24" i="30"/>
  <c r="E23" i="30"/>
  <c r="E22" i="30"/>
  <c r="E21" i="30"/>
  <c r="E20" i="30"/>
  <c r="E19" i="30"/>
  <c r="E18" i="30"/>
  <c r="E17" i="30"/>
  <c r="E16" i="30"/>
  <c r="E15" i="30"/>
  <c r="E14" i="30"/>
  <c r="E13" i="30"/>
  <c r="E12" i="30"/>
  <c r="E11" i="30"/>
  <c r="E10" i="30"/>
  <c r="E9" i="30"/>
  <c r="E8" i="30"/>
  <c r="E162" i="30"/>
  <c r="G159" i="30"/>
  <c r="E158" i="30"/>
  <c r="E165" i="30"/>
  <c r="E163" i="30"/>
  <c r="G160" i="30"/>
  <c r="E159" i="30"/>
  <c r="G156" i="30"/>
  <c r="G155" i="30"/>
  <c r="G154" i="30"/>
  <c r="G153" i="30"/>
  <c r="G152" i="30"/>
  <c r="G151" i="30"/>
  <c r="G150" i="30"/>
  <c r="G149" i="30"/>
  <c r="G148" i="30"/>
  <c r="G147" i="30"/>
  <c r="G146" i="30"/>
  <c r="G145" i="30"/>
  <c r="G144" i="30"/>
  <c r="G143" i="30"/>
  <c r="G142" i="30"/>
  <c r="G141" i="30"/>
  <c r="G140" i="30"/>
  <c r="G139" i="30"/>
  <c r="G138" i="30"/>
  <c r="G137" i="30"/>
  <c r="G136" i="30"/>
  <c r="G135" i="30"/>
  <c r="G134" i="30"/>
  <c r="G133" i="30"/>
  <c r="G132" i="30"/>
  <c r="G131" i="30"/>
  <c r="G130" i="30"/>
  <c r="G129" i="30"/>
  <c r="G128" i="30"/>
  <c r="G127" i="30"/>
  <c r="G126" i="30"/>
  <c r="G125" i="30"/>
  <c r="G124" i="30"/>
  <c r="G123" i="30"/>
  <c r="G122" i="30"/>
  <c r="G121" i="30"/>
  <c r="G120" i="30"/>
  <c r="G119" i="30"/>
  <c r="G118" i="30"/>
  <c r="G117" i="30"/>
  <c r="G116" i="30"/>
  <c r="G115" i="30"/>
  <c r="G114" i="30"/>
  <c r="G113" i="30"/>
  <c r="G112" i="30"/>
  <c r="G111" i="30"/>
  <c r="G110" i="30"/>
  <c r="G109" i="30"/>
  <c r="G108" i="30"/>
  <c r="G107" i="30"/>
  <c r="G106" i="30"/>
  <c r="G105" i="30"/>
  <c r="G104" i="30"/>
  <c r="G103" i="30"/>
  <c r="G102" i="30"/>
  <c r="G101" i="30"/>
  <c r="G100" i="30"/>
  <c r="G99" i="30"/>
  <c r="G98" i="30"/>
  <c r="G97" i="30"/>
  <c r="G96" i="30"/>
  <c r="G95" i="30"/>
  <c r="G94" i="30"/>
  <c r="G93" i="30"/>
  <c r="G92" i="30"/>
  <c r="G91" i="30"/>
  <c r="G90" i="30"/>
  <c r="G89" i="30"/>
  <c r="G88" i="30"/>
  <c r="G87" i="30"/>
  <c r="G86" i="30"/>
  <c r="G85" i="30"/>
  <c r="G84" i="30"/>
  <c r="G83" i="30"/>
  <c r="G82" i="30"/>
  <c r="G81" i="30"/>
  <c r="G80" i="30"/>
  <c r="G79" i="30"/>
  <c r="G78" i="30"/>
  <c r="G77" i="30"/>
  <c r="G76" i="30"/>
  <c r="G75" i="30"/>
  <c r="G74" i="30"/>
  <c r="G73" i="30"/>
  <c r="G72" i="30"/>
  <c r="G71" i="30"/>
  <c r="G70" i="30"/>
  <c r="G69" i="30"/>
  <c r="G68" i="30"/>
  <c r="G67" i="30"/>
  <c r="G66" i="30"/>
  <c r="G65" i="30"/>
  <c r="G64" i="30"/>
  <c r="G63" i="30"/>
  <c r="G62" i="30"/>
  <c r="G61" i="30"/>
  <c r="G60" i="30"/>
  <c r="G59" i="30"/>
  <c r="G58" i="30"/>
  <c r="G57" i="30"/>
  <c r="G56" i="30"/>
  <c r="G55" i="30"/>
  <c r="G54" i="30"/>
  <c r="G53" i="30"/>
  <c r="G52" i="30"/>
  <c r="G51" i="30"/>
  <c r="G50" i="30"/>
  <c r="G49" i="30"/>
  <c r="G48" i="30"/>
  <c r="G47" i="30"/>
  <c r="G46" i="30"/>
  <c r="G45" i="30"/>
  <c r="G44" i="30"/>
  <c r="G43" i="30"/>
  <c r="G42" i="30"/>
  <c r="G41" i="30"/>
  <c r="G40" i="30"/>
  <c r="G39" i="30"/>
  <c r="G38" i="30"/>
  <c r="G37" i="30"/>
  <c r="G36" i="30"/>
  <c r="G35" i="30"/>
  <c r="G34" i="30"/>
  <c r="G33" i="30"/>
  <c r="G32" i="30"/>
  <c r="G31" i="30"/>
  <c r="G30" i="30"/>
  <c r="G29" i="30"/>
  <c r="G28" i="30"/>
  <c r="G27" i="30"/>
  <c r="G26" i="30"/>
  <c r="G25" i="30"/>
  <c r="G24" i="30"/>
  <c r="G23" i="30"/>
  <c r="G22" i="30"/>
  <c r="G21" i="30"/>
  <c r="G20" i="30"/>
  <c r="G19" i="30"/>
  <c r="G18" i="30"/>
  <c r="G17" i="30"/>
  <c r="G16" i="30"/>
  <c r="G15" i="30"/>
  <c r="G14" i="30"/>
  <c r="G13" i="30"/>
  <c r="G12" i="30"/>
  <c r="G11" i="30"/>
  <c r="G10" i="30"/>
  <c r="G9" i="30"/>
  <c r="G8" i="30"/>
  <c r="F101" i="30"/>
  <c r="H101" i="30" s="1"/>
  <c r="F95" i="30"/>
  <c r="H95" i="30" s="1"/>
  <c r="F93" i="30"/>
  <c r="H93" i="30" s="1"/>
  <c r="F91" i="30"/>
  <c r="H91" i="30" s="1"/>
  <c r="F89" i="30"/>
  <c r="H89" i="30" s="1"/>
  <c r="F87" i="30"/>
  <c r="H87" i="30" s="1"/>
  <c r="F85" i="30"/>
  <c r="H85" i="30" s="1"/>
  <c r="F83" i="30"/>
  <c r="H83" i="30" s="1"/>
  <c r="F81" i="30"/>
  <c r="H81" i="30" s="1"/>
  <c r="F79" i="30"/>
  <c r="H79" i="30" s="1"/>
  <c r="F78" i="30"/>
  <c r="H78" i="30" s="1"/>
  <c r="F76" i="30"/>
  <c r="H76" i="30" s="1"/>
  <c r="F74" i="30"/>
  <c r="H74" i="30" s="1"/>
  <c r="F72" i="30"/>
  <c r="H72" i="30" s="1"/>
  <c r="F8" i="30"/>
  <c r="H8" i="30" s="1"/>
  <c r="F10" i="30"/>
  <c r="F12" i="30"/>
  <c r="H12" i="30" s="1"/>
  <c r="F14" i="30"/>
  <c r="H14" i="30" s="1"/>
  <c r="F16" i="30"/>
  <c r="H16" i="30" s="1"/>
  <c r="F18" i="30"/>
  <c r="F20" i="30"/>
  <c r="H20" i="30" s="1"/>
  <c r="F22" i="30"/>
  <c r="H22" i="30" s="1"/>
  <c r="F24" i="30"/>
  <c r="H24" i="30" s="1"/>
  <c r="F26" i="30"/>
  <c r="F28" i="30"/>
  <c r="H28" i="30" s="1"/>
  <c r="F30" i="30"/>
  <c r="H30" i="30" s="1"/>
  <c r="F32" i="30"/>
  <c r="H32" i="30" s="1"/>
  <c r="F34" i="30"/>
  <c r="H34" i="30" s="1"/>
  <c r="F36" i="30"/>
  <c r="H36" i="30" s="1"/>
  <c r="F38" i="30"/>
  <c r="H38" i="30" s="1"/>
  <c r="F40" i="30"/>
  <c r="H40" i="30" s="1"/>
  <c r="F42" i="30"/>
  <c r="H42" i="30" s="1"/>
  <c r="F44" i="30"/>
  <c r="H44" i="30" s="1"/>
  <c r="F46" i="30"/>
  <c r="H46" i="30" s="1"/>
  <c r="F48" i="30"/>
  <c r="H48" i="30" s="1"/>
  <c r="F50" i="30"/>
  <c r="H50" i="30" s="1"/>
  <c r="F52" i="30"/>
  <c r="H52" i="30" s="1"/>
  <c r="F54" i="30"/>
  <c r="H54" i="30" s="1"/>
  <c r="F56" i="30"/>
  <c r="H56" i="30" s="1"/>
  <c r="F58" i="30"/>
  <c r="H58" i="30" s="1"/>
  <c r="F60" i="30"/>
  <c r="H60" i="30" s="1"/>
  <c r="F62" i="30"/>
  <c r="H62" i="30" s="1"/>
  <c r="F64" i="30"/>
  <c r="H64" i="30" s="1"/>
  <c r="F66" i="30"/>
  <c r="H66" i="30" s="1"/>
  <c r="F68" i="30"/>
  <c r="H68" i="30" s="1"/>
  <c r="F70" i="30"/>
  <c r="H70" i="30" s="1"/>
  <c r="F9" i="30"/>
  <c r="H9" i="30" s="1"/>
  <c r="F11" i="30"/>
  <c r="H11" i="30" s="1"/>
  <c r="F13" i="30"/>
  <c r="H13" i="30" s="1"/>
  <c r="F15" i="30"/>
  <c r="H15" i="30" s="1"/>
  <c r="F17" i="30"/>
  <c r="H17" i="30" s="1"/>
  <c r="F19" i="30"/>
  <c r="H19" i="30" s="1"/>
  <c r="F21" i="30"/>
  <c r="H21" i="30" s="1"/>
  <c r="F23" i="30"/>
  <c r="H23" i="30" s="1"/>
  <c r="F25" i="30"/>
  <c r="H25" i="30" s="1"/>
  <c r="F27" i="30"/>
  <c r="H27" i="30" s="1"/>
  <c r="F29" i="30"/>
  <c r="H29" i="30" s="1"/>
  <c r="F31" i="30"/>
  <c r="H31" i="30" s="1"/>
  <c r="F33" i="30"/>
  <c r="H33" i="30" s="1"/>
  <c r="F35" i="30"/>
  <c r="H35" i="30" s="1"/>
  <c r="F37" i="30"/>
  <c r="H37" i="30" s="1"/>
  <c r="F39" i="30"/>
  <c r="H39" i="30" s="1"/>
  <c r="F41" i="30"/>
  <c r="H41" i="30" s="1"/>
  <c r="F43" i="30"/>
  <c r="H43" i="30" s="1"/>
  <c r="F45" i="30"/>
  <c r="H45" i="30" s="1"/>
  <c r="F47" i="30"/>
  <c r="H47" i="30" s="1"/>
  <c r="F49" i="30"/>
  <c r="H49" i="30" s="1"/>
  <c r="F51" i="30"/>
  <c r="H51" i="30" s="1"/>
  <c r="F53" i="30"/>
  <c r="H53" i="30" s="1"/>
  <c r="F55" i="30"/>
  <c r="H55" i="30" s="1"/>
  <c r="F57" i="30"/>
  <c r="H57" i="30" s="1"/>
  <c r="F59" i="30"/>
  <c r="H59" i="30" s="1"/>
  <c r="F61" i="30"/>
  <c r="H61" i="30" s="1"/>
  <c r="F63" i="30"/>
  <c r="H63" i="30" s="1"/>
  <c r="F65" i="30"/>
  <c r="H65" i="30" s="1"/>
  <c r="F67" i="30"/>
  <c r="H67" i="30" s="1"/>
  <c r="F69" i="30"/>
  <c r="H69" i="30" s="1"/>
  <c r="H71" i="30" l="1"/>
  <c r="H80" i="30"/>
  <c r="H88" i="30"/>
  <c r="H96" i="30"/>
  <c r="H100" i="30"/>
  <c r="H105" i="30"/>
  <c r="H109" i="30"/>
  <c r="H113" i="30"/>
  <c r="H117" i="30"/>
  <c r="H121" i="30"/>
  <c r="H125" i="30"/>
  <c r="H129" i="30"/>
  <c r="H133" i="30"/>
  <c r="H137" i="30"/>
  <c r="H141" i="30"/>
  <c r="H145" i="30"/>
  <c r="H149" i="30"/>
  <c r="H153" i="30"/>
  <c r="H160" i="30"/>
  <c r="H164" i="30"/>
  <c r="H168" i="30"/>
  <c r="H172" i="30"/>
  <c r="H176" i="30"/>
  <c r="H180" i="30"/>
  <c r="H184" i="30"/>
  <c r="H188" i="30"/>
  <c r="H192" i="30"/>
  <c r="H196" i="30"/>
  <c r="H200" i="30"/>
  <c r="H204" i="30"/>
  <c r="H208" i="30"/>
  <c r="H212" i="30"/>
  <c r="H217" i="30"/>
  <c r="H221" i="30"/>
  <c r="H225" i="30"/>
  <c r="H229" i="30"/>
  <c r="H233" i="30"/>
  <c r="H237" i="30"/>
  <c r="H241" i="30"/>
  <c r="H245" i="30"/>
  <c r="H249" i="30"/>
  <c r="H253" i="30"/>
  <c r="H257" i="30"/>
  <c r="H261" i="30"/>
  <c r="H265" i="30"/>
  <c r="H269" i="30"/>
  <c r="H273" i="30"/>
  <c r="H277" i="30"/>
  <c r="H281" i="30"/>
  <c r="H26" i="30"/>
  <c r="H18" i="30"/>
  <c r="H10" i="30"/>
  <c r="H73" i="30"/>
  <c r="H82" i="30"/>
  <c r="H90" i="30"/>
  <c r="H97" i="30"/>
  <c r="H102" i="30"/>
  <c r="H106" i="30"/>
  <c r="H110" i="30"/>
  <c r="H114" i="30"/>
  <c r="H118" i="30"/>
  <c r="H122" i="30"/>
  <c r="H126" i="30"/>
  <c r="H130" i="30"/>
  <c r="H134" i="30"/>
  <c r="H138" i="30"/>
  <c r="H142" i="30"/>
  <c r="H146" i="30"/>
  <c r="H150" i="30"/>
  <c r="H154" i="30"/>
  <c r="H157" i="30"/>
  <c r="H161" i="30"/>
  <c r="H165" i="30"/>
  <c r="H169" i="30"/>
  <c r="H173" i="30"/>
  <c r="H177" i="30"/>
  <c r="H181" i="30"/>
  <c r="H185" i="30"/>
  <c r="H189" i="30"/>
  <c r="H193" i="30"/>
  <c r="H197" i="30"/>
  <c r="H201" i="30"/>
  <c r="H205" i="30"/>
  <c r="H209" i="30"/>
  <c r="H218" i="30"/>
  <c r="H222" i="30"/>
  <c r="H226" i="30"/>
  <c r="H230" i="30"/>
  <c r="H234" i="30"/>
  <c r="H238" i="30"/>
  <c r="H242" i="30"/>
  <c r="H246" i="30"/>
  <c r="H250" i="30"/>
  <c r="H254" i="30"/>
  <c r="H258" i="30"/>
  <c r="H262" i="30"/>
  <c r="H266" i="30"/>
  <c r="H270" i="30"/>
  <c r="H274" i="30"/>
  <c r="H278" i="30"/>
  <c r="H282" i="30"/>
  <c r="H75" i="30"/>
  <c r="H84" i="30"/>
  <c r="H92" i="30"/>
  <c r="H98" i="30"/>
  <c r="H103" i="30"/>
  <c r="H107" i="30"/>
  <c r="H111" i="30"/>
  <c r="H115" i="30"/>
  <c r="H119" i="30"/>
  <c r="H123" i="30"/>
  <c r="H127" i="30"/>
  <c r="H131" i="30"/>
  <c r="H135" i="30"/>
  <c r="H139" i="30"/>
  <c r="H143" i="30"/>
  <c r="H147" i="30"/>
  <c r="H151" i="30"/>
  <c r="H155" i="30"/>
  <c r="H158" i="30"/>
  <c r="H162" i="30"/>
  <c r="H166" i="30"/>
  <c r="H170" i="30"/>
  <c r="H174" i="30"/>
  <c r="H178" i="30"/>
  <c r="H182" i="30"/>
  <c r="H186" i="30"/>
  <c r="H190" i="30"/>
  <c r="H194" i="30"/>
  <c r="H198" i="30"/>
  <c r="H202" i="30"/>
  <c r="H206" i="30"/>
  <c r="H210" i="30"/>
  <c r="H215" i="30"/>
  <c r="H219" i="30"/>
  <c r="H223" i="30"/>
  <c r="H227" i="30"/>
  <c r="H231" i="30"/>
  <c r="H235" i="30"/>
  <c r="H239" i="30"/>
  <c r="H243" i="30"/>
  <c r="H247" i="30"/>
  <c r="H251" i="30"/>
  <c r="H255" i="30"/>
  <c r="H259" i="30"/>
  <c r="H263" i="30"/>
  <c r="H267" i="30"/>
  <c r="H77" i="30"/>
  <c r="H86" i="30"/>
  <c r="H94" i="30"/>
  <c r="H99" i="30"/>
  <c r="H104" i="30"/>
  <c r="H108" i="30"/>
  <c r="H112" i="30"/>
  <c r="H116" i="30"/>
  <c r="H120" i="30"/>
  <c r="H124" i="30"/>
  <c r="H128" i="30"/>
  <c r="H132" i="30"/>
  <c r="H136" i="30"/>
  <c r="H140" i="30"/>
  <c r="H144" i="30"/>
  <c r="H148" i="30"/>
  <c r="H152" i="30"/>
  <c r="H156" i="30"/>
  <c r="H159" i="30"/>
  <c r="H163" i="30"/>
  <c r="H167" i="30"/>
  <c r="H171" i="30"/>
  <c r="H175" i="30"/>
  <c r="H179" i="30"/>
  <c r="H183" i="30"/>
  <c r="H187" i="30"/>
  <c r="H191" i="30"/>
  <c r="H195" i="30"/>
  <c r="H199" i="30"/>
  <c r="H203" i="30"/>
  <c r="H207" i="30"/>
  <c r="H211" i="30"/>
  <c r="H216" i="30"/>
  <c r="H220" i="30"/>
  <c r="H224" i="30"/>
  <c r="H228" i="30"/>
  <c r="H232" i="30"/>
  <c r="H236" i="30"/>
  <c r="H240" i="30"/>
  <c r="H244" i="30"/>
  <c r="H248" i="30"/>
  <c r="H252" i="30"/>
  <c r="H256" i="30"/>
  <c r="H260" i="30"/>
  <c r="H264" i="30"/>
  <c r="H268" i="30"/>
  <c r="F205" i="29" l="1"/>
  <c r="F189" i="29"/>
  <c r="F173" i="29"/>
  <c r="F159" i="29"/>
  <c r="F152" i="29"/>
  <c r="F144" i="29"/>
  <c r="F136" i="29"/>
  <c r="G85" i="29"/>
  <c r="F84" i="29"/>
  <c r="F83" i="29"/>
  <c r="F82" i="29"/>
  <c r="F81" i="29"/>
  <c r="F80" i="29"/>
  <c r="F79" i="29"/>
  <c r="F78" i="29"/>
  <c r="F77" i="29"/>
  <c r="F76" i="29"/>
  <c r="F75" i="29"/>
  <c r="F74" i="29"/>
  <c r="F73" i="29"/>
  <c r="F72" i="29"/>
  <c r="F71" i="29"/>
  <c r="F70" i="29"/>
  <c r="F69" i="29"/>
  <c r="F68" i="29"/>
  <c r="F67" i="29"/>
  <c r="F66" i="29"/>
  <c r="F65" i="29"/>
  <c r="F64" i="29"/>
  <c r="F63" i="29"/>
  <c r="F62" i="29"/>
  <c r="F61" i="29"/>
  <c r="F60" i="29"/>
  <c r="F59" i="29"/>
  <c r="F58" i="29"/>
  <c r="F57" i="29"/>
  <c r="F56" i="29"/>
  <c r="F55" i="29"/>
  <c r="F54" i="29"/>
  <c r="F53" i="29"/>
  <c r="F52" i="29"/>
  <c r="F51" i="29"/>
  <c r="F50" i="29"/>
  <c r="F49" i="29"/>
  <c r="F48" i="29"/>
  <c r="F47" i="29"/>
  <c r="F46" i="29"/>
  <c r="F45" i="29"/>
  <c r="F44" i="29"/>
  <c r="F43" i="29"/>
  <c r="F42" i="29"/>
  <c r="F41" i="29"/>
  <c r="F40" i="29"/>
  <c r="F39" i="29"/>
  <c r="F38" i="29"/>
  <c r="F37" i="29"/>
  <c r="F36" i="29"/>
  <c r="F35" i="29"/>
  <c r="F34" i="29"/>
  <c r="F33" i="29"/>
  <c r="F32" i="29"/>
  <c r="F31" i="29"/>
  <c r="F30" i="29"/>
  <c r="F29" i="29"/>
  <c r="F28" i="29"/>
  <c r="F27" i="29"/>
  <c r="F26" i="29"/>
  <c r="F25" i="29"/>
  <c r="F24" i="29"/>
  <c r="F23" i="29"/>
  <c r="F22" i="29"/>
  <c r="F21" i="29"/>
  <c r="F20" i="29"/>
  <c r="F19" i="29"/>
  <c r="F18" i="29"/>
  <c r="F17" i="29"/>
  <c r="F16" i="29"/>
  <c r="F15" i="29"/>
  <c r="F14" i="29"/>
  <c r="F13" i="29"/>
  <c r="F12" i="29"/>
  <c r="F11" i="29"/>
  <c r="F10" i="29"/>
  <c r="F9" i="29"/>
  <c r="F8" i="29"/>
  <c r="E5" i="29"/>
  <c r="F197" i="29" s="1"/>
  <c r="G8" i="29" l="1"/>
  <c r="H8" i="29" s="1"/>
  <c r="G9" i="29"/>
  <c r="H9" i="29" s="1"/>
  <c r="G10" i="29"/>
  <c r="H10" i="29" s="1"/>
  <c r="G11" i="29"/>
  <c r="H11" i="29" s="1"/>
  <c r="G12" i="29"/>
  <c r="H12" i="29" s="1"/>
  <c r="G13" i="29"/>
  <c r="H13" i="29" s="1"/>
  <c r="G14" i="29"/>
  <c r="H14" i="29" s="1"/>
  <c r="G15" i="29"/>
  <c r="H15" i="29" s="1"/>
  <c r="G16" i="29"/>
  <c r="H16" i="29" s="1"/>
  <c r="G17" i="29"/>
  <c r="H17" i="29" s="1"/>
  <c r="G18" i="29"/>
  <c r="H18" i="29" s="1"/>
  <c r="G19" i="29"/>
  <c r="H19" i="29" s="1"/>
  <c r="G20" i="29"/>
  <c r="H20" i="29" s="1"/>
  <c r="G21" i="29"/>
  <c r="H21" i="29" s="1"/>
  <c r="G22" i="29"/>
  <c r="H22" i="29" s="1"/>
  <c r="G23" i="29"/>
  <c r="H23" i="29" s="1"/>
  <c r="G24" i="29"/>
  <c r="H24" i="29" s="1"/>
  <c r="G25" i="29"/>
  <c r="H25" i="29" s="1"/>
  <c r="G26" i="29"/>
  <c r="H26" i="29" s="1"/>
  <c r="G27" i="29"/>
  <c r="H27" i="29" s="1"/>
  <c r="G28" i="29"/>
  <c r="H28" i="29" s="1"/>
  <c r="G29" i="29"/>
  <c r="H29" i="29" s="1"/>
  <c r="G30" i="29"/>
  <c r="H30" i="29" s="1"/>
  <c r="G31" i="29"/>
  <c r="H31" i="29" s="1"/>
  <c r="G32" i="29"/>
  <c r="H32" i="29" s="1"/>
  <c r="G33" i="29"/>
  <c r="H33" i="29" s="1"/>
  <c r="G34" i="29"/>
  <c r="H34" i="29" s="1"/>
  <c r="G35" i="29"/>
  <c r="H35" i="29" s="1"/>
  <c r="G36" i="29"/>
  <c r="H36" i="29" s="1"/>
  <c r="G37" i="29"/>
  <c r="H37" i="29" s="1"/>
  <c r="G38" i="29"/>
  <c r="H38" i="29" s="1"/>
  <c r="G39" i="29"/>
  <c r="H39" i="29" s="1"/>
  <c r="G40" i="29"/>
  <c r="H40" i="29" s="1"/>
  <c r="G41" i="29"/>
  <c r="H41" i="29" s="1"/>
  <c r="G42" i="29"/>
  <c r="H42" i="29" s="1"/>
  <c r="G43" i="29"/>
  <c r="H43" i="29" s="1"/>
  <c r="G44" i="29"/>
  <c r="H44" i="29" s="1"/>
  <c r="G45" i="29"/>
  <c r="H45" i="29" s="1"/>
  <c r="G46" i="29"/>
  <c r="H46" i="29" s="1"/>
  <c r="G47" i="29"/>
  <c r="H47" i="29" s="1"/>
  <c r="G48" i="29"/>
  <c r="H48" i="29" s="1"/>
  <c r="G49" i="29"/>
  <c r="H49" i="29" s="1"/>
  <c r="G50" i="29"/>
  <c r="H50" i="29" s="1"/>
  <c r="G51" i="29"/>
  <c r="H51" i="29" s="1"/>
  <c r="G52" i="29"/>
  <c r="H52" i="29" s="1"/>
  <c r="G53" i="29"/>
  <c r="H53" i="29" s="1"/>
  <c r="G54" i="29"/>
  <c r="H54" i="29" s="1"/>
  <c r="G55" i="29"/>
  <c r="H55" i="29" s="1"/>
  <c r="G56" i="29"/>
  <c r="H56" i="29" s="1"/>
  <c r="G57" i="29"/>
  <c r="H57" i="29" s="1"/>
  <c r="G58" i="29"/>
  <c r="H58" i="29" s="1"/>
  <c r="G59" i="29"/>
  <c r="H59" i="29" s="1"/>
  <c r="G60" i="29"/>
  <c r="H60" i="29" s="1"/>
  <c r="G61" i="29"/>
  <c r="H61" i="29" s="1"/>
  <c r="G62" i="29"/>
  <c r="H62" i="29" s="1"/>
  <c r="G63" i="29"/>
  <c r="H63" i="29" s="1"/>
  <c r="G64" i="29"/>
  <c r="H64" i="29" s="1"/>
  <c r="G65" i="29"/>
  <c r="H65" i="29" s="1"/>
  <c r="G66" i="29"/>
  <c r="H66" i="29" s="1"/>
  <c r="G67" i="29"/>
  <c r="H67" i="29" s="1"/>
  <c r="G68" i="29"/>
  <c r="H68" i="29" s="1"/>
  <c r="G69" i="29"/>
  <c r="H69" i="29" s="1"/>
  <c r="G70" i="29"/>
  <c r="H70" i="29" s="1"/>
  <c r="G71" i="29"/>
  <c r="H71" i="29" s="1"/>
  <c r="G72" i="29"/>
  <c r="H72" i="29" s="1"/>
  <c r="G73" i="29"/>
  <c r="H73" i="29" s="1"/>
  <c r="G74" i="29"/>
  <c r="H74" i="29" s="1"/>
  <c r="G75" i="29"/>
  <c r="H75" i="29" s="1"/>
  <c r="G76" i="29"/>
  <c r="H76" i="29" s="1"/>
  <c r="G77" i="29"/>
  <c r="H77" i="29" s="1"/>
  <c r="G78" i="29"/>
  <c r="H78" i="29" s="1"/>
  <c r="G79" i="29"/>
  <c r="H79" i="29" s="1"/>
  <c r="G80" i="29"/>
  <c r="H80" i="29" s="1"/>
  <c r="G81" i="29"/>
  <c r="H81" i="29" s="1"/>
  <c r="G82" i="29"/>
  <c r="H82" i="29" s="1"/>
  <c r="G83" i="29"/>
  <c r="H83" i="29" s="1"/>
  <c r="G84" i="29"/>
  <c r="H84" i="29" s="1"/>
  <c r="G88" i="29"/>
  <c r="G90" i="29"/>
  <c r="G92" i="29"/>
  <c r="G94" i="29"/>
  <c r="G96" i="29"/>
  <c r="G98" i="29"/>
  <c r="G100" i="29"/>
  <c r="G102" i="29"/>
  <c r="G104" i="29"/>
  <c r="G106" i="29"/>
  <c r="G108" i="29"/>
  <c r="G110" i="29"/>
  <c r="G112" i="29"/>
  <c r="G114" i="29"/>
  <c r="G116" i="29"/>
  <c r="G118" i="29"/>
  <c r="G120" i="29"/>
  <c r="G122" i="29"/>
  <c r="G124" i="29"/>
  <c r="G126" i="29"/>
  <c r="G128" i="29"/>
  <c r="G130" i="29"/>
  <c r="G132" i="29"/>
  <c r="G134" i="29"/>
  <c r="F142" i="29"/>
  <c r="F150" i="29"/>
  <c r="F153" i="29"/>
  <c r="F161" i="29"/>
  <c r="F177" i="29"/>
  <c r="F193" i="29"/>
  <c r="F209" i="29"/>
  <c r="G87" i="29"/>
  <c r="F140" i="29"/>
  <c r="F148" i="29"/>
  <c r="F155" i="29"/>
  <c r="F165" i="29"/>
  <c r="F181" i="29"/>
  <c r="G367" i="29"/>
  <c r="G366" i="29"/>
  <c r="G365" i="29"/>
  <c r="G364" i="29"/>
  <c r="G363" i="29"/>
  <c r="G362" i="29"/>
  <c r="G361" i="29"/>
  <c r="G360" i="29"/>
  <c r="G359" i="29"/>
  <c r="G358" i="29"/>
  <c r="G357" i="29"/>
  <c r="G356" i="29"/>
  <c r="G355" i="29"/>
  <c r="G354" i="29"/>
  <c r="G353" i="29"/>
  <c r="G352" i="29"/>
  <c r="G351" i="29"/>
  <c r="G350" i="29"/>
  <c r="G349" i="29"/>
  <c r="G348" i="29"/>
  <c r="G347" i="29"/>
  <c r="G346" i="29"/>
  <c r="G345" i="29"/>
  <c r="G344" i="29"/>
  <c r="G343" i="29"/>
  <c r="G342" i="29"/>
  <c r="G341" i="29"/>
  <c r="G340" i="29"/>
  <c r="G339" i="29"/>
  <c r="G338" i="29"/>
  <c r="G337" i="29"/>
  <c r="G336" i="29"/>
  <c r="G335" i="29"/>
  <c r="G334" i="29"/>
  <c r="G333" i="29"/>
  <c r="G332" i="29"/>
  <c r="G331" i="29"/>
  <c r="G330" i="29"/>
  <c r="G329" i="29"/>
  <c r="G328" i="29"/>
  <c r="G327" i="29"/>
  <c r="G326" i="29"/>
  <c r="G325" i="29"/>
  <c r="G324" i="29"/>
  <c r="G323" i="29"/>
  <c r="G322" i="29"/>
  <c r="G321" i="29"/>
  <c r="G320" i="29"/>
  <c r="G319" i="29"/>
  <c r="G318" i="29"/>
  <c r="G317" i="29"/>
  <c r="G316" i="29"/>
  <c r="G315" i="29"/>
  <c r="G314" i="29"/>
  <c r="G313" i="29"/>
  <c r="G312" i="29"/>
  <c r="G311" i="29"/>
  <c r="G310" i="29"/>
  <c r="G309" i="29"/>
  <c r="G308" i="29"/>
  <c r="G307" i="29"/>
  <c r="G306" i="29"/>
  <c r="G305" i="29"/>
  <c r="G304" i="29"/>
  <c r="G303" i="29"/>
  <c r="G302" i="29"/>
  <c r="G301" i="29"/>
  <c r="G300" i="29"/>
  <c r="G299" i="29"/>
  <c r="G298" i="29"/>
  <c r="G297" i="29"/>
  <c r="G296" i="29"/>
  <c r="G295" i="29"/>
  <c r="G294" i="29"/>
  <c r="G293" i="29"/>
  <c r="G292" i="29"/>
  <c r="G291" i="29"/>
  <c r="G290" i="29"/>
  <c r="G289" i="29"/>
  <c r="G288" i="29"/>
  <c r="G287" i="29"/>
  <c r="F367" i="29"/>
  <c r="F366" i="29"/>
  <c r="H366" i="29" s="1"/>
  <c r="F365" i="29"/>
  <c r="H365" i="29" s="1"/>
  <c r="F364" i="29"/>
  <c r="H364" i="29" s="1"/>
  <c r="F363" i="29"/>
  <c r="F362" i="29"/>
  <c r="H362" i="29" s="1"/>
  <c r="F361" i="29"/>
  <c r="H361" i="29" s="1"/>
  <c r="F360" i="29"/>
  <c r="H360" i="29" s="1"/>
  <c r="F359" i="29"/>
  <c r="F358" i="29"/>
  <c r="H358" i="29" s="1"/>
  <c r="F357" i="29"/>
  <c r="H357" i="29" s="1"/>
  <c r="F356" i="29"/>
  <c r="H356" i="29" s="1"/>
  <c r="F355" i="29"/>
  <c r="F354" i="29"/>
  <c r="H354" i="29" s="1"/>
  <c r="F353" i="29"/>
  <c r="H353" i="29" s="1"/>
  <c r="F352" i="29"/>
  <c r="H352" i="29" s="1"/>
  <c r="F351" i="29"/>
  <c r="F350" i="29"/>
  <c r="H350" i="29" s="1"/>
  <c r="F349" i="29"/>
  <c r="H349" i="29" s="1"/>
  <c r="F348" i="29"/>
  <c r="H348" i="29" s="1"/>
  <c r="F347" i="29"/>
  <c r="F346" i="29"/>
  <c r="H346" i="29" s="1"/>
  <c r="F345" i="29"/>
  <c r="H345" i="29" s="1"/>
  <c r="F344" i="29"/>
  <c r="H344" i="29" s="1"/>
  <c r="F343" i="29"/>
  <c r="F342" i="29"/>
  <c r="H342" i="29" s="1"/>
  <c r="F341" i="29"/>
  <c r="H341" i="29" s="1"/>
  <c r="F340" i="29"/>
  <c r="H340" i="29" s="1"/>
  <c r="F339" i="29"/>
  <c r="F338" i="29"/>
  <c r="H338" i="29" s="1"/>
  <c r="F337" i="29"/>
  <c r="H337" i="29" s="1"/>
  <c r="F336" i="29"/>
  <c r="H336" i="29" s="1"/>
  <c r="F335" i="29"/>
  <c r="F334" i="29"/>
  <c r="H334" i="29" s="1"/>
  <c r="F333" i="29"/>
  <c r="H333" i="29" s="1"/>
  <c r="F332" i="29"/>
  <c r="H332" i="29" s="1"/>
  <c r="F331" i="29"/>
  <c r="F330" i="29"/>
  <c r="H330" i="29" s="1"/>
  <c r="F329" i="29"/>
  <c r="H329" i="29" s="1"/>
  <c r="F328" i="29"/>
  <c r="H328" i="29" s="1"/>
  <c r="F327" i="29"/>
  <c r="F326" i="29"/>
  <c r="H326" i="29" s="1"/>
  <c r="F325" i="29"/>
  <c r="H325" i="29" s="1"/>
  <c r="F324" i="29"/>
  <c r="H324" i="29" s="1"/>
  <c r="F323" i="29"/>
  <c r="F322" i="29"/>
  <c r="H322" i="29" s="1"/>
  <c r="F321" i="29"/>
  <c r="H321" i="29" s="1"/>
  <c r="F320" i="29"/>
  <c r="H320" i="29" s="1"/>
  <c r="F319" i="29"/>
  <c r="F318" i="29"/>
  <c r="H318" i="29" s="1"/>
  <c r="F317" i="29"/>
  <c r="H317" i="29" s="1"/>
  <c r="F316" i="29"/>
  <c r="H316" i="29" s="1"/>
  <c r="F315" i="29"/>
  <c r="F314" i="29"/>
  <c r="H314" i="29" s="1"/>
  <c r="F313" i="29"/>
  <c r="H313" i="29" s="1"/>
  <c r="F312" i="29"/>
  <c r="H312" i="29" s="1"/>
  <c r="F311" i="29"/>
  <c r="F310" i="29"/>
  <c r="H310" i="29" s="1"/>
  <c r="F309" i="29"/>
  <c r="H309" i="29" s="1"/>
  <c r="F308" i="29"/>
  <c r="H308" i="29" s="1"/>
  <c r="F306" i="29"/>
  <c r="H306" i="29" s="1"/>
  <c r="F304" i="29"/>
  <c r="H304" i="29" s="1"/>
  <c r="F302" i="29"/>
  <c r="H302" i="29" s="1"/>
  <c r="F300" i="29"/>
  <c r="H300" i="29" s="1"/>
  <c r="F298" i="29"/>
  <c r="H298" i="29" s="1"/>
  <c r="F296" i="29"/>
  <c r="H296" i="29" s="1"/>
  <c r="F294" i="29"/>
  <c r="H294" i="29" s="1"/>
  <c r="F292" i="29"/>
  <c r="H292" i="29" s="1"/>
  <c r="F290" i="29"/>
  <c r="H290" i="29" s="1"/>
  <c r="F288" i="29"/>
  <c r="H288" i="29" s="1"/>
  <c r="G286" i="29"/>
  <c r="F285" i="29"/>
  <c r="G282" i="29"/>
  <c r="G281" i="29"/>
  <c r="G280" i="29"/>
  <c r="G279" i="29"/>
  <c r="G278" i="29"/>
  <c r="G277" i="29"/>
  <c r="G276" i="29"/>
  <c r="G275" i="29"/>
  <c r="G274" i="29"/>
  <c r="G273" i="29"/>
  <c r="G272" i="29"/>
  <c r="G271" i="29"/>
  <c r="G270" i="29"/>
  <c r="G269" i="29"/>
  <c r="G268" i="29"/>
  <c r="G267" i="29"/>
  <c r="G266" i="29"/>
  <c r="G265" i="29"/>
  <c r="G264" i="29"/>
  <c r="G263" i="29"/>
  <c r="G262" i="29"/>
  <c r="G261" i="29"/>
  <c r="G260" i="29"/>
  <c r="G259" i="29"/>
  <c r="G258" i="29"/>
  <c r="G257" i="29"/>
  <c r="G256" i="29"/>
  <c r="G255" i="29"/>
  <c r="G254" i="29"/>
  <c r="G253" i="29"/>
  <c r="G252" i="29"/>
  <c r="G251" i="29"/>
  <c r="G250" i="29"/>
  <c r="G249" i="29"/>
  <c r="G248" i="29"/>
  <c r="G247" i="29"/>
  <c r="G246" i="29"/>
  <c r="G245" i="29"/>
  <c r="G244" i="29"/>
  <c r="G243" i="29"/>
  <c r="G242" i="29"/>
  <c r="G241" i="29"/>
  <c r="G240" i="29"/>
  <c r="G239" i="29"/>
  <c r="G238" i="29"/>
  <c r="G237" i="29"/>
  <c r="G236" i="29"/>
  <c r="G235" i="29"/>
  <c r="G234" i="29"/>
  <c r="G233" i="29"/>
  <c r="G232" i="29"/>
  <c r="G231" i="29"/>
  <c r="G230" i="29"/>
  <c r="G229" i="29"/>
  <c r="G228" i="29"/>
  <c r="G227" i="29"/>
  <c r="G226" i="29"/>
  <c r="G225" i="29"/>
  <c r="G224" i="29"/>
  <c r="G223" i="29"/>
  <c r="G222" i="29"/>
  <c r="G221" i="29"/>
  <c r="G220" i="29"/>
  <c r="G219" i="29"/>
  <c r="G218" i="29"/>
  <c r="G217" i="29"/>
  <c r="G216" i="29"/>
  <c r="G215" i="29"/>
  <c r="G214" i="29"/>
  <c r="G213" i="29"/>
  <c r="G212" i="29"/>
  <c r="F286" i="29"/>
  <c r="H286" i="29" s="1"/>
  <c r="G283" i="29"/>
  <c r="F282" i="29"/>
  <c r="H282" i="29" s="1"/>
  <c r="F281" i="29"/>
  <c r="H281" i="29" s="1"/>
  <c r="F280" i="29"/>
  <c r="H280" i="29" s="1"/>
  <c r="F279" i="29"/>
  <c r="F278" i="29"/>
  <c r="H278" i="29" s="1"/>
  <c r="F277" i="29"/>
  <c r="H277" i="29" s="1"/>
  <c r="F276" i="29"/>
  <c r="H276" i="29" s="1"/>
  <c r="F275" i="29"/>
  <c r="F274" i="29"/>
  <c r="H274" i="29" s="1"/>
  <c r="F273" i="29"/>
  <c r="H273" i="29" s="1"/>
  <c r="F272" i="29"/>
  <c r="H272" i="29" s="1"/>
  <c r="F271" i="29"/>
  <c r="F270" i="29"/>
  <c r="H270" i="29" s="1"/>
  <c r="F269" i="29"/>
  <c r="H269" i="29" s="1"/>
  <c r="F268" i="29"/>
  <c r="H268" i="29" s="1"/>
  <c r="F267" i="29"/>
  <c r="F266" i="29"/>
  <c r="H266" i="29" s="1"/>
  <c r="F265" i="29"/>
  <c r="H265" i="29" s="1"/>
  <c r="F264" i="29"/>
  <c r="H264" i="29" s="1"/>
  <c r="F263" i="29"/>
  <c r="F262" i="29"/>
  <c r="H262" i="29" s="1"/>
  <c r="F261" i="29"/>
  <c r="H261" i="29" s="1"/>
  <c r="F260" i="29"/>
  <c r="H260" i="29" s="1"/>
  <c r="F259" i="29"/>
  <c r="F258" i="29"/>
  <c r="H258" i="29" s="1"/>
  <c r="F257" i="29"/>
  <c r="H257" i="29" s="1"/>
  <c r="F256" i="29"/>
  <c r="H256" i="29" s="1"/>
  <c r="F255" i="29"/>
  <c r="F254" i="29"/>
  <c r="H254" i="29" s="1"/>
  <c r="F253" i="29"/>
  <c r="H253" i="29" s="1"/>
  <c r="F252" i="29"/>
  <c r="H252" i="29" s="1"/>
  <c r="F251" i="29"/>
  <c r="F250" i="29"/>
  <c r="H250" i="29" s="1"/>
  <c r="F249" i="29"/>
  <c r="H249" i="29" s="1"/>
  <c r="F248" i="29"/>
  <c r="H248" i="29" s="1"/>
  <c r="F247" i="29"/>
  <c r="F246" i="29"/>
  <c r="H246" i="29" s="1"/>
  <c r="F245" i="29"/>
  <c r="H245" i="29" s="1"/>
  <c r="F244" i="29"/>
  <c r="H244" i="29" s="1"/>
  <c r="F243" i="29"/>
  <c r="F242" i="29"/>
  <c r="H242" i="29" s="1"/>
  <c r="F241" i="29"/>
  <c r="H241" i="29" s="1"/>
  <c r="F240" i="29"/>
  <c r="H240" i="29" s="1"/>
  <c r="F239" i="29"/>
  <c r="F238" i="29"/>
  <c r="H238" i="29" s="1"/>
  <c r="F237" i="29"/>
  <c r="H237" i="29" s="1"/>
  <c r="F236" i="29"/>
  <c r="H236" i="29" s="1"/>
  <c r="F235" i="29"/>
  <c r="F234" i="29"/>
  <c r="H234" i="29" s="1"/>
  <c r="F233" i="29"/>
  <c r="H233" i="29" s="1"/>
  <c r="F232" i="29"/>
  <c r="H232" i="29" s="1"/>
  <c r="F231" i="29"/>
  <c r="F230" i="29"/>
  <c r="H230" i="29" s="1"/>
  <c r="F229" i="29"/>
  <c r="H229" i="29" s="1"/>
  <c r="F307" i="29"/>
  <c r="H307" i="29" s="1"/>
  <c r="F305" i="29"/>
  <c r="H305" i="29" s="1"/>
  <c r="F303" i="29"/>
  <c r="F301" i="29"/>
  <c r="H301" i="29" s="1"/>
  <c r="F299" i="29"/>
  <c r="H299" i="29" s="1"/>
  <c r="F297" i="29"/>
  <c r="H297" i="29" s="1"/>
  <c r="F295" i="29"/>
  <c r="F293" i="29"/>
  <c r="H293" i="29" s="1"/>
  <c r="F291" i="29"/>
  <c r="H291" i="29" s="1"/>
  <c r="F289" i="29"/>
  <c r="H289" i="29" s="1"/>
  <c r="F287" i="29"/>
  <c r="G284" i="29"/>
  <c r="F283" i="29"/>
  <c r="H283" i="29" s="1"/>
  <c r="F284" i="29"/>
  <c r="F228" i="29"/>
  <c r="H228" i="29" s="1"/>
  <c r="F226" i="29"/>
  <c r="H226" i="29" s="1"/>
  <c r="F224" i="29"/>
  <c r="H224" i="29" s="1"/>
  <c r="F222" i="29"/>
  <c r="H222" i="29" s="1"/>
  <c r="F220" i="29"/>
  <c r="H220" i="29" s="1"/>
  <c r="F218" i="29"/>
  <c r="H218" i="29" s="1"/>
  <c r="F216" i="29"/>
  <c r="H216" i="29" s="1"/>
  <c r="F214" i="29"/>
  <c r="H214" i="29" s="1"/>
  <c r="F212" i="29"/>
  <c r="H212" i="29" s="1"/>
  <c r="F227" i="29"/>
  <c r="F225" i="29"/>
  <c r="H225" i="29" s="1"/>
  <c r="F223" i="29"/>
  <c r="F221" i="29"/>
  <c r="H221" i="29" s="1"/>
  <c r="F219" i="29"/>
  <c r="F217" i="29"/>
  <c r="H217" i="29" s="1"/>
  <c r="F215" i="29"/>
  <c r="F213" i="29"/>
  <c r="H213" i="29" s="1"/>
  <c r="G211" i="29"/>
  <c r="G210" i="29"/>
  <c r="G209" i="29"/>
  <c r="G208" i="29"/>
  <c r="G207" i="29"/>
  <c r="G206" i="29"/>
  <c r="G205" i="29"/>
  <c r="H205" i="29" s="1"/>
  <c r="G204" i="29"/>
  <c r="G203" i="29"/>
  <c r="G202" i="29"/>
  <c r="G201" i="29"/>
  <c r="G200" i="29"/>
  <c r="G199" i="29"/>
  <c r="G198" i="29"/>
  <c r="G197" i="29"/>
  <c r="H197" i="29" s="1"/>
  <c r="G196" i="29"/>
  <c r="G195" i="29"/>
  <c r="G194" i="29"/>
  <c r="G193" i="29"/>
  <c r="G192" i="29"/>
  <c r="G191" i="29"/>
  <c r="G190" i="29"/>
  <c r="G189" i="29"/>
  <c r="H189" i="29" s="1"/>
  <c r="G188" i="29"/>
  <c r="G187" i="29"/>
  <c r="G186" i="29"/>
  <c r="G185" i="29"/>
  <c r="G184" i="29"/>
  <c r="G183" i="29"/>
  <c r="G182" i="29"/>
  <c r="G181" i="29"/>
  <c r="G180" i="29"/>
  <c r="G179" i="29"/>
  <c r="G178" i="29"/>
  <c r="G177" i="29"/>
  <c r="G176" i="29"/>
  <c r="G175" i="29"/>
  <c r="G174" i="29"/>
  <c r="G173" i="29"/>
  <c r="H173" i="29" s="1"/>
  <c r="G172" i="29"/>
  <c r="G171" i="29"/>
  <c r="G170" i="29"/>
  <c r="G169" i="29"/>
  <c r="G168" i="29"/>
  <c r="G167" i="29"/>
  <c r="G166" i="29"/>
  <c r="G165" i="29"/>
  <c r="G164" i="29"/>
  <c r="G163" i="29"/>
  <c r="G162" i="29"/>
  <c r="G161" i="29"/>
  <c r="G160" i="29"/>
  <c r="G159" i="29"/>
  <c r="H159" i="29" s="1"/>
  <c r="G158" i="29"/>
  <c r="G157" i="29"/>
  <c r="G156" i="29"/>
  <c r="G155" i="29"/>
  <c r="G154" i="29"/>
  <c r="G153" i="29"/>
  <c r="G152" i="29"/>
  <c r="H152" i="29" s="1"/>
  <c r="G151" i="29"/>
  <c r="G150" i="29"/>
  <c r="G149" i="29"/>
  <c r="G148" i="29"/>
  <c r="G147" i="29"/>
  <c r="G146" i="29"/>
  <c r="G145" i="29"/>
  <c r="G144" i="29"/>
  <c r="H144" i="29" s="1"/>
  <c r="G143" i="29"/>
  <c r="G142" i="29"/>
  <c r="G141" i="29"/>
  <c r="G140" i="29"/>
  <c r="G139" i="29"/>
  <c r="G138" i="29"/>
  <c r="G137" i="29"/>
  <c r="G136" i="29"/>
  <c r="H136" i="29" s="1"/>
  <c r="G135" i="29"/>
  <c r="F208" i="29"/>
  <c r="H208" i="29" s="1"/>
  <c r="F204" i="29"/>
  <c r="H204" i="29" s="1"/>
  <c r="F200" i="29"/>
  <c r="H200" i="29" s="1"/>
  <c r="F196" i="29"/>
  <c r="H196" i="29" s="1"/>
  <c r="F192" i="29"/>
  <c r="H192" i="29" s="1"/>
  <c r="F188" i="29"/>
  <c r="H188" i="29" s="1"/>
  <c r="F184" i="29"/>
  <c r="H184" i="29" s="1"/>
  <c r="F180" i="29"/>
  <c r="H180" i="29" s="1"/>
  <c r="F176" i="29"/>
  <c r="H176" i="29" s="1"/>
  <c r="F172" i="29"/>
  <c r="H172" i="29" s="1"/>
  <c r="F168" i="29"/>
  <c r="H168" i="29" s="1"/>
  <c r="F164" i="29"/>
  <c r="H164" i="29" s="1"/>
  <c r="F160" i="29"/>
  <c r="H160" i="29" s="1"/>
  <c r="F156" i="29"/>
  <c r="H156" i="29" s="1"/>
  <c r="F151" i="29"/>
  <c r="H151" i="29" s="1"/>
  <c r="F147" i="29"/>
  <c r="H147" i="29" s="1"/>
  <c r="F143" i="29"/>
  <c r="H143" i="29" s="1"/>
  <c r="F139" i="29"/>
  <c r="F135" i="29"/>
  <c r="F134" i="29"/>
  <c r="H134" i="29" s="1"/>
  <c r="F133" i="29"/>
  <c r="F132" i="29"/>
  <c r="F131" i="29"/>
  <c r="F130" i="29"/>
  <c r="H130" i="29" s="1"/>
  <c r="F129" i="29"/>
  <c r="F128" i="29"/>
  <c r="H128" i="29" s="1"/>
  <c r="F127" i="29"/>
  <c r="F126" i="29"/>
  <c r="H126" i="29" s="1"/>
  <c r="F125" i="29"/>
  <c r="F124" i="29"/>
  <c r="F123" i="29"/>
  <c r="F122" i="29"/>
  <c r="H122" i="29" s="1"/>
  <c r="F121" i="29"/>
  <c r="F120" i="29"/>
  <c r="H120" i="29" s="1"/>
  <c r="F119" i="29"/>
  <c r="F118" i="29"/>
  <c r="H118" i="29" s="1"/>
  <c r="F117" i="29"/>
  <c r="F116" i="29"/>
  <c r="F115" i="29"/>
  <c r="F114" i="29"/>
  <c r="H114" i="29" s="1"/>
  <c r="F113" i="29"/>
  <c r="F112" i="29"/>
  <c r="H112" i="29" s="1"/>
  <c r="F111" i="29"/>
  <c r="F110" i="29"/>
  <c r="H110" i="29" s="1"/>
  <c r="F109" i="29"/>
  <c r="F108" i="29"/>
  <c r="F107" i="29"/>
  <c r="F106" i="29"/>
  <c r="H106" i="29" s="1"/>
  <c r="F105" i="29"/>
  <c r="F104" i="29"/>
  <c r="H104" i="29" s="1"/>
  <c r="F103" i="29"/>
  <c r="F102" i="29"/>
  <c r="H102" i="29" s="1"/>
  <c r="F101" i="29"/>
  <c r="F100" i="29"/>
  <c r="F99" i="29"/>
  <c r="F98" i="29"/>
  <c r="H98" i="29" s="1"/>
  <c r="F97" i="29"/>
  <c r="F96" i="29"/>
  <c r="H96" i="29" s="1"/>
  <c r="F95" i="29"/>
  <c r="F94" i="29"/>
  <c r="H94" i="29" s="1"/>
  <c r="F93" i="29"/>
  <c r="F92" i="29"/>
  <c r="F91" i="29"/>
  <c r="F90" i="29"/>
  <c r="H90" i="29" s="1"/>
  <c r="F89" i="29"/>
  <c r="F88" i="29"/>
  <c r="H88" i="29" s="1"/>
  <c r="F87" i="29"/>
  <c r="H87" i="29" s="1"/>
  <c r="F86" i="29"/>
  <c r="F85" i="29"/>
  <c r="H85" i="29" s="1"/>
  <c r="F211" i="29"/>
  <c r="H211" i="29" s="1"/>
  <c r="F207" i="29"/>
  <c r="H207" i="29" s="1"/>
  <c r="F203" i="29"/>
  <c r="H203" i="29" s="1"/>
  <c r="F199" i="29"/>
  <c r="H199" i="29" s="1"/>
  <c r="F195" i="29"/>
  <c r="H195" i="29" s="1"/>
  <c r="F191" i="29"/>
  <c r="H191" i="29" s="1"/>
  <c r="F187" i="29"/>
  <c r="H187" i="29" s="1"/>
  <c r="F183" i="29"/>
  <c r="H183" i="29" s="1"/>
  <c r="F179" i="29"/>
  <c r="H179" i="29" s="1"/>
  <c r="F175" i="29"/>
  <c r="H175" i="29" s="1"/>
  <c r="F171" i="29"/>
  <c r="H171" i="29" s="1"/>
  <c r="F167" i="29"/>
  <c r="H167" i="29" s="1"/>
  <c r="F163" i="29"/>
  <c r="H163" i="29" s="1"/>
  <c r="G285" i="29"/>
  <c r="F210" i="29"/>
  <c r="F206" i="29"/>
  <c r="H206" i="29" s="1"/>
  <c r="F202" i="29"/>
  <c r="F198" i="29"/>
  <c r="F194" i="29"/>
  <c r="F190" i="29"/>
  <c r="H190" i="29" s="1"/>
  <c r="F186" i="29"/>
  <c r="F182" i="29"/>
  <c r="F178" i="29"/>
  <c r="F174" i="29"/>
  <c r="H174" i="29" s="1"/>
  <c r="F170" i="29"/>
  <c r="F166" i="29"/>
  <c r="F162" i="29"/>
  <c r="F158" i="29"/>
  <c r="H158" i="29" s="1"/>
  <c r="F154" i="29"/>
  <c r="F149" i="29"/>
  <c r="H149" i="29" s="1"/>
  <c r="F145" i="29"/>
  <c r="H145" i="29" s="1"/>
  <c r="F141" i="29"/>
  <c r="H141" i="29" s="1"/>
  <c r="F137" i="29"/>
  <c r="H137" i="29" s="1"/>
  <c r="E8" i="29"/>
  <c r="E9" i="29" s="1"/>
  <c r="E10" i="29" s="1"/>
  <c r="E11" i="29" s="1"/>
  <c r="E12" i="29" s="1"/>
  <c r="E13" i="29" s="1"/>
  <c r="E14" i="29" s="1"/>
  <c r="E15" i="29" s="1"/>
  <c r="E16" i="29" s="1"/>
  <c r="E17" i="29" s="1"/>
  <c r="E18" i="29" s="1"/>
  <c r="E19" i="29" s="1"/>
  <c r="E20" i="29" s="1"/>
  <c r="E21" i="29" s="1"/>
  <c r="E22" i="29" s="1"/>
  <c r="E23" i="29" s="1"/>
  <c r="E24" i="29" s="1"/>
  <c r="E25" i="29" s="1"/>
  <c r="E26" i="29" s="1"/>
  <c r="E27" i="29" s="1"/>
  <c r="E28" i="29" s="1"/>
  <c r="E29" i="29" s="1"/>
  <c r="E30" i="29" s="1"/>
  <c r="E31" i="29" s="1"/>
  <c r="E32" i="29" s="1"/>
  <c r="E33" i="29" s="1"/>
  <c r="E34" i="29" s="1"/>
  <c r="E35" i="29" s="1"/>
  <c r="E36" i="29" s="1"/>
  <c r="E37" i="29" s="1"/>
  <c r="E38" i="29" s="1"/>
  <c r="E39" i="29" s="1"/>
  <c r="E40" i="29" s="1"/>
  <c r="E41" i="29" s="1"/>
  <c r="E42" i="29" s="1"/>
  <c r="E43" i="29" s="1"/>
  <c r="E44" i="29" s="1"/>
  <c r="E45" i="29" s="1"/>
  <c r="E46" i="29" s="1"/>
  <c r="E47" i="29" s="1"/>
  <c r="E48" i="29" s="1"/>
  <c r="E49" i="29" s="1"/>
  <c r="E50" i="29" s="1"/>
  <c r="E51" i="29" s="1"/>
  <c r="E52" i="29" s="1"/>
  <c r="E53" i="29" s="1"/>
  <c r="E54" i="29" s="1"/>
  <c r="E55" i="29" s="1"/>
  <c r="E56" i="29" s="1"/>
  <c r="E57" i="29" s="1"/>
  <c r="E58" i="29" s="1"/>
  <c r="E59" i="29" s="1"/>
  <c r="E60" i="29" s="1"/>
  <c r="E61" i="29" s="1"/>
  <c r="E62" i="29" s="1"/>
  <c r="E63" i="29" s="1"/>
  <c r="E64" i="29" s="1"/>
  <c r="E65" i="29" s="1"/>
  <c r="E66" i="29" s="1"/>
  <c r="E67" i="29" s="1"/>
  <c r="E68" i="29" s="1"/>
  <c r="E69" i="29" s="1"/>
  <c r="E70" i="29" s="1"/>
  <c r="E71" i="29" s="1"/>
  <c r="E72" i="29" s="1"/>
  <c r="E73" i="29" s="1"/>
  <c r="E74" i="29" s="1"/>
  <c r="E75" i="29" s="1"/>
  <c r="E76" i="29" s="1"/>
  <c r="E77" i="29" s="1"/>
  <c r="E78" i="29" s="1"/>
  <c r="E79" i="29" s="1"/>
  <c r="E80" i="29" s="1"/>
  <c r="E81" i="29" s="1"/>
  <c r="E82" i="29" s="1"/>
  <c r="E83" i="29" s="1"/>
  <c r="E84" i="29" s="1"/>
  <c r="E85" i="29" s="1"/>
  <c r="E86" i="29" s="1"/>
  <c r="E87" i="29" s="1"/>
  <c r="E88" i="29" s="1"/>
  <c r="E89" i="29" s="1"/>
  <c r="E90" i="29" s="1"/>
  <c r="E91" i="29" s="1"/>
  <c r="E92" i="29" s="1"/>
  <c r="E93" i="29" s="1"/>
  <c r="E94" i="29" s="1"/>
  <c r="E95" i="29" s="1"/>
  <c r="E96" i="29" s="1"/>
  <c r="E97" i="29" s="1"/>
  <c r="E98" i="29" s="1"/>
  <c r="E99" i="29" s="1"/>
  <c r="E100" i="29" s="1"/>
  <c r="E101" i="29" s="1"/>
  <c r="E102" i="29" s="1"/>
  <c r="E103" i="29" s="1"/>
  <c r="E104" i="29" s="1"/>
  <c r="E105" i="29" s="1"/>
  <c r="E106" i="29" s="1"/>
  <c r="E107" i="29" s="1"/>
  <c r="E108" i="29" s="1"/>
  <c r="E109" i="29" s="1"/>
  <c r="E110" i="29" s="1"/>
  <c r="E111" i="29" s="1"/>
  <c r="E112" i="29" s="1"/>
  <c r="E113" i="29" s="1"/>
  <c r="E114" i="29" s="1"/>
  <c r="E115" i="29" s="1"/>
  <c r="E116" i="29" s="1"/>
  <c r="E117" i="29" s="1"/>
  <c r="E118" i="29" s="1"/>
  <c r="E119" i="29" s="1"/>
  <c r="E120" i="29" s="1"/>
  <c r="E121" i="29" s="1"/>
  <c r="E122" i="29" s="1"/>
  <c r="E123" i="29" s="1"/>
  <c r="E124" i="29" s="1"/>
  <c r="E125" i="29" s="1"/>
  <c r="E126" i="29" s="1"/>
  <c r="E127" i="29" s="1"/>
  <c r="E128" i="29" s="1"/>
  <c r="E129" i="29" s="1"/>
  <c r="E130" i="29" s="1"/>
  <c r="E131" i="29" s="1"/>
  <c r="E132" i="29" s="1"/>
  <c r="E133" i="29" s="1"/>
  <c r="E134" i="29" s="1"/>
  <c r="E135" i="29" s="1"/>
  <c r="E136" i="29" s="1"/>
  <c r="E137" i="29" s="1"/>
  <c r="E138" i="29" s="1"/>
  <c r="E139" i="29" s="1"/>
  <c r="E140" i="29" s="1"/>
  <c r="E141" i="29" s="1"/>
  <c r="E142" i="29" s="1"/>
  <c r="E143" i="29" s="1"/>
  <c r="E144" i="29" s="1"/>
  <c r="E145" i="29" s="1"/>
  <c r="E146" i="29" s="1"/>
  <c r="E147" i="29" s="1"/>
  <c r="E148" i="29" s="1"/>
  <c r="E149" i="29" s="1"/>
  <c r="E150" i="29" s="1"/>
  <c r="E151" i="29" s="1"/>
  <c r="E152" i="29" s="1"/>
  <c r="E153" i="29" s="1"/>
  <c r="E154" i="29" s="1"/>
  <c r="E155" i="29" s="1"/>
  <c r="E156" i="29" s="1"/>
  <c r="E157" i="29" s="1"/>
  <c r="E158" i="29" s="1"/>
  <c r="E159" i="29" s="1"/>
  <c r="E160" i="29" s="1"/>
  <c r="E161" i="29" s="1"/>
  <c r="E162" i="29" s="1"/>
  <c r="E163" i="29" s="1"/>
  <c r="E164" i="29" s="1"/>
  <c r="E165" i="29" s="1"/>
  <c r="E166" i="29" s="1"/>
  <c r="E167" i="29" s="1"/>
  <c r="E168" i="29" s="1"/>
  <c r="E169" i="29" s="1"/>
  <c r="E170" i="29" s="1"/>
  <c r="E171" i="29" s="1"/>
  <c r="E172" i="29" s="1"/>
  <c r="E173" i="29" s="1"/>
  <c r="E174" i="29" s="1"/>
  <c r="E175" i="29" s="1"/>
  <c r="E176" i="29" s="1"/>
  <c r="E177" i="29" s="1"/>
  <c r="E178" i="29" s="1"/>
  <c r="E179" i="29" s="1"/>
  <c r="E180" i="29" s="1"/>
  <c r="E181" i="29" s="1"/>
  <c r="E182" i="29" s="1"/>
  <c r="E183" i="29" s="1"/>
  <c r="E184" i="29" s="1"/>
  <c r="E185" i="29" s="1"/>
  <c r="E186" i="29" s="1"/>
  <c r="E187" i="29" s="1"/>
  <c r="E188" i="29" s="1"/>
  <c r="E189" i="29" s="1"/>
  <c r="E190" i="29" s="1"/>
  <c r="E191" i="29" s="1"/>
  <c r="E192" i="29" s="1"/>
  <c r="E193" i="29" s="1"/>
  <c r="E194" i="29" s="1"/>
  <c r="E195" i="29" s="1"/>
  <c r="E196" i="29" s="1"/>
  <c r="E197" i="29" s="1"/>
  <c r="E198" i="29" s="1"/>
  <c r="E199" i="29" s="1"/>
  <c r="E200" i="29" s="1"/>
  <c r="E201" i="29" s="1"/>
  <c r="E202" i="29" s="1"/>
  <c r="E203" i="29" s="1"/>
  <c r="E204" i="29" s="1"/>
  <c r="E205" i="29" s="1"/>
  <c r="E206" i="29" s="1"/>
  <c r="E207" i="29" s="1"/>
  <c r="E208" i="29" s="1"/>
  <c r="E209" i="29" s="1"/>
  <c r="E210" i="29" s="1"/>
  <c r="E211" i="29" s="1"/>
  <c r="E212" i="29" s="1"/>
  <c r="E213" i="29" s="1"/>
  <c r="E214" i="29" s="1"/>
  <c r="E215" i="29" s="1"/>
  <c r="E216" i="29" s="1"/>
  <c r="E217" i="29" s="1"/>
  <c r="E218" i="29" s="1"/>
  <c r="E219" i="29" s="1"/>
  <c r="E220" i="29" s="1"/>
  <c r="E221" i="29" s="1"/>
  <c r="E222" i="29" s="1"/>
  <c r="E223" i="29" s="1"/>
  <c r="E224" i="29" s="1"/>
  <c r="E225" i="29" s="1"/>
  <c r="E226" i="29" s="1"/>
  <c r="E227" i="29" s="1"/>
  <c r="E228" i="29" s="1"/>
  <c r="E229" i="29" s="1"/>
  <c r="E230" i="29" s="1"/>
  <c r="E231" i="29" s="1"/>
  <c r="E232" i="29" s="1"/>
  <c r="E233" i="29" s="1"/>
  <c r="E234" i="29" s="1"/>
  <c r="E235" i="29" s="1"/>
  <c r="E236" i="29" s="1"/>
  <c r="E237" i="29" s="1"/>
  <c r="E238" i="29" s="1"/>
  <c r="E239" i="29" s="1"/>
  <c r="E240" i="29" s="1"/>
  <c r="E241" i="29" s="1"/>
  <c r="E242" i="29" s="1"/>
  <c r="E243" i="29" s="1"/>
  <c r="E244" i="29" s="1"/>
  <c r="E245" i="29" s="1"/>
  <c r="E246" i="29" s="1"/>
  <c r="E247" i="29" s="1"/>
  <c r="E248" i="29" s="1"/>
  <c r="E249" i="29" s="1"/>
  <c r="E250" i="29" s="1"/>
  <c r="E251" i="29" s="1"/>
  <c r="E252" i="29" s="1"/>
  <c r="E253" i="29" s="1"/>
  <c r="E254" i="29" s="1"/>
  <c r="E255" i="29" s="1"/>
  <c r="E256" i="29" s="1"/>
  <c r="E257" i="29" s="1"/>
  <c r="E258" i="29" s="1"/>
  <c r="E259" i="29" s="1"/>
  <c r="E260" i="29" s="1"/>
  <c r="E261" i="29" s="1"/>
  <c r="E262" i="29" s="1"/>
  <c r="E263" i="29" s="1"/>
  <c r="E264" i="29" s="1"/>
  <c r="E265" i="29" s="1"/>
  <c r="E266" i="29" s="1"/>
  <c r="E267" i="29" s="1"/>
  <c r="E268" i="29" s="1"/>
  <c r="E269" i="29" s="1"/>
  <c r="E270" i="29" s="1"/>
  <c r="E271" i="29" s="1"/>
  <c r="E272" i="29" s="1"/>
  <c r="E273" i="29" s="1"/>
  <c r="E274" i="29" s="1"/>
  <c r="E275" i="29" s="1"/>
  <c r="E276" i="29" s="1"/>
  <c r="E277" i="29" s="1"/>
  <c r="E278" i="29" s="1"/>
  <c r="E279" i="29" s="1"/>
  <c r="E280" i="29" s="1"/>
  <c r="E281" i="29" s="1"/>
  <c r="E282" i="29" s="1"/>
  <c r="E283" i="29" s="1"/>
  <c r="E284" i="29" s="1"/>
  <c r="E285" i="29" s="1"/>
  <c r="E286" i="29" s="1"/>
  <c r="E287" i="29" s="1"/>
  <c r="E288" i="29" s="1"/>
  <c r="E289" i="29" s="1"/>
  <c r="E290" i="29" s="1"/>
  <c r="E291" i="29" s="1"/>
  <c r="E292" i="29" s="1"/>
  <c r="E293" i="29" s="1"/>
  <c r="E294" i="29" s="1"/>
  <c r="E295" i="29" s="1"/>
  <c r="E296" i="29" s="1"/>
  <c r="E297" i="29" s="1"/>
  <c r="E298" i="29" s="1"/>
  <c r="E299" i="29" s="1"/>
  <c r="E300" i="29" s="1"/>
  <c r="E301" i="29" s="1"/>
  <c r="E302" i="29" s="1"/>
  <c r="E303" i="29" s="1"/>
  <c r="E304" i="29" s="1"/>
  <c r="E305" i="29" s="1"/>
  <c r="E306" i="29" s="1"/>
  <c r="E307" i="29" s="1"/>
  <c r="E308" i="29" s="1"/>
  <c r="E309" i="29" s="1"/>
  <c r="E310" i="29" s="1"/>
  <c r="E311" i="29" s="1"/>
  <c r="E312" i="29" s="1"/>
  <c r="E313" i="29" s="1"/>
  <c r="E314" i="29" s="1"/>
  <c r="E315" i="29" s="1"/>
  <c r="E316" i="29" s="1"/>
  <c r="E317" i="29" s="1"/>
  <c r="E318" i="29" s="1"/>
  <c r="E319" i="29" s="1"/>
  <c r="E320" i="29" s="1"/>
  <c r="E321" i="29" s="1"/>
  <c r="E322" i="29" s="1"/>
  <c r="E323" i="29" s="1"/>
  <c r="E324" i="29" s="1"/>
  <c r="E325" i="29" s="1"/>
  <c r="E326" i="29" s="1"/>
  <c r="E327" i="29" s="1"/>
  <c r="E328" i="29" s="1"/>
  <c r="E329" i="29" s="1"/>
  <c r="E330" i="29" s="1"/>
  <c r="E331" i="29" s="1"/>
  <c r="E332" i="29" s="1"/>
  <c r="E333" i="29" s="1"/>
  <c r="E334" i="29" s="1"/>
  <c r="E335" i="29" s="1"/>
  <c r="E336" i="29" s="1"/>
  <c r="E337" i="29" s="1"/>
  <c r="E338" i="29" s="1"/>
  <c r="E339" i="29" s="1"/>
  <c r="E340" i="29" s="1"/>
  <c r="E341" i="29" s="1"/>
  <c r="E342" i="29" s="1"/>
  <c r="E343" i="29" s="1"/>
  <c r="E344" i="29" s="1"/>
  <c r="E345" i="29" s="1"/>
  <c r="E346" i="29" s="1"/>
  <c r="E347" i="29" s="1"/>
  <c r="E348" i="29" s="1"/>
  <c r="E349" i="29" s="1"/>
  <c r="E350" i="29" s="1"/>
  <c r="E351" i="29" s="1"/>
  <c r="E352" i="29" s="1"/>
  <c r="E353" i="29" s="1"/>
  <c r="E354" i="29" s="1"/>
  <c r="E355" i="29" s="1"/>
  <c r="E356" i="29" s="1"/>
  <c r="E357" i="29" s="1"/>
  <c r="E358" i="29" s="1"/>
  <c r="E359" i="29" s="1"/>
  <c r="E360" i="29" s="1"/>
  <c r="E361" i="29" s="1"/>
  <c r="E362" i="29" s="1"/>
  <c r="E363" i="29" s="1"/>
  <c r="E364" i="29" s="1"/>
  <c r="E365" i="29" s="1"/>
  <c r="E366" i="29" s="1"/>
  <c r="E367" i="29" s="1"/>
  <c r="G86" i="29"/>
  <c r="G89" i="29"/>
  <c r="G91" i="29"/>
  <c r="G93" i="29"/>
  <c r="G95" i="29"/>
  <c r="G97" i="29"/>
  <c r="G99" i="29"/>
  <c r="G101" i="29"/>
  <c r="G103" i="29"/>
  <c r="G105" i="29"/>
  <c r="G107" i="29"/>
  <c r="G109" i="29"/>
  <c r="G111" i="29"/>
  <c r="G113" i="29"/>
  <c r="G115" i="29"/>
  <c r="G117" i="29"/>
  <c r="G119" i="29"/>
  <c r="G121" i="29"/>
  <c r="G123" i="29"/>
  <c r="G125" i="29"/>
  <c r="G127" i="29"/>
  <c r="G129" i="29"/>
  <c r="G131" i="29"/>
  <c r="G133" i="29"/>
  <c r="F138" i="29"/>
  <c r="F146" i="29"/>
  <c r="H146" i="29" s="1"/>
  <c r="F157" i="29"/>
  <c r="H157" i="29" s="1"/>
  <c r="F169" i="29"/>
  <c r="H169" i="29" s="1"/>
  <c r="F185" i="29"/>
  <c r="H185" i="29" s="1"/>
  <c r="F201" i="29"/>
  <c r="H201" i="29" s="1"/>
  <c r="H135" i="29" l="1"/>
  <c r="H139" i="29"/>
  <c r="H209" i="29"/>
  <c r="H153" i="29"/>
  <c r="H93" i="29"/>
  <c r="H101" i="29"/>
  <c r="H109" i="29"/>
  <c r="H117" i="29"/>
  <c r="H125" i="29"/>
  <c r="H133" i="29"/>
  <c r="H285" i="29"/>
  <c r="H181" i="29"/>
  <c r="H140" i="29"/>
  <c r="H113" i="29"/>
  <c r="H138" i="29"/>
  <c r="H178" i="29"/>
  <c r="H210" i="29"/>
  <c r="H86" i="29"/>
  <c r="H219" i="29"/>
  <c r="H227" i="29"/>
  <c r="H165" i="29"/>
  <c r="H193" i="29"/>
  <c r="H150" i="29"/>
  <c r="H121" i="29"/>
  <c r="H166" i="29"/>
  <c r="H182" i="29"/>
  <c r="H198" i="29"/>
  <c r="H91" i="29"/>
  <c r="H95" i="29"/>
  <c r="H99" i="29"/>
  <c r="H103" i="29"/>
  <c r="H107" i="29"/>
  <c r="H111" i="29"/>
  <c r="H115" i="29"/>
  <c r="H119" i="29"/>
  <c r="H123" i="29"/>
  <c r="H127" i="29"/>
  <c r="H131" i="29"/>
  <c r="H287" i="29"/>
  <c r="H295" i="29"/>
  <c r="H303" i="29"/>
  <c r="H155" i="29"/>
  <c r="H177" i="29"/>
  <c r="H142" i="29"/>
  <c r="H89" i="29"/>
  <c r="H97" i="29"/>
  <c r="H105" i="29"/>
  <c r="H129" i="29"/>
  <c r="H162" i="29"/>
  <c r="H194" i="29"/>
  <c r="H154" i="29"/>
  <c r="H170" i="29"/>
  <c r="H186" i="29"/>
  <c r="H202" i="29"/>
  <c r="H92" i="29"/>
  <c r="H100" i="29"/>
  <c r="H108" i="29"/>
  <c r="H116" i="29"/>
  <c r="H124" i="29"/>
  <c r="H132" i="29"/>
  <c r="H215" i="29"/>
  <c r="H223" i="29"/>
  <c r="H284" i="29"/>
  <c r="H231" i="29"/>
  <c r="H235" i="29"/>
  <c r="H239" i="29"/>
  <c r="H243" i="29"/>
  <c r="H247" i="29"/>
  <c r="H251" i="29"/>
  <c r="H255" i="29"/>
  <c r="H259" i="29"/>
  <c r="H263" i="29"/>
  <c r="H267" i="29"/>
  <c r="H271" i="29"/>
  <c r="H275" i="29"/>
  <c r="H279" i="29"/>
  <c r="H311" i="29"/>
  <c r="H315" i="29"/>
  <c r="H319" i="29"/>
  <c r="H323" i="29"/>
  <c r="H327" i="29"/>
  <c r="H331" i="29"/>
  <c r="H335" i="29"/>
  <c r="H339" i="29"/>
  <c r="H343" i="29"/>
  <c r="H347" i="29"/>
  <c r="H351" i="29"/>
  <c r="H355" i="29"/>
  <c r="H359" i="29"/>
  <c r="H363" i="29"/>
  <c r="H367" i="29"/>
  <c r="H148" i="29"/>
  <c r="H161" i="29"/>
  <c r="D13" i="28" l="1"/>
  <c r="D8" i="28"/>
  <c r="D7" i="28"/>
  <c r="D6" i="28"/>
  <c r="D10" i="28" s="1"/>
  <c r="F18" i="27" l="1"/>
  <c r="C5" i="27"/>
  <c r="C6" i="26" l="1"/>
  <c r="C10" i="26" s="1"/>
  <c r="C9" i="26" l="1"/>
  <c r="E14" i="25" l="1"/>
  <c r="M11" i="25"/>
  <c r="L11" i="25"/>
  <c r="K11" i="25"/>
  <c r="J11" i="25"/>
  <c r="I11" i="25"/>
  <c r="H11" i="25"/>
  <c r="G11" i="25"/>
  <c r="F11" i="25"/>
  <c r="E11" i="25"/>
  <c r="D11" i="25"/>
  <c r="M10" i="25"/>
  <c r="L10" i="25"/>
  <c r="K10" i="25"/>
  <c r="J10" i="25"/>
  <c r="I10" i="25"/>
  <c r="H10" i="25"/>
  <c r="G10" i="25"/>
  <c r="F10" i="25"/>
  <c r="E10" i="25"/>
  <c r="D10" i="25"/>
  <c r="M9" i="25"/>
  <c r="L9" i="25"/>
  <c r="K9" i="25"/>
  <c r="J9" i="25"/>
  <c r="I9" i="25"/>
  <c r="H9" i="25"/>
  <c r="G9" i="25"/>
  <c r="F9" i="25"/>
  <c r="E9" i="25"/>
  <c r="D9" i="25"/>
  <c r="D6" i="25"/>
  <c r="N9" i="25" l="1"/>
  <c r="N11" i="25"/>
  <c r="N10" i="25"/>
  <c r="G12" i="24"/>
  <c r="H12" i="24" s="1"/>
  <c r="G11" i="24"/>
  <c r="H11" i="24" s="1"/>
  <c r="F15" i="23" l="1"/>
  <c r="D16" i="23" s="1"/>
  <c r="F16" i="23" s="1"/>
  <c r="D17" i="23" s="1"/>
  <c r="F17" i="23" s="1"/>
  <c r="D18" i="23" s="1"/>
  <c r="F18" i="23" s="1"/>
  <c r="D19" i="23" s="1"/>
  <c r="F19" i="23" s="1"/>
  <c r="D20" i="23" s="1"/>
  <c r="F20" i="23" s="1"/>
  <c r="D21" i="23" s="1"/>
  <c r="F21" i="23" s="1"/>
  <c r="D22" i="23" s="1"/>
  <c r="F22" i="23" s="1"/>
  <c r="D23" i="23" s="1"/>
  <c r="F23" i="23" s="1"/>
  <c r="D24" i="23" s="1"/>
  <c r="F24" i="23" s="1"/>
  <c r="D25" i="23" s="1"/>
  <c r="F25" i="23" s="1"/>
  <c r="D26" i="23" s="1"/>
  <c r="F26" i="23" s="1"/>
  <c r="D27" i="23" s="1"/>
  <c r="F27" i="23" s="1"/>
  <c r="D28" i="23" s="1"/>
  <c r="F28" i="23" s="1"/>
  <c r="D29" i="23" s="1"/>
  <c r="F29" i="23" s="1"/>
  <c r="D30" i="23" s="1"/>
  <c r="F30" i="23" s="1"/>
  <c r="D31" i="23" s="1"/>
  <c r="F31" i="23" s="1"/>
  <c r="D32" i="23" s="1"/>
  <c r="F32" i="23" s="1"/>
  <c r="D33" i="23" s="1"/>
  <c r="F33" i="23" s="1"/>
  <c r="D34" i="23" s="1"/>
  <c r="F34" i="23" s="1"/>
  <c r="F14" i="23"/>
  <c r="D8" i="23"/>
  <c r="D7" i="23"/>
  <c r="D9" i="23" s="1"/>
  <c r="F24" i="22" l="1"/>
  <c r="F23" i="22"/>
  <c r="F22" i="22"/>
  <c r="F21" i="22"/>
  <c r="F20" i="22"/>
  <c r="I19" i="22"/>
  <c r="F19" i="22"/>
  <c r="E15" i="22"/>
  <c r="F15" i="22" s="1"/>
  <c r="E14" i="22"/>
  <c r="F14" i="22" s="1"/>
  <c r="E13" i="22"/>
  <c r="F13" i="22" s="1"/>
  <c r="E12" i="22"/>
  <c r="F12" i="22" s="1"/>
  <c r="E11" i="22"/>
  <c r="F11" i="22" s="1"/>
  <c r="E10" i="22"/>
  <c r="F10" i="22" s="1"/>
  <c r="G12" i="21" l="1"/>
  <c r="E7" i="20" l="1"/>
  <c r="F7" i="20" s="1"/>
  <c r="H5" i="20"/>
  <c r="E9" i="20" s="1"/>
  <c r="G6" i="19" l="1"/>
  <c r="G7" i="18" l="1"/>
  <c r="G10" i="17" l="1"/>
  <c r="G9" i="17"/>
  <c r="G12" i="17" s="1"/>
  <c r="I21" i="16" l="1"/>
  <c r="I20" i="16"/>
  <c r="I19" i="16"/>
  <c r="I18" i="16"/>
  <c r="H18" i="16"/>
  <c r="H19" i="16" s="1"/>
  <c r="H20" i="16" s="1"/>
  <c r="H21" i="16" s="1"/>
  <c r="G18" i="16"/>
  <c r="G19" i="16" s="1"/>
  <c r="G20" i="16" s="1"/>
  <c r="G21" i="16" s="1"/>
  <c r="M17" i="16"/>
  <c r="J18" i="16" s="1"/>
  <c r="I17" i="16"/>
  <c r="K17" i="16" s="1"/>
  <c r="L17" i="16" s="1"/>
  <c r="A13" i="16"/>
  <c r="K18" i="16" l="1"/>
  <c r="L18" i="16" s="1"/>
  <c r="M18" i="16" l="1"/>
  <c r="J19" i="16" s="1"/>
  <c r="K19" i="16" l="1"/>
  <c r="L19" i="16" s="1"/>
  <c r="M19" i="16" l="1"/>
  <c r="J20" i="16" s="1"/>
  <c r="K20" i="16" l="1"/>
  <c r="L20" i="16" s="1"/>
  <c r="M20" i="16" l="1"/>
  <c r="J21" i="16" s="1"/>
  <c r="K21" i="16" l="1"/>
  <c r="L21" i="16" s="1"/>
  <c r="M21" i="16" l="1"/>
  <c r="F11" i="15" l="1"/>
  <c r="F13" i="15" s="1"/>
  <c r="F14" i="15" s="1"/>
  <c r="E6" i="14" l="1"/>
  <c r="F7" i="13" l="1"/>
  <c r="B5" i="12" l="1"/>
  <c r="E6" i="11" l="1"/>
  <c r="F8" i="10" l="1"/>
  <c r="F7" i="10"/>
  <c r="F9" i="10" s="1"/>
  <c r="F6" i="10"/>
  <c r="E6" i="9" l="1"/>
  <c r="A1" i="8" l="1"/>
  <c r="E7" i="7" l="1"/>
  <c r="I21" i="6" l="1"/>
  <c r="I20" i="6"/>
  <c r="I19" i="6"/>
  <c r="H19" i="6"/>
  <c r="H20" i="6" s="1"/>
  <c r="H21" i="6" s="1"/>
  <c r="I18" i="6"/>
  <c r="K18" i="6" s="1"/>
  <c r="H18" i="6"/>
  <c r="G18" i="6"/>
  <c r="G19" i="6" s="1"/>
  <c r="G20" i="6" s="1"/>
  <c r="G21" i="6" s="1"/>
  <c r="L17" i="6"/>
  <c r="J18" i="6" s="1"/>
  <c r="L18" i="6" s="1"/>
  <c r="J19" i="6" s="1"/>
  <c r="L19" i="6" s="1"/>
  <c r="J20" i="6" s="1"/>
  <c r="L20" i="6" s="1"/>
  <c r="J21" i="6" s="1"/>
  <c r="L21" i="6" s="1"/>
  <c r="I17" i="6"/>
  <c r="K17" i="6" s="1"/>
  <c r="B9" i="6"/>
  <c r="A13" i="6" s="1"/>
  <c r="K21" i="6" l="1"/>
  <c r="K19" i="6"/>
  <c r="K20" i="6"/>
  <c r="D245" i="5" l="1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C7" i="4" l="1"/>
  <c r="C6" i="4"/>
  <c r="C8" i="4" s="1"/>
  <c r="E66" i="3" l="1"/>
  <c r="D66" i="3"/>
  <c r="E65" i="3"/>
  <c r="D65" i="3"/>
  <c r="E64" i="3"/>
  <c r="D64" i="3"/>
  <c r="E63" i="3"/>
  <c r="D63" i="3"/>
  <c r="E62" i="3"/>
  <c r="D62" i="3"/>
  <c r="E61" i="3"/>
  <c r="D61" i="3"/>
  <c r="E60" i="3"/>
  <c r="D60" i="3"/>
  <c r="E59" i="3"/>
  <c r="D59" i="3"/>
  <c r="E58" i="3"/>
  <c r="D58" i="3"/>
  <c r="E57" i="3"/>
  <c r="D57" i="3"/>
  <c r="E56" i="3"/>
  <c r="D56" i="3"/>
  <c r="E55" i="3"/>
  <c r="D55" i="3"/>
  <c r="E54" i="3"/>
  <c r="D54" i="3"/>
  <c r="E53" i="3"/>
  <c r="D53" i="3"/>
  <c r="E52" i="3"/>
  <c r="D52" i="3"/>
  <c r="E51" i="3"/>
  <c r="D51" i="3"/>
  <c r="E50" i="3"/>
  <c r="D50" i="3"/>
  <c r="E49" i="3"/>
  <c r="D49" i="3"/>
  <c r="E48" i="3"/>
  <c r="D48" i="3"/>
  <c r="E47" i="3"/>
  <c r="D47" i="3"/>
  <c r="E46" i="3"/>
  <c r="D46" i="3"/>
  <c r="E45" i="3"/>
  <c r="D45" i="3"/>
  <c r="E44" i="3"/>
  <c r="D44" i="3"/>
  <c r="E43" i="3"/>
  <c r="D43" i="3"/>
  <c r="E42" i="3"/>
  <c r="D42" i="3"/>
  <c r="E41" i="3"/>
  <c r="D41" i="3"/>
  <c r="E40" i="3"/>
  <c r="D40" i="3"/>
  <c r="E39" i="3"/>
  <c r="D39" i="3"/>
  <c r="E38" i="3"/>
  <c r="D38" i="3"/>
  <c r="E37" i="3"/>
  <c r="D37" i="3"/>
  <c r="E36" i="3"/>
  <c r="D36" i="3"/>
  <c r="E35" i="3"/>
  <c r="D35" i="3"/>
  <c r="E34" i="3"/>
  <c r="D34" i="3"/>
  <c r="E33" i="3"/>
  <c r="D33" i="3"/>
  <c r="E32" i="3"/>
  <c r="D32" i="3"/>
  <c r="E31" i="3"/>
  <c r="D31" i="3"/>
  <c r="E30" i="3"/>
  <c r="D30" i="3"/>
  <c r="E29" i="3"/>
  <c r="D29" i="3"/>
  <c r="E28" i="3"/>
  <c r="D28" i="3"/>
  <c r="E27" i="3"/>
  <c r="D27" i="3"/>
  <c r="E26" i="3"/>
  <c r="D26" i="3"/>
  <c r="E25" i="3"/>
  <c r="D25" i="3"/>
  <c r="E24" i="3"/>
  <c r="D24" i="3"/>
  <c r="E23" i="3"/>
  <c r="D23" i="3"/>
  <c r="E22" i="3"/>
  <c r="D22" i="3"/>
  <c r="E21" i="3"/>
  <c r="D21" i="3"/>
  <c r="E20" i="3"/>
  <c r="D20" i="3"/>
  <c r="E19" i="3"/>
  <c r="D19" i="3"/>
  <c r="E18" i="3"/>
  <c r="D18" i="3"/>
  <c r="E17" i="3"/>
  <c r="D17" i="3"/>
  <c r="E16" i="3"/>
  <c r="D16" i="3"/>
  <c r="E15" i="3"/>
  <c r="D15" i="3"/>
  <c r="E14" i="3"/>
  <c r="D14" i="3"/>
  <c r="E13" i="3"/>
  <c r="D13" i="3"/>
  <c r="E12" i="3"/>
  <c r="D12" i="3"/>
  <c r="E11" i="3"/>
  <c r="D11" i="3"/>
  <c r="E10" i="3"/>
  <c r="D10" i="3"/>
  <c r="E9" i="3"/>
  <c r="D9" i="3"/>
  <c r="E8" i="3"/>
  <c r="D8" i="3"/>
  <c r="E7" i="3"/>
  <c r="E3" i="3" s="1"/>
  <c r="D7" i="3"/>
  <c r="D3" i="3"/>
  <c r="D11" i="2" l="1"/>
  <c r="D13" i="2" s="1"/>
  <c r="B4" i="1" l="1"/>
  <c r="E2" i="1"/>
</calcChain>
</file>

<file path=xl/sharedStrings.xml><?xml version="1.0" encoding="utf-8"?>
<sst xmlns="http://schemas.openxmlformats.org/spreadsheetml/2006/main" count="213" uniqueCount="173">
  <si>
    <t>end of year</t>
  </si>
  <si>
    <t>value</t>
  </si>
  <si>
    <t>check</t>
  </si>
  <si>
    <t>This is same as asking for annual payment</t>
  </si>
  <si>
    <t>on a 10 year liability with end of year payments</t>
  </si>
  <si>
    <t>duration</t>
  </si>
  <si>
    <t>rate</t>
  </si>
  <si>
    <t>amount</t>
  </si>
  <si>
    <t>annual payment</t>
  </si>
  <si>
    <t>FV</t>
  </si>
  <si>
    <t>Future value of $62,745.39 received at end of each of 10 years</t>
  </si>
  <si>
    <t>is $1,000,000.</t>
  </si>
  <si>
    <t>I assumed end of month payments</t>
  </si>
  <si>
    <t>npv</t>
  </si>
  <si>
    <t>Problem 11</t>
  </si>
  <si>
    <t>Chapter 9</t>
  </si>
  <si>
    <t>Monthly payments</t>
  </si>
  <si>
    <t>no discount 2%</t>
  </si>
  <si>
    <t>Month</t>
  </si>
  <si>
    <t>10% discount financed at 9%</t>
  </si>
  <si>
    <t>no discount  2% financing</t>
  </si>
  <si>
    <t>has lower NPV of cost</t>
  </si>
  <si>
    <t>Problem 12</t>
  </si>
  <si>
    <t>value of my initial $10000</t>
  </si>
  <si>
    <t>value of my annual contributions</t>
  </si>
  <si>
    <t>total value</t>
  </si>
  <si>
    <t>note last month we must pay in additional to monthly</t>
  </si>
  <si>
    <t>Problem 13</t>
  </si>
  <si>
    <t>payment</t>
  </si>
  <si>
    <t>an amount that pays off the remaining $100,000</t>
  </si>
  <si>
    <t>Monthly payment</t>
  </si>
  <si>
    <t>Lend out $60,000</t>
  </si>
  <si>
    <t>at 30 years at 10%</t>
  </si>
  <si>
    <t>real rate is 12%</t>
  </si>
  <si>
    <t>what is my loss</t>
  </si>
  <si>
    <t>as lender?</t>
  </si>
  <si>
    <t>assuming payments go for mean of 10 years</t>
  </si>
  <si>
    <t>monthly payment</t>
  </si>
  <si>
    <t>first 10 years</t>
  </si>
  <si>
    <t>pv of rest</t>
  </si>
  <si>
    <t>Year</t>
  </si>
  <si>
    <t>First month</t>
  </si>
  <si>
    <t>Last Month</t>
  </si>
  <si>
    <t>Monthly rate</t>
  </si>
  <si>
    <t>Start balance</t>
  </si>
  <si>
    <t>Payment</t>
  </si>
  <si>
    <t>Ending balance</t>
  </si>
  <si>
    <t>ARM</t>
  </si>
  <si>
    <t>8% year 1</t>
  </si>
  <si>
    <t>years 2-5 10%13%,15%,10%</t>
  </si>
  <si>
    <t>borrower pays rate +2%</t>
  </si>
  <si>
    <t>what are payments</t>
  </si>
  <si>
    <t>and ending balance each year?</t>
  </si>
  <si>
    <t>$250 MONTHLY PAYMENT</t>
  </si>
  <si>
    <t>14.4% ANNUAL RATE</t>
  </si>
  <si>
    <t>MISS 4 PAYMENTS HOW MUCH TO PAY TO CATCH UP</t>
  </si>
  <si>
    <t>Pay 5522.36 at end of each year</t>
  </si>
  <si>
    <t>buy motorcycle for $1500 now and $182.50 a month for 3 yrs</t>
  </si>
  <si>
    <t xml:space="preserve">annual rate 18% </t>
  </si>
  <si>
    <t>find motorcycle cash price</t>
  </si>
  <si>
    <t>$200 a month for 2 yrs $300 a month for a year</t>
  </si>
  <si>
    <t>$400 for 2 years value in today's dollars</t>
  </si>
  <si>
    <t>first 2</t>
  </si>
  <si>
    <t>next year</t>
  </si>
  <si>
    <t>last 2</t>
  </si>
  <si>
    <t>TOTAL</t>
  </si>
  <si>
    <t>$500 EVERY 6 MONTHS</t>
  </si>
  <si>
    <t>TO BE $6000 IN 5 YRS</t>
  </si>
  <si>
    <t>WHAT IS ANNUAL RATE</t>
  </si>
  <si>
    <t>Beginning of year</t>
  </si>
  <si>
    <t>Perpuitity is worth $154,000</t>
  </si>
  <si>
    <t>Actual formula for value of beginning of year perpituity is</t>
  </si>
  <si>
    <t>(1+r)Payment/r</t>
  </si>
  <si>
    <t xml:space="preserve"> BORROW $2000 QUARTERLY PAYMENTS</t>
  </si>
  <si>
    <t>2 YEARS 24% A YEAR</t>
  </si>
  <si>
    <t>WHAT IS EACH PAYMENT?</t>
  </si>
  <si>
    <t>$15000 48 MONTHS 9% A YEAR</t>
  </si>
  <si>
    <t>TOTAL INTEREST</t>
  </si>
  <si>
    <t>END OF MONTH</t>
  </si>
  <si>
    <t>PAY BACK $5000 3 YRS</t>
  </si>
  <si>
    <t>MONTHLY PAYMENTS</t>
  </si>
  <si>
    <t>PAY $500 EXTRA AFTER 1 YEAR</t>
  </si>
  <si>
    <t>SHORTEN PAYMENTS 1 YR WHAT IS NEW PAYMENT</t>
  </si>
  <si>
    <t>PAID OFF AFTER 1 YR</t>
  </si>
  <si>
    <t>MONTHLY PAYMENT</t>
  </si>
  <si>
    <t>left to pay</t>
  </si>
  <si>
    <t>To true ending balance we add</t>
  </si>
  <si>
    <t>the shortfall due to reducing the payment</t>
  </si>
  <si>
    <t>cap is increase payments each year by max of 7.5%</t>
  </si>
  <si>
    <t>UncappedPayment</t>
  </si>
  <si>
    <t>Actual Payment</t>
  </si>
  <si>
    <t>9% year 1</t>
  </si>
  <si>
    <t>$8000 a year age 62</t>
  </si>
  <si>
    <t>$10000 a year age 65 8% interest which is better</t>
  </si>
  <si>
    <t>last year of payment</t>
  </si>
  <si>
    <t>Both PV's are calculated at age 62</t>
  </si>
  <si>
    <t>age 62 pv</t>
  </si>
  <si>
    <t>age 65 pv</t>
  </si>
  <si>
    <t>diff</t>
  </si>
  <si>
    <t>Trying last year of payment as 80, 90 and 100 we find that starting</t>
  </si>
  <si>
    <t>at age 62 is better</t>
  </si>
  <si>
    <t>$50,000 a year for 20 years what rate makes it worth .5 million</t>
  </si>
  <si>
    <t>pv</t>
  </si>
  <si>
    <t>Bond 30 $50 payments +$1000 at end</t>
  </si>
  <si>
    <t>6% rate</t>
  </si>
  <si>
    <t>$100000 mortgage 40 years  16%</t>
  </si>
  <si>
    <t>how much money do you pay</t>
  </si>
  <si>
    <t>how much owed last 4 years</t>
  </si>
  <si>
    <t xml:space="preserve"> NEED TO SAVE $12000</t>
  </si>
  <si>
    <t>SAVE $500 A MONTH</t>
  </si>
  <si>
    <t>4.5% ANNUAL RATE</t>
  </si>
  <si>
    <t>HOW MANY DEPOSITS?</t>
  </si>
  <si>
    <t>Credit Score</t>
  </si>
  <si>
    <t>Annual Rate</t>
  </si>
  <si>
    <t>740-850</t>
  </si>
  <si>
    <t>720-739</t>
  </si>
  <si>
    <t>700-719</t>
  </si>
  <si>
    <t>670-699</t>
  </si>
  <si>
    <t>640-669</t>
  </si>
  <si>
    <t>620-639</t>
  </si>
  <si>
    <t>Score cut</t>
  </si>
  <si>
    <t>Rate</t>
  </si>
  <si>
    <t>Score</t>
  </si>
  <si>
    <t>I will have the future value of $250,000 in 20 years</t>
  </si>
  <si>
    <t>less the future value of an end of year annuity of $15,000</t>
  </si>
  <si>
    <t>for 20 years</t>
  </si>
  <si>
    <t>Future value of  $250,000 in 20 years</t>
  </si>
  <si>
    <t>FV of $15,000 annuity for 20 years</t>
  </si>
  <si>
    <t>money after 20 years</t>
  </si>
  <si>
    <t>See check below</t>
  </si>
  <si>
    <t>Time</t>
  </si>
  <si>
    <t>Beginning cash</t>
  </si>
  <si>
    <t>withdrawal</t>
  </si>
  <si>
    <t>ending cash</t>
  </si>
  <si>
    <t>annual</t>
  </si>
  <si>
    <t>monthly</t>
  </si>
  <si>
    <t>total</t>
  </si>
  <si>
    <t>months</t>
  </si>
  <si>
    <t>interest</t>
  </si>
  <si>
    <t>Cost</t>
  </si>
  <si>
    <t>Salvage Value</t>
  </si>
  <si>
    <t>Years</t>
  </si>
  <si>
    <t>Total</t>
  </si>
  <si>
    <t>SLN</t>
  </si>
  <si>
    <t>Straight-Line</t>
  </si>
  <si>
    <t>DDB</t>
  </si>
  <si>
    <t>Double Declining</t>
  </si>
  <si>
    <t>SYD</t>
  </si>
  <si>
    <t>Sum-of-the-Years-digits</t>
  </si>
  <si>
    <t>Straight Line</t>
  </si>
  <si>
    <t>SYD (10/55) of (Cost-Salvage) Year 1</t>
  </si>
  <si>
    <t>1/10 of (Cost-Salvage) each Year</t>
  </si>
  <si>
    <t>9/55 of (Cost-Salvage) Year 2</t>
  </si>
  <si>
    <t>…. (1/55)of (Cost - Salvage Year 10)</t>
  </si>
  <si>
    <t>2*(100/Useful Life) Percent of Remaining Value each year</t>
  </si>
  <si>
    <t>20% of Remaining Value each Year</t>
  </si>
  <si>
    <t>My $1000 monthly deposits will turn into</t>
  </si>
  <si>
    <t>Thus now I need to deposit</t>
  </si>
  <si>
    <t>or</t>
  </si>
  <si>
    <t>$83.74 million</t>
  </si>
  <si>
    <t>Check</t>
  </si>
  <si>
    <t>NPV</t>
  </si>
  <si>
    <t>Value of $400 for 20 years</t>
  </si>
  <si>
    <t>Value of $100 for 10 years</t>
  </si>
  <si>
    <t>Value of $100 for 5 years</t>
  </si>
  <si>
    <t>Total value</t>
  </si>
  <si>
    <t>Cash</t>
  </si>
  <si>
    <t>amt</t>
  </si>
  <si>
    <t>Total Payment</t>
  </si>
  <si>
    <t>Interest</t>
  </si>
  <si>
    <t>Principal</t>
  </si>
  <si>
    <t>Interest + Principal</t>
  </si>
  <si>
    <t>with FV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</si>
</sst>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0"/>
    <numFmt numFmtId="165" formatCode="0.00000"/>
  </numFmts>
  <fonts count="5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4" fontId="2" fillId="0" borderId="0" applyFont="0" applyFill="0" applyBorder="0" applyAlignment="0" applyProtection="0"/>
    <xf numFmtId="0" fontId="2" fillId="0" borderId="0"/>
    <xf numFmtId="0" fontId="1" fillId="0" borderId="0"/>
  </cellStyleXfs>
  <cellXfs count="16">
    <xf numFmtId="0" fontId="0" fillId="0" borderId="0" xfId="0"/>
    <xf numFmtId="8" fontId="0" fillId="0" borderId="0" xfId="0" applyNumberFormat="1"/>
    <xf numFmtId="0" fontId="2" fillId="0" borderId="0" xfId="2"/>
    <xf numFmtId="44" fontId="0" fillId="0" borderId="0" xfId="1" applyFont="1"/>
    <xf numFmtId="8" fontId="2" fillId="0" borderId="0" xfId="2" applyNumberFormat="1"/>
    <xf numFmtId="0" fontId="4" fillId="0" borderId="0" xfId="2" applyFont="1"/>
    <xf numFmtId="0" fontId="2" fillId="0" borderId="0" xfId="2" applyAlignment="1">
      <alignment wrapText="1"/>
    </xf>
    <xf numFmtId="0" fontId="4" fillId="0" borderId="0" xfId="2" applyFont="1" applyAlignment="1">
      <alignment wrapText="1"/>
    </xf>
    <xf numFmtId="0" fontId="1" fillId="0" borderId="0" xfId="3"/>
    <xf numFmtId="8" fontId="1" fillId="0" borderId="0" xfId="3" applyNumberFormat="1"/>
    <xf numFmtId="9" fontId="1" fillId="0" borderId="0" xfId="3" applyNumberFormat="1"/>
    <xf numFmtId="10" fontId="1" fillId="0" borderId="0" xfId="3" applyNumberFormat="1"/>
    <xf numFmtId="8" fontId="4" fillId="0" borderId="0" xfId="2" applyNumberFormat="1" applyFont="1"/>
    <xf numFmtId="0" fontId="3" fillId="0" borderId="0" xfId="3" applyFont="1"/>
    <xf numFmtId="164" fontId="1" fillId="0" borderId="0" xfId="3" applyNumberFormat="1"/>
    <xf numFmtId="165" fontId="1" fillId="0" borderId="0" xfId="3" applyNumberFormat="1"/>
  </cellXfs>
  <cellStyles count="4">
    <cellStyle name="Currency" xfId="1" builtinId="4"/>
    <cellStyle name="Normal" xfId="0" builtinId="0"/>
    <cellStyle name="Normal 2" xfId="2" xr:uid="{7ACE3115-8127-443C-A994-5CA03746D263}"/>
    <cellStyle name="Normal 3" xfId="3" xr:uid="{1DCFB710-C287-4FDB-92BA-8CF0294A14FD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38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37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1</xdr:row>
      <xdr:rowOff>76200</xdr:rowOff>
    </xdr:from>
    <xdr:to>
      <xdr:col>3</xdr:col>
      <xdr:colOff>581025</xdr:colOff>
      <xdr:row>3</xdr:row>
      <xdr:rowOff>142875</xdr:rowOff>
    </xdr:to>
    <xdr:sp macro="" textlink="">
      <xdr:nvSpPr>
        <xdr:cNvPr id="1026" name="Line 1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>
          <a:spLocks noChangeShapeType="1"/>
        </xdr:cNvSpPr>
      </xdr:nvSpPr>
      <xdr:spPr bwMode="auto">
        <a:xfrm flipH="1">
          <a:off x="1428750" y="238125"/>
          <a:ext cx="1152525" cy="390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333375</xdr:colOff>
      <xdr:row>10</xdr:row>
      <xdr:rowOff>114300</xdr:rowOff>
    </xdr:from>
    <xdr:to>
      <xdr:col>3</xdr:col>
      <xdr:colOff>371475</xdr:colOff>
      <xdr:row>12</xdr:row>
      <xdr:rowOff>9525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69B83DDD-A7B7-4ABD-A978-09ECC6C7140F}"/>
            </a:ext>
          </a:extLst>
        </xdr:cNvPr>
        <xdr:cNvSpPr>
          <a:spLocks noChangeShapeType="1"/>
        </xdr:cNvSpPr>
      </xdr:nvSpPr>
      <xdr:spPr bwMode="auto">
        <a:xfrm flipH="1">
          <a:off x="2628900" y="1733550"/>
          <a:ext cx="38100" cy="2190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723900</xdr:colOff>
      <xdr:row>8</xdr:row>
      <xdr:rowOff>152400</xdr:rowOff>
    </xdr:from>
    <xdr:to>
      <xdr:col>5</xdr:col>
      <xdr:colOff>161925</xdr:colOff>
      <xdr:row>34</xdr:row>
      <xdr:rowOff>9525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A588376F-F97C-47E9-9AD2-9636D9BDB44E}"/>
            </a:ext>
          </a:extLst>
        </xdr:cNvPr>
        <xdr:cNvSpPr>
          <a:spLocks noChangeShapeType="1"/>
        </xdr:cNvSpPr>
      </xdr:nvSpPr>
      <xdr:spPr bwMode="auto">
        <a:xfrm>
          <a:off x="4191000" y="1447800"/>
          <a:ext cx="1085850" cy="40671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304800</xdr:colOff>
      <xdr:row>5</xdr:row>
      <xdr:rowOff>0</xdr:rowOff>
    </xdr:from>
    <xdr:to>
      <xdr:col>5</xdr:col>
      <xdr:colOff>76200</xdr:colOff>
      <xdr:row>17</xdr:row>
      <xdr:rowOff>95250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0702559A-6327-4A78-A90E-03F22FF60D8C}"/>
            </a:ext>
          </a:extLst>
        </xdr:cNvPr>
        <xdr:cNvSpPr>
          <a:spLocks noChangeShapeType="1"/>
        </xdr:cNvSpPr>
      </xdr:nvSpPr>
      <xdr:spPr bwMode="auto">
        <a:xfrm>
          <a:off x="1524000" y="809625"/>
          <a:ext cx="1600200" cy="20383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323850</xdr:colOff>
      <xdr:row>9</xdr:row>
      <xdr:rowOff>123825</xdr:rowOff>
    </xdr:from>
    <xdr:to>
      <xdr:col>3</xdr:col>
      <xdr:colOff>428625</xdr:colOff>
      <xdr:row>11</xdr:row>
      <xdr:rowOff>142875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D43EE3F8-8710-40F6-BA92-1DA7E0A8DF50}"/>
            </a:ext>
          </a:extLst>
        </xdr:cNvPr>
        <xdr:cNvSpPr>
          <a:spLocks noChangeShapeType="1"/>
        </xdr:cNvSpPr>
      </xdr:nvSpPr>
      <xdr:spPr bwMode="auto">
        <a:xfrm>
          <a:off x="3352800" y="1581150"/>
          <a:ext cx="104775" cy="3429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219075</xdr:colOff>
      <xdr:row>3</xdr:row>
      <xdr:rowOff>142875</xdr:rowOff>
    </xdr:from>
    <xdr:to>
      <xdr:col>1</xdr:col>
      <xdr:colOff>247650</xdr:colOff>
      <xdr:row>6</xdr:row>
      <xdr:rowOff>0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5F08F71C-54C6-4B58-82E7-11BF6FEF3F5F}"/>
            </a:ext>
          </a:extLst>
        </xdr:cNvPr>
        <xdr:cNvSpPr>
          <a:spLocks noChangeShapeType="1"/>
        </xdr:cNvSpPr>
      </xdr:nvSpPr>
      <xdr:spPr bwMode="auto">
        <a:xfrm>
          <a:off x="828675" y="628650"/>
          <a:ext cx="28575" cy="3429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2:E23"/>
  <sheetViews>
    <sheetView workbookViewId="0">
      <selection activeCell="E2" sqref="E2"/>
    </sheetView>
  </sheetViews>
  <sheetFormatPr defaultRowHeight="12.75" x14ac:dyDescent="0.2"/>
  <cols>
    <col min="2" max="2" width="11.7109375" bestFit="1" customWidth="1"/>
    <col min="5" max="5" width="11.7109375" bestFit="1" customWidth="1"/>
  </cols>
  <sheetData>
    <row r="2" spans="1:5" x14ac:dyDescent="0.2">
      <c r="E2" s="1">
        <f>NPV(0.1,E4:E23)</f>
        <v>425678.18598792783</v>
      </c>
    </row>
    <row r="3" spans="1:5" x14ac:dyDescent="0.2">
      <c r="B3" t="s">
        <v>0</v>
      </c>
      <c r="D3" t="s">
        <v>2</v>
      </c>
    </row>
    <row r="4" spans="1:5" x14ac:dyDescent="0.2">
      <c r="A4" t="s">
        <v>1</v>
      </c>
      <c r="B4" s="1">
        <f>PV(0.1,20,-50000,0,0)</f>
        <v>425678.18598792824</v>
      </c>
      <c r="D4">
        <v>1</v>
      </c>
      <c r="E4">
        <v>50000</v>
      </c>
    </row>
    <row r="5" spans="1:5" x14ac:dyDescent="0.2">
      <c r="D5">
        <v>2</v>
      </c>
      <c r="E5">
        <v>50000</v>
      </c>
    </row>
    <row r="6" spans="1:5" x14ac:dyDescent="0.2">
      <c r="D6">
        <v>3</v>
      </c>
      <c r="E6">
        <v>50000</v>
      </c>
    </row>
    <row r="7" spans="1:5" x14ac:dyDescent="0.2">
      <c r="D7">
        <v>4</v>
      </c>
      <c r="E7">
        <v>50000</v>
      </c>
    </row>
    <row r="8" spans="1:5" x14ac:dyDescent="0.2">
      <c r="D8">
        <v>5</v>
      </c>
      <c r="E8">
        <v>50000</v>
      </c>
    </row>
    <row r="9" spans="1:5" x14ac:dyDescent="0.2">
      <c r="D9">
        <v>6</v>
      </c>
      <c r="E9">
        <v>50000</v>
      </c>
    </row>
    <row r="10" spans="1:5" x14ac:dyDescent="0.2">
      <c r="D10">
        <v>7</v>
      </c>
      <c r="E10">
        <v>50000</v>
      </c>
    </row>
    <row r="11" spans="1:5" x14ac:dyDescent="0.2">
      <c r="D11">
        <v>8</v>
      </c>
      <c r="E11">
        <v>50000</v>
      </c>
    </row>
    <row r="12" spans="1:5" x14ac:dyDescent="0.2">
      <c r="D12">
        <v>9</v>
      </c>
      <c r="E12">
        <v>50000</v>
      </c>
    </row>
    <row r="13" spans="1:5" x14ac:dyDescent="0.2">
      <c r="D13">
        <v>10</v>
      </c>
      <c r="E13">
        <v>50000</v>
      </c>
    </row>
    <row r="14" spans="1:5" x14ac:dyDescent="0.2">
      <c r="D14">
        <v>11</v>
      </c>
      <c r="E14">
        <v>50000</v>
      </c>
    </row>
    <row r="15" spans="1:5" x14ac:dyDescent="0.2">
      <c r="D15">
        <v>12</v>
      </c>
      <c r="E15">
        <v>50000</v>
      </c>
    </row>
    <row r="16" spans="1:5" x14ac:dyDescent="0.2">
      <c r="D16">
        <v>13</v>
      </c>
      <c r="E16">
        <v>50000</v>
      </c>
    </row>
    <row r="17" spans="4:5" x14ac:dyDescent="0.2">
      <c r="D17">
        <v>14</v>
      </c>
      <c r="E17">
        <v>50000</v>
      </c>
    </row>
    <row r="18" spans="4:5" x14ac:dyDescent="0.2">
      <c r="D18">
        <v>15</v>
      </c>
      <c r="E18">
        <v>50000</v>
      </c>
    </row>
    <row r="19" spans="4:5" x14ac:dyDescent="0.2">
      <c r="D19">
        <v>16</v>
      </c>
      <c r="E19">
        <v>50000</v>
      </c>
    </row>
    <row r="20" spans="4:5" x14ac:dyDescent="0.2">
      <c r="D20">
        <v>17</v>
      </c>
      <c r="E20">
        <v>50000</v>
      </c>
    </row>
    <row r="21" spans="4:5" x14ac:dyDescent="0.2">
      <c r="D21">
        <v>18</v>
      </c>
      <c r="E21">
        <v>50000</v>
      </c>
    </row>
    <row r="22" spans="4:5" x14ac:dyDescent="0.2">
      <c r="D22">
        <v>19</v>
      </c>
      <c r="E22">
        <v>50000</v>
      </c>
    </row>
    <row r="23" spans="4:5" x14ac:dyDescent="0.2">
      <c r="D23">
        <v>20</v>
      </c>
      <c r="E23">
        <v>50000</v>
      </c>
    </row>
  </sheetData>
  <phoneticPr fontId="0" type="noConversion"/>
  <pageMargins left="0.75" right="0.75" top="1" bottom="1" header="0.5" footer="0.5"/>
  <headerFooter alignWithMargins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D3D65-AA25-4D6E-ABD4-E0481658DC48}">
  <sheetPr codeName="Sheet10"/>
  <dimension ref="E4:F9"/>
  <sheetViews>
    <sheetView workbookViewId="0">
      <selection activeCell="E11" sqref="E11"/>
    </sheetView>
  </sheetViews>
  <sheetFormatPr defaultRowHeight="15" x14ac:dyDescent="0.25"/>
  <cols>
    <col min="1" max="5" width="9.140625" style="8"/>
    <col min="6" max="6" width="12.42578125" style="8" customWidth="1"/>
    <col min="7" max="16384" width="9.140625" style="8"/>
  </cols>
  <sheetData>
    <row r="4" spans="5:6" x14ac:dyDescent="0.25">
      <c r="E4" s="10">
        <v>0.1</v>
      </c>
      <c r="F4" s="8" t="s">
        <v>60</v>
      </c>
    </row>
    <row r="5" spans="5:6" x14ac:dyDescent="0.25">
      <c r="F5" s="8" t="s">
        <v>61</v>
      </c>
    </row>
    <row r="6" spans="5:6" x14ac:dyDescent="0.25">
      <c r="E6" s="8" t="s">
        <v>62</v>
      </c>
      <c r="F6" s="9">
        <f>PV(0.1/12,24,-200,0,0)</f>
        <v>4334.1709668609055</v>
      </c>
    </row>
    <row r="7" spans="5:6" x14ac:dyDescent="0.25">
      <c r="E7" s="8" t="s">
        <v>63</v>
      </c>
      <c r="F7" s="8">
        <f>(1/(1+(0.1/12))^24)*(PV(0.1/12,12,-300,0,0))</f>
        <v>2796.1142253061121</v>
      </c>
    </row>
    <row r="8" spans="5:6" x14ac:dyDescent="0.25">
      <c r="E8" s="8" t="s">
        <v>64</v>
      </c>
      <c r="F8" s="8">
        <f>(1/(1+(0.1/12))^36*(PV(0.1/12,24,-400,0,0)))</f>
        <v>6429.6533753707827</v>
      </c>
    </row>
    <row r="9" spans="5:6" x14ac:dyDescent="0.25">
      <c r="E9" s="8" t="s">
        <v>65</v>
      </c>
      <c r="F9" s="9">
        <f>SUM(F6:F8)</f>
        <v>13559.9385675378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E3854-D7B4-4914-87F1-9534D2FFFA9A}">
  <sheetPr codeName="Sheet11"/>
  <dimension ref="E3:E6"/>
  <sheetViews>
    <sheetView workbookViewId="0">
      <selection activeCell="E6" sqref="E6"/>
    </sheetView>
  </sheetViews>
  <sheetFormatPr defaultRowHeight="15" x14ac:dyDescent="0.25"/>
  <cols>
    <col min="1" max="16384" width="9.140625" style="8"/>
  </cols>
  <sheetData>
    <row r="3" spans="5:5" x14ac:dyDescent="0.25">
      <c r="E3" s="8" t="s">
        <v>66</v>
      </c>
    </row>
    <row r="4" spans="5:5" x14ac:dyDescent="0.25">
      <c r="E4" s="8" t="s">
        <v>67</v>
      </c>
    </row>
    <row r="5" spans="5:5" x14ac:dyDescent="0.25">
      <c r="E5" s="8" t="s">
        <v>68</v>
      </c>
    </row>
    <row r="6" spans="5:5" x14ac:dyDescent="0.25">
      <c r="E6" s="11">
        <f>RATE(10,-500,0,6000,0)</f>
        <v>3.9890276221759093E-2</v>
      </c>
    </row>
  </sheetData>
  <pageMargins left="0.7" right="0.7" top="0.75" bottom="0.75" header="0.3" footer="0.3"/>
  <pageSetup orientation="portrait" horizontalDpi="200" verticalDpi="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C898A-224D-4B0C-B3C0-603DF8886757}">
  <sheetPr codeName="Sheet12"/>
  <dimension ref="B4:B11"/>
  <sheetViews>
    <sheetView workbookViewId="0">
      <selection activeCell="B6" sqref="B6"/>
    </sheetView>
  </sheetViews>
  <sheetFormatPr defaultRowHeight="12.75" x14ac:dyDescent="0.2"/>
  <cols>
    <col min="1" max="1" width="9.140625" style="2"/>
    <col min="2" max="2" width="16.42578125" style="2" customWidth="1"/>
    <col min="3" max="16384" width="9.140625" style="2"/>
  </cols>
  <sheetData>
    <row r="4" spans="2:2" x14ac:dyDescent="0.2">
      <c r="B4" s="2" t="s">
        <v>69</v>
      </c>
    </row>
    <row r="5" spans="2:2" x14ac:dyDescent="0.2">
      <c r="B5" s="4">
        <f>PV(0.1,1000,-14000,0,1)</f>
        <v>154000</v>
      </c>
    </row>
    <row r="8" spans="2:2" x14ac:dyDescent="0.2">
      <c r="B8" s="2" t="s">
        <v>70</v>
      </c>
    </row>
    <row r="10" spans="2:2" x14ac:dyDescent="0.2">
      <c r="B10" s="2" t="s">
        <v>71</v>
      </c>
    </row>
    <row r="11" spans="2:2" x14ac:dyDescent="0.2">
      <c r="B11" s="2" t="s">
        <v>72</v>
      </c>
    </row>
  </sheetData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0368E-E23D-45CA-BBF3-8FB3B15DB063}">
  <sheetPr codeName="Sheet13"/>
  <dimension ref="F4:F7"/>
  <sheetViews>
    <sheetView workbookViewId="0">
      <selection activeCell="D7" sqref="D7"/>
    </sheetView>
  </sheetViews>
  <sheetFormatPr defaultRowHeight="15" x14ac:dyDescent="0.25"/>
  <cols>
    <col min="1" max="16384" width="9.140625" style="8"/>
  </cols>
  <sheetData>
    <row r="4" spans="6:6" x14ac:dyDescent="0.25">
      <c r="F4" s="8" t="s">
        <v>73</v>
      </c>
    </row>
    <row r="5" spans="6:6" x14ac:dyDescent="0.25">
      <c r="F5" s="8" t="s">
        <v>74</v>
      </c>
    </row>
    <row r="6" spans="6:6" x14ac:dyDescent="0.25">
      <c r="F6" s="8" t="s">
        <v>75</v>
      </c>
    </row>
    <row r="7" spans="6:6" x14ac:dyDescent="0.25">
      <c r="F7" s="9">
        <f>PMT(1.02^3-1,8,2000,0,0)</f>
        <v>-323.61341206769185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ADC43-173D-4F7C-9C28-35F91E13BA53}">
  <sheetPr codeName="Sheet14"/>
  <dimension ref="E4:F6"/>
  <sheetViews>
    <sheetView workbookViewId="0">
      <selection activeCell="D8" sqref="D8"/>
    </sheetView>
  </sheetViews>
  <sheetFormatPr defaultRowHeight="15" x14ac:dyDescent="0.25"/>
  <cols>
    <col min="1" max="16384" width="9.140625" style="8"/>
  </cols>
  <sheetData>
    <row r="4" spans="5:6" x14ac:dyDescent="0.25">
      <c r="E4" s="8" t="s">
        <v>76</v>
      </c>
    </row>
    <row r="5" spans="5:6" x14ac:dyDescent="0.25">
      <c r="E5" s="8" t="s">
        <v>77</v>
      </c>
    </row>
    <row r="6" spans="5:6" x14ac:dyDescent="0.25">
      <c r="E6" s="8">
        <f>-CUMIPMT(0.0075,48,15000,1,48,0)</f>
        <v>2917.2305092326278</v>
      </c>
      <c r="F6" s="8" t="s">
        <v>78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9DCCC-0225-4BCE-AC5C-AB9EA5A1644F}">
  <sheetPr codeName="Sheet15"/>
  <dimension ref="E5:G14"/>
  <sheetViews>
    <sheetView workbookViewId="0">
      <selection activeCell="F16" sqref="F16"/>
    </sheetView>
  </sheetViews>
  <sheetFormatPr defaultRowHeight="15" x14ac:dyDescent="0.25"/>
  <cols>
    <col min="1" max="4" width="9.140625" style="8"/>
    <col min="5" max="5" width="11.7109375" style="8" customWidth="1"/>
    <col min="6" max="16384" width="9.140625" style="8"/>
  </cols>
  <sheetData>
    <row r="5" spans="5:7" x14ac:dyDescent="0.25">
      <c r="G5" s="8" t="s">
        <v>79</v>
      </c>
    </row>
    <row r="6" spans="5:7" x14ac:dyDescent="0.25">
      <c r="G6" s="8" t="s">
        <v>80</v>
      </c>
    </row>
    <row r="7" spans="5:7" x14ac:dyDescent="0.25">
      <c r="G7" s="11">
        <v>0.16500000000000001</v>
      </c>
    </row>
    <row r="8" spans="5:7" x14ac:dyDescent="0.25">
      <c r="G8" s="8" t="s">
        <v>81</v>
      </c>
    </row>
    <row r="9" spans="5:7" x14ac:dyDescent="0.25">
      <c r="G9" s="8" t="s">
        <v>82</v>
      </c>
    </row>
    <row r="10" spans="5:7" x14ac:dyDescent="0.25">
      <c r="F10" s="8" t="s">
        <v>83</v>
      </c>
    </row>
    <row r="11" spans="5:7" x14ac:dyDescent="0.25">
      <c r="F11" s="8">
        <f>-CUMPRINC(0.165/12,36,5000,1,12,0)</f>
        <v>1402.1655886143726</v>
      </c>
    </row>
    <row r="12" spans="5:7" x14ac:dyDescent="0.25">
      <c r="F12" s="8" t="s">
        <v>84</v>
      </c>
    </row>
    <row r="13" spans="5:7" x14ac:dyDescent="0.25">
      <c r="E13" s="8" t="s">
        <v>85</v>
      </c>
      <c r="F13" s="8">
        <f>5000-F11-500</f>
        <v>3097.8344113856274</v>
      </c>
    </row>
    <row r="14" spans="5:7" x14ac:dyDescent="0.25">
      <c r="F14" s="9">
        <f>PMT(0.165/12,12,F13,0,0)</f>
        <v>-281.80267470676506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D7675-C208-4FE8-B40E-04A669F0B1C1}">
  <sheetPr codeName="Sheet16">
    <pageSetUpPr fitToPage="1"/>
  </sheetPr>
  <dimension ref="A9:M22"/>
  <sheetViews>
    <sheetView topLeftCell="C5" zoomScale="80" workbookViewId="0">
      <selection activeCell="L18" sqref="L18"/>
    </sheetView>
  </sheetViews>
  <sheetFormatPr defaultRowHeight="12.75" x14ac:dyDescent="0.2"/>
  <cols>
    <col min="1" max="1" width="14.7109375" style="2" customWidth="1"/>
    <col min="2" max="2" width="11.28515625" style="2" bestFit="1" customWidth="1"/>
    <col min="3" max="3" width="10.7109375" style="2" bestFit="1" customWidth="1"/>
    <col min="4" max="5" width="9.140625" style="2"/>
    <col min="6" max="7" width="9.28515625" style="2" bestFit="1" customWidth="1"/>
    <col min="8" max="9" width="10.42578125" style="2" bestFit="1" customWidth="1"/>
    <col min="10" max="12" width="9.28515625" style="2" bestFit="1" customWidth="1"/>
    <col min="13" max="13" width="11.5703125" style="2" bestFit="1" customWidth="1"/>
    <col min="14" max="16384" width="9.140625" style="2"/>
  </cols>
  <sheetData>
    <row r="9" spans="1:13" x14ac:dyDescent="0.2">
      <c r="B9" s="4"/>
    </row>
    <row r="10" spans="1:13" x14ac:dyDescent="0.2">
      <c r="A10" s="2" t="s">
        <v>38</v>
      </c>
      <c r="I10" s="4"/>
    </row>
    <row r="11" spans="1:13" x14ac:dyDescent="0.2">
      <c r="B11" s="4"/>
    </row>
    <row r="12" spans="1:13" x14ac:dyDescent="0.2">
      <c r="A12" s="2" t="s">
        <v>39</v>
      </c>
      <c r="H12" s="12" t="s">
        <v>86</v>
      </c>
    </row>
    <row r="13" spans="1:13" x14ac:dyDescent="0.2">
      <c r="A13" s="4">
        <f>-PV(0.12/12,120,0,-1,0)*PV(0.1/12,240,B9,0,0)</f>
        <v>0</v>
      </c>
      <c r="C13" s="4"/>
      <c r="H13" s="5" t="s">
        <v>87</v>
      </c>
      <c r="I13" s="5"/>
      <c r="J13" s="5"/>
      <c r="K13" s="5"/>
    </row>
    <row r="14" spans="1:13" x14ac:dyDescent="0.2">
      <c r="H14" s="2" t="s">
        <v>88</v>
      </c>
    </row>
    <row r="15" spans="1:13" x14ac:dyDescent="0.2">
      <c r="C15" s="4"/>
    </row>
    <row r="16" spans="1:13" ht="38.25" x14ac:dyDescent="0.2">
      <c r="F16" s="5" t="s">
        <v>40</v>
      </c>
      <c r="G16" s="7" t="s">
        <v>41</v>
      </c>
      <c r="H16" s="7" t="s">
        <v>42</v>
      </c>
      <c r="I16" s="7" t="s">
        <v>43</v>
      </c>
      <c r="J16" s="7" t="s">
        <v>44</v>
      </c>
      <c r="K16" s="7" t="s">
        <v>89</v>
      </c>
      <c r="L16" s="7" t="s">
        <v>90</v>
      </c>
      <c r="M16" s="7" t="s">
        <v>46</v>
      </c>
    </row>
    <row r="17" spans="3:13" x14ac:dyDescent="0.2">
      <c r="C17" s="2" t="s">
        <v>47</v>
      </c>
      <c r="F17" s="5">
        <v>1</v>
      </c>
      <c r="G17" s="5">
        <v>1</v>
      </c>
      <c r="H17" s="5">
        <v>12</v>
      </c>
      <c r="I17" s="5">
        <f>0.09/12</f>
        <v>7.4999999999999997E-3</v>
      </c>
      <c r="J17" s="5">
        <v>60000</v>
      </c>
      <c r="K17" s="12">
        <f>PMT(I17,360-H17+12,-J17,0,0)</f>
        <v>482.7735701668696</v>
      </c>
      <c r="L17" s="12">
        <f>K17</f>
        <v>482.7735701668696</v>
      </c>
      <c r="M17" s="5">
        <f>J17+CUMPRINC(I17,360-H17+12,J17,1,12,0)</f>
        <v>59590.08174093916</v>
      </c>
    </row>
    <row r="18" spans="3:13" x14ac:dyDescent="0.2">
      <c r="C18" s="2" t="s">
        <v>91</v>
      </c>
      <c r="F18" s="5">
        <v>2</v>
      </c>
      <c r="G18" s="5">
        <f t="shared" ref="G18:H21" si="0">G17+12</f>
        <v>13</v>
      </c>
      <c r="H18" s="5">
        <f t="shared" si="0"/>
        <v>24</v>
      </c>
      <c r="I18" s="5">
        <f>0.12/12</f>
        <v>0.01</v>
      </c>
      <c r="J18" s="5">
        <f>M17</f>
        <v>59590.08174093916</v>
      </c>
      <c r="K18" s="12">
        <f>PMT(I18,360-H18+12,-J18,0,0)</f>
        <v>615.18346103003955</v>
      </c>
      <c r="L18" s="12">
        <f>MIN(1.075*L17,K18)</f>
        <v>518.98158792938477</v>
      </c>
      <c r="M18" s="12">
        <f>J18+CUMPRINC(I18,360-H18+12,J18,1,12,0)-FV(I18,12,K18-L18,0,0)</f>
        <v>60565.610100592137</v>
      </c>
    </row>
    <row r="19" spans="3:13" x14ac:dyDescent="0.2">
      <c r="C19" s="2" t="s">
        <v>49</v>
      </c>
      <c r="F19" s="5">
        <v>3</v>
      </c>
      <c r="G19" s="5">
        <f t="shared" si="0"/>
        <v>25</v>
      </c>
      <c r="H19" s="5">
        <f t="shared" si="0"/>
        <v>36</v>
      </c>
      <c r="I19" s="5">
        <f>0.15/12</f>
        <v>1.2499999999999999E-2</v>
      </c>
      <c r="J19" s="5">
        <f>M18</f>
        <v>60565.610100592137</v>
      </c>
      <c r="K19" s="12">
        <f>PMT(I19,360-H19+12,-J19,0,0)</f>
        <v>768.90440059021955</v>
      </c>
      <c r="L19" s="12">
        <f>MIN(1.075*L18,K19)</f>
        <v>557.90520702408855</v>
      </c>
      <c r="M19" s="12">
        <f>J19+CUMPRINC(I19,360-H19+12,J19,1,12,0)-FV(I19,12,K19-L19,0,0)</f>
        <v>63126.942943687427</v>
      </c>
    </row>
    <row r="20" spans="3:13" x14ac:dyDescent="0.2">
      <c r="C20" s="2" t="s">
        <v>50</v>
      </c>
      <c r="F20" s="5">
        <v>4</v>
      </c>
      <c r="G20" s="5">
        <f t="shared" si="0"/>
        <v>37</v>
      </c>
      <c r="H20" s="5">
        <f t="shared" si="0"/>
        <v>48</v>
      </c>
      <c r="I20" s="5">
        <f>0.17/12</f>
        <v>1.4166666666666668E-2</v>
      </c>
      <c r="J20" s="5">
        <f>M19</f>
        <v>63126.942943687427</v>
      </c>
      <c r="K20" s="12">
        <f>PMT(I20,360-H20+12,-J20,0,0)</f>
        <v>903.77460834387193</v>
      </c>
      <c r="L20" s="12">
        <f>MIN(1.075*L19,K20)</f>
        <v>599.74809755089518</v>
      </c>
      <c r="M20" s="12">
        <f>J20+CUMPRINC(I20,360-H20+12,J20,1,12,0)-FV(I20,12,K20-L20,0,0)</f>
        <v>66950.379874185659</v>
      </c>
    </row>
    <row r="21" spans="3:13" x14ac:dyDescent="0.2">
      <c r="C21" s="2" t="s">
        <v>51</v>
      </c>
      <c r="F21" s="5">
        <v>5</v>
      </c>
      <c r="G21" s="5">
        <f t="shared" si="0"/>
        <v>49</v>
      </c>
      <c r="H21" s="5">
        <f t="shared" si="0"/>
        <v>60</v>
      </c>
      <c r="I21" s="5">
        <f>0.12/12</f>
        <v>0.01</v>
      </c>
      <c r="J21" s="5">
        <f>M20</f>
        <v>66950.379874185659</v>
      </c>
      <c r="K21" s="12">
        <f>PMT(I21,360-H21+12,-J21,0,0)</f>
        <v>700.93864832445627</v>
      </c>
      <c r="L21" s="12">
        <f>MIN(1.075*L20,K21)</f>
        <v>644.72920486721227</v>
      </c>
      <c r="M21" s="12">
        <f>J21+CUMPRINC(I21,360-H21+12,J21,1,12,0)-FV(I21,12,K21-L21,0,0)</f>
        <v>67264.583735651569</v>
      </c>
    </row>
    <row r="22" spans="3:13" x14ac:dyDescent="0.2">
      <c r="C22" s="2" t="s">
        <v>52</v>
      </c>
    </row>
  </sheetData>
  <printOptions headings="1" gridLines="1"/>
  <pageMargins left="0.75" right="0.75" top="1" bottom="1" header="0.5" footer="0.5"/>
  <pageSetup scale="66" orientation="portrait" r:id="rId1"/>
  <headerFooter alignWithMargins="0">
    <oddFooter>&amp;L&amp;T&amp;CARM Problem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FB459-B8A3-4DF0-9964-BE9131C18F98}">
  <sheetPr codeName="Sheet17"/>
  <dimension ref="F4:H15"/>
  <sheetViews>
    <sheetView workbookViewId="0">
      <selection activeCell="G4" sqref="G4:G5"/>
    </sheetView>
  </sheetViews>
  <sheetFormatPr defaultRowHeight="15" x14ac:dyDescent="0.25"/>
  <cols>
    <col min="1" max="6" width="9.140625" style="8"/>
    <col min="7" max="7" width="43.85546875" style="8" bestFit="1" customWidth="1"/>
    <col min="8" max="16384" width="9.140625" style="8"/>
  </cols>
  <sheetData>
    <row r="4" spans="6:8" x14ac:dyDescent="0.25">
      <c r="G4" s="13" t="s">
        <v>92</v>
      </c>
    </row>
    <row r="5" spans="6:8" x14ac:dyDescent="0.25">
      <c r="G5" s="13" t="s">
        <v>93</v>
      </c>
    </row>
    <row r="6" spans="6:8" x14ac:dyDescent="0.25">
      <c r="G6" s="8" t="s">
        <v>6</v>
      </c>
      <c r="H6" s="8">
        <v>0.08</v>
      </c>
    </row>
    <row r="7" spans="6:8" x14ac:dyDescent="0.25">
      <c r="G7" s="8" t="s">
        <v>94</v>
      </c>
      <c r="H7" s="8">
        <v>100</v>
      </c>
    </row>
    <row r="8" spans="6:8" x14ac:dyDescent="0.25">
      <c r="G8" s="13" t="s">
        <v>95</v>
      </c>
    </row>
    <row r="9" spans="6:8" x14ac:dyDescent="0.25">
      <c r="F9" s="8" t="s">
        <v>96</v>
      </c>
      <c r="G9" s="9">
        <f>PV(H6,H7+1-62,-8000,0,1)</f>
        <v>102630.95193985371</v>
      </c>
    </row>
    <row r="10" spans="6:8" x14ac:dyDescent="0.25">
      <c r="F10" s="8" t="s">
        <v>97</v>
      </c>
      <c r="G10" s="9">
        <f>-PV(H6,H7+1-65,10000,0,1)/(1+H6)^3</f>
        <v>100456.04246254003</v>
      </c>
    </row>
    <row r="12" spans="6:8" x14ac:dyDescent="0.25">
      <c r="F12" s="8" t="s">
        <v>98</v>
      </c>
      <c r="G12" s="9">
        <f>G9-G10</f>
        <v>2174.9094773136749</v>
      </c>
    </row>
    <row r="14" spans="6:8" x14ac:dyDescent="0.25">
      <c r="G14" s="8" t="s">
        <v>99</v>
      </c>
    </row>
    <row r="15" spans="6:8" x14ac:dyDescent="0.25">
      <c r="G15" s="8" t="s">
        <v>100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00EE4-E19A-480F-AE36-C75B1B82EB0D}">
  <sheetPr codeName="Sheet18"/>
  <dimension ref="E5:G8"/>
  <sheetViews>
    <sheetView workbookViewId="0">
      <selection activeCell="G8" sqref="G8"/>
    </sheetView>
  </sheetViews>
  <sheetFormatPr defaultRowHeight="15" x14ac:dyDescent="0.25"/>
  <cols>
    <col min="1" max="6" width="9.140625" style="8"/>
    <col min="7" max="7" width="56.5703125" style="8" bestFit="1" customWidth="1"/>
    <col min="8" max="16384" width="9.140625" style="8"/>
  </cols>
  <sheetData>
    <row r="5" spans="5:7" x14ac:dyDescent="0.25">
      <c r="G5" s="8" t="s">
        <v>101</v>
      </c>
    </row>
    <row r="6" spans="5:7" x14ac:dyDescent="0.25">
      <c r="F6" s="8" t="s">
        <v>6</v>
      </c>
      <c r="G6" s="8" t="s">
        <v>102</v>
      </c>
    </row>
    <row r="7" spans="5:7" x14ac:dyDescent="0.25">
      <c r="E7" s="8">
        <v>0.1</v>
      </c>
      <c r="F7" s="8">
        <v>9.9113086936161748E-2</v>
      </c>
      <c r="G7" s="9">
        <f>PV(F7,50,-50000,0,0)</f>
        <v>500000.00000003813</v>
      </c>
    </row>
    <row r="8" spans="5:7" x14ac:dyDescent="0.25">
      <c r="G8" s="10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7722D-A7CD-4058-AC5B-7220F21B52BC}">
  <sheetPr codeName="Sheet19"/>
  <dimension ref="G4:G6"/>
  <sheetViews>
    <sheetView workbookViewId="0">
      <selection activeCell="F5" sqref="F5"/>
    </sheetView>
  </sheetViews>
  <sheetFormatPr defaultRowHeight="15" x14ac:dyDescent="0.25"/>
  <cols>
    <col min="1" max="16384" width="9.140625" style="8"/>
  </cols>
  <sheetData>
    <row r="4" spans="7:7" x14ac:dyDescent="0.25">
      <c r="G4" s="8" t="s">
        <v>103</v>
      </c>
    </row>
    <row r="5" spans="7:7" x14ac:dyDescent="0.25">
      <c r="G5" s="8" t="s">
        <v>104</v>
      </c>
    </row>
    <row r="6" spans="7:7" x14ac:dyDescent="0.25">
      <c r="G6" s="8">
        <f>(1000/(1.06^30))+PV(0.06,30,-50,0,0)</f>
        <v>862.3516884851058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8176F-B0F4-4F9D-95E1-838AD38A8A21}">
  <sheetPr codeName="Sheet2"/>
  <dimension ref="B2:D16"/>
  <sheetViews>
    <sheetView workbookViewId="0">
      <selection activeCell="D16" sqref="D16"/>
    </sheetView>
  </sheetViews>
  <sheetFormatPr defaultRowHeight="12.75" x14ac:dyDescent="0.2"/>
  <cols>
    <col min="1" max="2" width="9.140625" style="2"/>
    <col min="3" max="3" width="16.140625" style="2" customWidth="1"/>
    <col min="4" max="4" width="14" style="2" bestFit="1" customWidth="1"/>
    <col min="5" max="16384" width="9.140625" style="2"/>
  </cols>
  <sheetData>
    <row r="2" spans="2:4" x14ac:dyDescent="0.2">
      <c r="C2" s="2" t="s">
        <v>3</v>
      </c>
    </row>
    <row r="3" spans="2:4" x14ac:dyDescent="0.2">
      <c r="C3" s="2" t="s">
        <v>4</v>
      </c>
    </row>
    <row r="6" spans="2:4" x14ac:dyDescent="0.2">
      <c r="C6" s="2" t="s">
        <v>5</v>
      </c>
      <c r="D6" s="2">
        <v>10</v>
      </c>
    </row>
    <row r="7" spans="2:4" x14ac:dyDescent="0.2">
      <c r="C7" s="2" t="s">
        <v>6</v>
      </c>
      <c r="D7" s="2">
        <v>0.1</v>
      </c>
    </row>
    <row r="8" spans="2:4" x14ac:dyDescent="0.2">
      <c r="C8" s="2" t="s">
        <v>7</v>
      </c>
      <c r="D8" s="3">
        <v>1000000</v>
      </c>
    </row>
    <row r="11" spans="2:4" x14ac:dyDescent="0.2">
      <c r="C11" s="2" t="s">
        <v>8</v>
      </c>
      <c r="D11" s="4">
        <f>PMT(rate,duration,-amount/1.1^10,0,0)</f>
        <v>62745.394882511573</v>
      </c>
    </row>
    <row r="13" spans="2:4" x14ac:dyDescent="0.2">
      <c r="B13" s="2" t="s">
        <v>9</v>
      </c>
      <c r="C13" s="2" t="s">
        <v>2</v>
      </c>
      <c r="D13" s="4">
        <f>FV(0.1,10,-D11,0,0)</f>
        <v>1000000.0000000006</v>
      </c>
    </row>
    <row r="15" spans="2:4" x14ac:dyDescent="0.2">
      <c r="C15" s="2" t="s">
        <v>10</v>
      </c>
    </row>
    <row r="16" spans="2:4" x14ac:dyDescent="0.2">
      <c r="C16" s="2" t="s">
        <v>11</v>
      </c>
    </row>
  </sheetData>
  <pageMargins left="0.75" right="0.75" top="1" bottom="1" header="0.5" footer="0.5"/>
  <headerFooter alignWithMargins="0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8C6DF-01AB-4577-8934-1D3D42C08D6A}">
  <sheetPr codeName="Sheet20"/>
  <dimension ref="E5:H9"/>
  <sheetViews>
    <sheetView workbookViewId="0">
      <selection activeCell="E9" sqref="E9"/>
    </sheetView>
  </sheetViews>
  <sheetFormatPr defaultRowHeight="15" x14ac:dyDescent="0.25"/>
  <cols>
    <col min="1" max="16384" width="9.140625" style="8"/>
  </cols>
  <sheetData>
    <row r="5" spans="5:8" x14ac:dyDescent="0.25">
      <c r="E5" s="8" t="s">
        <v>105</v>
      </c>
      <c r="H5" s="8">
        <f>1.16^(1/12)-1</f>
        <v>1.2445137919713467E-2</v>
      </c>
    </row>
    <row r="6" spans="5:8" x14ac:dyDescent="0.25">
      <c r="F6" s="8" t="s">
        <v>106</v>
      </c>
    </row>
    <row r="7" spans="5:8" x14ac:dyDescent="0.25">
      <c r="E7" s="8">
        <f>480*PMT(1.16^(1/12)-1,480,100000,0,0)</f>
        <v>-598948.12175587146</v>
      </c>
      <c r="F7" s="8">
        <f>E7/480</f>
        <v>-1247.8085869913989</v>
      </c>
    </row>
    <row r="8" spans="5:8" x14ac:dyDescent="0.25">
      <c r="E8" s="8" t="s">
        <v>107</v>
      </c>
    </row>
    <row r="9" spans="5:8" x14ac:dyDescent="0.25">
      <c r="E9" s="8">
        <f>-CUMPRINC(H5,480,100000,433,480,0)</f>
        <v>44889.419156400683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30E6C0-300C-4E87-BC5F-7280CD384761}">
  <sheetPr codeName="Sheet21"/>
  <dimension ref="G7:G12"/>
  <sheetViews>
    <sheetView workbookViewId="0">
      <selection activeCell="G10" sqref="G10"/>
    </sheetView>
  </sheetViews>
  <sheetFormatPr defaultRowHeight="15" x14ac:dyDescent="0.25"/>
  <cols>
    <col min="1" max="16384" width="9.140625" style="8"/>
  </cols>
  <sheetData>
    <row r="7" spans="7:7" x14ac:dyDescent="0.25">
      <c r="G7" s="8" t="s">
        <v>108</v>
      </c>
    </row>
    <row r="8" spans="7:7" x14ac:dyDescent="0.25">
      <c r="G8" s="8" t="s">
        <v>109</v>
      </c>
    </row>
    <row r="9" spans="7:7" x14ac:dyDescent="0.25">
      <c r="G9" s="8" t="s">
        <v>110</v>
      </c>
    </row>
    <row r="10" spans="7:7" x14ac:dyDescent="0.25">
      <c r="G10" s="8" t="s">
        <v>111</v>
      </c>
    </row>
    <row r="12" spans="7:7" x14ac:dyDescent="0.25">
      <c r="G12" s="8">
        <f>NPER(0.045/12,-500,0,12000,1)</f>
        <v>22.941353778511765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6FFB1-7C58-453D-8563-EC97F4774A1E}">
  <sheetPr codeName="Sheet22"/>
  <dimension ref="C9:I24"/>
  <sheetViews>
    <sheetView topLeftCell="C9" workbookViewId="0">
      <selection activeCell="H20" sqref="H20"/>
    </sheetView>
  </sheetViews>
  <sheetFormatPr defaultRowHeight="15" x14ac:dyDescent="0.25"/>
  <cols>
    <col min="1" max="2" width="9.140625" style="8"/>
    <col min="3" max="3" width="15.42578125" style="8" customWidth="1"/>
    <col min="4" max="4" width="11.5703125" style="8" customWidth="1"/>
    <col min="5" max="8" width="9.140625" style="8"/>
    <col min="9" max="9" width="19" style="8" customWidth="1"/>
    <col min="10" max="16384" width="9.140625" style="8"/>
  </cols>
  <sheetData>
    <row r="9" spans="3:6" x14ac:dyDescent="0.25">
      <c r="C9" s="8" t="s">
        <v>112</v>
      </c>
      <c r="D9" s="8" t="s">
        <v>113</v>
      </c>
    </row>
    <row r="10" spans="3:6" x14ac:dyDescent="0.25">
      <c r="C10" s="8" t="s">
        <v>114</v>
      </c>
      <c r="D10" s="8">
        <v>8.15</v>
      </c>
      <c r="E10" s="8">
        <f>D10/100</f>
        <v>8.1500000000000003E-2</v>
      </c>
      <c r="F10" s="9">
        <f>PMT(E10/12,180,50000,0,0)</f>
        <v>-482.16583995712546</v>
      </c>
    </row>
    <row r="11" spans="3:6" x14ac:dyDescent="0.25">
      <c r="C11" s="8" t="s">
        <v>115</v>
      </c>
      <c r="D11" s="8">
        <v>8.4499999999999993</v>
      </c>
      <c r="E11" s="8">
        <f t="shared" ref="E11:E15" si="0">D11/100</f>
        <v>8.4499999999999992E-2</v>
      </c>
      <c r="F11" s="9">
        <f t="shared" ref="F11:F15" si="1">PMT(E11/12,180,50000,0,0)</f>
        <v>-490.90544657033081</v>
      </c>
    </row>
    <row r="12" spans="3:6" x14ac:dyDescent="0.25">
      <c r="C12" s="8" t="s">
        <v>116</v>
      </c>
      <c r="D12" s="8">
        <v>8.9499999999999993</v>
      </c>
      <c r="E12" s="8">
        <f t="shared" si="0"/>
        <v>8.9499999999999996E-2</v>
      </c>
      <c r="F12" s="9">
        <f t="shared" si="1"/>
        <v>-505.64717062816533</v>
      </c>
    </row>
    <row r="13" spans="3:6" x14ac:dyDescent="0.25">
      <c r="C13" s="8" t="s">
        <v>117</v>
      </c>
      <c r="D13" s="8">
        <v>9.7249999999999996</v>
      </c>
      <c r="E13" s="8">
        <f t="shared" si="0"/>
        <v>9.7250000000000003E-2</v>
      </c>
      <c r="F13" s="9">
        <f t="shared" si="1"/>
        <v>-528.92207283842504</v>
      </c>
    </row>
    <row r="14" spans="3:6" x14ac:dyDescent="0.25">
      <c r="C14" s="8" t="s">
        <v>118</v>
      </c>
      <c r="D14" s="8">
        <v>11.225</v>
      </c>
      <c r="E14" s="8">
        <f t="shared" si="0"/>
        <v>0.11225</v>
      </c>
      <c r="F14" s="9">
        <f t="shared" si="1"/>
        <v>-575.38271417610531</v>
      </c>
    </row>
    <row r="15" spans="3:6" x14ac:dyDescent="0.25">
      <c r="C15" s="8" t="s">
        <v>119</v>
      </c>
      <c r="D15" s="8">
        <v>12.475</v>
      </c>
      <c r="E15" s="8">
        <f t="shared" si="0"/>
        <v>0.12475</v>
      </c>
      <c r="F15" s="9">
        <f t="shared" si="1"/>
        <v>-615.44780322782162</v>
      </c>
    </row>
    <row r="18" spans="4:9" x14ac:dyDescent="0.25">
      <c r="D18" s="8" t="s">
        <v>120</v>
      </c>
      <c r="E18" s="8" t="s">
        <v>121</v>
      </c>
      <c r="F18" s="8" t="s">
        <v>45</v>
      </c>
      <c r="H18" s="8" t="s">
        <v>122</v>
      </c>
      <c r="I18" s="8" t="s">
        <v>30</v>
      </c>
    </row>
    <row r="19" spans="4:9" x14ac:dyDescent="0.25">
      <c r="D19" s="8">
        <v>620</v>
      </c>
      <c r="E19" s="8">
        <v>0.12475</v>
      </c>
      <c r="F19" s="9">
        <f>PMT(E19/12,180,50000,0,0)</f>
        <v>-615.44780322782162</v>
      </c>
      <c r="H19" s="8">
        <v>722</v>
      </c>
      <c r="I19" s="8">
        <f>VLOOKUP(H19,$D$19:$F$24,3)</f>
        <v>-490.90544657033081</v>
      </c>
    </row>
    <row r="20" spans="4:9" x14ac:dyDescent="0.25">
      <c r="D20" s="8">
        <v>640</v>
      </c>
      <c r="E20" s="8">
        <v>0.11275</v>
      </c>
      <c r="F20" s="9">
        <f t="shared" ref="F20:F24" si="2">PMT(E20/12,180,50000,0,0)</f>
        <v>-576.96237751810963</v>
      </c>
    </row>
    <row r="21" spans="4:9" x14ac:dyDescent="0.25">
      <c r="D21" s="8">
        <v>670</v>
      </c>
      <c r="E21" s="8">
        <v>9.7250000000000003E-2</v>
      </c>
      <c r="F21" s="9">
        <f t="shared" si="2"/>
        <v>-528.92207283842504</v>
      </c>
    </row>
    <row r="22" spans="4:9" x14ac:dyDescent="0.25">
      <c r="D22" s="8">
        <v>700</v>
      </c>
      <c r="E22" s="8">
        <v>8.9499999999999996E-2</v>
      </c>
      <c r="F22" s="9">
        <f t="shared" si="2"/>
        <v>-505.64717062816533</v>
      </c>
    </row>
    <row r="23" spans="4:9" x14ac:dyDescent="0.25">
      <c r="D23" s="8">
        <v>720</v>
      </c>
      <c r="E23" s="8">
        <v>8.4500000000000006E-2</v>
      </c>
      <c r="F23" s="9">
        <f t="shared" si="2"/>
        <v>-490.90544657033081</v>
      </c>
    </row>
    <row r="24" spans="4:9" x14ac:dyDescent="0.25">
      <c r="D24" s="8">
        <v>740</v>
      </c>
      <c r="E24" s="8">
        <v>8.1500000000000003E-2</v>
      </c>
      <c r="F24" s="9">
        <f t="shared" si="2"/>
        <v>-482.16583995712546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D84B0-461D-41E5-BF94-D29D31E8570F}">
  <sheetPr codeName="Sheet23"/>
  <dimension ref="C3:F34"/>
  <sheetViews>
    <sheetView topLeftCell="C1" workbookViewId="0">
      <selection activeCell="C14" sqref="C14"/>
    </sheetView>
  </sheetViews>
  <sheetFormatPr defaultRowHeight="12.75" x14ac:dyDescent="0.2"/>
  <cols>
    <col min="1" max="2" width="9.140625" style="2"/>
    <col min="3" max="3" width="33.7109375" style="2" customWidth="1"/>
    <col min="4" max="4" width="15.5703125" style="2" customWidth="1"/>
    <col min="5" max="16384" width="9.140625" style="2"/>
  </cols>
  <sheetData>
    <row r="3" spans="3:6" x14ac:dyDescent="0.2">
      <c r="C3" s="2" t="s">
        <v>123</v>
      </c>
    </row>
    <row r="4" spans="3:6" x14ac:dyDescent="0.2">
      <c r="C4" s="2" t="s">
        <v>124</v>
      </c>
    </row>
    <row r="5" spans="3:6" x14ac:dyDescent="0.2">
      <c r="C5" s="2" t="s">
        <v>125</v>
      </c>
    </row>
    <row r="7" spans="3:6" x14ac:dyDescent="0.2">
      <c r="C7" s="2" t="s">
        <v>126</v>
      </c>
      <c r="D7" s="4">
        <f>FV(0.08,20,0,-250000,1)</f>
        <v>1165239.2859623267</v>
      </c>
    </row>
    <row r="8" spans="3:6" x14ac:dyDescent="0.2">
      <c r="C8" s="2" t="s">
        <v>127</v>
      </c>
      <c r="D8" s="4">
        <f>FV(0.08,20,-15000,0,0)</f>
        <v>686429.46447174496</v>
      </c>
    </row>
    <row r="9" spans="3:6" x14ac:dyDescent="0.2">
      <c r="C9" s="2" t="s">
        <v>128</v>
      </c>
      <c r="D9" s="4">
        <f>D7-D8</f>
        <v>478809.82149058173</v>
      </c>
    </row>
    <row r="12" spans="3:6" x14ac:dyDescent="0.2">
      <c r="D12" s="2" t="s">
        <v>129</v>
      </c>
    </row>
    <row r="13" spans="3:6" x14ac:dyDescent="0.2">
      <c r="C13" s="2" t="s">
        <v>130</v>
      </c>
      <c r="D13" s="2" t="s">
        <v>131</v>
      </c>
      <c r="E13" s="2" t="s">
        <v>132</v>
      </c>
      <c r="F13" s="2" t="s">
        <v>133</v>
      </c>
    </row>
    <row r="14" spans="3:6" x14ac:dyDescent="0.2">
      <c r="C14" s="2">
        <v>0</v>
      </c>
      <c r="F14" s="2">
        <f>1.08*(D14-E14)</f>
        <v>0</v>
      </c>
    </row>
    <row r="15" spans="3:6" x14ac:dyDescent="0.2">
      <c r="C15" s="2">
        <v>1</v>
      </c>
      <c r="D15" s="2">
        <v>250000</v>
      </c>
      <c r="E15" s="2">
        <v>15000</v>
      </c>
      <c r="F15" s="2">
        <f>1.08*(D15)-E15</f>
        <v>255000</v>
      </c>
    </row>
    <row r="16" spans="3:6" x14ac:dyDescent="0.2">
      <c r="C16" s="2">
        <v>2</v>
      </c>
      <c r="D16" s="2">
        <f t="shared" ref="D16:D34" si="0">F15</f>
        <v>255000</v>
      </c>
      <c r="E16" s="2">
        <v>15000</v>
      </c>
      <c r="F16" s="2">
        <f t="shared" ref="F16:F34" si="1">1.08*(D16)-E16</f>
        <v>260400</v>
      </c>
    </row>
    <row r="17" spans="3:6" x14ac:dyDescent="0.2">
      <c r="C17" s="2">
        <v>3</v>
      </c>
      <c r="D17" s="2">
        <f t="shared" si="0"/>
        <v>260400</v>
      </c>
      <c r="E17" s="2">
        <v>15000</v>
      </c>
      <c r="F17" s="2">
        <f t="shared" si="1"/>
        <v>266232</v>
      </c>
    </row>
    <row r="18" spans="3:6" x14ac:dyDescent="0.2">
      <c r="C18" s="2">
        <v>4</v>
      </c>
      <c r="D18" s="2">
        <f t="shared" si="0"/>
        <v>266232</v>
      </c>
      <c r="E18" s="2">
        <v>15000</v>
      </c>
      <c r="F18" s="2">
        <f t="shared" si="1"/>
        <v>272530.56</v>
      </c>
    </row>
    <row r="19" spans="3:6" x14ac:dyDescent="0.2">
      <c r="C19" s="2">
        <v>5</v>
      </c>
      <c r="D19" s="2">
        <f t="shared" si="0"/>
        <v>272530.56</v>
      </c>
      <c r="E19" s="2">
        <v>15000</v>
      </c>
      <c r="F19" s="2">
        <f t="shared" si="1"/>
        <v>279333.0048</v>
      </c>
    </row>
    <row r="20" spans="3:6" x14ac:dyDescent="0.2">
      <c r="C20" s="2">
        <v>6</v>
      </c>
      <c r="D20" s="2">
        <f t="shared" si="0"/>
        <v>279333.0048</v>
      </c>
      <c r="E20" s="2">
        <v>15000</v>
      </c>
      <c r="F20" s="2">
        <f t="shared" si="1"/>
        <v>286679.64518400002</v>
      </c>
    </row>
    <row r="21" spans="3:6" x14ac:dyDescent="0.2">
      <c r="C21" s="2">
        <v>7</v>
      </c>
      <c r="D21" s="2">
        <f t="shared" si="0"/>
        <v>286679.64518400002</v>
      </c>
      <c r="E21" s="2">
        <v>15000</v>
      </c>
      <c r="F21" s="2">
        <f t="shared" si="1"/>
        <v>294614.01679872005</v>
      </c>
    </row>
    <row r="22" spans="3:6" x14ac:dyDescent="0.2">
      <c r="C22" s="2">
        <v>8</v>
      </c>
      <c r="D22" s="2">
        <f t="shared" si="0"/>
        <v>294614.01679872005</v>
      </c>
      <c r="E22" s="2">
        <v>15000</v>
      </c>
      <c r="F22" s="2">
        <f t="shared" si="1"/>
        <v>303183.13814261765</v>
      </c>
    </row>
    <row r="23" spans="3:6" x14ac:dyDescent="0.2">
      <c r="C23" s="2">
        <v>9</v>
      </c>
      <c r="D23" s="2">
        <f t="shared" si="0"/>
        <v>303183.13814261765</v>
      </c>
      <c r="E23" s="2">
        <v>15000</v>
      </c>
      <c r="F23" s="2">
        <f t="shared" si="1"/>
        <v>312437.78919402708</v>
      </c>
    </row>
    <row r="24" spans="3:6" x14ac:dyDescent="0.2">
      <c r="C24" s="2">
        <v>10</v>
      </c>
      <c r="D24" s="2">
        <f t="shared" si="0"/>
        <v>312437.78919402708</v>
      </c>
      <c r="E24" s="2">
        <v>15000</v>
      </c>
      <c r="F24" s="2">
        <f t="shared" si="1"/>
        <v>322432.81232954928</v>
      </c>
    </row>
    <row r="25" spans="3:6" x14ac:dyDescent="0.2">
      <c r="C25" s="2">
        <v>11</v>
      </c>
      <c r="D25" s="2">
        <f t="shared" si="0"/>
        <v>322432.81232954928</v>
      </c>
      <c r="E25" s="2">
        <v>15000</v>
      </c>
      <c r="F25" s="2">
        <f t="shared" si="1"/>
        <v>333227.43731591327</v>
      </c>
    </row>
    <row r="26" spans="3:6" x14ac:dyDescent="0.2">
      <c r="C26" s="2">
        <v>12</v>
      </c>
      <c r="D26" s="2">
        <f t="shared" si="0"/>
        <v>333227.43731591327</v>
      </c>
      <c r="E26" s="2">
        <v>15000</v>
      </c>
      <c r="F26" s="2">
        <f t="shared" si="1"/>
        <v>344885.63230118633</v>
      </c>
    </row>
    <row r="27" spans="3:6" x14ac:dyDescent="0.2">
      <c r="C27" s="2">
        <v>13</v>
      </c>
      <c r="D27" s="2">
        <f t="shared" si="0"/>
        <v>344885.63230118633</v>
      </c>
      <c r="E27" s="2">
        <v>15000</v>
      </c>
      <c r="F27" s="2">
        <f t="shared" si="1"/>
        <v>357476.48288528126</v>
      </c>
    </row>
    <row r="28" spans="3:6" x14ac:dyDescent="0.2">
      <c r="C28" s="2">
        <v>14</v>
      </c>
      <c r="D28" s="2">
        <f t="shared" si="0"/>
        <v>357476.48288528126</v>
      </c>
      <c r="E28" s="2">
        <v>15000</v>
      </c>
      <c r="F28" s="2">
        <f t="shared" si="1"/>
        <v>371074.60151610378</v>
      </c>
    </row>
    <row r="29" spans="3:6" x14ac:dyDescent="0.2">
      <c r="C29" s="2">
        <v>15</v>
      </c>
      <c r="D29" s="2">
        <f t="shared" si="0"/>
        <v>371074.60151610378</v>
      </c>
      <c r="E29" s="2">
        <v>15000</v>
      </c>
      <c r="F29" s="2">
        <f t="shared" si="1"/>
        <v>385760.56963739212</v>
      </c>
    </row>
    <row r="30" spans="3:6" x14ac:dyDescent="0.2">
      <c r="C30" s="2">
        <v>16</v>
      </c>
      <c r="D30" s="2">
        <f t="shared" si="0"/>
        <v>385760.56963739212</v>
      </c>
      <c r="E30" s="2">
        <v>15000</v>
      </c>
      <c r="F30" s="2">
        <f t="shared" si="1"/>
        <v>401621.41520838352</v>
      </c>
    </row>
    <row r="31" spans="3:6" x14ac:dyDescent="0.2">
      <c r="C31" s="2">
        <v>17</v>
      </c>
      <c r="D31" s="2">
        <f t="shared" si="0"/>
        <v>401621.41520838352</v>
      </c>
      <c r="E31" s="2">
        <v>15000</v>
      </c>
      <c r="F31" s="2">
        <f t="shared" si="1"/>
        <v>418751.12842505425</v>
      </c>
    </row>
    <row r="32" spans="3:6" x14ac:dyDescent="0.2">
      <c r="C32" s="2">
        <v>18</v>
      </c>
      <c r="D32" s="2">
        <f t="shared" si="0"/>
        <v>418751.12842505425</v>
      </c>
      <c r="E32" s="2">
        <v>15000</v>
      </c>
      <c r="F32" s="2">
        <f t="shared" si="1"/>
        <v>437251.21869905863</v>
      </c>
    </row>
    <row r="33" spans="3:6" x14ac:dyDescent="0.2">
      <c r="C33" s="2">
        <v>19</v>
      </c>
      <c r="D33" s="2">
        <f t="shared" si="0"/>
        <v>437251.21869905863</v>
      </c>
      <c r="E33" s="2">
        <v>15000</v>
      </c>
      <c r="F33" s="2">
        <f t="shared" si="1"/>
        <v>457231.31619498337</v>
      </c>
    </row>
    <row r="34" spans="3:6" x14ac:dyDescent="0.2">
      <c r="C34" s="2">
        <v>20</v>
      </c>
      <c r="D34" s="2">
        <f t="shared" si="0"/>
        <v>457231.31619498337</v>
      </c>
      <c r="E34" s="2">
        <v>15000</v>
      </c>
      <c r="F34" s="2">
        <f t="shared" si="1"/>
        <v>478809.82149058208</v>
      </c>
    </row>
  </sheetData>
  <pageMargins left="0.75" right="0.75" top="1" bottom="1" header="0.5" footer="0.5"/>
  <headerFooter alignWithMargins="0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20591-5EE8-48E1-A3D1-C0EAC2F1367A}">
  <sheetPr codeName="Sheet24"/>
  <dimension ref="D9:H12"/>
  <sheetViews>
    <sheetView workbookViewId="0">
      <selection activeCell="D18" sqref="D18"/>
    </sheetView>
  </sheetViews>
  <sheetFormatPr defaultRowHeight="15" x14ac:dyDescent="0.25"/>
  <cols>
    <col min="1" max="16384" width="9.140625" style="8"/>
  </cols>
  <sheetData>
    <row r="9" spans="4:8" x14ac:dyDescent="0.25">
      <c r="F9" s="8" t="s">
        <v>134</v>
      </c>
      <c r="G9" s="8" t="s">
        <v>135</v>
      </c>
      <c r="H9" s="8" t="s">
        <v>136</v>
      </c>
    </row>
    <row r="10" spans="4:8" x14ac:dyDescent="0.25">
      <c r="D10" s="8" t="s">
        <v>7</v>
      </c>
      <c r="E10" s="8" t="s">
        <v>137</v>
      </c>
      <c r="F10" s="8" t="s">
        <v>6</v>
      </c>
      <c r="G10" s="8" t="s">
        <v>28</v>
      </c>
      <c r="H10" s="8" t="s">
        <v>138</v>
      </c>
    </row>
    <row r="11" spans="4:8" x14ac:dyDescent="0.25">
      <c r="D11" s="8">
        <v>40000</v>
      </c>
      <c r="E11" s="8">
        <v>48</v>
      </c>
      <c r="F11" s="8">
        <v>6.8500000000000005E-2</v>
      </c>
      <c r="G11" s="9">
        <f>PMT(F11/12,E11,D11,0,0)</f>
        <v>-955.06854613463656</v>
      </c>
      <c r="H11" s="14">
        <f>E11*(-G11)-D11</f>
        <v>5843.290214462555</v>
      </c>
    </row>
    <row r="12" spans="4:8" x14ac:dyDescent="0.25">
      <c r="D12" s="8">
        <v>40000</v>
      </c>
      <c r="E12" s="8">
        <v>60</v>
      </c>
      <c r="F12" s="8">
        <v>6.59E-2</v>
      </c>
      <c r="G12" s="9">
        <f>PMT(F12/12,E12,D12,0,0)</f>
        <v>-784.33326636413472</v>
      </c>
      <c r="H12" s="14">
        <f>E12*(-G12)-D12</f>
        <v>7059.9959818480856</v>
      </c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195DF-02FA-49D9-B5FE-9FB2A783603C}">
  <sheetPr codeName="Sheet25"/>
  <dimension ref="B2:N20"/>
  <sheetViews>
    <sheetView workbookViewId="0">
      <selection activeCell="D6" sqref="D6"/>
    </sheetView>
  </sheetViews>
  <sheetFormatPr defaultRowHeight="15" x14ac:dyDescent="0.25"/>
  <cols>
    <col min="1" max="1" width="9.140625" style="8"/>
    <col min="2" max="2" width="13.5703125" style="8" customWidth="1"/>
    <col min="3" max="3" width="23.42578125" style="8" customWidth="1"/>
    <col min="4" max="14" width="10.85546875" style="8" bestFit="1" customWidth="1"/>
    <col min="15" max="16384" width="9.140625" style="8"/>
  </cols>
  <sheetData>
    <row r="2" spans="2:14" x14ac:dyDescent="0.25">
      <c r="B2" s="8" t="s">
        <v>139</v>
      </c>
      <c r="C2" s="14">
        <v>50000</v>
      </c>
    </row>
    <row r="3" spans="2:14" x14ac:dyDescent="0.25">
      <c r="B3" s="8" t="s">
        <v>140</v>
      </c>
      <c r="C3" s="14">
        <v>5000</v>
      </c>
    </row>
    <row r="4" spans="2:14" x14ac:dyDescent="0.25">
      <c r="B4" s="8" t="s">
        <v>141</v>
      </c>
      <c r="C4" s="8">
        <v>10</v>
      </c>
    </row>
    <row r="6" spans="2:14" x14ac:dyDescent="0.25">
      <c r="D6" s="8">
        <f>(2/11)*45000</f>
        <v>8181.818181818182</v>
      </c>
      <c r="F6" s="15"/>
    </row>
    <row r="7" spans="2:14" x14ac:dyDescent="0.25">
      <c r="F7" s="9"/>
      <c r="G7" s="9"/>
      <c r="H7" s="9"/>
      <c r="I7" s="9"/>
      <c r="J7" s="9"/>
      <c r="K7" s="9"/>
      <c r="L7" s="9"/>
      <c r="M7" s="9"/>
    </row>
    <row r="8" spans="2:14" x14ac:dyDescent="0.25"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8">
        <v>8</v>
      </c>
      <c r="L8" s="8">
        <v>9</v>
      </c>
      <c r="M8" s="8">
        <v>10</v>
      </c>
      <c r="N8" s="8" t="s">
        <v>142</v>
      </c>
    </row>
    <row r="9" spans="2:14" x14ac:dyDescent="0.25">
      <c r="B9" s="8" t="s">
        <v>143</v>
      </c>
      <c r="C9" s="8" t="s">
        <v>144</v>
      </c>
      <c r="D9" s="9">
        <f t="shared" ref="D9:M9" si="0">SLN(Cost,Salvage_Value,Years)</f>
        <v>4500</v>
      </c>
      <c r="E9" s="9">
        <f t="shared" si="0"/>
        <v>4500</v>
      </c>
      <c r="F9" s="9">
        <f t="shared" si="0"/>
        <v>4500</v>
      </c>
      <c r="G9" s="9">
        <f t="shared" si="0"/>
        <v>4500</v>
      </c>
      <c r="H9" s="9">
        <f t="shared" si="0"/>
        <v>4500</v>
      </c>
      <c r="I9" s="9">
        <f t="shared" si="0"/>
        <v>4500</v>
      </c>
      <c r="J9" s="9">
        <f t="shared" si="0"/>
        <v>4500</v>
      </c>
      <c r="K9" s="9">
        <f t="shared" si="0"/>
        <v>4500</v>
      </c>
      <c r="L9" s="9">
        <f t="shared" si="0"/>
        <v>4500</v>
      </c>
      <c r="M9" s="9">
        <f t="shared" si="0"/>
        <v>4500</v>
      </c>
      <c r="N9" s="9">
        <f>SUM(D9:M9)</f>
        <v>45000</v>
      </c>
    </row>
    <row r="10" spans="2:14" x14ac:dyDescent="0.25">
      <c r="B10" s="8" t="s">
        <v>145</v>
      </c>
      <c r="C10" s="8" t="s">
        <v>146</v>
      </c>
      <c r="D10" s="9">
        <f t="shared" ref="D10:M10" si="1">DDB(Cost,Salvage_Value,Years,D8)</f>
        <v>10000</v>
      </c>
      <c r="E10" s="9">
        <f t="shared" si="1"/>
        <v>8000</v>
      </c>
      <c r="F10" s="9">
        <f t="shared" si="1"/>
        <v>6400.0000000000018</v>
      </c>
      <c r="G10" s="9">
        <f t="shared" si="1"/>
        <v>5120.0000000000018</v>
      </c>
      <c r="H10" s="9">
        <f t="shared" si="1"/>
        <v>4096.0000000000027</v>
      </c>
      <c r="I10" s="9">
        <f t="shared" si="1"/>
        <v>3276.8000000000025</v>
      </c>
      <c r="J10" s="9">
        <f t="shared" si="1"/>
        <v>2621.4400000000019</v>
      </c>
      <c r="K10" s="9">
        <f t="shared" si="1"/>
        <v>2097.1520000000014</v>
      </c>
      <c r="L10" s="9">
        <f t="shared" si="1"/>
        <v>1677.7216000000017</v>
      </c>
      <c r="M10" s="9">
        <f t="shared" si="1"/>
        <v>1342.1772800000012</v>
      </c>
      <c r="N10" s="9">
        <f t="shared" ref="N10:N11" si="2">SUM(D10:M10)</f>
        <v>44631.290880000015</v>
      </c>
    </row>
    <row r="11" spans="2:14" x14ac:dyDescent="0.25">
      <c r="B11" s="8" t="s">
        <v>147</v>
      </c>
      <c r="C11" s="8" t="s">
        <v>148</v>
      </c>
      <c r="D11" s="9">
        <f t="shared" ref="D11:M11" si="3">SYD(Cost,Salvage_Value,Years,D8)</f>
        <v>8181.818181818182</v>
      </c>
      <c r="E11" s="9">
        <f t="shared" si="3"/>
        <v>7363.636363636364</v>
      </c>
      <c r="F11" s="9">
        <f t="shared" si="3"/>
        <v>6545.454545454545</v>
      </c>
      <c r="G11" s="9">
        <f t="shared" si="3"/>
        <v>5727.272727272727</v>
      </c>
      <c r="H11" s="9">
        <f t="shared" si="3"/>
        <v>4909.090909090909</v>
      </c>
      <c r="I11" s="9">
        <f t="shared" si="3"/>
        <v>4090.909090909091</v>
      </c>
      <c r="J11" s="9">
        <f t="shared" si="3"/>
        <v>3272.7272727272725</v>
      </c>
      <c r="K11" s="9">
        <f t="shared" si="3"/>
        <v>2454.5454545454545</v>
      </c>
      <c r="L11" s="9">
        <f t="shared" si="3"/>
        <v>1636.3636363636363</v>
      </c>
      <c r="M11" s="9">
        <f t="shared" si="3"/>
        <v>818.18181818181813</v>
      </c>
      <c r="N11" s="9">
        <f t="shared" si="2"/>
        <v>45000</v>
      </c>
    </row>
    <row r="13" spans="2:14" x14ac:dyDescent="0.25">
      <c r="G13" s="8" t="s">
        <v>149</v>
      </c>
    </row>
    <row r="14" spans="2:14" x14ac:dyDescent="0.25">
      <c r="C14" s="8" t="s">
        <v>150</v>
      </c>
      <c r="E14" s="8">
        <f>(10/55)*50000</f>
        <v>9090.9090909090919</v>
      </c>
      <c r="G14" s="8" t="s">
        <v>151</v>
      </c>
    </row>
    <row r="15" spans="2:14" x14ac:dyDescent="0.25">
      <c r="C15" s="8" t="s">
        <v>152</v>
      </c>
    </row>
    <row r="16" spans="2:14" x14ac:dyDescent="0.25">
      <c r="C16" s="8" t="s">
        <v>153</v>
      </c>
    </row>
    <row r="18" spans="3:3" x14ac:dyDescent="0.25">
      <c r="C18" s="8" t="s">
        <v>145</v>
      </c>
    </row>
    <row r="19" spans="3:3" x14ac:dyDescent="0.25">
      <c r="C19" s="8" t="s">
        <v>154</v>
      </c>
    </row>
    <row r="20" spans="3:3" x14ac:dyDescent="0.25">
      <c r="C20" s="8" t="s">
        <v>155</v>
      </c>
    </row>
  </sheetData>
  <pageMargins left="0.7" right="0.7" top="0.75" bottom="0.75" header="0.3" footer="0.3"/>
  <pageSetup orientation="portrait" horizontalDpi="200" verticalDpi="2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9CA6E-796C-487B-9C49-09478014FC78}">
  <sheetPr codeName="Sheet26"/>
  <dimension ref="B4:C10"/>
  <sheetViews>
    <sheetView workbookViewId="0">
      <selection activeCell="C9" sqref="C9"/>
    </sheetView>
  </sheetViews>
  <sheetFormatPr defaultRowHeight="12.75" x14ac:dyDescent="0.2"/>
  <cols>
    <col min="1" max="2" width="9.140625" style="2"/>
    <col min="3" max="3" width="48.28515625" style="2" bestFit="1" customWidth="1"/>
    <col min="4" max="16384" width="9.140625" style="2"/>
  </cols>
  <sheetData>
    <row r="4" spans="2:3" x14ac:dyDescent="0.2">
      <c r="C4" s="2" t="s">
        <v>156</v>
      </c>
    </row>
    <row r="6" spans="2:3" x14ac:dyDescent="0.2">
      <c r="C6" s="4">
        <f>FV(0.008,240,-1000,0,0)</f>
        <v>721131.21927512833</v>
      </c>
    </row>
    <row r="8" spans="2:3" x14ac:dyDescent="0.2">
      <c r="C8" s="2" t="s">
        <v>157</v>
      </c>
    </row>
    <row r="9" spans="2:3" x14ac:dyDescent="0.2">
      <c r="C9" s="3">
        <f>(1000000-C6)/1.008^240</f>
        <v>41197.626085079275</v>
      </c>
    </row>
    <row r="10" spans="2:3" x14ac:dyDescent="0.2">
      <c r="B10" s="2" t="s">
        <v>158</v>
      </c>
      <c r="C10" s="4">
        <f>PV(0.008,240,0,-(1000000-C6),0)</f>
        <v>41197.626085079275</v>
      </c>
    </row>
  </sheetData>
  <pageMargins left="0.75" right="0.75" top="1" bottom="1" header="0.5" footer="0.5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4A1FB-F641-4D4D-B51E-C57529FE7232}">
  <sheetPr codeName="Sheet27"/>
  <dimension ref="C3:G18"/>
  <sheetViews>
    <sheetView workbookViewId="0">
      <selection activeCell="C14" sqref="C14"/>
    </sheetView>
  </sheetViews>
  <sheetFormatPr defaultRowHeight="12.75" x14ac:dyDescent="0.2"/>
  <cols>
    <col min="1" max="16384" width="9.140625" style="2"/>
  </cols>
  <sheetData>
    <row r="3" spans="3:7" x14ac:dyDescent="0.2">
      <c r="C3" s="2" t="s">
        <v>159</v>
      </c>
    </row>
    <row r="5" spans="3:7" x14ac:dyDescent="0.2">
      <c r="C5" s="4">
        <f>PV(0.06,7,-15,0,0)</f>
        <v>83.735721594415992</v>
      </c>
    </row>
    <row r="6" spans="3:7" x14ac:dyDescent="0.2">
      <c r="F6" s="2" t="s">
        <v>160</v>
      </c>
    </row>
    <row r="8" spans="3:7" x14ac:dyDescent="0.2">
      <c r="F8" s="2" t="s">
        <v>40</v>
      </c>
      <c r="G8" s="2" t="s">
        <v>45</v>
      </c>
    </row>
    <row r="9" spans="3:7" x14ac:dyDescent="0.2">
      <c r="F9" s="2">
        <v>1</v>
      </c>
      <c r="G9" s="2">
        <v>15</v>
      </c>
    </row>
    <row r="10" spans="3:7" x14ac:dyDescent="0.2">
      <c r="F10" s="2">
        <v>2</v>
      </c>
      <c r="G10" s="2">
        <v>15</v>
      </c>
    </row>
    <row r="11" spans="3:7" x14ac:dyDescent="0.2">
      <c r="F11" s="2">
        <v>3</v>
      </c>
      <c r="G11" s="2">
        <v>15</v>
      </c>
    </row>
    <row r="12" spans="3:7" x14ac:dyDescent="0.2">
      <c r="F12" s="2">
        <v>4</v>
      </c>
      <c r="G12" s="2">
        <v>15</v>
      </c>
    </row>
    <row r="13" spans="3:7" x14ac:dyDescent="0.2">
      <c r="F13" s="2">
        <v>5</v>
      </c>
      <c r="G13" s="2">
        <v>15</v>
      </c>
    </row>
    <row r="14" spans="3:7" x14ac:dyDescent="0.2">
      <c r="F14" s="2">
        <v>6</v>
      </c>
      <c r="G14" s="2">
        <v>15</v>
      </c>
    </row>
    <row r="15" spans="3:7" x14ac:dyDescent="0.2">
      <c r="F15" s="2">
        <v>7</v>
      </c>
      <c r="G15" s="2">
        <v>15</v>
      </c>
    </row>
    <row r="17" spans="6:6" x14ac:dyDescent="0.2">
      <c r="F17" s="2" t="s">
        <v>161</v>
      </c>
    </row>
    <row r="18" spans="6:6" x14ac:dyDescent="0.2">
      <c r="F18" s="4">
        <f>NPV(0.06,G9:G15)</f>
        <v>83.735721594415892</v>
      </c>
    </row>
  </sheetData>
  <pageMargins left="0.75" right="0.75" top="1" bottom="1" header="0.5" footer="0.5"/>
  <headerFooter alignWithMargins="0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B01B6-31F5-43E6-943C-27FA221C3BE4}">
  <sheetPr codeName="Sheet28"/>
  <dimension ref="C6:D34"/>
  <sheetViews>
    <sheetView workbookViewId="0">
      <selection activeCell="D6" sqref="D6"/>
    </sheetView>
  </sheetViews>
  <sheetFormatPr defaultRowHeight="12.75" x14ac:dyDescent="0.2"/>
  <cols>
    <col min="1" max="2" width="9.140625" style="2"/>
    <col min="3" max="3" width="27.140625" style="2" customWidth="1"/>
    <col min="4" max="4" width="9.7109375" style="2" bestFit="1" customWidth="1"/>
    <col min="5" max="16384" width="9.140625" style="2"/>
  </cols>
  <sheetData>
    <row r="6" spans="3:4" x14ac:dyDescent="0.2">
      <c r="C6" s="2" t="s">
        <v>162</v>
      </c>
      <c r="D6" s="4">
        <f>PV(0.1,20,-400,0,0)</f>
        <v>3405.4254879034261</v>
      </c>
    </row>
    <row r="7" spans="3:4" x14ac:dyDescent="0.2">
      <c r="C7" s="2" t="s">
        <v>163</v>
      </c>
      <c r="D7" s="4">
        <f>PV(0.1,10,-100,0,0)</f>
        <v>614.45671057046854</v>
      </c>
    </row>
    <row r="8" spans="3:4" x14ac:dyDescent="0.2">
      <c r="C8" s="2" t="s">
        <v>164</v>
      </c>
      <c r="D8" s="4">
        <f>PV(0.1,5,-100,0,0)</f>
        <v>379.07867694084507</v>
      </c>
    </row>
    <row r="10" spans="3:4" x14ac:dyDescent="0.2">
      <c r="C10" s="2" t="s">
        <v>165</v>
      </c>
      <c r="D10" s="4">
        <f>D6-D7-D8</f>
        <v>2411.8901003921123</v>
      </c>
    </row>
    <row r="12" spans="3:4" x14ac:dyDescent="0.2">
      <c r="D12" s="2" t="s">
        <v>161</v>
      </c>
    </row>
    <row r="13" spans="3:4" x14ac:dyDescent="0.2">
      <c r="C13" s="2" t="s">
        <v>2</v>
      </c>
      <c r="D13" s="4">
        <f>NPV(0.1,D15:D34)</f>
        <v>2411.8901003921101</v>
      </c>
    </row>
    <row r="14" spans="3:4" x14ac:dyDescent="0.2">
      <c r="C14" s="2" t="s">
        <v>40</v>
      </c>
      <c r="D14" s="2" t="s">
        <v>166</v>
      </c>
    </row>
    <row r="15" spans="3:4" x14ac:dyDescent="0.2">
      <c r="C15" s="2">
        <v>1</v>
      </c>
      <c r="D15" s="3">
        <v>200</v>
      </c>
    </row>
    <row r="16" spans="3:4" x14ac:dyDescent="0.2">
      <c r="C16" s="2">
        <v>2</v>
      </c>
      <c r="D16" s="3">
        <v>200</v>
      </c>
    </row>
    <row r="17" spans="3:4" x14ac:dyDescent="0.2">
      <c r="C17" s="2">
        <v>3</v>
      </c>
      <c r="D17" s="3">
        <v>200</v>
      </c>
    </row>
    <row r="18" spans="3:4" x14ac:dyDescent="0.2">
      <c r="C18" s="2">
        <v>4</v>
      </c>
      <c r="D18" s="3">
        <v>200</v>
      </c>
    </row>
    <row r="19" spans="3:4" x14ac:dyDescent="0.2">
      <c r="C19" s="2">
        <v>5</v>
      </c>
      <c r="D19" s="3">
        <v>200</v>
      </c>
    </row>
    <row r="20" spans="3:4" x14ac:dyDescent="0.2">
      <c r="C20" s="2">
        <v>6</v>
      </c>
      <c r="D20" s="3">
        <v>300</v>
      </c>
    </row>
    <row r="21" spans="3:4" x14ac:dyDescent="0.2">
      <c r="C21" s="2">
        <v>7</v>
      </c>
      <c r="D21" s="3">
        <v>300</v>
      </c>
    </row>
    <row r="22" spans="3:4" x14ac:dyDescent="0.2">
      <c r="C22" s="2">
        <v>8</v>
      </c>
      <c r="D22" s="3">
        <v>300</v>
      </c>
    </row>
    <row r="23" spans="3:4" x14ac:dyDescent="0.2">
      <c r="C23" s="2">
        <v>9</v>
      </c>
      <c r="D23" s="3">
        <v>300</v>
      </c>
    </row>
    <row r="24" spans="3:4" x14ac:dyDescent="0.2">
      <c r="C24" s="2">
        <v>10</v>
      </c>
      <c r="D24" s="3">
        <v>300</v>
      </c>
    </row>
    <row r="25" spans="3:4" x14ac:dyDescent="0.2">
      <c r="C25" s="2">
        <v>11</v>
      </c>
      <c r="D25" s="3">
        <v>400</v>
      </c>
    </row>
    <row r="26" spans="3:4" x14ac:dyDescent="0.2">
      <c r="C26" s="2">
        <v>12</v>
      </c>
      <c r="D26" s="3">
        <v>400</v>
      </c>
    </row>
    <row r="27" spans="3:4" x14ac:dyDescent="0.2">
      <c r="C27" s="2">
        <v>13</v>
      </c>
      <c r="D27" s="3">
        <v>400</v>
      </c>
    </row>
    <row r="28" spans="3:4" x14ac:dyDescent="0.2">
      <c r="C28" s="2">
        <v>14</v>
      </c>
      <c r="D28" s="3">
        <v>400</v>
      </c>
    </row>
    <row r="29" spans="3:4" x14ac:dyDescent="0.2">
      <c r="C29" s="2">
        <v>15</v>
      </c>
      <c r="D29" s="3">
        <v>400</v>
      </c>
    </row>
    <row r="30" spans="3:4" x14ac:dyDescent="0.2">
      <c r="C30" s="2">
        <v>16</v>
      </c>
      <c r="D30" s="3">
        <v>400</v>
      </c>
    </row>
    <row r="31" spans="3:4" x14ac:dyDescent="0.2">
      <c r="C31" s="2">
        <v>17</v>
      </c>
      <c r="D31" s="3">
        <v>400</v>
      </c>
    </row>
    <row r="32" spans="3:4" x14ac:dyDescent="0.2">
      <c r="C32" s="2">
        <v>18</v>
      </c>
      <c r="D32" s="3">
        <v>400</v>
      </c>
    </row>
    <row r="33" spans="3:4" x14ac:dyDescent="0.2">
      <c r="C33" s="2">
        <v>19</v>
      </c>
      <c r="D33" s="3">
        <v>400</v>
      </c>
    </row>
    <row r="34" spans="3:4" x14ac:dyDescent="0.2">
      <c r="C34" s="2">
        <v>20</v>
      </c>
      <c r="D34" s="3">
        <v>400</v>
      </c>
    </row>
  </sheetData>
  <pageMargins left="0.75" right="0.75" top="1" bottom="1" header="0.5" footer="0.5"/>
  <headerFooter alignWithMargins="0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B42D4-5423-4225-B154-EB14ABF99073}">
  <sheetPr codeName="Sheet29"/>
  <dimension ref="D3:I367"/>
  <sheetViews>
    <sheetView workbookViewId="0">
      <selection activeCell="E8" sqref="E8"/>
    </sheetView>
  </sheetViews>
  <sheetFormatPr defaultRowHeight="12.75" x14ac:dyDescent="0.2"/>
  <cols>
    <col min="1" max="4" width="9.140625" style="2"/>
    <col min="5" max="5" width="9.7109375" style="2" bestFit="1" customWidth="1"/>
    <col min="6" max="6" width="10.28515625" style="2" bestFit="1" customWidth="1"/>
    <col min="7" max="8" width="9.7109375" style="2" bestFit="1" customWidth="1"/>
    <col min="9" max="16384" width="9.140625" style="2"/>
  </cols>
  <sheetData>
    <row r="3" spans="4:9" x14ac:dyDescent="0.2">
      <c r="D3" s="2" t="s">
        <v>167</v>
      </c>
      <c r="E3" s="2">
        <v>200000</v>
      </c>
    </row>
    <row r="4" spans="4:9" x14ac:dyDescent="0.2">
      <c r="D4" s="2" t="s">
        <v>5</v>
      </c>
      <c r="E4" s="2">
        <v>360</v>
      </c>
    </row>
    <row r="5" spans="4:9" x14ac:dyDescent="0.2">
      <c r="D5" s="2" t="s">
        <v>6</v>
      </c>
      <c r="E5" s="2">
        <f>0.1/12</f>
        <v>8.3333333333333332E-3</v>
      </c>
    </row>
    <row r="7" spans="4:9" ht="25.5" x14ac:dyDescent="0.2">
      <c r="D7" s="2" t="s">
        <v>18</v>
      </c>
      <c r="E7" s="6" t="s">
        <v>168</v>
      </c>
      <c r="F7" s="6" t="s">
        <v>169</v>
      </c>
      <c r="G7" s="6" t="s">
        <v>170</v>
      </c>
      <c r="H7" s="6" t="s">
        <v>171</v>
      </c>
      <c r="I7" s="6"/>
    </row>
    <row r="8" spans="4:9" x14ac:dyDescent="0.2">
      <c r="D8" s="2">
        <v>1</v>
      </c>
      <c r="E8" s="4">
        <f>PMT(rate,duration,-amt,0,0)</f>
        <v>1755.1431401775974</v>
      </c>
      <c r="F8" s="4">
        <f t="shared" ref="F8:F71" si="0">IPMT(rate,D8,duration,-amt,0,0)</f>
        <v>1666.6666666666667</v>
      </c>
      <c r="G8" s="4">
        <f t="shared" ref="G8:G71" si="1">PPMT(rate,D8,duration,-amt,0,0)</f>
        <v>88.476473510930902</v>
      </c>
      <c r="H8" s="4">
        <f>F8+G8</f>
        <v>1755.1431401775976</v>
      </c>
    </row>
    <row r="9" spans="4:9" x14ac:dyDescent="0.2">
      <c r="D9" s="2">
        <v>2</v>
      </c>
      <c r="E9" s="4">
        <f>E8</f>
        <v>1755.1431401775974</v>
      </c>
      <c r="F9" s="4">
        <f t="shared" si="0"/>
        <v>1665.9293627207421</v>
      </c>
      <c r="G9" s="4">
        <f t="shared" si="1"/>
        <v>89.213777456855325</v>
      </c>
      <c r="H9" s="4">
        <f t="shared" ref="H9:H72" si="2">F9+G9</f>
        <v>1755.1431401775974</v>
      </c>
    </row>
    <row r="10" spans="4:9" x14ac:dyDescent="0.2">
      <c r="D10" s="2">
        <v>3</v>
      </c>
      <c r="E10" s="4">
        <f t="shared" ref="E10:E73" si="3">E9</f>
        <v>1755.1431401775974</v>
      </c>
      <c r="F10" s="4">
        <f t="shared" si="0"/>
        <v>1665.1859145752683</v>
      </c>
      <c r="G10" s="4">
        <f t="shared" si="1"/>
        <v>89.957225602329117</v>
      </c>
      <c r="H10" s="4">
        <f t="shared" si="2"/>
        <v>1755.1431401775974</v>
      </c>
    </row>
    <row r="11" spans="4:9" x14ac:dyDescent="0.2">
      <c r="D11" s="2">
        <v>4</v>
      </c>
      <c r="E11" s="4">
        <f t="shared" si="3"/>
        <v>1755.1431401775974</v>
      </c>
      <c r="F11" s="4">
        <f t="shared" si="0"/>
        <v>1664.4362710285823</v>
      </c>
      <c r="G11" s="4">
        <f t="shared" si="1"/>
        <v>90.706869149015176</v>
      </c>
      <c r="H11" s="4">
        <f t="shared" si="2"/>
        <v>1755.1431401775974</v>
      </c>
    </row>
    <row r="12" spans="4:9" x14ac:dyDescent="0.2">
      <c r="D12" s="2">
        <v>5</v>
      </c>
      <c r="E12" s="4">
        <f t="shared" si="3"/>
        <v>1755.1431401775974</v>
      </c>
      <c r="F12" s="4">
        <f t="shared" si="0"/>
        <v>1663.6803804523406</v>
      </c>
      <c r="G12" s="4">
        <f t="shared" si="1"/>
        <v>91.462759725256987</v>
      </c>
      <c r="H12" s="4">
        <f t="shared" si="2"/>
        <v>1755.1431401775976</v>
      </c>
    </row>
    <row r="13" spans="4:9" x14ac:dyDescent="0.2">
      <c r="D13" s="2">
        <v>6</v>
      </c>
      <c r="E13" s="4">
        <f t="shared" si="3"/>
        <v>1755.1431401775974</v>
      </c>
      <c r="F13" s="4">
        <f t="shared" si="0"/>
        <v>1662.9181907879636</v>
      </c>
      <c r="G13" s="4">
        <f t="shared" si="1"/>
        <v>92.224949389634119</v>
      </c>
      <c r="H13" s="4">
        <f t="shared" si="2"/>
        <v>1755.1431401775976</v>
      </c>
    </row>
    <row r="14" spans="4:9" x14ac:dyDescent="0.2">
      <c r="D14" s="2">
        <v>7</v>
      </c>
      <c r="E14" s="4">
        <f t="shared" si="3"/>
        <v>1755.1431401775974</v>
      </c>
      <c r="F14" s="4">
        <f t="shared" si="0"/>
        <v>1662.1496495430499</v>
      </c>
      <c r="G14" s="4">
        <f t="shared" si="1"/>
        <v>92.99349063454774</v>
      </c>
      <c r="H14" s="4">
        <f t="shared" si="2"/>
        <v>1755.1431401775976</v>
      </c>
    </row>
    <row r="15" spans="4:9" x14ac:dyDescent="0.2">
      <c r="D15" s="2">
        <v>8</v>
      </c>
      <c r="E15" s="4">
        <f t="shared" si="3"/>
        <v>1755.1431401775974</v>
      </c>
      <c r="F15" s="4">
        <f t="shared" si="0"/>
        <v>1661.374703787762</v>
      </c>
      <c r="G15" s="4">
        <f t="shared" si="1"/>
        <v>93.768436389835628</v>
      </c>
      <c r="H15" s="4">
        <f t="shared" si="2"/>
        <v>1755.1431401775976</v>
      </c>
    </row>
    <row r="16" spans="4:9" x14ac:dyDescent="0.2">
      <c r="D16" s="2">
        <v>9</v>
      </c>
      <c r="E16" s="4">
        <f t="shared" si="3"/>
        <v>1755.1431401775974</v>
      </c>
      <c r="F16" s="4">
        <f t="shared" si="0"/>
        <v>1660.5933001511801</v>
      </c>
      <c r="G16" s="4">
        <f t="shared" si="1"/>
        <v>94.549840026417598</v>
      </c>
      <c r="H16" s="4">
        <f t="shared" si="2"/>
        <v>1755.1431401775976</v>
      </c>
    </row>
    <row r="17" spans="4:8" x14ac:dyDescent="0.2">
      <c r="D17" s="2">
        <v>10</v>
      </c>
      <c r="E17" s="4">
        <f t="shared" si="3"/>
        <v>1755.1431401775974</v>
      </c>
      <c r="F17" s="4">
        <f t="shared" si="0"/>
        <v>1659.8053848176266</v>
      </c>
      <c r="G17" s="4">
        <f t="shared" si="1"/>
        <v>95.337755359971069</v>
      </c>
      <c r="H17" s="4">
        <f t="shared" si="2"/>
        <v>1755.1431401775976</v>
      </c>
    </row>
    <row r="18" spans="4:8" x14ac:dyDescent="0.2">
      <c r="D18" s="2">
        <v>11</v>
      </c>
      <c r="E18" s="4">
        <f t="shared" si="3"/>
        <v>1755.1431401775974</v>
      </c>
      <c r="F18" s="4">
        <f t="shared" si="0"/>
        <v>1659.0109035229598</v>
      </c>
      <c r="G18" s="4">
        <f t="shared" si="1"/>
        <v>96.132236654637481</v>
      </c>
      <c r="H18" s="4">
        <f t="shared" si="2"/>
        <v>1755.1431401775972</v>
      </c>
    </row>
    <row r="19" spans="4:8" x14ac:dyDescent="0.2">
      <c r="D19" s="2">
        <v>12</v>
      </c>
      <c r="E19" s="4">
        <f t="shared" si="3"/>
        <v>1755.1431401775974</v>
      </c>
      <c r="F19" s="4">
        <f t="shared" si="0"/>
        <v>1658.2098015508382</v>
      </c>
      <c r="G19" s="4">
        <f t="shared" si="1"/>
        <v>96.933338626759479</v>
      </c>
      <c r="H19" s="4">
        <f t="shared" si="2"/>
        <v>1755.1431401775976</v>
      </c>
    </row>
    <row r="20" spans="4:8" x14ac:dyDescent="0.2">
      <c r="D20" s="2">
        <v>13</v>
      </c>
      <c r="E20" s="4">
        <f t="shared" si="3"/>
        <v>1755.1431401775974</v>
      </c>
      <c r="F20" s="4">
        <f t="shared" si="0"/>
        <v>1657.4020237289483</v>
      </c>
      <c r="G20" s="4">
        <f t="shared" si="1"/>
        <v>97.741116448649137</v>
      </c>
      <c r="H20" s="4">
        <f t="shared" si="2"/>
        <v>1755.1431401775974</v>
      </c>
    </row>
    <row r="21" spans="4:8" x14ac:dyDescent="0.2">
      <c r="D21" s="2">
        <v>14</v>
      </c>
      <c r="E21" s="4">
        <f t="shared" si="3"/>
        <v>1755.1431401775974</v>
      </c>
      <c r="F21" s="4">
        <f t="shared" si="0"/>
        <v>1656.5875144252095</v>
      </c>
      <c r="G21" s="4">
        <f t="shared" si="1"/>
        <v>98.555625752387883</v>
      </c>
      <c r="H21" s="4">
        <f t="shared" si="2"/>
        <v>1755.1431401775974</v>
      </c>
    </row>
    <row r="22" spans="4:8" x14ac:dyDescent="0.2">
      <c r="D22" s="2">
        <v>15</v>
      </c>
      <c r="E22" s="4">
        <f t="shared" si="3"/>
        <v>1755.1431401775974</v>
      </c>
      <c r="F22" s="4">
        <f t="shared" si="0"/>
        <v>1655.7662175439398</v>
      </c>
      <c r="G22" s="4">
        <f t="shared" si="1"/>
        <v>99.376922633657784</v>
      </c>
      <c r="H22" s="4">
        <f t="shared" si="2"/>
        <v>1755.1431401775976</v>
      </c>
    </row>
    <row r="23" spans="4:8" x14ac:dyDescent="0.2">
      <c r="D23" s="2">
        <v>16</v>
      </c>
      <c r="E23" s="4">
        <f t="shared" si="3"/>
        <v>1755.1431401775974</v>
      </c>
      <c r="F23" s="4">
        <f t="shared" si="0"/>
        <v>1654.9380765219923</v>
      </c>
      <c r="G23" s="4">
        <f t="shared" si="1"/>
        <v>100.20506365560492</v>
      </c>
      <c r="H23" s="4">
        <f t="shared" si="2"/>
        <v>1755.1431401775972</v>
      </c>
    </row>
    <row r="24" spans="4:8" x14ac:dyDescent="0.2">
      <c r="D24" s="2">
        <v>17</v>
      </c>
      <c r="E24" s="4">
        <f t="shared" si="3"/>
        <v>1755.1431401775974</v>
      </c>
      <c r="F24" s="4">
        <f t="shared" si="0"/>
        <v>1654.1030343248624</v>
      </c>
      <c r="G24" s="4">
        <f t="shared" si="1"/>
        <v>101.04010585273497</v>
      </c>
      <c r="H24" s="4">
        <f t="shared" si="2"/>
        <v>1755.1431401775974</v>
      </c>
    </row>
    <row r="25" spans="4:8" x14ac:dyDescent="0.2">
      <c r="D25" s="2">
        <v>18</v>
      </c>
      <c r="E25" s="4">
        <f t="shared" si="3"/>
        <v>1755.1431401775974</v>
      </c>
      <c r="F25" s="4">
        <f t="shared" si="0"/>
        <v>1653.2610334427563</v>
      </c>
      <c r="G25" s="4">
        <f t="shared" si="1"/>
        <v>101.88210673484109</v>
      </c>
      <c r="H25" s="4">
        <f t="shared" si="2"/>
        <v>1755.1431401775974</v>
      </c>
    </row>
    <row r="26" spans="4:8" x14ac:dyDescent="0.2">
      <c r="D26" s="2">
        <v>19</v>
      </c>
      <c r="E26" s="4">
        <f t="shared" si="3"/>
        <v>1755.1431401775974</v>
      </c>
      <c r="F26" s="4">
        <f t="shared" si="0"/>
        <v>1652.4120158866328</v>
      </c>
      <c r="G26" s="4">
        <f t="shared" si="1"/>
        <v>102.73112429096477</v>
      </c>
      <c r="H26" s="4">
        <f t="shared" si="2"/>
        <v>1755.1431401775976</v>
      </c>
    </row>
    <row r="27" spans="4:8" x14ac:dyDescent="0.2">
      <c r="D27" s="2">
        <v>20</v>
      </c>
      <c r="E27" s="4">
        <f t="shared" si="3"/>
        <v>1755.1431401775974</v>
      </c>
      <c r="F27" s="4">
        <f t="shared" si="0"/>
        <v>1651.555923184208</v>
      </c>
      <c r="G27" s="4">
        <f t="shared" si="1"/>
        <v>103.58721699338946</v>
      </c>
      <c r="H27" s="4">
        <f t="shared" si="2"/>
        <v>1755.1431401775976</v>
      </c>
    </row>
    <row r="28" spans="4:8" x14ac:dyDescent="0.2">
      <c r="D28" s="2">
        <v>21</v>
      </c>
      <c r="E28" s="4">
        <f t="shared" si="3"/>
        <v>1755.1431401775974</v>
      </c>
      <c r="F28" s="4">
        <f t="shared" si="0"/>
        <v>1650.6926963759297</v>
      </c>
      <c r="G28" s="4">
        <f t="shared" si="1"/>
        <v>104.4504438016677</v>
      </c>
      <c r="H28" s="4">
        <f t="shared" si="2"/>
        <v>1755.1431401775974</v>
      </c>
    </row>
    <row r="29" spans="4:8" x14ac:dyDescent="0.2">
      <c r="D29" s="2">
        <v>22</v>
      </c>
      <c r="E29" s="4">
        <f t="shared" si="3"/>
        <v>1755.1431401775974</v>
      </c>
      <c r="F29" s="4">
        <f t="shared" si="0"/>
        <v>1649.8222760109159</v>
      </c>
      <c r="G29" s="4">
        <f t="shared" si="1"/>
        <v>105.3208641666816</v>
      </c>
      <c r="H29" s="4">
        <f t="shared" si="2"/>
        <v>1755.1431401775974</v>
      </c>
    </row>
    <row r="30" spans="4:8" x14ac:dyDescent="0.2">
      <c r="D30" s="2">
        <v>23</v>
      </c>
      <c r="E30" s="4">
        <f t="shared" si="3"/>
        <v>1755.1431401775974</v>
      </c>
      <c r="F30" s="4">
        <f t="shared" si="0"/>
        <v>1648.94460214286</v>
      </c>
      <c r="G30" s="4">
        <f t="shared" si="1"/>
        <v>106.19853803473728</v>
      </c>
      <c r="H30" s="4">
        <f t="shared" si="2"/>
        <v>1755.1431401775974</v>
      </c>
    </row>
    <row r="31" spans="4:8" x14ac:dyDescent="0.2">
      <c r="D31" s="2">
        <v>24</v>
      </c>
      <c r="E31" s="4">
        <f t="shared" si="3"/>
        <v>1755.1431401775974</v>
      </c>
      <c r="F31" s="4">
        <f t="shared" si="0"/>
        <v>1648.059614325904</v>
      </c>
      <c r="G31" s="4">
        <f t="shared" si="1"/>
        <v>107.08352585169344</v>
      </c>
      <c r="H31" s="4">
        <f t="shared" si="2"/>
        <v>1755.1431401775974</v>
      </c>
    </row>
    <row r="32" spans="4:8" x14ac:dyDescent="0.2">
      <c r="D32" s="2">
        <v>25</v>
      </c>
      <c r="E32" s="4">
        <f t="shared" si="3"/>
        <v>1755.1431401775974</v>
      </c>
      <c r="F32" s="4">
        <f t="shared" si="0"/>
        <v>1647.1672516104734</v>
      </c>
      <c r="G32" s="4">
        <f t="shared" si="1"/>
        <v>107.97588856712422</v>
      </c>
      <c r="H32" s="4">
        <f t="shared" si="2"/>
        <v>1755.1431401775976</v>
      </c>
    </row>
    <row r="33" spans="4:8" x14ac:dyDescent="0.2">
      <c r="D33" s="2">
        <v>26</v>
      </c>
      <c r="E33" s="4">
        <f t="shared" si="3"/>
        <v>1755.1431401775974</v>
      </c>
      <c r="F33" s="4">
        <f t="shared" si="0"/>
        <v>1646.2674525390805</v>
      </c>
      <c r="G33" s="4">
        <f t="shared" si="1"/>
        <v>108.87568763851691</v>
      </c>
      <c r="H33" s="4">
        <f t="shared" si="2"/>
        <v>1755.1431401775974</v>
      </c>
    </row>
    <row r="34" spans="4:8" x14ac:dyDescent="0.2">
      <c r="D34" s="2">
        <v>27</v>
      </c>
      <c r="E34" s="4">
        <f t="shared" si="3"/>
        <v>1755.1431401775974</v>
      </c>
      <c r="F34" s="4">
        <f t="shared" si="0"/>
        <v>1645.3601551420927</v>
      </c>
      <c r="G34" s="4">
        <f t="shared" si="1"/>
        <v>109.78298503550455</v>
      </c>
      <c r="H34" s="4">
        <f t="shared" si="2"/>
        <v>1755.1431401775972</v>
      </c>
    </row>
    <row r="35" spans="4:8" x14ac:dyDescent="0.2">
      <c r="D35" s="2">
        <v>28</v>
      </c>
      <c r="E35" s="4">
        <f t="shared" si="3"/>
        <v>1755.1431401775974</v>
      </c>
      <c r="F35" s="4">
        <f t="shared" si="0"/>
        <v>1644.4452969334636</v>
      </c>
      <c r="G35" s="4">
        <f t="shared" si="1"/>
        <v>110.69784324413375</v>
      </c>
      <c r="H35" s="4">
        <f t="shared" si="2"/>
        <v>1755.1431401775974</v>
      </c>
    </row>
    <row r="36" spans="4:8" x14ac:dyDescent="0.2">
      <c r="D36" s="2">
        <v>29</v>
      </c>
      <c r="E36" s="4">
        <f t="shared" si="3"/>
        <v>1755.1431401775974</v>
      </c>
      <c r="F36" s="4">
        <f t="shared" si="0"/>
        <v>1643.5228149064292</v>
      </c>
      <c r="G36" s="4">
        <f t="shared" si="1"/>
        <v>111.62032527116821</v>
      </c>
      <c r="H36" s="4">
        <f t="shared" si="2"/>
        <v>1755.1431401775974</v>
      </c>
    </row>
    <row r="37" spans="4:8" x14ac:dyDescent="0.2">
      <c r="D37" s="2">
        <v>30</v>
      </c>
      <c r="E37" s="4">
        <f t="shared" si="3"/>
        <v>1755.1431401775974</v>
      </c>
      <c r="F37" s="4">
        <f t="shared" si="0"/>
        <v>1642.5926455291697</v>
      </c>
      <c r="G37" s="4">
        <f t="shared" si="1"/>
        <v>112.55049464842794</v>
      </c>
      <c r="H37" s="4">
        <f t="shared" si="2"/>
        <v>1755.1431401775976</v>
      </c>
    </row>
    <row r="38" spans="4:8" x14ac:dyDescent="0.2">
      <c r="D38" s="2">
        <v>31</v>
      </c>
      <c r="E38" s="4">
        <f t="shared" si="3"/>
        <v>1755.1431401775974</v>
      </c>
      <c r="F38" s="4">
        <f t="shared" si="0"/>
        <v>1641.6547247404328</v>
      </c>
      <c r="G38" s="4">
        <f t="shared" si="1"/>
        <v>113.48841543716483</v>
      </c>
      <c r="H38" s="4">
        <f t="shared" si="2"/>
        <v>1755.1431401775976</v>
      </c>
    </row>
    <row r="39" spans="4:8" x14ac:dyDescent="0.2">
      <c r="D39" s="2">
        <v>32</v>
      </c>
      <c r="E39" s="4">
        <f t="shared" si="3"/>
        <v>1755.1431401775974</v>
      </c>
      <c r="F39" s="4">
        <f t="shared" si="0"/>
        <v>1640.708987945123</v>
      </c>
      <c r="G39" s="4">
        <f t="shared" si="1"/>
        <v>114.43415223247455</v>
      </c>
      <c r="H39" s="4">
        <f t="shared" si="2"/>
        <v>1755.1431401775976</v>
      </c>
    </row>
    <row r="40" spans="4:8" x14ac:dyDescent="0.2">
      <c r="D40" s="2">
        <v>33</v>
      </c>
      <c r="E40" s="4">
        <f t="shared" si="3"/>
        <v>1755.1431401775974</v>
      </c>
      <c r="F40" s="4">
        <f t="shared" si="0"/>
        <v>1639.7553700098522</v>
      </c>
      <c r="G40" s="4">
        <f t="shared" si="1"/>
        <v>115.38777016774517</v>
      </c>
      <c r="H40" s="4">
        <f t="shared" si="2"/>
        <v>1755.1431401775974</v>
      </c>
    </row>
    <row r="41" spans="4:8" x14ac:dyDescent="0.2">
      <c r="D41" s="2">
        <v>34</v>
      </c>
      <c r="E41" s="4">
        <f t="shared" si="3"/>
        <v>1755.1431401775974</v>
      </c>
      <c r="F41" s="4">
        <f t="shared" si="0"/>
        <v>1638.7938052584543</v>
      </c>
      <c r="G41" s="4">
        <f t="shared" si="1"/>
        <v>116.34933491914302</v>
      </c>
      <c r="H41" s="4">
        <f t="shared" si="2"/>
        <v>1755.1431401775974</v>
      </c>
    </row>
    <row r="42" spans="4:8" x14ac:dyDescent="0.2">
      <c r="D42" s="2">
        <v>35</v>
      </c>
      <c r="E42" s="4">
        <f t="shared" si="3"/>
        <v>1755.1431401775974</v>
      </c>
      <c r="F42" s="4">
        <f t="shared" si="0"/>
        <v>1637.8242274674617</v>
      </c>
      <c r="G42" s="4">
        <f t="shared" si="1"/>
        <v>117.31891271013589</v>
      </c>
      <c r="H42" s="4">
        <f t="shared" si="2"/>
        <v>1755.1431401775976</v>
      </c>
    </row>
    <row r="43" spans="4:8" x14ac:dyDescent="0.2">
      <c r="D43" s="2">
        <v>36</v>
      </c>
      <c r="E43" s="4">
        <f t="shared" si="3"/>
        <v>1755.1431401775974</v>
      </c>
      <c r="F43" s="4">
        <f t="shared" si="0"/>
        <v>1636.8465698615437</v>
      </c>
      <c r="G43" s="4">
        <f t="shared" si="1"/>
        <v>118.29657031605369</v>
      </c>
      <c r="H43" s="4">
        <f t="shared" si="2"/>
        <v>1755.1431401775974</v>
      </c>
    </row>
    <row r="44" spans="4:8" x14ac:dyDescent="0.2">
      <c r="D44" s="2">
        <v>37</v>
      </c>
      <c r="E44" s="4">
        <f t="shared" si="3"/>
        <v>1755.1431401775974</v>
      </c>
      <c r="F44" s="4">
        <f t="shared" si="0"/>
        <v>1635.8607651089101</v>
      </c>
      <c r="G44" s="4">
        <f t="shared" si="1"/>
        <v>119.28237506868747</v>
      </c>
      <c r="H44" s="4">
        <f t="shared" si="2"/>
        <v>1755.1431401775976</v>
      </c>
    </row>
    <row r="45" spans="4:8" x14ac:dyDescent="0.2">
      <c r="D45" s="2">
        <v>38</v>
      </c>
      <c r="E45" s="4">
        <f t="shared" si="3"/>
        <v>1755.1431401775974</v>
      </c>
      <c r="F45" s="4">
        <f t="shared" si="0"/>
        <v>1634.8667453166711</v>
      </c>
      <c r="G45" s="4">
        <f t="shared" si="1"/>
        <v>120.27639486092652</v>
      </c>
      <c r="H45" s="4">
        <f t="shared" si="2"/>
        <v>1755.1431401775976</v>
      </c>
    </row>
    <row r="46" spans="4:8" x14ac:dyDescent="0.2">
      <c r="D46" s="2">
        <v>39</v>
      </c>
      <c r="E46" s="4">
        <f t="shared" si="3"/>
        <v>1755.1431401775974</v>
      </c>
      <c r="F46" s="4">
        <f t="shared" si="0"/>
        <v>1633.8644420261633</v>
      </c>
      <c r="G46" s="4">
        <f t="shared" si="1"/>
        <v>121.27869815143424</v>
      </c>
      <c r="H46" s="4">
        <f t="shared" si="2"/>
        <v>1755.1431401775976</v>
      </c>
    </row>
    <row r="47" spans="4:8" x14ac:dyDescent="0.2">
      <c r="D47" s="2">
        <v>40</v>
      </c>
      <c r="E47" s="4">
        <f t="shared" si="3"/>
        <v>1755.1431401775974</v>
      </c>
      <c r="F47" s="4">
        <f t="shared" si="0"/>
        <v>1632.8537862082346</v>
      </c>
      <c r="G47" s="4">
        <f t="shared" si="1"/>
        <v>122.28935396936286</v>
      </c>
      <c r="H47" s="4">
        <f t="shared" si="2"/>
        <v>1755.1431401775974</v>
      </c>
    </row>
    <row r="48" spans="4:8" x14ac:dyDescent="0.2">
      <c r="D48" s="2">
        <v>41</v>
      </c>
      <c r="E48" s="4">
        <f t="shared" si="3"/>
        <v>1755.1431401775974</v>
      </c>
      <c r="F48" s="4">
        <f t="shared" si="0"/>
        <v>1631.8347082584901</v>
      </c>
      <c r="G48" s="4">
        <f t="shared" si="1"/>
        <v>123.30843191910755</v>
      </c>
      <c r="H48" s="4">
        <f t="shared" si="2"/>
        <v>1755.1431401775976</v>
      </c>
    </row>
    <row r="49" spans="4:8" x14ac:dyDescent="0.2">
      <c r="D49" s="2">
        <v>42</v>
      </c>
      <c r="E49" s="4">
        <f t="shared" si="3"/>
        <v>1755.1431401775974</v>
      </c>
      <c r="F49" s="4">
        <f t="shared" si="0"/>
        <v>1630.8071379924975</v>
      </c>
      <c r="G49" s="4">
        <f t="shared" si="1"/>
        <v>124.33600218510018</v>
      </c>
      <c r="H49" s="4">
        <f t="shared" si="2"/>
        <v>1755.1431401775976</v>
      </c>
    </row>
    <row r="50" spans="4:8" x14ac:dyDescent="0.2">
      <c r="D50" s="2">
        <v>43</v>
      </c>
      <c r="E50" s="4">
        <f t="shared" si="3"/>
        <v>1755.1431401775974</v>
      </c>
      <c r="F50" s="4">
        <f t="shared" si="0"/>
        <v>1629.771004640955</v>
      </c>
      <c r="G50" s="4">
        <f t="shared" si="1"/>
        <v>125.37213553664266</v>
      </c>
      <c r="H50" s="4">
        <f t="shared" si="2"/>
        <v>1755.1431401775976</v>
      </c>
    </row>
    <row r="51" spans="4:8" x14ac:dyDescent="0.2">
      <c r="D51" s="2">
        <v>44</v>
      </c>
      <c r="E51" s="4">
        <f t="shared" si="3"/>
        <v>1755.1431401775974</v>
      </c>
      <c r="F51" s="4">
        <f t="shared" si="0"/>
        <v>1628.7262368448162</v>
      </c>
      <c r="G51" s="4">
        <f t="shared" si="1"/>
        <v>126.41690333278137</v>
      </c>
      <c r="H51" s="4">
        <f t="shared" si="2"/>
        <v>1755.1431401775976</v>
      </c>
    </row>
    <row r="52" spans="4:8" x14ac:dyDescent="0.2">
      <c r="D52" s="2">
        <v>45</v>
      </c>
      <c r="E52" s="4">
        <f t="shared" si="3"/>
        <v>1755.1431401775974</v>
      </c>
      <c r="F52" s="4">
        <f t="shared" si="0"/>
        <v>1627.6727626503762</v>
      </c>
      <c r="G52" s="4">
        <f t="shared" si="1"/>
        <v>127.4703775272212</v>
      </c>
      <c r="H52" s="4">
        <f t="shared" si="2"/>
        <v>1755.1431401775974</v>
      </c>
    </row>
    <row r="53" spans="4:8" x14ac:dyDescent="0.2">
      <c r="D53" s="2">
        <v>46</v>
      </c>
      <c r="E53" s="4">
        <f t="shared" si="3"/>
        <v>1755.1431401775974</v>
      </c>
      <c r="F53" s="4">
        <f t="shared" si="0"/>
        <v>1626.6105095043163</v>
      </c>
      <c r="G53" s="4">
        <f t="shared" si="1"/>
        <v>128.53263067328137</v>
      </c>
      <c r="H53" s="4">
        <f t="shared" si="2"/>
        <v>1755.1431401775976</v>
      </c>
    </row>
    <row r="54" spans="4:8" x14ac:dyDescent="0.2">
      <c r="D54" s="2">
        <v>47</v>
      </c>
      <c r="E54" s="4">
        <f t="shared" si="3"/>
        <v>1755.1431401775974</v>
      </c>
      <c r="F54" s="4">
        <f t="shared" si="0"/>
        <v>1625.5394042487055</v>
      </c>
      <c r="G54" s="4">
        <f t="shared" si="1"/>
        <v>129.60373592889204</v>
      </c>
      <c r="H54" s="4">
        <f t="shared" si="2"/>
        <v>1755.1431401775976</v>
      </c>
    </row>
    <row r="55" spans="4:8" x14ac:dyDescent="0.2">
      <c r="D55" s="2">
        <v>48</v>
      </c>
      <c r="E55" s="4">
        <f t="shared" si="3"/>
        <v>1755.1431401775974</v>
      </c>
      <c r="F55" s="4">
        <f t="shared" si="0"/>
        <v>1624.4593731159646</v>
      </c>
      <c r="G55" s="4">
        <f t="shared" si="1"/>
        <v>130.68376706163281</v>
      </c>
      <c r="H55" s="4">
        <f t="shared" si="2"/>
        <v>1755.1431401775974</v>
      </c>
    </row>
    <row r="56" spans="4:8" x14ac:dyDescent="0.2">
      <c r="D56" s="2">
        <v>49</v>
      </c>
      <c r="E56" s="4">
        <f t="shared" si="3"/>
        <v>1755.1431401775974</v>
      </c>
      <c r="F56" s="4">
        <f t="shared" si="0"/>
        <v>1623.3703417237846</v>
      </c>
      <c r="G56" s="4">
        <f t="shared" si="1"/>
        <v>131.7727984538131</v>
      </c>
      <c r="H56" s="4">
        <f t="shared" si="2"/>
        <v>1755.1431401775976</v>
      </c>
    </row>
    <row r="57" spans="4:8" x14ac:dyDescent="0.2">
      <c r="D57" s="2">
        <v>50</v>
      </c>
      <c r="E57" s="4">
        <f t="shared" si="3"/>
        <v>1755.1431401775974</v>
      </c>
      <c r="F57" s="4">
        <f t="shared" si="0"/>
        <v>1622.2722350700026</v>
      </c>
      <c r="G57" s="4">
        <f t="shared" si="1"/>
        <v>132.87090510759487</v>
      </c>
      <c r="H57" s="4">
        <f t="shared" si="2"/>
        <v>1755.1431401775974</v>
      </c>
    </row>
    <row r="58" spans="4:8" x14ac:dyDescent="0.2">
      <c r="D58" s="2">
        <v>51</v>
      </c>
      <c r="E58" s="4">
        <f t="shared" si="3"/>
        <v>1755.1431401775974</v>
      </c>
      <c r="F58" s="4">
        <f t="shared" si="0"/>
        <v>1621.1649775274393</v>
      </c>
      <c r="G58" s="4">
        <f t="shared" si="1"/>
        <v>133.97816265015817</v>
      </c>
      <c r="H58" s="4">
        <f t="shared" si="2"/>
        <v>1755.1431401775974</v>
      </c>
    </row>
    <row r="59" spans="4:8" x14ac:dyDescent="0.2">
      <c r="D59" s="2">
        <v>52</v>
      </c>
      <c r="E59" s="4">
        <f t="shared" si="3"/>
        <v>1755.1431401775974</v>
      </c>
      <c r="F59" s="4">
        <f t="shared" si="0"/>
        <v>1620.0484928386879</v>
      </c>
      <c r="G59" s="4">
        <f t="shared" si="1"/>
        <v>135.09464733890948</v>
      </c>
      <c r="H59" s="4">
        <f t="shared" si="2"/>
        <v>1755.1431401775974</v>
      </c>
    </row>
    <row r="60" spans="4:8" x14ac:dyDescent="0.2">
      <c r="D60" s="2">
        <v>53</v>
      </c>
      <c r="E60" s="4">
        <f t="shared" si="3"/>
        <v>1755.1431401775974</v>
      </c>
      <c r="F60" s="4">
        <f t="shared" si="0"/>
        <v>1618.9227041108638</v>
      </c>
      <c r="G60" s="4">
        <f t="shared" si="1"/>
        <v>136.22043606673373</v>
      </c>
      <c r="H60" s="4">
        <f t="shared" si="2"/>
        <v>1755.1431401775976</v>
      </c>
    </row>
    <row r="61" spans="4:8" x14ac:dyDescent="0.2">
      <c r="D61" s="2">
        <v>54</v>
      </c>
      <c r="E61" s="4">
        <f t="shared" si="3"/>
        <v>1755.1431401775974</v>
      </c>
      <c r="F61" s="4">
        <f t="shared" si="0"/>
        <v>1617.7875338103079</v>
      </c>
      <c r="G61" s="4">
        <f t="shared" si="1"/>
        <v>137.35560636728982</v>
      </c>
      <c r="H61" s="4">
        <f t="shared" si="2"/>
        <v>1755.1431401775976</v>
      </c>
    </row>
    <row r="62" spans="4:8" x14ac:dyDescent="0.2">
      <c r="D62" s="2">
        <v>55</v>
      </c>
      <c r="E62" s="4">
        <f t="shared" si="3"/>
        <v>1755.1431401775974</v>
      </c>
      <c r="F62" s="4">
        <f t="shared" si="0"/>
        <v>1616.6429037572468</v>
      </c>
      <c r="G62" s="4">
        <f t="shared" si="1"/>
        <v>138.50023642035057</v>
      </c>
      <c r="H62" s="4">
        <f t="shared" si="2"/>
        <v>1755.1431401775974</v>
      </c>
    </row>
    <row r="63" spans="4:8" x14ac:dyDescent="0.2">
      <c r="D63" s="2">
        <v>56</v>
      </c>
      <c r="E63" s="4">
        <f t="shared" si="3"/>
        <v>1755.1431401775974</v>
      </c>
      <c r="F63" s="4">
        <f t="shared" si="0"/>
        <v>1615.4887351204106</v>
      </c>
      <c r="G63" s="4">
        <f t="shared" si="1"/>
        <v>139.65440505718684</v>
      </c>
      <c r="H63" s="4">
        <f t="shared" si="2"/>
        <v>1755.1431401775974</v>
      </c>
    </row>
    <row r="64" spans="4:8" x14ac:dyDescent="0.2">
      <c r="D64" s="2">
        <v>57</v>
      </c>
      <c r="E64" s="4">
        <f t="shared" si="3"/>
        <v>1755.1431401775974</v>
      </c>
      <c r="F64" s="4">
        <f t="shared" si="0"/>
        <v>1614.3249484116009</v>
      </c>
      <c r="G64" s="4">
        <f t="shared" si="1"/>
        <v>140.81819176599672</v>
      </c>
      <c r="H64" s="4">
        <f t="shared" si="2"/>
        <v>1755.1431401775976</v>
      </c>
    </row>
    <row r="65" spans="4:8" x14ac:dyDescent="0.2">
      <c r="D65" s="2">
        <v>58</v>
      </c>
      <c r="E65" s="4">
        <f t="shared" si="3"/>
        <v>1755.1431401775974</v>
      </c>
      <c r="F65" s="4">
        <f t="shared" si="0"/>
        <v>1613.1514634802177</v>
      </c>
      <c r="G65" s="4">
        <f t="shared" si="1"/>
        <v>141.99167669738003</v>
      </c>
      <c r="H65" s="4">
        <f t="shared" si="2"/>
        <v>1755.1431401775976</v>
      </c>
    </row>
    <row r="66" spans="4:8" x14ac:dyDescent="0.2">
      <c r="D66" s="2">
        <v>59</v>
      </c>
      <c r="E66" s="4">
        <f t="shared" si="3"/>
        <v>1755.1431401775974</v>
      </c>
      <c r="F66" s="4">
        <f t="shared" si="0"/>
        <v>1611.9681995077394</v>
      </c>
      <c r="G66" s="4">
        <f t="shared" si="1"/>
        <v>143.17494066985819</v>
      </c>
      <c r="H66" s="4">
        <f t="shared" si="2"/>
        <v>1755.1431401775976</v>
      </c>
    </row>
    <row r="67" spans="4:8" x14ac:dyDescent="0.2">
      <c r="D67" s="2">
        <v>60</v>
      </c>
      <c r="E67" s="4">
        <f t="shared" si="3"/>
        <v>1755.1431401775974</v>
      </c>
      <c r="F67" s="4">
        <f t="shared" si="0"/>
        <v>1610.7750750021573</v>
      </c>
      <c r="G67" s="4">
        <f t="shared" si="1"/>
        <v>144.36806517544034</v>
      </c>
      <c r="H67" s="4">
        <f t="shared" si="2"/>
        <v>1755.1431401775976</v>
      </c>
    </row>
    <row r="68" spans="4:8" x14ac:dyDescent="0.2">
      <c r="D68" s="2">
        <v>61</v>
      </c>
      <c r="E68" s="4">
        <f t="shared" si="3"/>
        <v>1755.1431401775974</v>
      </c>
      <c r="F68" s="4">
        <f t="shared" si="0"/>
        <v>1609.5720077923618</v>
      </c>
      <c r="G68" s="4">
        <f t="shared" si="1"/>
        <v>145.57113238523567</v>
      </c>
      <c r="H68" s="4">
        <f t="shared" si="2"/>
        <v>1755.1431401775974</v>
      </c>
    </row>
    <row r="69" spans="4:8" x14ac:dyDescent="0.2">
      <c r="D69" s="2">
        <v>62</v>
      </c>
      <c r="E69" s="4">
        <f t="shared" si="3"/>
        <v>1755.1431401775974</v>
      </c>
      <c r="F69" s="4">
        <f t="shared" si="0"/>
        <v>1608.3589150224848</v>
      </c>
      <c r="G69" s="4">
        <f t="shared" si="1"/>
        <v>146.78422515511261</v>
      </c>
      <c r="H69" s="4">
        <f t="shared" si="2"/>
        <v>1755.1431401775974</v>
      </c>
    </row>
    <row r="70" spans="4:8" x14ac:dyDescent="0.2">
      <c r="D70" s="2">
        <v>63</v>
      </c>
      <c r="E70" s="4">
        <f t="shared" si="3"/>
        <v>1755.1431401775974</v>
      </c>
      <c r="F70" s="4">
        <f t="shared" si="0"/>
        <v>1607.1357131461921</v>
      </c>
      <c r="G70" s="4">
        <f t="shared" si="1"/>
        <v>148.00742703140526</v>
      </c>
      <c r="H70" s="4">
        <f t="shared" si="2"/>
        <v>1755.1431401775974</v>
      </c>
    </row>
    <row r="71" spans="4:8" x14ac:dyDescent="0.2">
      <c r="D71" s="2">
        <v>64</v>
      </c>
      <c r="E71" s="4">
        <f t="shared" si="3"/>
        <v>1755.1431401775974</v>
      </c>
      <c r="F71" s="4">
        <f t="shared" si="0"/>
        <v>1605.9023179209305</v>
      </c>
      <c r="G71" s="4">
        <f t="shared" si="1"/>
        <v>149.24082225666695</v>
      </c>
      <c r="H71" s="4">
        <f t="shared" si="2"/>
        <v>1755.1431401775974</v>
      </c>
    </row>
    <row r="72" spans="4:8" x14ac:dyDescent="0.2">
      <c r="D72" s="2">
        <v>65</v>
      </c>
      <c r="E72" s="4">
        <f t="shared" si="3"/>
        <v>1755.1431401775974</v>
      </c>
      <c r="F72" s="4">
        <f t="shared" ref="F72:F135" si="4">IPMT(rate,D72,duration,-amt,0,0)</f>
        <v>1604.6586444021248</v>
      </c>
      <c r="G72" s="4">
        <f t="shared" ref="G72:G135" si="5">PPMT(rate,D72,duration,-amt,0,0)</f>
        <v>150.48449577547251</v>
      </c>
      <c r="H72" s="4">
        <f t="shared" si="2"/>
        <v>1755.1431401775972</v>
      </c>
    </row>
    <row r="73" spans="4:8" x14ac:dyDescent="0.2">
      <c r="D73" s="2">
        <v>66</v>
      </c>
      <c r="E73" s="4">
        <f t="shared" si="3"/>
        <v>1755.1431401775974</v>
      </c>
      <c r="F73" s="4">
        <f t="shared" si="4"/>
        <v>1603.4046069373294</v>
      </c>
      <c r="G73" s="4">
        <f t="shared" si="5"/>
        <v>151.73853324026811</v>
      </c>
      <c r="H73" s="4">
        <f t="shared" ref="H73:H136" si="6">F73+G73</f>
        <v>1755.1431401775976</v>
      </c>
    </row>
    <row r="74" spans="4:8" x14ac:dyDescent="0.2">
      <c r="D74" s="2">
        <v>67</v>
      </c>
      <c r="E74" s="4">
        <f t="shared" ref="E74:E137" si="7">E73</f>
        <v>1755.1431401775974</v>
      </c>
      <c r="F74" s="4">
        <f t="shared" si="4"/>
        <v>1602.1401191603272</v>
      </c>
      <c r="G74" s="4">
        <f t="shared" si="5"/>
        <v>153.00302101727036</v>
      </c>
      <c r="H74" s="4">
        <f t="shared" si="6"/>
        <v>1755.1431401775976</v>
      </c>
    </row>
    <row r="75" spans="4:8" x14ac:dyDescent="0.2">
      <c r="D75" s="2">
        <v>68</v>
      </c>
      <c r="E75" s="4">
        <f t="shared" si="7"/>
        <v>1755.1431401775974</v>
      </c>
      <c r="F75" s="4">
        <f t="shared" si="4"/>
        <v>1600.8650939851832</v>
      </c>
      <c r="G75" s="4">
        <f t="shared" si="5"/>
        <v>154.27804619241425</v>
      </c>
      <c r="H75" s="4">
        <f t="shared" si="6"/>
        <v>1755.1431401775974</v>
      </c>
    </row>
    <row r="76" spans="4:8" x14ac:dyDescent="0.2">
      <c r="D76" s="2">
        <v>69</v>
      </c>
      <c r="E76" s="4">
        <f t="shared" si="7"/>
        <v>1755.1431401775974</v>
      </c>
      <c r="F76" s="4">
        <f t="shared" si="4"/>
        <v>1599.5794436002466</v>
      </c>
      <c r="G76" s="4">
        <f t="shared" si="5"/>
        <v>155.56369657735104</v>
      </c>
      <c r="H76" s="4">
        <f t="shared" si="6"/>
        <v>1755.1431401775976</v>
      </c>
    </row>
    <row r="77" spans="4:8" x14ac:dyDescent="0.2">
      <c r="D77" s="2">
        <v>70</v>
      </c>
      <c r="E77" s="4">
        <f t="shared" si="7"/>
        <v>1755.1431401775974</v>
      </c>
      <c r="F77" s="4">
        <f t="shared" si="4"/>
        <v>1598.2830794621018</v>
      </c>
      <c r="G77" s="4">
        <f t="shared" si="5"/>
        <v>156.86006071549565</v>
      </c>
      <c r="H77" s="4">
        <f t="shared" si="6"/>
        <v>1755.1431401775974</v>
      </c>
    </row>
    <row r="78" spans="4:8" x14ac:dyDescent="0.2">
      <c r="D78" s="2">
        <v>71</v>
      </c>
      <c r="E78" s="4">
        <f t="shared" si="7"/>
        <v>1755.1431401775974</v>
      </c>
      <c r="F78" s="4">
        <f t="shared" si="4"/>
        <v>1596.9759122894727</v>
      </c>
      <c r="G78" s="4">
        <f t="shared" si="5"/>
        <v>158.16722788812476</v>
      </c>
      <c r="H78" s="4">
        <f t="shared" si="6"/>
        <v>1755.1431401775974</v>
      </c>
    </row>
    <row r="79" spans="4:8" x14ac:dyDescent="0.2">
      <c r="D79" s="2">
        <v>72</v>
      </c>
      <c r="E79" s="4">
        <f t="shared" si="7"/>
        <v>1755.1431401775974</v>
      </c>
      <c r="F79" s="4">
        <f t="shared" si="4"/>
        <v>1595.6578520570718</v>
      </c>
      <c r="G79" s="4">
        <f t="shared" si="5"/>
        <v>159.48528812052578</v>
      </c>
      <c r="H79" s="4">
        <f t="shared" si="6"/>
        <v>1755.1431401775976</v>
      </c>
    </row>
    <row r="80" spans="4:8" x14ac:dyDescent="0.2">
      <c r="D80" s="2">
        <v>73</v>
      </c>
      <c r="E80" s="4">
        <f t="shared" si="7"/>
        <v>1755.1431401775974</v>
      </c>
      <c r="F80" s="4">
        <f t="shared" si="4"/>
        <v>1594.3288079894007</v>
      </c>
      <c r="G80" s="4">
        <f t="shared" si="5"/>
        <v>160.81433218819683</v>
      </c>
      <c r="H80" s="4">
        <f t="shared" si="6"/>
        <v>1755.1431401775976</v>
      </c>
    </row>
    <row r="81" spans="4:8" x14ac:dyDescent="0.2">
      <c r="D81" s="2">
        <v>74</v>
      </c>
      <c r="E81" s="4">
        <f t="shared" si="7"/>
        <v>1755.1431401775974</v>
      </c>
      <c r="F81" s="4">
        <f t="shared" si="4"/>
        <v>1592.988688554499</v>
      </c>
      <c r="G81" s="4">
        <f t="shared" si="5"/>
        <v>162.15445162309848</v>
      </c>
      <c r="H81" s="4">
        <f t="shared" si="6"/>
        <v>1755.1431401775976</v>
      </c>
    </row>
    <row r="82" spans="4:8" x14ac:dyDescent="0.2">
      <c r="D82" s="2">
        <v>75</v>
      </c>
      <c r="E82" s="4">
        <f t="shared" si="7"/>
        <v>1755.1431401775974</v>
      </c>
      <c r="F82" s="4">
        <f t="shared" si="4"/>
        <v>1591.6374014576397</v>
      </c>
      <c r="G82" s="4">
        <f t="shared" si="5"/>
        <v>163.50573871995763</v>
      </c>
      <c r="H82" s="4">
        <f t="shared" si="6"/>
        <v>1755.1431401775974</v>
      </c>
    </row>
    <row r="83" spans="4:8" x14ac:dyDescent="0.2">
      <c r="D83" s="2">
        <v>76</v>
      </c>
      <c r="E83" s="4">
        <f t="shared" si="7"/>
        <v>1755.1431401775974</v>
      </c>
      <c r="F83" s="4">
        <f t="shared" si="4"/>
        <v>1590.2748536349734</v>
      </c>
      <c r="G83" s="4">
        <f t="shared" si="5"/>
        <v>164.86828654262393</v>
      </c>
      <c r="H83" s="4">
        <f t="shared" si="6"/>
        <v>1755.1431401775974</v>
      </c>
    </row>
    <row r="84" spans="4:8" x14ac:dyDescent="0.2">
      <c r="D84" s="2">
        <v>77</v>
      </c>
      <c r="E84" s="4">
        <f t="shared" si="7"/>
        <v>1755.1431401775974</v>
      </c>
      <c r="F84" s="4">
        <f t="shared" si="4"/>
        <v>1588.9009512471182</v>
      </c>
      <c r="G84" s="4">
        <f t="shared" si="5"/>
        <v>166.24218893047916</v>
      </c>
      <c r="H84" s="4">
        <f t="shared" si="6"/>
        <v>1755.1431401775974</v>
      </c>
    </row>
    <row r="85" spans="4:8" x14ac:dyDescent="0.2">
      <c r="D85" s="2">
        <v>78</v>
      </c>
      <c r="E85" s="4">
        <f t="shared" si="7"/>
        <v>1755.1431401775974</v>
      </c>
      <c r="F85" s="4">
        <f t="shared" si="4"/>
        <v>1587.5155996726976</v>
      </c>
      <c r="G85" s="4">
        <f t="shared" si="5"/>
        <v>167.62754050489977</v>
      </c>
      <c r="H85" s="4">
        <f t="shared" si="6"/>
        <v>1755.1431401775974</v>
      </c>
    </row>
    <row r="86" spans="4:8" x14ac:dyDescent="0.2">
      <c r="D86" s="2">
        <v>79</v>
      </c>
      <c r="E86" s="4">
        <f t="shared" si="7"/>
        <v>1755.1431401775974</v>
      </c>
      <c r="F86" s="4">
        <f t="shared" si="4"/>
        <v>1586.1187035018236</v>
      </c>
      <c r="G86" s="4">
        <f t="shared" si="5"/>
        <v>169.02443667577396</v>
      </c>
      <c r="H86" s="4">
        <f t="shared" si="6"/>
        <v>1755.1431401775976</v>
      </c>
    </row>
    <row r="87" spans="4:8" x14ac:dyDescent="0.2">
      <c r="D87" s="2">
        <v>80</v>
      </c>
      <c r="E87" s="4">
        <f t="shared" si="7"/>
        <v>1755.1431401775974</v>
      </c>
      <c r="F87" s="4">
        <f t="shared" si="4"/>
        <v>1584.7101665295256</v>
      </c>
      <c r="G87" s="4">
        <f t="shared" si="5"/>
        <v>170.43297364807208</v>
      </c>
      <c r="H87" s="4">
        <f t="shared" si="6"/>
        <v>1755.1431401775976</v>
      </c>
    </row>
    <row r="88" spans="4:8" x14ac:dyDescent="0.2">
      <c r="D88" s="2">
        <v>81</v>
      </c>
      <c r="E88" s="4">
        <f t="shared" si="7"/>
        <v>1755.1431401775974</v>
      </c>
      <c r="F88" s="4">
        <f t="shared" si="4"/>
        <v>1583.289891749125</v>
      </c>
      <c r="G88" s="4">
        <f t="shared" si="5"/>
        <v>171.85324842847268</v>
      </c>
      <c r="H88" s="4">
        <f t="shared" si="6"/>
        <v>1755.1431401775976</v>
      </c>
    </row>
    <row r="89" spans="4:8" x14ac:dyDescent="0.2">
      <c r="D89" s="2">
        <v>82</v>
      </c>
      <c r="E89" s="4">
        <f t="shared" si="7"/>
        <v>1755.1431401775974</v>
      </c>
      <c r="F89" s="4">
        <f t="shared" si="4"/>
        <v>1581.857781345554</v>
      </c>
      <c r="G89" s="4">
        <f t="shared" si="5"/>
        <v>173.28535883204327</v>
      </c>
      <c r="H89" s="4">
        <f t="shared" si="6"/>
        <v>1755.1431401775974</v>
      </c>
    </row>
    <row r="90" spans="4:8" x14ac:dyDescent="0.2">
      <c r="D90" s="2">
        <v>83</v>
      </c>
      <c r="E90" s="4">
        <f t="shared" si="7"/>
        <v>1755.1431401775974</v>
      </c>
      <c r="F90" s="4">
        <f t="shared" si="4"/>
        <v>1580.4137366886207</v>
      </c>
      <c r="G90" s="4">
        <f t="shared" si="5"/>
        <v>174.72940348897697</v>
      </c>
      <c r="H90" s="4">
        <f t="shared" si="6"/>
        <v>1755.1431401775976</v>
      </c>
    </row>
    <row r="91" spans="4:8" x14ac:dyDescent="0.2">
      <c r="D91" s="2">
        <v>84</v>
      </c>
      <c r="E91" s="4">
        <f t="shared" si="7"/>
        <v>1755.1431401775974</v>
      </c>
      <c r="F91" s="4">
        <f t="shared" si="4"/>
        <v>1578.9576583262124</v>
      </c>
      <c r="G91" s="4">
        <f t="shared" si="5"/>
        <v>176.18548185138519</v>
      </c>
      <c r="H91" s="4">
        <f t="shared" si="6"/>
        <v>1755.1431401775976</v>
      </c>
    </row>
    <row r="92" spans="4:8" x14ac:dyDescent="0.2">
      <c r="D92" s="2">
        <v>85</v>
      </c>
      <c r="E92" s="4">
        <f t="shared" si="7"/>
        <v>1755.1431401775974</v>
      </c>
      <c r="F92" s="4">
        <f t="shared" si="4"/>
        <v>1577.4894459774509</v>
      </c>
      <c r="G92" s="4">
        <f t="shared" si="5"/>
        <v>177.65369420014673</v>
      </c>
      <c r="H92" s="4">
        <f t="shared" si="6"/>
        <v>1755.1431401775976</v>
      </c>
    </row>
    <row r="93" spans="4:8" x14ac:dyDescent="0.2">
      <c r="D93" s="2">
        <v>86</v>
      </c>
      <c r="E93" s="4">
        <f t="shared" si="7"/>
        <v>1755.1431401775974</v>
      </c>
      <c r="F93" s="4">
        <f t="shared" si="4"/>
        <v>1576.008998525783</v>
      </c>
      <c r="G93" s="4">
        <f t="shared" si="5"/>
        <v>179.13414165181462</v>
      </c>
      <c r="H93" s="4">
        <f t="shared" si="6"/>
        <v>1755.1431401775976</v>
      </c>
    </row>
    <row r="94" spans="4:8" x14ac:dyDescent="0.2">
      <c r="D94" s="2">
        <v>87</v>
      </c>
      <c r="E94" s="4">
        <f t="shared" si="7"/>
        <v>1755.1431401775974</v>
      </c>
      <c r="F94" s="4">
        <f t="shared" si="4"/>
        <v>1574.5162140120178</v>
      </c>
      <c r="G94" s="4">
        <f t="shared" si="5"/>
        <v>180.62692616557976</v>
      </c>
      <c r="H94" s="4">
        <f t="shared" si="6"/>
        <v>1755.1431401775976</v>
      </c>
    </row>
    <row r="95" spans="4:8" x14ac:dyDescent="0.2">
      <c r="D95" s="2">
        <v>88</v>
      </c>
      <c r="E95" s="4">
        <f t="shared" si="7"/>
        <v>1755.1431401775974</v>
      </c>
      <c r="F95" s="4">
        <f t="shared" si="4"/>
        <v>1573.0109896273043</v>
      </c>
      <c r="G95" s="4">
        <f t="shared" si="5"/>
        <v>182.13215055029289</v>
      </c>
      <c r="H95" s="4">
        <f t="shared" si="6"/>
        <v>1755.1431401775972</v>
      </c>
    </row>
    <row r="96" spans="4:8" x14ac:dyDescent="0.2">
      <c r="D96" s="2">
        <v>89</v>
      </c>
      <c r="E96" s="4">
        <f t="shared" si="7"/>
        <v>1755.1431401775974</v>
      </c>
      <c r="F96" s="4">
        <f t="shared" si="4"/>
        <v>1571.4932217060523</v>
      </c>
      <c r="G96" s="4">
        <f t="shared" si="5"/>
        <v>183.64991847154533</v>
      </c>
      <c r="H96" s="4">
        <f t="shared" si="6"/>
        <v>1755.1431401775976</v>
      </c>
    </row>
    <row r="97" spans="4:8" x14ac:dyDescent="0.2">
      <c r="D97" s="2">
        <v>90</v>
      </c>
      <c r="E97" s="4">
        <f t="shared" si="7"/>
        <v>1755.1431401775974</v>
      </c>
      <c r="F97" s="4">
        <f t="shared" si="4"/>
        <v>1569.9628057187892</v>
      </c>
      <c r="G97" s="4">
        <f t="shared" si="5"/>
        <v>185.18033445880823</v>
      </c>
      <c r="H97" s="4">
        <f t="shared" si="6"/>
        <v>1755.1431401775974</v>
      </c>
    </row>
    <row r="98" spans="4:8" x14ac:dyDescent="0.2">
      <c r="D98" s="2">
        <v>91</v>
      </c>
      <c r="E98" s="4">
        <f t="shared" si="7"/>
        <v>1755.1431401775974</v>
      </c>
      <c r="F98" s="4">
        <f t="shared" si="4"/>
        <v>1568.4196362649659</v>
      </c>
      <c r="G98" s="4">
        <f t="shared" si="5"/>
        <v>186.72350391263163</v>
      </c>
      <c r="H98" s="4">
        <f t="shared" si="6"/>
        <v>1755.1431401775976</v>
      </c>
    </row>
    <row r="99" spans="4:8" x14ac:dyDescent="0.2">
      <c r="D99" s="2">
        <v>92</v>
      </c>
      <c r="E99" s="4">
        <f t="shared" si="7"/>
        <v>1755.1431401775974</v>
      </c>
      <c r="F99" s="4">
        <f t="shared" si="4"/>
        <v>1566.8636070656939</v>
      </c>
      <c r="G99" s="4">
        <f t="shared" si="5"/>
        <v>188.27953311190356</v>
      </c>
      <c r="H99" s="4">
        <f t="shared" si="6"/>
        <v>1755.1431401775976</v>
      </c>
    </row>
    <row r="100" spans="4:8" x14ac:dyDescent="0.2">
      <c r="D100" s="2">
        <v>93</v>
      </c>
      <c r="E100" s="4">
        <f t="shared" si="7"/>
        <v>1755.1431401775974</v>
      </c>
      <c r="F100" s="4">
        <f t="shared" si="4"/>
        <v>1565.2946109564282</v>
      </c>
      <c r="G100" s="4">
        <f t="shared" si="5"/>
        <v>189.84852922116943</v>
      </c>
      <c r="H100" s="4">
        <f t="shared" si="6"/>
        <v>1755.1431401775976</v>
      </c>
    </row>
    <row r="101" spans="4:8" x14ac:dyDescent="0.2">
      <c r="D101" s="2">
        <v>94</v>
      </c>
      <c r="E101" s="4">
        <f t="shared" si="7"/>
        <v>1755.1431401775974</v>
      </c>
      <c r="F101" s="4">
        <f t="shared" si="4"/>
        <v>1563.7125398795849</v>
      </c>
      <c r="G101" s="4">
        <f t="shared" si="5"/>
        <v>191.43060029801248</v>
      </c>
      <c r="H101" s="4">
        <f t="shared" si="6"/>
        <v>1755.1431401775974</v>
      </c>
    </row>
    <row r="102" spans="4:8" x14ac:dyDescent="0.2">
      <c r="D102" s="2">
        <v>95</v>
      </c>
      <c r="E102" s="4">
        <f t="shared" si="7"/>
        <v>1755.1431401775974</v>
      </c>
      <c r="F102" s="4">
        <f t="shared" si="4"/>
        <v>1562.1172848771016</v>
      </c>
      <c r="G102" s="4">
        <f t="shared" si="5"/>
        <v>193.02585530049592</v>
      </c>
      <c r="H102" s="4">
        <f t="shared" si="6"/>
        <v>1755.1431401775976</v>
      </c>
    </row>
    <row r="103" spans="4:8" x14ac:dyDescent="0.2">
      <c r="D103" s="2">
        <v>96</v>
      </c>
      <c r="E103" s="4">
        <f t="shared" si="7"/>
        <v>1755.1431401775974</v>
      </c>
      <c r="F103" s="4">
        <f t="shared" si="4"/>
        <v>1560.5087360829309</v>
      </c>
      <c r="G103" s="4">
        <f t="shared" si="5"/>
        <v>194.63440409466671</v>
      </c>
      <c r="H103" s="4">
        <f t="shared" si="6"/>
        <v>1755.1431401775976</v>
      </c>
    </row>
    <row r="104" spans="4:8" x14ac:dyDescent="0.2">
      <c r="D104" s="2">
        <v>97</v>
      </c>
      <c r="E104" s="4">
        <f t="shared" si="7"/>
        <v>1755.1431401775974</v>
      </c>
      <c r="F104" s="4">
        <f t="shared" si="4"/>
        <v>1558.8867827154752</v>
      </c>
      <c r="G104" s="4">
        <f t="shared" si="5"/>
        <v>196.25635746212228</v>
      </c>
      <c r="H104" s="4">
        <f t="shared" si="6"/>
        <v>1755.1431401775974</v>
      </c>
    </row>
    <row r="105" spans="4:8" x14ac:dyDescent="0.2">
      <c r="D105" s="2">
        <v>98</v>
      </c>
      <c r="E105" s="4">
        <f t="shared" si="7"/>
        <v>1755.1431401775974</v>
      </c>
      <c r="F105" s="4">
        <f t="shared" si="4"/>
        <v>1557.2513130699576</v>
      </c>
      <c r="G105" s="4">
        <f t="shared" si="5"/>
        <v>197.89182710763995</v>
      </c>
      <c r="H105" s="4">
        <f t="shared" si="6"/>
        <v>1755.1431401775976</v>
      </c>
    </row>
    <row r="106" spans="4:8" x14ac:dyDescent="0.2">
      <c r="D106" s="2">
        <v>99</v>
      </c>
      <c r="E106" s="4">
        <f t="shared" si="7"/>
        <v>1755.1431401775974</v>
      </c>
      <c r="F106" s="4">
        <f t="shared" si="4"/>
        <v>1555.6022145107272</v>
      </c>
      <c r="G106" s="4">
        <f t="shared" si="5"/>
        <v>199.54092566687029</v>
      </c>
      <c r="H106" s="4">
        <f t="shared" si="6"/>
        <v>1755.1431401775976</v>
      </c>
    </row>
    <row r="107" spans="4:8" x14ac:dyDescent="0.2">
      <c r="D107" s="2">
        <v>100</v>
      </c>
      <c r="E107" s="4">
        <f t="shared" si="7"/>
        <v>1755.1431401775974</v>
      </c>
      <c r="F107" s="4">
        <f t="shared" si="4"/>
        <v>1553.9393734635032</v>
      </c>
      <c r="G107" s="4">
        <f t="shared" si="5"/>
        <v>201.20376671409417</v>
      </c>
      <c r="H107" s="4">
        <f t="shared" si="6"/>
        <v>1755.1431401775974</v>
      </c>
    </row>
    <row r="108" spans="4:8" x14ac:dyDescent="0.2">
      <c r="D108" s="2">
        <v>101</v>
      </c>
      <c r="E108" s="4">
        <f t="shared" si="7"/>
        <v>1755.1431401775974</v>
      </c>
      <c r="F108" s="4">
        <f t="shared" si="4"/>
        <v>1552.2626754075527</v>
      </c>
      <c r="G108" s="4">
        <f t="shared" si="5"/>
        <v>202.88046477004499</v>
      </c>
      <c r="H108" s="4">
        <f t="shared" si="6"/>
        <v>1755.1431401775976</v>
      </c>
    </row>
    <row r="109" spans="4:8" x14ac:dyDescent="0.2">
      <c r="D109" s="2">
        <v>102</v>
      </c>
      <c r="E109" s="4">
        <f t="shared" si="7"/>
        <v>1755.1431401775974</v>
      </c>
      <c r="F109" s="4">
        <f t="shared" si="4"/>
        <v>1550.5720048678022</v>
      </c>
      <c r="G109" s="4">
        <f t="shared" si="5"/>
        <v>204.57113530979535</v>
      </c>
      <c r="H109" s="4">
        <f t="shared" si="6"/>
        <v>1755.1431401775976</v>
      </c>
    </row>
    <row r="110" spans="4:8" x14ac:dyDescent="0.2">
      <c r="D110" s="2">
        <v>103</v>
      </c>
      <c r="E110" s="4">
        <f t="shared" si="7"/>
        <v>1755.1431401775974</v>
      </c>
      <c r="F110" s="4">
        <f t="shared" si="4"/>
        <v>1548.8672454068872</v>
      </c>
      <c r="G110" s="4">
        <f t="shared" si="5"/>
        <v>206.27589477071032</v>
      </c>
      <c r="H110" s="4">
        <f t="shared" si="6"/>
        <v>1755.1431401775974</v>
      </c>
    </row>
    <row r="111" spans="4:8" x14ac:dyDescent="0.2">
      <c r="D111" s="2">
        <v>104</v>
      </c>
      <c r="E111" s="4">
        <f t="shared" si="7"/>
        <v>1755.1431401775974</v>
      </c>
      <c r="F111" s="4">
        <f t="shared" si="4"/>
        <v>1547.1482796171313</v>
      </c>
      <c r="G111" s="4">
        <f t="shared" si="5"/>
        <v>207.99486056046624</v>
      </c>
      <c r="H111" s="4">
        <f t="shared" si="6"/>
        <v>1755.1431401775976</v>
      </c>
    </row>
    <row r="112" spans="4:8" x14ac:dyDescent="0.2">
      <c r="D112" s="2">
        <v>105</v>
      </c>
      <c r="E112" s="4">
        <f t="shared" si="7"/>
        <v>1755.1431401775974</v>
      </c>
      <c r="F112" s="4">
        <f t="shared" si="4"/>
        <v>1545.4149891124609</v>
      </c>
      <c r="G112" s="4">
        <f t="shared" si="5"/>
        <v>209.72815106513679</v>
      </c>
      <c r="H112" s="4">
        <f t="shared" si="6"/>
        <v>1755.1431401775976</v>
      </c>
    </row>
    <row r="113" spans="4:8" x14ac:dyDescent="0.2">
      <c r="D113" s="2">
        <v>106</v>
      </c>
      <c r="E113" s="4">
        <f t="shared" si="7"/>
        <v>1755.1431401775974</v>
      </c>
      <c r="F113" s="4">
        <f t="shared" si="4"/>
        <v>1543.6672545202514</v>
      </c>
      <c r="G113" s="4">
        <f t="shared" si="5"/>
        <v>211.47588565734625</v>
      </c>
      <c r="H113" s="4">
        <f t="shared" si="6"/>
        <v>1755.1431401775976</v>
      </c>
    </row>
    <row r="114" spans="4:8" x14ac:dyDescent="0.2">
      <c r="D114" s="2">
        <v>107</v>
      </c>
      <c r="E114" s="4">
        <f t="shared" si="7"/>
        <v>1755.1431401775974</v>
      </c>
      <c r="F114" s="4">
        <f t="shared" si="4"/>
        <v>1541.9049554731068</v>
      </c>
      <c r="G114" s="4">
        <f t="shared" si="5"/>
        <v>213.23818470449081</v>
      </c>
      <c r="H114" s="4">
        <f t="shared" si="6"/>
        <v>1755.1431401775976</v>
      </c>
    </row>
    <row r="115" spans="4:8" x14ac:dyDescent="0.2">
      <c r="D115" s="2">
        <v>108</v>
      </c>
      <c r="E115" s="4">
        <f t="shared" si="7"/>
        <v>1755.1431401775974</v>
      </c>
      <c r="F115" s="4">
        <f t="shared" si="4"/>
        <v>1540.1279706005694</v>
      </c>
      <c r="G115" s="4">
        <f t="shared" si="5"/>
        <v>215.01516957702825</v>
      </c>
      <c r="H115" s="4">
        <f t="shared" si="6"/>
        <v>1755.1431401775976</v>
      </c>
    </row>
    <row r="116" spans="4:8" x14ac:dyDescent="0.2">
      <c r="D116" s="2">
        <v>109</v>
      </c>
      <c r="E116" s="4">
        <f t="shared" si="7"/>
        <v>1755.1431401775974</v>
      </c>
      <c r="F116" s="4">
        <f t="shared" si="4"/>
        <v>1538.3361775207607</v>
      </c>
      <c r="G116" s="4">
        <f t="shared" si="5"/>
        <v>216.80696265683679</v>
      </c>
      <c r="H116" s="4">
        <f t="shared" si="6"/>
        <v>1755.1431401775974</v>
      </c>
    </row>
    <row r="117" spans="4:8" x14ac:dyDescent="0.2">
      <c r="D117" s="2">
        <v>110</v>
      </c>
      <c r="E117" s="4">
        <f t="shared" si="7"/>
        <v>1755.1431401775974</v>
      </c>
      <c r="F117" s="4">
        <f t="shared" si="4"/>
        <v>1536.5294528319537</v>
      </c>
      <c r="G117" s="4">
        <f t="shared" si="5"/>
        <v>218.61368734564374</v>
      </c>
      <c r="H117" s="4">
        <f t="shared" si="6"/>
        <v>1755.1431401775974</v>
      </c>
    </row>
    <row r="118" spans="4:8" x14ac:dyDescent="0.2">
      <c r="D118" s="2">
        <v>111</v>
      </c>
      <c r="E118" s="4">
        <f t="shared" si="7"/>
        <v>1755.1431401775974</v>
      </c>
      <c r="F118" s="4">
        <f t="shared" si="4"/>
        <v>1534.7076721040733</v>
      </c>
      <c r="G118" s="4">
        <f t="shared" si="5"/>
        <v>220.43546807352413</v>
      </c>
      <c r="H118" s="4">
        <f t="shared" si="6"/>
        <v>1755.1431401775974</v>
      </c>
    </row>
    <row r="119" spans="4:8" x14ac:dyDescent="0.2">
      <c r="D119" s="2">
        <v>112</v>
      </c>
      <c r="E119" s="4">
        <f t="shared" si="7"/>
        <v>1755.1431401775974</v>
      </c>
      <c r="F119" s="4">
        <f t="shared" si="4"/>
        <v>1532.8707098701273</v>
      </c>
      <c r="G119" s="4">
        <f t="shared" si="5"/>
        <v>222.27243030747016</v>
      </c>
      <c r="H119" s="4">
        <f t="shared" si="6"/>
        <v>1755.1431401775974</v>
      </c>
    </row>
    <row r="120" spans="4:8" x14ac:dyDescent="0.2">
      <c r="D120" s="2">
        <v>113</v>
      </c>
      <c r="E120" s="4">
        <f t="shared" si="7"/>
        <v>1755.1431401775974</v>
      </c>
      <c r="F120" s="4">
        <f t="shared" si="4"/>
        <v>1531.0184396175653</v>
      </c>
      <c r="G120" s="4">
        <f t="shared" si="5"/>
        <v>224.12470056003244</v>
      </c>
      <c r="H120" s="4">
        <f t="shared" si="6"/>
        <v>1755.1431401775976</v>
      </c>
    </row>
    <row r="121" spans="4:8" x14ac:dyDescent="0.2">
      <c r="D121" s="2">
        <v>114</v>
      </c>
      <c r="E121" s="4">
        <f t="shared" si="7"/>
        <v>1755.1431401775974</v>
      </c>
      <c r="F121" s="4">
        <f t="shared" si="4"/>
        <v>1529.1507337795647</v>
      </c>
      <c r="G121" s="4">
        <f t="shared" si="5"/>
        <v>225.99240639803267</v>
      </c>
      <c r="H121" s="4">
        <f t="shared" si="6"/>
        <v>1755.1431401775974</v>
      </c>
    </row>
    <row r="122" spans="4:8" x14ac:dyDescent="0.2">
      <c r="D122" s="2">
        <v>115</v>
      </c>
      <c r="E122" s="4">
        <f t="shared" si="7"/>
        <v>1755.1431401775974</v>
      </c>
      <c r="F122" s="4">
        <f t="shared" si="4"/>
        <v>1527.2674637262478</v>
      </c>
      <c r="G122" s="4">
        <f t="shared" si="5"/>
        <v>227.87567645134959</v>
      </c>
      <c r="H122" s="4">
        <f t="shared" si="6"/>
        <v>1755.1431401775974</v>
      </c>
    </row>
    <row r="123" spans="4:8" x14ac:dyDescent="0.2">
      <c r="D123" s="2">
        <v>116</v>
      </c>
      <c r="E123" s="4">
        <f t="shared" si="7"/>
        <v>1755.1431401775974</v>
      </c>
      <c r="F123" s="4">
        <f t="shared" si="4"/>
        <v>1525.36849975582</v>
      </c>
      <c r="G123" s="4">
        <f t="shared" si="5"/>
        <v>229.77464042177752</v>
      </c>
      <c r="H123" s="4">
        <f t="shared" si="6"/>
        <v>1755.1431401775976</v>
      </c>
    </row>
    <row r="124" spans="4:8" x14ac:dyDescent="0.2">
      <c r="D124" s="2">
        <v>117</v>
      </c>
      <c r="E124" s="4">
        <f t="shared" si="7"/>
        <v>1755.1431401775974</v>
      </c>
      <c r="F124" s="4">
        <f t="shared" si="4"/>
        <v>1523.4537110856386</v>
      </c>
      <c r="G124" s="4">
        <f t="shared" si="5"/>
        <v>231.689429091959</v>
      </c>
      <c r="H124" s="4">
        <f t="shared" si="6"/>
        <v>1755.1431401775976</v>
      </c>
    </row>
    <row r="125" spans="4:8" x14ac:dyDescent="0.2">
      <c r="D125" s="2">
        <v>118</v>
      </c>
      <c r="E125" s="4">
        <f t="shared" si="7"/>
        <v>1755.1431401775974</v>
      </c>
      <c r="F125" s="4">
        <f t="shared" si="4"/>
        <v>1521.5229658432054</v>
      </c>
      <c r="G125" s="4">
        <f t="shared" si="5"/>
        <v>233.62017433439195</v>
      </c>
      <c r="H125" s="4">
        <f t="shared" si="6"/>
        <v>1755.1431401775974</v>
      </c>
    </row>
    <row r="126" spans="4:8" x14ac:dyDescent="0.2">
      <c r="D126" s="2">
        <v>119</v>
      </c>
      <c r="E126" s="4">
        <f t="shared" si="7"/>
        <v>1755.1431401775974</v>
      </c>
      <c r="F126" s="4">
        <f t="shared" si="4"/>
        <v>1519.5761310570856</v>
      </c>
      <c r="G126" s="4">
        <f t="shared" si="5"/>
        <v>235.56700912051193</v>
      </c>
      <c r="H126" s="4">
        <f t="shared" si="6"/>
        <v>1755.1431401775976</v>
      </c>
    </row>
    <row r="127" spans="4:8" x14ac:dyDescent="0.2">
      <c r="D127" s="2">
        <v>120</v>
      </c>
      <c r="E127" s="4">
        <f t="shared" si="7"/>
        <v>1755.1431401775974</v>
      </c>
      <c r="F127" s="4">
        <f t="shared" si="4"/>
        <v>1517.6130726477481</v>
      </c>
      <c r="G127" s="4">
        <f t="shared" si="5"/>
        <v>237.5300675298495</v>
      </c>
      <c r="H127" s="4">
        <f t="shared" si="6"/>
        <v>1755.1431401775976</v>
      </c>
    </row>
    <row r="128" spans="4:8" x14ac:dyDescent="0.2">
      <c r="D128" s="2">
        <v>121</v>
      </c>
      <c r="E128" s="4">
        <f t="shared" si="7"/>
        <v>1755.1431401775974</v>
      </c>
      <c r="F128" s="4">
        <f t="shared" si="4"/>
        <v>1515.6336554183326</v>
      </c>
      <c r="G128" s="4">
        <f t="shared" si="5"/>
        <v>239.50948475926498</v>
      </c>
      <c r="H128" s="4">
        <f t="shared" si="6"/>
        <v>1755.1431401775976</v>
      </c>
    </row>
    <row r="129" spans="4:8" x14ac:dyDescent="0.2">
      <c r="D129" s="2">
        <v>122</v>
      </c>
      <c r="E129" s="4">
        <f t="shared" si="7"/>
        <v>1755.1431401775974</v>
      </c>
      <c r="F129" s="4">
        <f t="shared" si="4"/>
        <v>1513.6377430453388</v>
      </c>
      <c r="G129" s="4">
        <f t="shared" si="5"/>
        <v>241.50539713225882</v>
      </c>
      <c r="H129" s="4">
        <f t="shared" si="6"/>
        <v>1755.1431401775976</v>
      </c>
    </row>
    <row r="130" spans="4:8" x14ac:dyDescent="0.2">
      <c r="D130" s="2">
        <v>123</v>
      </c>
      <c r="E130" s="4">
        <f t="shared" si="7"/>
        <v>1755.1431401775974</v>
      </c>
      <c r="F130" s="4">
        <f t="shared" si="4"/>
        <v>1511.6251980692364</v>
      </c>
      <c r="G130" s="4">
        <f t="shared" si="5"/>
        <v>243.51794210836098</v>
      </c>
      <c r="H130" s="4">
        <f t="shared" si="6"/>
        <v>1755.1431401775974</v>
      </c>
    </row>
    <row r="131" spans="4:8" x14ac:dyDescent="0.2">
      <c r="D131" s="2">
        <v>124</v>
      </c>
      <c r="E131" s="4">
        <f t="shared" si="7"/>
        <v>1755.1431401775974</v>
      </c>
      <c r="F131" s="4">
        <f t="shared" si="4"/>
        <v>1509.5958818850002</v>
      </c>
      <c r="G131" s="4">
        <f t="shared" si="5"/>
        <v>245.54725829259735</v>
      </c>
      <c r="H131" s="4">
        <f t="shared" si="6"/>
        <v>1755.1431401775976</v>
      </c>
    </row>
    <row r="132" spans="4:8" x14ac:dyDescent="0.2">
      <c r="D132" s="2">
        <v>125</v>
      </c>
      <c r="E132" s="4">
        <f t="shared" si="7"/>
        <v>1755.1431401775974</v>
      </c>
      <c r="F132" s="4">
        <f t="shared" si="4"/>
        <v>1507.5496547325617</v>
      </c>
      <c r="G132" s="4">
        <f t="shared" si="5"/>
        <v>247.59348544503567</v>
      </c>
      <c r="H132" s="4">
        <f t="shared" si="6"/>
        <v>1755.1431401775974</v>
      </c>
    </row>
    <row r="133" spans="4:8" x14ac:dyDescent="0.2">
      <c r="D133" s="2">
        <v>126</v>
      </c>
      <c r="E133" s="4">
        <f t="shared" si="7"/>
        <v>1755.1431401775974</v>
      </c>
      <c r="F133" s="4">
        <f t="shared" si="4"/>
        <v>1505.4863756871864</v>
      </c>
      <c r="G133" s="4">
        <f t="shared" si="5"/>
        <v>249.65676449041095</v>
      </c>
      <c r="H133" s="4">
        <f t="shared" si="6"/>
        <v>1755.1431401775974</v>
      </c>
    </row>
    <row r="134" spans="4:8" x14ac:dyDescent="0.2">
      <c r="D134" s="2">
        <v>127</v>
      </c>
      <c r="E134" s="4">
        <f t="shared" si="7"/>
        <v>1755.1431401775974</v>
      </c>
      <c r="F134" s="4">
        <f t="shared" si="4"/>
        <v>1503.4059026497666</v>
      </c>
      <c r="G134" s="4">
        <f t="shared" si="5"/>
        <v>251.73723752783101</v>
      </c>
      <c r="H134" s="4">
        <f t="shared" si="6"/>
        <v>1755.1431401775976</v>
      </c>
    </row>
    <row r="135" spans="4:8" x14ac:dyDescent="0.2">
      <c r="D135" s="2">
        <v>128</v>
      </c>
      <c r="E135" s="4">
        <f t="shared" si="7"/>
        <v>1755.1431401775974</v>
      </c>
      <c r="F135" s="4">
        <f t="shared" si="4"/>
        <v>1501.3080923370344</v>
      </c>
      <c r="G135" s="4">
        <f t="shared" si="5"/>
        <v>253.83504784056296</v>
      </c>
      <c r="H135" s="4">
        <f t="shared" si="6"/>
        <v>1755.1431401775974</v>
      </c>
    </row>
    <row r="136" spans="4:8" x14ac:dyDescent="0.2">
      <c r="D136" s="2">
        <v>129</v>
      </c>
      <c r="E136" s="4">
        <f t="shared" si="7"/>
        <v>1755.1431401775974</v>
      </c>
      <c r="F136" s="4">
        <f t="shared" ref="F136:F199" si="8">IPMT(rate,D136,duration,-amt,0,0)</f>
        <v>1499.1928002716966</v>
      </c>
      <c r="G136" s="4">
        <f t="shared" ref="G136:G199" si="9">PPMT(rate,D136,duration,-amt,0,0)</f>
        <v>255.95033990590096</v>
      </c>
      <c r="H136" s="4">
        <f t="shared" si="6"/>
        <v>1755.1431401775976</v>
      </c>
    </row>
    <row r="137" spans="4:8" x14ac:dyDescent="0.2">
      <c r="D137" s="2">
        <v>130</v>
      </c>
      <c r="E137" s="4">
        <f t="shared" si="7"/>
        <v>1755.1431401775974</v>
      </c>
      <c r="F137" s="4">
        <f t="shared" si="8"/>
        <v>1497.0598807724809</v>
      </c>
      <c r="G137" s="4">
        <f t="shared" si="9"/>
        <v>258.08325940511679</v>
      </c>
      <c r="H137" s="4">
        <f t="shared" ref="H137:H200" si="10">F137+G137</f>
        <v>1755.1431401775976</v>
      </c>
    </row>
    <row r="138" spans="4:8" x14ac:dyDescent="0.2">
      <c r="D138" s="2">
        <v>131</v>
      </c>
      <c r="E138" s="4">
        <f t="shared" ref="E138:E201" si="11">E137</f>
        <v>1755.1431401775974</v>
      </c>
      <c r="F138" s="4">
        <f t="shared" si="8"/>
        <v>1494.9091869441047</v>
      </c>
      <c r="G138" s="4">
        <f t="shared" si="9"/>
        <v>260.2339532334928</v>
      </c>
      <c r="H138" s="4">
        <f t="shared" si="10"/>
        <v>1755.1431401775976</v>
      </c>
    </row>
    <row r="139" spans="4:8" x14ac:dyDescent="0.2">
      <c r="D139" s="2">
        <v>132</v>
      </c>
      <c r="E139" s="4">
        <f t="shared" si="11"/>
        <v>1755.1431401775974</v>
      </c>
      <c r="F139" s="4">
        <f t="shared" si="8"/>
        <v>1492.7405706671591</v>
      </c>
      <c r="G139" s="4">
        <f t="shared" si="9"/>
        <v>262.40256951043852</v>
      </c>
      <c r="H139" s="4">
        <f t="shared" si="10"/>
        <v>1755.1431401775976</v>
      </c>
    </row>
    <row r="140" spans="4:8" x14ac:dyDescent="0.2">
      <c r="D140" s="2">
        <v>133</v>
      </c>
      <c r="E140" s="4">
        <f t="shared" si="11"/>
        <v>1755.1431401775974</v>
      </c>
      <c r="F140" s="4">
        <f t="shared" si="8"/>
        <v>1490.5538825879053</v>
      </c>
      <c r="G140" s="4">
        <f t="shared" si="9"/>
        <v>264.58925758969218</v>
      </c>
      <c r="H140" s="4">
        <f t="shared" si="10"/>
        <v>1755.1431401775974</v>
      </c>
    </row>
    <row r="141" spans="4:8" x14ac:dyDescent="0.2">
      <c r="D141" s="2">
        <v>134</v>
      </c>
      <c r="E141" s="4">
        <f t="shared" si="11"/>
        <v>1755.1431401775974</v>
      </c>
      <c r="F141" s="4">
        <f t="shared" si="8"/>
        <v>1488.3489721079911</v>
      </c>
      <c r="G141" s="4">
        <f t="shared" si="9"/>
        <v>266.79416806960631</v>
      </c>
      <c r="H141" s="4">
        <f t="shared" si="10"/>
        <v>1755.1431401775974</v>
      </c>
    </row>
    <row r="142" spans="4:8" x14ac:dyDescent="0.2">
      <c r="D142" s="2">
        <v>135</v>
      </c>
      <c r="E142" s="4">
        <f t="shared" si="11"/>
        <v>1755.1431401775974</v>
      </c>
      <c r="F142" s="4">
        <f t="shared" si="8"/>
        <v>1486.1256873740779</v>
      </c>
      <c r="G142" s="4">
        <f t="shared" si="9"/>
        <v>269.01745280351969</v>
      </c>
      <c r="H142" s="4">
        <f t="shared" si="10"/>
        <v>1755.1431401775976</v>
      </c>
    </row>
    <row r="143" spans="4:8" x14ac:dyDescent="0.2">
      <c r="D143" s="2">
        <v>136</v>
      </c>
      <c r="E143" s="4">
        <f t="shared" si="11"/>
        <v>1755.1431401775974</v>
      </c>
      <c r="F143" s="4">
        <f t="shared" si="8"/>
        <v>1483.8838752673817</v>
      </c>
      <c r="G143" s="4">
        <f t="shared" si="9"/>
        <v>271.25926491021568</v>
      </c>
      <c r="H143" s="4">
        <f t="shared" si="10"/>
        <v>1755.1431401775974</v>
      </c>
    </row>
    <row r="144" spans="4:8" x14ac:dyDescent="0.2">
      <c r="D144" s="2">
        <v>137</v>
      </c>
      <c r="E144" s="4">
        <f t="shared" si="11"/>
        <v>1755.1431401775974</v>
      </c>
      <c r="F144" s="4">
        <f t="shared" si="8"/>
        <v>1481.6233813931299</v>
      </c>
      <c r="G144" s="4">
        <f t="shared" si="9"/>
        <v>273.51975878446751</v>
      </c>
      <c r="H144" s="4">
        <f t="shared" si="10"/>
        <v>1755.1431401775974</v>
      </c>
    </row>
    <row r="145" spans="4:8" x14ac:dyDescent="0.2">
      <c r="D145" s="2">
        <v>138</v>
      </c>
      <c r="E145" s="4">
        <f t="shared" si="11"/>
        <v>1755.1431401775974</v>
      </c>
      <c r="F145" s="4">
        <f t="shared" si="8"/>
        <v>1479.3440500699262</v>
      </c>
      <c r="G145" s="4">
        <f t="shared" si="9"/>
        <v>275.79909010767142</v>
      </c>
      <c r="H145" s="4">
        <f t="shared" si="10"/>
        <v>1755.1431401775976</v>
      </c>
    </row>
    <row r="146" spans="4:8" x14ac:dyDescent="0.2">
      <c r="D146" s="2">
        <v>139</v>
      </c>
      <c r="E146" s="4">
        <f t="shared" si="11"/>
        <v>1755.1431401775974</v>
      </c>
      <c r="F146" s="4">
        <f t="shared" si="8"/>
        <v>1477.0457243190287</v>
      </c>
      <c r="G146" s="4">
        <f t="shared" si="9"/>
        <v>278.0974158585687</v>
      </c>
      <c r="H146" s="4">
        <f t="shared" si="10"/>
        <v>1755.1431401775974</v>
      </c>
    </row>
    <row r="147" spans="4:8" x14ac:dyDescent="0.2">
      <c r="D147" s="2">
        <v>140</v>
      </c>
      <c r="E147" s="4">
        <f t="shared" si="11"/>
        <v>1755.1431401775974</v>
      </c>
      <c r="F147" s="4">
        <f t="shared" si="8"/>
        <v>1474.7282458535408</v>
      </c>
      <c r="G147" s="4">
        <f t="shared" si="9"/>
        <v>280.41489432405677</v>
      </c>
      <c r="H147" s="4">
        <f t="shared" si="10"/>
        <v>1755.1431401775976</v>
      </c>
    </row>
    <row r="148" spans="4:8" x14ac:dyDescent="0.2">
      <c r="D148" s="2">
        <v>141</v>
      </c>
      <c r="E148" s="4">
        <f t="shared" si="11"/>
        <v>1755.1431401775974</v>
      </c>
      <c r="F148" s="4">
        <f t="shared" si="8"/>
        <v>1472.391455067507</v>
      </c>
      <c r="G148" s="4">
        <f t="shared" si="9"/>
        <v>282.75168511009059</v>
      </c>
      <c r="H148" s="4">
        <f t="shared" si="10"/>
        <v>1755.1431401775976</v>
      </c>
    </row>
    <row r="149" spans="4:8" x14ac:dyDescent="0.2">
      <c r="D149" s="2">
        <v>142</v>
      </c>
      <c r="E149" s="4">
        <f t="shared" si="11"/>
        <v>1755.1431401775974</v>
      </c>
      <c r="F149" s="4">
        <f t="shared" si="8"/>
        <v>1470.0351910249228</v>
      </c>
      <c r="G149" s="4">
        <f t="shared" si="9"/>
        <v>285.10794915267462</v>
      </c>
      <c r="H149" s="4">
        <f t="shared" si="10"/>
        <v>1755.1431401775974</v>
      </c>
    </row>
    <row r="150" spans="4:8" x14ac:dyDescent="0.2">
      <c r="D150" s="2">
        <v>143</v>
      </c>
      <c r="E150" s="4">
        <f t="shared" si="11"/>
        <v>1755.1431401775974</v>
      </c>
      <c r="F150" s="4">
        <f t="shared" si="8"/>
        <v>1467.6592914486505</v>
      </c>
      <c r="G150" s="4">
        <f t="shared" si="9"/>
        <v>287.48384872894695</v>
      </c>
      <c r="H150" s="4">
        <f t="shared" si="10"/>
        <v>1755.1431401775974</v>
      </c>
    </row>
    <row r="151" spans="4:8" x14ac:dyDescent="0.2">
      <c r="D151" s="2">
        <v>144</v>
      </c>
      <c r="E151" s="4">
        <f t="shared" si="11"/>
        <v>1755.1431401775974</v>
      </c>
      <c r="F151" s="4">
        <f t="shared" si="8"/>
        <v>1465.2635927092426</v>
      </c>
      <c r="G151" s="4">
        <f t="shared" si="9"/>
        <v>289.87954746835482</v>
      </c>
      <c r="H151" s="4">
        <f t="shared" si="10"/>
        <v>1755.1431401775974</v>
      </c>
    </row>
    <row r="152" spans="4:8" x14ac:dyDescent="0.2">
      <c r="D152" s="2">
        <v>145</v>
      </c>
      <c r="E152" s="4">
        <f t="shared" si="11"/>
        <v>1755.1431401775974</v>
      </c>
      <c r="F152" s="4">
        <f t="shared" si="8"/>
        <v>1462.8479298136733</v>
      </c>
      <c r="G152" s="4">
        <f t="shared" si="9"/>
        <v>292.29521036392441</v>
      </c>
      <c r="H152" s="4">
        <f t="shared" si="10"/>
        <v>1755.1431401775976</v>
      </c>
    </row>
    <row r="153" spans="4:8" x14ac:dyDescent="0.2">
      <c r="D153" s="2">
        <v>146</v>
      </c>
      <c r="E153" s="4">
        <f t="shared" si="11"/>
        <v>1755.1431401775974</v>
      </c>
      <c r="F153" s="4">
        <f t="shared" si="8"/>
        <v>1460.4121363939737</v>
      </c>
      <c r="G153" s="4">
        <f t="shared" si="9"/>
        <v>294.73100378362386</v>
      </c>
      <c r="H153" s="4">
        <f t="shared" si="10"/>
        <v>1755.1431401775976</v>
      </c>
    </row>
    <row r="154" spans="4:8" x14ac:dyDescent="0.2">
      <c r="D154" s="2">
        <v>147</v>
      </c>
      <c r="E154" s="4">
        <f t="shared" si="11"/>
        <v>1755.1431401775974</v>
      </c>
      <c r="F154" s="4">
        <f t="shared" si="8"/>
        <v>1457.9560446957769</v>
      </c>
      <c r="G154" s="4">
        <f t="shared" si="9"/>
        <v>297.18709548182068</v>
      </c>
      <c r="H154" s="4">
        <f t="shared" si="10"/>
        <v>1755.1431401775976</v>
      </c>
    </row>
    <row r="155" spans="4:8" x14ac:dyDescent="0.2">
      <c r="D155" s="2">
        <v>148</v>
      </c>
      <c r="E155" s="4">
        <f t="shared" si="11"/>
        <v>1755.1431401775974</v>
      </c>
      <c r="F155" s="4">
        <f t="shared" si="8"/>
        <v>1455.4794855667615</v>
      </c>
      <c r="G155" s="4">
        <f t="shared" si="9"/>
        <v>299.66365461083586</v>
      </c>
      <c r="H155" s="4">
        <f t="shared" si="10"/>
        <v>1755.1431401775974</v>
      </c>
    </row>
    <row r="156" spans="4:8" x14ac:dyDescent="0.2">
      <c r="D156" s="2">
        <v>149</v>
      </c>
      <c r="E156" s="4">
        <f t="shared" si="11"/>
        <v>1755.1431401775974</v>
      </c>
      <c r="F156" s="4">
        <f t="shared" si="8"/>
        <v>1452.9822884450048</v>
      </c>
      <c r="G156" s="4">
        <f t="shared" si="9"/>
        <v>302.16085173259279</v>
      </c>
      <c r="H156" s="4">
        <f t="shared" si="10"/>
        <v>1755.1431401775976</v>
      </c>
    </row>
    <row r="157" spans="4:8" x14ac:dyDescent="0.2">
      <c r="D157" s="2">
        <v>150</v>
      </c>
      <c r="E157" s="4">
        <f t="shared" si="11"/>
        <v>1755.1431401775974</v>
      </c>
      <c r="F157" s="4">
        <f t="shared" si="8"/>
        <v>1450.4642813472333</v>
      </c>
      <c r="G157" s="4">
        <f t="shared" si="9"/>
        <v>304.67885883036439</v>
      </c>
      <c r="H157" s="4">
        <f t="shared" si="10"/>
        <v>1755.1431401775976</v>
      </c>
    </row>
    <row r="158" spans="4:8" x14ac:dyDescent="0.2">
      <c r="D158" s="2">
        <v>151</v>
      </c>
      <c r="E158" s="4">
        <f t="shared" si="11"/>
        <v>1755.1431401775974</v>
      </c>
      <c r="F158" s="4">
        <f t="shared" si="8"/>
        <v>1447.9252908569802</v>
      </c>
      <c r="G158" s="4">
        <f t="shared" si="9"/>
        <v>307.2178493206174</v>
      </c>
      <c r="H158" s="4">
        <f t="shared" si="10"/>
        <v>1755.1431401775976</v>
      </c>
    </row>
    <row r="159" spans="4:8" x14ac:dyDescent="0.2">
      <c r="D159" s="2">
        <v>152</v>
      </c>
      <c r="E159" s="4">
        <f t="shared" si="11"/>
        <v>1755.1431401775974</v>
      </c>
      <c r="F159" s="4">
        <f t="shared" si="8"/>
        <v>1445.3651421126417</v>
      </c>
      <c r="G159" s="4">
        <f t="shared" si="9"/>
        <v>309.77799806495591</v>
      </c>
      <c r="H159" s="4">
        <f t="shared" si="10"/>
        <v>1755.1431401775976</v>
      </c>
    </row>
    <row r="160" spans="4:8" x14ac:dyDescent="0.2">
      <c r="D160" s="2">
        <v>153</v>
      </c>
      <c r="E160" s="4">
        <f t="shared" si="11"/>
        <v>1755.1431401775974</v>
      </c>
      <c r="F160" s="4">
        <f t="shared" si="8"/>
        <v>1442.7836587954337</v>
      </c>
      <c r="G160" s="4">
        <f t="shared" si="9"/>
        <v>312.35948138216384</v>
      </c>
      <c r="H160" s="4">
        <f t="shared" si="10"/>
        <v>1755.1431401775976</v>
      </c>
    </row>
    <row r="161" spans="4:8" x14ac:dyDescent="0.2">
      <c r="D161" s="2">
        <v>154</v>
      </c>
      <c r="E161" s="4">
        <f t="shared" si="11"/>
        <v>1755.1431401775974</v>
      </c>
      <c r="F161" s="4">
        <f t="shared" si="8"/>
        <v>1440.1806631172487</v>
      </c>
      <c r="G161" s="4">
        <f t="shared" si="9"/>
        <v>314.96247706034859</v>
      </c>
      <c r="H161" s="4">
        <f t="shared" si="10"/>
        <v>1755.1431401775974</v>
      </c>
    </row>
    <row r="162" spans="4:8" x14ac:dyDescent="0.2">
      <c r="D162" s="2">
        <v>155</v>
      </c>
      <c r="E162" s="4">
        <f t="shared" si="11"/>
        <v>1755.1431401775974</v>
      </c>
      <c r="F162" s="4">
        <f t="shared" si="8"/>
        <v>1437.5559758084128</v>
      </c>
      <c r="G162" s="4">
        <f t="shared" si="9"/>
        <v>317.58716436918479</v>
      </c>
      <c r="H162" s="4">
        <f t="shared" si="10"/>
        <v>1755.1431401775976</v>
      </c>
    </row>
    <row r="163" spans="4:8" x14ac:dyDescent="0.2">
      <c r="D163" s="2">
        <v>156</v>
      </c>
      <c r="E163" s="4">
        <f t="shared" si="11"/>
        <v>1755.1431401775974</v>
      </c>
      <c r="F163" s="4">
        <f t="shared" si="8"/>
        <v>1434.9094161053363</v>
      </c>
      <c r="G163" s="4">
        <f t="shared" si="9"/>
        <v>320.23372407226128</v>
      </c>
      <c r="H163" s="4">
        <f t="shared" si="10"/>
        <v>1755.1431401775976</v>
      </c>
    </row>
    <row r="164" spans="4:8" x14ac:dyDescent="0.2">
      <c r="D164" s="2">
        <v>157</v>
      </c>
      <c r="E164" s="4">
        <f t="shared" si="11"/>
        <v>1755.1431401775974</v>
      </c>
      <c r="F164" s="4">
        <f t="shared" si="8"/>
        <v>1432.2408017380674</v>
      </c>
      <c r="G164" s="4">
        <f t="shared" si="9"/>
        <v>322.90233843953018</v>
      </c>
      <c r="H164" s="4">
        <f t="shared" si="10"/>
        <v>1755.1431401775976</v>
      </c>
    </row>
    <row r="165" spans="4:8" x14ac:dyDescent="0.2">
      <c r="D165" s="2">
        <v>158</v>
      </c>
      <c r="E165" s="4">
        <f t="shared" si="11"/>
        <v>1755.1431401775974</v>
      </c>
      <c r="F165" s="4">
        <f t="shared" si="8"/>
        <v>1429.549948917738</v>
      </c>
      <c r="G165" s="4">
        <f t="shared" si="9"/>
        <v>325.59319125985962</v>
      </c>
      <c r="H165" s="4">
        <f t="shared" si="10"/>
        <v>1755.1431401775976</v>
      </c>
    </row>
    <row r="166" spans="4:8" x14ac:dyDescent="0.2">
      <c r="D166" s="2">
        <v>159</v>
      </c>
      <c r="E166" s="4">
        <f t="shared" si="11"/>
        <v>1755.1431401775974</v>
      </c>
      <c r="F166" s="4">
        <f t="shared" si="8"/>
        <v>1426.8366723239058</v>
      </c>
      <c r="G166" s="4">
        <f t="shared" si="9"/>
        <v>328.30646785369186</v>
      </c>
      <c r="H166" s="4">
        <f t="shared" si="10"/>
        <v>1755.1431401775976</v>
      </c>
    </row>
    <row r="167" spans="4:8" x14ac:dyDescent="0.2">
      <c r="D167" s="2">
        <v>160</v>
      </c>
      <c r="E167" s="4">
        <f t="shared" si="11"/>
        <v>1755.1431401775974</v>
      </c>
      <c r="F167" s="4">
        <f t="shared" si="8"/>
        <v>1424.1007850917915</v>
      </c>
      <c r="G167" s="4">
        <f t="shared" si="9"/>
        <v>331.04235508580592</v>
      </c>
      <c r="H167" s="4">
        <f t="shared" si="10"/>
        <v>1755.1431401775974</v>
      </c>
    </row>
    <row r="168" spans="4:8" x14ac:dyDescent="0.2">
      <c r="D168" s="2">
        <v>161</v>
      </c>
      <c r="E168" s="4">
        <f t="shared" si="11"/>
        <v>1755.1431401775974</v>
      </c>
      <c r="F168" s="4">
        <f t="shared" si="8"/>
        <v>1421.3420987994098</v>
      </c>
      <c r="G168" s="4">
        <f t="shared" si="9"/>
        <v>333.80104137818762</v>
      </c>
      <c r="H168" s="4">
        <f t="shared" si="10"/>
        <v>1755.1431401775974</v>
      </c>
    </row>
    <row r="169" spans="4:8" x14ac:dyDescent="0.2">
      <c r="D169" s="2">
        <v>162</v>
      </c>
      <c r="E169" s="4">
        <f t="shared" si="11"/>
        <v>1755.1431401775974</v>
      </c>
      <c r="F169" s="4">
        <f t="shared" si="8"/>
        <v>1418.5604234545915</v>
      </c>
      <c r="G169" s="4">
        <f t="shared" si="9"/>
        <v>336.58271672300583</v>
      </c>
      <c r="H169" s="4">
        <f t="shared" si="10"/>
        <v>1755.1431401775974</v>
      </c>
    </row>
    <row r="170" spans="4:8" x14ac:dyDescent="0.2">
      <c r="D170" s="2">
        <v>163</v>
      </c>
      <c r="E170" s="4">
        <f t="shared" si="11"/>
        <v>1755.1431401775974</v>
      </c>
      <c r="F170" s="4">
        <f t="shared" si="8"/>
        <v>1415.7555674819</v>
      </c>
      <c r="G170" s="4">
        <f t="shared" si="9"/>
        <v>339.3875726956976</v>
      </c>
      <c r="H170" s="4">
        <f t="shared" si="10"/>
        <v>1755.1431401775976</v>
      </c>
    </row>
    <row r="171" spans="4:8" x14ac:dyDescent="0.2">
      <c r="D171" s="2">
        <v>164</v>
      </c>
      <c r="E171" s="4">
        <f t="shared" si="11"/>
        <v>1755.1431401775974</v>
      </c>
      <c r="F171" s="4">
        <f t="shared" si="8"/>
        <v>1412.927337709436</v>
      </c>
      <c r="G171" s="4">
        <f t="shared" si="9"/>
        <v>342.21580246816177</v>
      </c>
      <c r="H171" s="4">
        <f t="shared" si="10"/>
        <v>1755.1431401775976</v>
      </c>
    </row>
    <row r="172" spans="4:8" x14ac:dyDescent="0.2">
      <c r="D172" s="2">
        <v>165</v>
      </c>
      <c r="E172" s="4">
        <f t="shared" si="11"/>
        <v>1755.1431401775974</v>
      </c>
      <c r="F172" s="4">
        <f t="shared" si="8"/>
        <v>1410.0755393555344</v>
      </c>
      <c r="G172" s="4">
        <f t="shared" si="9"/>
        <v>345.06760082206313</v>
      </c>
      <c r="H172" s="4">
        <f t="shared" si="10"/>
        <v>1755.1431401775976</v>
      </c>
    </row>
    <row r="173" spans="4:8" x14ac:dyDescent="0.2">
      <c r="D173" s="2">
        <v>166</v>
      </c>
      <c r="E173" s="4">
        <f t="shared" si="11"/>
        <v>1755.1431401775974</v>
      </c>
      <c r="F173" s="4">
        <f t="shared" si="8"/>
        <v>1407.1999760153503</v>
      </c>
      <c r="G173" s="4">
        <f t="shared" si="9"/>
        <v>347.94316416224689</v>
      </c>
      <c r="H173" s="4">
        <f t="shared" si="10"/>
        <v>1755.1431401775972</v>
      </c>
    </row>
    <row r="174" spans="4:8" x14ac:dyDescent="0.2">
      <c r="D174" s="2">
        <v>167</v>
      </c>
      <c r="E174" s="4">
        <f t="shared" si="11"/>
        <v>1755.1431401775974</v>
      </c>
      <c r="F174" s="4">
        <f t="shared" si="8"/>
        <v>1404.3004496473318</v>
      </c>
      <c r="G174" s="4">
        <f t="shared" si="9"/>
        <v>350.84269053026566</v>
      </c>
      <c r="H174" s="4">
        <f t="shared" si="10"/>
        <v>1755.1431401775974</v>
      </c>
    </row>
    <row r="175" spans="4:8" x14ac:dyDescent="0.2">
      <c r="D175" s="2">
        <v>168</v>
      </c>
      <c r="E175" s="4">
        <f t="shared" si="11"/>
        <v>1755.1431401775974</v>
      </c>
      <c r="F175" s="4">
        <f t="shared" si="8"/>
        <v>1401.3767605595797</v>
      </c>
      <c r="G175" s="4">
        <f t="shared" si="9"/>
        <v>353.76637961801788</v>
      </c>
      <c r="H175" s="4">
        <f t="shared" si="10"/>
        <v>1755.1431401775976</v>
      </c>
    </row>
    <row r="176" spans="4:8" x14ac:dyDescent="0.2">
      <c r="D176" s="2">
        <v>169</v>
      </c>
      <c r="E176" s="4">
        <f t="shared" si="11"/>
        <v>1755.1431401775974</v>
      </c>
      <c r="F176" s="4">
        <f t="shared" si="8"/>
        <v>1398.4287073960961</v>
      </c>
      <c r="G176" s="4">
        <f t="shared" si="9"/>
        <v>356.71443278150133</v>
      </c>
      <c r="H176" s="4">
        <f t="shared" si="10"/>
        <v>1755.1431401775974</v>
      </c>
    </row>
    <row r="177" spans="4:8" x14ac:dyDescent="0.2">
      <c r="D177" s="2">
        <v>170</v>
      </c>
      <c r="E177" s="4">
        <f t="shared" si="11"/>
        <v>1755.1431401775974</v>
      </c>
      <c r="F177" s="4">
        <f t="shared" si="8"/>
        <v>1395.4560871229169</v>
      </c>
      <c r="G177" s="4">
        <f t="shared" si="9"/>
        <v>359.68705305468052</v>
      </c>
      <c r="H177" s="4">
        <f t="shared" si="10"/>
        <v>1755.1431401775974</v>
      </c>
    </row>
    <row r="178" spans="4:8" x14ac:dyDescent="0.2">
      <c r="D178" s="2">
        <v>171</v>
      </c>
      <c r="E178" s="4">
        <f t="shared" si="11"/>
        <v>1755.1431401775974</v>
      </c>
      <c r="F178" s="4">
        <f t="shared" si="8"/>
        <v>1392.4586950141281</v>
      </c>
      <c r="G178" s="4">
        <f t="shared" si="9"/>
        <v>362.68444516346955</v>
      </c>
      <c r="H178" s="4">
        <f t="shared" si="10"/>
        <v>1755.1431401775976</v>
      </c>
    </row>
    <row r="179" spans="4:8" x14ac:dyDescent="0.2">
      <c r="D179" s="2">
        <v>172</v>
      </c>
      <c r="E179" s="4">
        <f t="shared" si="11"/>
        <v>1755.1431401775974</v>
      </c>
      <c r="F179" s="4">
        <f t="shared" si="8"/>
        <v>1389.4363246377659</v>
      </c>
      <c r="G179" s="4">
        <f t="shared" si="9"/>
        <v>365.70681553983172</v>
      </c>
      <c r="H179" s="4">
        <f t="shared" si="10"/>
        <v>1755.1431401775976</v>
      </c>
    </row>
    <row r="180" spans="4:8" x14ac:dyDescent="0.2">
      <c r="D180" s="2">
        <v>173</v>
      </c>
      <c r="E180" s="4">
        <f t="shared" si="11"/>
        <v>1755.1431401775974</v>
      </c>
      <c r="F180" s="4">
        <f t="shared" si="8"/>
        <v>1386.3887678416006</v>
      </c>
      <c r="G180" s="4">
        <f t="shared" si="9"/>
        <v>368.754372335997</v>
      </c>
      <c r="H180" s="4">
        <f t="shared" si="10"/>
        <v>1755.1431401775976</v>
      </c>
    </row>
    <row r="181" spans="4:8" x14ac:dyDescent="0.2">
      <c r="D181" s="2">
        <v>174</v>
      </c>
      <c r="E181" s="4">
        <f t="shared" si="11"/>
        <v>1755.1431401775974</v>
      </c>
      <c r="F181" s="4">
        <f t="shared" si="8"/>
        <v>1383.3158147388003</v>
      </c>
      <c r="G181" s="4">
        <f t="shared" si="9"/>
        <v>371.82732543879695</v>
      </c>
      <c r="H181" s="4">
        <f t="shared" si="10"/>
        <v>1755.1431401775972</v>
      </c>
    </row>
    <row r="182" spans="4:8" x14ac:dyDescent="0.2">
      <c r="D182" s="2">
        <v>175</v>
      </c>
      <c r="E182" s="4">
        <f t="shared" si="11"/>
        <v>1755.1431401775974</v>
      </c>
      <c r="F182" s="4">
        <f t="shared" si="8"/>
        <v>1380.2172536934772</v>
      </c>
      <c r="G182" s="4">
        <f t="shared" si="9"/>
        <v>374.92588648412027</v>
      </c>
      <c r="H182" s="4">
        <f t="shared" si="10"/>
        <v>1755.1431401775976</v>
      </c>
    </row>
    <row r="183" spans="4:8" x14ac:dyDescent="0.2">
      <c r="D183" s="2">
        <v>176</v>
      </c>
      <c r="E183" s="4">
        <f t="shared" si="11"/>
        <v>1755.1431401775974</v>
      </c>
      <c r="F183" s="4">
        <f t="shared" si="8"/>
        <v>1377.0928713061098</v>
      </c>
      <c r="G183" s="4">
        <f t="shared" si="9"/>
        <v>378.0502688714879</v>
      </c>
      <c r="H183" s="4">
        <f t="shared" si="10"/>
        <v>1755.1431401775976</v>
      </c>
    </row>
    <row r="184" spans="4:8" x14ac:dyDescent="0.2">
      <c r="D184" s="2">
        <v>177</v>
      </c>
      <c r="E184" s="4">
        <f t="shared" si="11"/>
        <v>1755.1431401775974</v>
      </c>
      <c r="F184" s="4">
        <f t="shared" si="8"/>
        <v>1373.9424523988471</v>
      </c>
      <c r="G184" s="4">
        <f t="shared" si="9"/>
        <v>381.20068777875031</v>
      </c>
      <c r="H184" s="4">
        <f t="shared" si="10"/>
        <v>1755.1431401775974</v>
      </c>
    </row>
    <row r="185" spans="4:8" x14ac:dyDescent="0.2">
      <c r="D185" s="2">
        <v>178</v>
      </c>
      <c r="E185" s="4">
        <f t="shared" si="11"/>
        <v>1755.1431401775974</v>
      </c>
      <c r="F185" s="4">
        <f t="shared" si="8"/>
        <v>1370.7657800006907</v>
      </c>
      <c r="G185" s="4">
        <f t="shared" si="9"/>
        <v>384.37736017690656</v>
      </c>
      <c r="H185" s="4">
        <f t="shared" si="10"/>
        <v>1755.1431401775972</v>
      </c>
    </row>
    <row r="186" spans="4:8" x14ac:dyDescent="0.2">
      <c r="D186" s="2">
        <v>179</v>
      </c>
      <c r="E186" s="4">
        <f t="shared" si="11"/>
        <v>1755.1431401775974</v>
      </c>
      <c r="F186" s="4">
        <f t="shared" si="8"/>
        <v>1367.5626353325499</v>
      </c>
      <c r="G186" s="4">
        <f t="shared" si="9"/>
        <v>387.58050484504747</v>
      </c>
      <c r="H186" s="4">
        <f t="shared" si="10"/>
        <v>1755.1431401775974</v>
      </c>
    </row>
    <row r="187" spans="4:8" x14ac:dyDescent="0.2">
      <c r="D187" s="2">
        <v>180</v>
      </c>
      <c r="E187" s="4">
        <f t="shared" si="11"/>
        <v>1755.1431401775974</v>
      </c>
      <c r="F187" s="4">
        <f t="shared" si="8"/>
        <v>1364.3327977921745</v>
      </c>
      <c r="G187" s="4">
        <f t="shared" si="9"/>
        <v>390.81034238542293</v>
      </c>
      <c r="H187" s="4">
        <f t="shared" si="10"/>
        <v>1755.1431401775974</v>
      </c>
    </row>
    <row r="188" spans="4:8" x14ac:dyDescent="0.2">
      <c r="D188" s="2">
        <v>181</v>
      </c>
      <c r="E188" s="4">
        <f t="shared" si="11"/>
        <v>1755.1431401775974</v>
      </c>
      <c r="F188" s="4">
        <f t="shared" si="8"/>
        <v>1361.0760449389629</v>
      </c>
      <c r="G188" s="4">
        <f t="shared" si="9"/>
        <v>394.06709523863481</v>
      </c>
      <c r="H188" s="4">
        <f t="shared" si="10"/>
        <v>1755.1431401775976</v>
      </c>
    </row>
    <row r="189" spans="4:8" x14ac:dyDescent="0.2">
      <c r="D189" s="2">
        <v>182</v>
      </c>
      <c r="E189" s="4">
        <f t="shared" si="11"/>
        <v>1755.1431401775974</v>
      </c>
      <c r="F189" s="4">
        <f t="shared" si="8"/>
        <v>1357.7921524786407</v>
      </c>
      <c r="G189" s="4">
        <f t="shared" si="9"/>
        <v>397.35098769895671</v>
      </c>
      <c r="H189" s="4">
        <f t="shared" si="10"/>
        <v>1755.1431401775974</v>
      </c>
    </row>
    <row r="190" spans="4:8" x14ac:dyDescent="0.2">
      <c r="D190" s="2">
        <v>183</v>
      </c>
      <c r="E190" s="4">
        <f t="shared" si="11"/>
        <v>1755.1431401775974</v>
      </c>
      <c r="F190" s="4">
        <f t="shared" si="8"/>
        <v>1354.4808942478162</v>
      </c>
      <c r="G190" s="4">
        <f t="shared" si="9"/>
        <v>400.66224592978142</v>
      </c>
      <c r="H190" s="4">
        <f t="shared" si="10"/>
        <v>1755.1431401775976</v>
      </c>
    </row>
    <row r="191" spans="4:8" x14ac:dyDescent="0.2">
      <c r="D191" s="2">
        <v>184</v>
      </c>
      <c r="E191" s="4">
        <f t="shared" si="11"/>
        <v>1755.1431401775974</v>
      </c>
      <c r="F191" s="4">
        <f t="shared" si="8"/>
        <v>1351.1420421984012</v>
      </c>
      <c r="G191" s="4">
        <f t="shared" si="9"/>
        <v>404.00109797919617</v>
      </c>
      <c r="H191" s="4">
        <f t="shared" si="10"/>
        <v>1755.1431401775974</v>
      </c>
    </row>
    <row r="192" spans="4:8" x14ac:dyDescent="0.2">
      <c r="D192" s="2">
        <v>185</v>
      </c>
      <c r="E192" s="4">
        <f t="shared" si="11"/>
        <v>1755.1431401775974</v>
      </c>
      <c r="F192" s="4">
        <f t="shared" si="8"/>
        <v>1347.775366381908</v>
      </c>
      <c r="G192" s="4">
        <f t="shared" si="9"/>
        <v>407.36777379568952</v>
      </c>
      <c r="H192" s="4">
        <f t="shared" si="10"/>
        <v>1755.1431401775976</v>
      </c>
    </row>
    <row r="193" spans="4:8" x14ac:dyDescent="0.2">
      <c r="D193" s="2">
        <v>186</v>
      </c>
      <c r="E193" s="4">
        <f t="shared" si="11"/>
        <v>1755.1431401775974</v>
      </c>
      <c r="F193" s="4">
        <f t="shared" si="8"/>
        <v>1344.3806349336107</v>
      </c>
      <c r="G193" s="4">
        <f t="shared" si="9"/>
        <v>410.76250524398699</v>
      </c>
      <c r="H193" s="4">
        <f t="shared" si="10"/>
        <v>1755.1431401775976</v>
      </c>
    </row>
    <row r="194" spans="4:8" x14ac:dyDescent="0.2">
      <c r="D194" s="2">
        <v>187</v>
      </c>
      <c r="E194" s="4">
        <f t="shared" si="11"/>
        <v>1755.1431401775974</v>
      </c>
      <c r="F194" s="4">
        <f t="shared" si="8"/>
        <v>1340.9576140565773</v>
      </c>
      <c r="G194" s="4">
        <f t="shared" si="9"/>
        <v>414.18552612102019</v>
      </c>
      <c r="H194" s="4">
        <f t="shared" si="10"/>
        <v>1755.1431401775976</v>
      </c>
    </row>
    <row r="195" spans="4:8" x14ac:dyDescent="0.2">
      <c r="D195" s="2">
        <v>188</v>
      </c>
      <c r="E195" s="4">
        <f t="shared" si="11"/>
        <v>1755.1431401775974</v>
      </c>
      <c r="F195" s="4">
        <f t="shared" si="8"/>
        <v>1337.506068005569</v>
      </c>
      <c r="G195" s="4">
        <f t="shared" si="9"/>
        <v>417.63707217202864</v>
      </c>
      <c r="H195" s="4">
        <f t="shared" si="10"/>
        <v>1755.1431401775976</v>
      </c>
    </row>
    <row r="196" spans="4:8" x14ac:dyDescent="0.2">
      <c r="D196" s="2">
        <v>189</v>
      </c>
      <c r="E196" s="4">
        <f t="shared" si="11"/>
        <v>1755.1431401775974</v>
      </c>
      <c r="F196" s="4">
        <f t="shared" si="8"/>
        <v>1334.025759070802</v>
      </c>
      <c r="G196" s="4">
        <f t="shared" si="9"/>
        <v>421.11738110679556</v>
      </c>
      <c r="H196" s="4">
        <f t="shared" si="10"/>
        <v>1755.1431401775976</v>
      </c>
    </row>
    <row r="197" spans="4:8" x14ac:dyDescent="0.2">
      <c r="D197" s="2">
        <v>190</v>
      </c>
      <c r="E197" s="4">
        <f t="shared" si="11"/>
        <v>1755.1431401775974</v>
      </c>
      <c r="F197" s="4">
        <f t="shared" si="8"/>
        <v>1330.5164475615786</v>
      </c>
      <c r="G197" s="4">
        <f t="shared" si="9"/>
        <v>424.62669261601883</v>
      </c>
      <c r="H197" s="4">
        <f t="shared" si="10"/>
        <v>1755.1431401775974</v>
      </c>
    </row>
    <row r="198" spans="4:8" x14ac:dyDescent="0.2">
      <c r="D198" s="2">
        <v>191</v>
      </c>
      <c r="E198" s="4">
        <f t="shared" si="11"/>
        <v>1755.1431401775974</v>
      </c>
      <c r="F198" s="4">
        <f t="shared" si="8"/>
        <v>1326.9778917897786</v>
      </c>
      <c r="G198" s="4">
        <f t="shared" si="9"/>
        <v>428.16524838781896</v>
      </c>
      <c r="H198" s="4">
        <f t="shared" si="10"/>
        <v>1755.1431401775976</v>
      </c>
    </row>
    <row r="199" spans="4:8" x14ac:dyDescent="0.2">
      <c r="D199" s="2">
        <v>192</v>
      </c>
      <c r="E199" s="4">
        <f t="shared" si="11"/>
        <v>1755.1431401775974</v>
      </c>
      <c r="F199" s="4">
        <f t="shared" si="8"/>
        <v>1323.4098480532134</v>
      </c>
      <c r="G199" s="4">
        <f t="shared" si="9"/>
        <v>431.73329212438415</v>
      </c>
      <c r="H199" s="4">
        <f t="shared" si="10"/>
        <v>1755.1431401775976</v>
      </c>
    </row>
    <row r="200" spans="4:8" x14ac:dyDescent="0.2">
      <c r="D200" s="2">
        <v>193</v>
      </c>
      <c r="E200" s="4">
        <f t="shared" si="11"/>
        <v>1755.1431401775974</v>
      </c>
      <c r="F200" s="4">
        <f t="shared" ref="F200:F263" si="12">IPMT(rate,D200,duration,-amt,0,0)</f>
        <v>1319.8120706188433</v>
      </c>
      <c r="G200" s="4">
        <f t="shared" ref="G200:G263" si="13">PPMT(rate,D200,duration,-amt,0,0)</f>
        <v>435.33106955875405</v>
      </c>
      <c r="H200" s="4">
        <f t="shared" si="10"/>
        <v>1755.1431401775974</v>
      </c>
    </row>
    <row r="201" spans="4:8" x14ac:dyDescent="0.2">
      <c r="D201" s="2">
        <v>194</v>
      </c>
      <c r="E201" s="4">
        <f t="shared" si="11"/>
        <v>1755.1431401775974</v>
      </c>
      <c r="F201" s="4">
        <f t="shared" si="12"/>
        <v>1316.1843117058538</v>
      </c>
      <c r="G201" s="4">
        <f t="shared" si="13"/>
        <v>438.95882847174369</v>
      </c>
      <c r="H201" s="4">
        <f t="shared" ref="H201:H264" si="14">F201+G201</f>
        <v>1755.1431401775976</v>
      </c>
    </row>
    <row r="202" spans="4:8" x14ac:dyDescent="0.2">
      <c r="D202" s="2">
        <v>195</v>
      </c>
      <c r="E202" s="4">
        <f t="shared" ref="E202:E265" si="15">E201</f>
        <v>1755.1431401775974</v>
      </c>
      <c r="F202" s="4">
        <f t="shared" si="12"/>
        <v>1312.5263214685897</v>
      </c>
      <c r="G202" s="4">
        <f t="shared" si="13"/>
        <v>442.6168187090081</v>
      </c>
      <c r="H202" s="4">
        <f t="shared" si="14"/>
        <v>1755.1431401775978</v>
      </c>
    </row>
    <row r="203" spans="4:8" x14ac:dyDescent="0.2">
      <c r="D203" s="2">
        <v>196</v>
      </c>
      <c r="E203" s="4">
        <f t="shared" si="15"/>
        <v>1755.1431401775974</v>
      </c>
      <c r="F203" s="4">
        <f t="shared" si="12"/>
        <v>1308.8378479793475</v>
      </c>
      <c r="G203" s="4">
        <f t="shared" si="13"/>
        <v>446.3052921982499</v>
      </c>
      <c r="H203" s="4">
        <f t="shared" si="14"/>
        <v>1755.1431401775974</v>
      </c>
    </row>
    <row r="204" spans="4:8" x14ac:dyDescent="0.2">
      <c r="D204" s="2">
        <v>197</v>
      </c>
      <c r="E204" s="4">
        <f t="shared" si="15"/>
        <v>1755.1431401775974</v>
      </c>
      <c r="F204" s="4">
        <f t="shared" si="12"/>
        <v>1305.1186372110287</v>
      </c>
      <c r="G204" s="4">
        <f t="shared" si="13"/>
        <v>450.0245029665686</v>
      </c>
      <c r="H204" s="4">
        <f t="shared" si="14"/>
        <v>1755.1431401775974</v>
      </c>
    </row>
    <row r="205" spans="4:8" x14ac:dyDescent="0.2">
      <c r="D205" s="2">
        <v>198</v>
      </c>
      <c r="E205" s="4">
        <f t="shared" si="15"/>
        <v>1755.1431401775974</v>
      </c>
      <c r="F205" s="4">
        <f t="shared" si="12"/>
        <v>1301.3684330196409</v>
      </c>
      <c r="G205" s="4">
        <f t="shared" si="13"/>
        <v>453.7747071579567</v>
      </c>
      <c r="H205" s="4">
        <f t="shared" si="14"/>
        <v>1755.1431401775976</v>
      </c>
    </row>
    <row r="206" spans="4:8" x14ac:dyDescent="0.2">
      <c r="D206" s="2">
        <v>199</v>
      </c>
      <c r="E206" s="4">
        <f t="shared" si="15"/>
        <v>1755.1431401775974</v>
      </c>
      <c r="F206" s="4">
        <f t="shared" si="12"/>
        <v>1297.586977126658</v>
      </c>
      <c r="G206" s="4">
        <f t="shared" si="13"/>
        <v>457.55616305093957</v>
      </c>
      <c r="H206" s="4">
        <f t="shared" si="14"/>
        <v>1755.1431401775976</v>
      </c>
    </row>
    <row r="207" spans="4:8" x14ac:dyDescent="0.2">
      <c r="D207" s="2">
        <v>200</v>
      </c>
      <c r="E207" s="4">
        <f t="shared" si="15"/>
        <v>1755.1431401775974</v>
      </c>
      <c r="F207" s="4">
        <f t="shared" si="12"/>
        <v>1293.7740091012333</v>
      </c>
      <c r="G207" s="4">
        <f t="shared" si="13"/>
        <v>461.36913107636417</v>
      </c>
      <c r="H207" s="4">
        <f t="shared" si="14"/>
        <v>1755.1431401775976</v>
      </c>
    </row>
    <row r="208" spans="4:8" x14ac:dyDescent="0.2">
      <c r="D208" s="2">
        <v>201</v>
      </c>
      <c r="E208" s="4">
        <f t="shared" si="15"/>
        <v>1755.1431401775974</v>
      </c>
      <c r="F208" s="4">
        <f t="shared" si="12"/>
        <v>1289.9292663422636</v>
      </c>
      <c r="G208" s="4">
        <f t="shared" si="13"/>
        <v>465.21387383533391</v>
      </c>
      <c r="H208" s="4">
        <f t="shared" si="14"/>
        <v>1755.1431401775976</v>
      </c>
    </row>
    <row r="209" spans="4:8" x14ac:dyDescent="0.2">
      <c r="D209" s="2">
        <v>202</v>
      </c>
      <c r="E209" s="4">
        <f t="shared" si="15"/>
        <v>1755.1431401775974</v>
      </c>
      <c r="F209" s="4">
        <f t="shared" si="12"/>
        <v>1286.0524840603025</v>
      </c>
      <c r="G209" s="4">
        <f t="shared" si="13"/>
        <v>469.09065611729511</v>
      </c>
      <c r="H209" s="4">
        <f t="shared" si="14"/>
        <v>1755.1431401775976</v>
      </c>
    </row>
    <row r="210" spans="4:8" x14ac:dyDescent="0.2">
      <c r="D210" s="2">
        <v>203</v>
      </c>
      <c r="E210" s="4">
        <f t="shared" si="15"/>
        <v>1755.1431401775974</v>
      </c>
      <c r="F210" s="4">
        <f t="shared" si="12"/>
        <v>1282.143395259325</v>
      </c>
      <c r="G210" s="4">
        <f t="shared" si="13"/>
        <v>472.99974491827248</v>
      </c>
      <c r="H210" s="4">
        <f t="shared" si="14"/>
        <v>1755.1431401775974</v>
      </c>
    </row>
    <row r="211" spans="4:8" x14ac:dyDescent="0.2">
      <c r="D211" s="2">
        <v>204</v>
      </c>
      <c r="E211" s="4">
        <f t="shared" si="15"/>
        <v>1755.1431401775974</v>
      </c>
      <c r="F211" s="4">
        <f t="shared" si="12"/>
        <v>1278.2017307183391</v>
      </c>
      <c r="G211" s="4">
        <f t="shared" si="13"/>
        <v>476.94140945925818</v>
      </c>
      <c r="H211" s="4">
        <f t="shared" si="14"/>
        <v>1755.1431401775974</v>
      </c>
    </row>
    <row r="212" spans="4:8" x14ac:dyDescent="0.2">
      <c r="D212" s="2">
        <v>205</v>
      </c>
      <c r="E212" s="4">
        <f t="shared" si="15"/>
        <v>1755.1431401775974</v>
      </c>
      <c r="F212" s="4">
        <f t="shared" si="12"/>
        <v>1274.2272189728455</v>
      </c>
      <c r="G212" s="4">
        <f t="shared" si="13"/>
        <v>480.9159212047519</v>
      </c>
      <c r="H212" s="4">
        <f t="shared" si="14"/>
        <v>1755.1431401775974</v>
      </c>
    </row>
    <row r="213" spans="4:8" x14ac:dyDescent="0.2">
      <c r="D213" s="2">
        <v>206</v>
      </c>
      <c r="E213" s="4">
        <f t="shared" si="15"/>
        <v>1755.1431401775974</v>
      </c>
      <c r="F213" s="4">
        <f t="shared" si="12"/>
        <v>1270.2195862961391</v>
      </c>
      <c r="G213" s="4">
        <f t="shared" si="13"/>
        <v>484.92355388145825</v>
      </c>
      <c r="H213" s="4">
        <f t="shared" si="14"/>
        <v>1755.1431401775974</v>
      </c>
    </row>
    <row r="214" spans="4:8" x14ac:dyDescent="0.2">
      <c r="D214" s="2">
        <v>207</v>
      </c>
      <c r="E214" s="4">
        <f t="shared" si="15"/>
        <v>1755.1431401775974</v>
      </c>
      <c r="F214" s="4">
        <f t="shared" si="12"/>
        <v>1266.1785566804604</v>
      </c>
      <c r="G214" s="4">
        <f t="shared" si="13"/>
        <v>488.96458349713703</v>
      </c>
      <c r="H214" s="4">
        <f t="shared" si="14"/>
        <v>1755.1431401775974</v>
      </c>
    </row>
    <row r="215" spans="4:8" x14ac:dyDescent="0.2">
      <c r="D215" s="2">
        <v>208</v>
      </c>
      <c r="E215" s="4">
        <f t="shared" si="15"/>
        <v>1755.1431401775974</v>
      </c>
      <c r="F215" s="4">
        <f t="shared" si="12"/>
        <v>1262.1038518179846</v>
      </c>
      <c r="G215" s="4">
        <f t="shared" si="13"/>
        <v>493.03928835961312</v>
      </c>
      <c r="H215" s="4">
        <f t="shared" si="14"/>
        <v>1755.1431401775976</v>
      </c>
    </row>
    <row r="216" spans="4:8" x14ac:dyDescent="0.2">
      <c r="D216" s="2">
        <v>209</v>
      </c>
      <c r="E216" s="4">
        <f t="shared" si="15"/>
        <v>1755.1431401775974</v>
      </c>
      <c r="F216" s="4">
        <f t="shared" si="12"/>
        <v>1257.9951910816542</v>
      </c>
      <c r="G216" s="4">
        <f t="shared" si="13"/>
        <v>497.1479490959432</v>
      </c>
      <c r="H216" s="4">
        <f t="shared" si="14"/>
        <v>1755.1431401775974</v>
      </c>
    </row>
    <row r="217" spans="4:8" x14ac:dyDescent="0.2">
      <c r="D217" s="2">
        <v>210</v>
      </c>
      <c r="E217" s="4">
        <f t="shared" si="15"/>
        <v>1755.1431401775974</v>
      </c>
      <c r="F217" s="4">
        <f t="shared" si="12"/>
        <v>1253.8522915058545</v>
      </c>
      <c r="G217" s="4">
        <f t="shared" si="13"/>
        <v>501.29084867174276</v>
      </c>
      <c r="H217" s="4">
        <f t="shared" si="14"/>
        <v>1755.1431401775972</v>
      </c>
    </row>
    <row r="218" spans="4:8" x14ac:dyDescent="0.2">
      <c r="D218" s="2">
        <v>211</v>
      </c>
      <c r="E218" s="4">
        <f t="shared" si="15"/>
        <v>1755.1431401775974</v>
      </c>
      <c r="F218" s="4">
        <f t="shared" si="12"/>
        <v>1249.6748677669236</v>
      </c>
      <c r="G218" s="4">
        <f t="shared" si="13"/>
        <v>505.46827241067393</v>
      </c>
      <c r="H218" s="4">
        <f t="shared" si="14"/>
        <v>1755.1431401775976</v>
      </c>
    </row>
    <row r="219" spans="4:8" x14ac:dyDescent="0.2">
      <c r="D219" s="2">
        <v>212</v>
      </c>
      <c r="E219" s="4">
        <f t="shared" si="15"/>
        <v>1755.1431401775974</v>
      </c>
      <c r="F219" s="4">
        <f t="shared" si="12"/>
        <v>1245.4626321635012</v>
      </c>
      <c r="G219" s="4">
        <f t="shared" si="13"/>
        <v>509.68050801409618</v>
      </c>
      <c r="H219" s="4">
        <f t="shared" si="14"/>
        <v>1755.1431401775974</v>
      </c>
    </row>
    <row r="220" spans="4:8" x14ac:dyDescent="0.2">
      <c r="D220" s="2">
        <v>213</v>
      </c>
      <c r="E220" s="4">
        <f t="shared" si="15"/>
        <v>1755.1431401775974</v>
      </c>
      <c r="F220" s="4">
        <f t="shared" si="12"/>
        <v>1241.2152945967171</v>
      </c>
      <c r="G220" s="4">
        <f t="shared" si="13"/>
        <v>513.92784558088033</v>
      </c>
      <c r="H220" s="4">
        <f t="shared" si="14"/>
        <v>1755.1431401775974</v>
      </c>
    </row>
    <row r="221" spans="4:8" x14ac:dyDescent="0.2">
      <c r="D221" s="2">
        <v>214</v>
      </c>
      <c r="E221" s="4">
        <f t="shared" si="15"/>
        <v>1755.1431401775974</v>
      </c>
      <c r="F221" s="4">
        <f t="shared" si="12"/>
        <v>1236.9325625502099</v>
      </c>
      <c r="G221" s="4">
        <f t="shared" si="13"/>
        <v>518.21057762738769</v>
      </c>
      <c r="H221" s="4">
        <f t="shared" si="14"/>
        <v>1755.1431401775976</v>
      </c>
    </row>
    <row r="222" spans="4:8" x14ac:dyDescent="0.2">
      <c r="D222" s="2">
        <v>215</v>
      </c>
      <c r="E222" s="4">
        <f t="shared" si="15"/>
        <v>1755.1431401775974</v>
      </c>
      <c r="F222" s="4">
        <f t="shared" si="12"/>
        <v>1232.6141410699818</v>
      </c>
      <c r="G222" s="4">
        <f t="shared" si="13"/>
        <v>522.52899910761585</v>
      </c>
      <c r="H222" s="4">
        <f t="shared" si="14"/>
        <v>1755.1431401775976</v>
      </c>
    </row>
    <row r="223" spans="4:8" x14ac:dyDescent="0.2">
      <c r="D223" s="2">
        <v>216</v>
      </c>
      <c r="E223" s="4">
        <f t="shared" si="15"/>
        <v>1755.1431401775974</v>
      </c>
      <c r="F223" s="4">
        <f t="shared" si="12"/>
        <v>1228.2597327440849</v>
      </c>
      <c r="G223" s="4">
        <f t="shared" si="13"/>
        <v>526.88340743351273</v>
      </c>
      <c r="H223" s="4">
        <f t="shared" si="14"/>
        <v>1755.1431401775976</v>
      </c>
    </row>
    <row r="224" spans="4:8" x14ac:dyDescent="0.2">
      <c r="D224" s="2">
        <v>217</v>
      </c>
      <c r="E224" s="4">
        <f t="shared" si="15"/>
        <v>1755.1431401775974</v>
      </c>
      <c r="F224" s="4">
        <f t="shared" si="12"/>
        <v>1223.8690376821389</v>
      </c>
      <c r="G224" s="4">
        <f t="shared" si="13"/>
        <v>531.27410249545869</v>
      </c>
      <c r="H224" s="4">
        <f t="shared" si="14"/>
        <v>1755.1431401775976</v>
      </c>
    </row>
    <row r="225" spans="4:8" x14ac:dyDescent="0.2">
      <c r="D225" s="2">
        <v>218</v>
      </c>
      <c r="E225" s="4">
        <f t="shared" si="15"/>
        <v>1755.1431401775974</v>
      </c>
      <c r="F225" s="4">
        <f t="shared" si="12"/>
        <v>1219.441753494677</v>
      </c>
      <c r="G225" s="4">
        <f t="shared" si="13"/>
        <v>535.70138668292077</v>
      </c>
      <c r="H225" s="4">
        <f t="shared" si="14"/>
        <v>1755.1431401775976</v>
      </c>
    </row>
    <row r="226" spans="4:8" x14ac:dyDescent="0.2">
      <c r="D226" s="2">
        <v>219</v>
      </c>
      <c r="E226" s="4">
        <f t="shared" si="15"/>
        <v>1755.1431401775974</v>
      </c>
      <c r="F226" s="4">
        <f t="shared" si="12"/>
        <v>1214.977575272319</v>
      </c>
      <c r="G226" s="4">
        <f t="shared" si="13"/>
        <v>540.16556490527842</v>
      </c>
      <c r="H226" s="4">
        <f t="shared" si="14"/>
        <v>1755.1431401775974</v>
      </c>
    </row>
    <row r="227" spans="4:8" x14ac:dyDescent="0.2">
      <c r="D227" s="2">
        <v>220</v>
      </c>
      <c r="E227" s="4">
        <f t="shared" si="15"/>
        <v>1755.1431401775974</v>
      </c>
      <c r="F227" s="4">
        <f t="shared" si="12"/>
        <v>1210.476195564775</v>
      </c>
      <c r="G227" s="4">
        <f t="shared" si="13"/>
        <v>544.66694461282236</v>
      </c>
      <c r="H227" s="4">
        <f t="shared" si="14"/>
        <v>1755.1431401775974</v>
      </c>
    </row>
    <row r="228" spans="4:8" x14ac:dyDescent="0.2">
      <c r="D228" s="2">
        <v>221</v>
      </c>
      <c r="E228" s="4">
        <f t="shared" si="15"/>
        <v>1755.1431401775974</v>
      </c>
      <c r="F228" s="4">
        <f t="shared" si="12"/>
        <v>1205.9373043596684</v>
      </c>
      <c r="G228" s="4">
        <f t="shared" si="13"/>
        <v>549.20583581792926</v>
      </c>
      <c r="H228" s="4">
        <f t="shared" si="14"/>
        <v>1755.1431401775976</v>
      </c>
    </row>
    <row r="229" spans="4:8" x14ac:dyDescent="0.2">
      <c r="D229" s="2">
        <v>222</v>
      </c>
      <c r="E229" s="4">
        <f t="shared" si="15"/>
        <v>1755.1431401775974</v>
      </c>
      <c r="F229" s="4">
        <f t="shared" si="12"/>
        <v>1201.3605890611852</v>
      </c>
      <c r="G229" s="4">
        <f t="shared" si="13"/>
        <v>553.78255111641204</v>
      </c>
      <c r="H229" s="4">
        <f t="shared" si="14"/>
        <v>1755.1431401775972</v>
      </c>
    </row>
    <row r="230" spans="4:8" x14ac:dyDescent="0.2">
      <c r="D230" s="2">
        <v>223</v>
      </c>
      <c r="E230" s="4">
        <f t="shared" si="15"/>
        <v>1755.1431401775974</v>
      </c>
      <c r="F230" s="4">
        <f t="shared" si="12"/>
        <v>1196.7457344685486</v>
      </c>
      <c r="G230" s="4">
        <f t="shared" si="13"/>
        <v>558.39740570904894</v>
      </c>
      <c r="H230" s="4">
        <f t="shared" si="14"/>
        <v>1755.1431401775976</v>
      </c>
    </row>
    <row r="231" spans="4:8" x14ac:dyDescent="0.2">
      <c r="D231" s="2">
        <v>224</v>
      </c>
      <c r="E231" s="4">
        <f t="shared" si="15"/>
        <v>1755.1431401775974</v>
      </c>
      <c r="F231" s="4">
        <f t="shared" si="12"/>
        <v>1192.0924227543067</v>
      </c>
      <c r="G231" s="4">
        <f t="shared" si="13"/>
        <v>563.05071742329108</v>
      </c>
      <c r="H231" s="4">
        <f t="shared" si="14"/>
        <v>1755.1431401775976</v>
      </c>
    </row>
    <row r="232" spans="4:8" x14ac:dyDescent="0.2">
      <c r="D232" s="2">
        <v>225</v>
      </c>
      <c r="E232" s="4">
        <f t="shared" si="15"/>
        <v>1755.1431401775974</v>
      </c>
      <c r="F232" s="4">
        <f t="shared" si="12"/>
        <v>1187.4003334424456</v>
      </c>
      <c r="G232" s="4">
        <f t="shared" si="13"/>
        <v>567.74280673515182</v>
      </c>
      <c r="H232" s="4">
        <f t="shared" si="14"/>
        <v>1755.1431401775974</v>
      </c>
    </row>
    <row r="233" spans="4:8" x14ac:dyDescent="0.2">
      <c r="D233" s="2">
        <v>226</v>
      </c>
      <c r="E233" s="4">
        <f t="shared" si="15"/>
        <v>1755.1431401775974</v>
      </c>
      <c r="F233" s="4">
        <f t="shared" si="12"/>
        <v>1182.6691433863195</v>
      </c>
      <c r="G233" s="4">
        <f t="shared" si="13"/>
        <v>572.47399679127795</v>
      </c>
      <c r="H233" s="4">
        <f t="shared" si="14"/>
        <v>1755.1431401775976</v>
      </c>
    </row>
    <row r="234" spans="4:8" x14ac:dyDescent="0.2">
      <c r="D234" s="2">
        <v>227</v>
      </c>
      <c r="E234" s="4">
        <f t="shared" si="15"/>
        <v>1755.1431401775974</v>
      </c>
      <c r="F234" s="4">
        <f t="shared" si="12"/>
        <v>1177.898526746392</v>
      </c>
      <c r="G234" s="4">
        <f t="shared" si="13"/>
        <v>577.24461343120527</v>
      </c>
      <c r="H234" s="4">
        <f t="shared" si="14"/>
        <v>1755.1431401775972</v>
      </c>
    </row>
    <row r="235" spans="4:8" x14ac:dyDescent="0.2">
      <c r="D235" s="2">
        <v>228</v>
      </c>
      <c r="E235" s="4">
        <f t="shared" si="15"/>
        <v>1755.1431401775974</v>
      </c>
      <c r="F235" s="4">
        <f t="shared" si="12"/>
        <v>1173.0881549677988</v>
      </c>
      <c r="G235" s="4">
        <f t="shared" si="13"/>
        <v>582.0549852097987</v>
      </c>
      <c r="H235" s="4">
        <f t="shared" si="14"/>
        <v>1755.1431401775976</v>
      </c>
    </row>
    <row r="236" spans="4:8" x14ac:dyDescent="0.2">
      <c r="D236" s="2">
        <v>229</v>
      </c>
      <c r="E236" s="4">
        <f t="shared" si="15"/>
        <v>1755.1431401775974</v>
      </c>
      <c r="F236" s="4">
        <f t="shared" si="12"/>
        <v>1168.2376967577172</v>
      </c>
      <c r="G236" s="4">
        <f t="shared" si="13"/>
        <v>586.90544341988038</v>
      </c>
      <c r="H236" s="4">
        <f t="shared" si="14"/>
        <v>1755.1431401775976</v>
      </c>
    </row>
    <row r="237" spans="4:8" x14ac:dyDescent="0.2">
      <c r="D237" s="2">
        <v>230</v>
      </c>
      <c r="E237" s="4">
        <f t="shared" si="15"/>
        <v>1755.1431401775974</v>
      </c>
      <c r="F237" s="4">
        <f t="shared" si="12"/>
        <v>1163.3468180625518</v>
      </c>
      <c r="G237" s="4">
        <f t="shared" si="13"/>
        <v>591.796322115046</v>
      </c>
      <c r="H237" s="4">
        <f t="shared" si="14"/>
        <v>1755.1431401775978</v>
      </c>
    </row>
    <row r="238" spans="4:8" x14ac:dyDescent="0.2">
      <c r="D238" s="2">
        <v>231</v>
      </c>
      <c r="E238" s="4">
        <f t="shared" si="15"/>
        <v>1755.1431401775974</v>
      </c>
      <c r="F238" s="4">
        <f t="shared" si="12"/>
        <v>1158.415182044926</v>
      </c>
      <c r="G238" s="4">
        <f t="shared" si="13"/>
        <v>596.72795813267135</v>
      </c>
      <c r="H238" s="4">
        <f t="shared" si="14"/>
        <v>1755.1431401775974</v>
      </c>
    </row>
    <row r="239" spans="4:8" x14ac:dyDescent="0.2">
      <c r="D239" s="2">
        <v>232</v>
      </c>
      <c r="E239" s="4">
        <f t="shared" si="15"/>
        <v>1755.1431401775974</v>
      </c>
      <c r="F239" s="4">
        <f t="shared" si="12"/>
        <v>1153.4424490604872</v>
      </c>
      <c r="G239" s="4">
        <f t="shared" si="13"/>
        <v>601.7006911171103</v>
      </c>
      <c r="H239" s="4">
        <f t="shared" si="14"/>
        <v>1755.1431401775976</v>
      </c>
    </row>
    <row r="240" spans="4:8" x14ac:dyDescent="0.2">
      <c r="D240" s="2">
        <v>233</v>
      </c>
      <c r="E240" s="4">
        <f t="shared" si="15"/>
        <v>1755.1431401775974</v>
      </c>
      <c r="F240" s="4">
        <f t="shared" si="12"/>
        <v>1148.4282766345113</v>
      </c>
      <c r="G240" s="4">
        <f t="shared" si="13"/>
        <v>606.71486354308615</v>
      </c>
      <c r="H240" s="4">
        <f t="shared" si="14"/>
        <v>1755.1431401775976</v>
      </c>
    </row>
    <row r="241" spans="4:8" x14ac:dyDescent="0.2">
      <c r="D241" s="2">
        <v>234</v>
      </c>
      <c r="E241" s="4">
        <f t="shared" si="15"/>
        <v>1755.1431401775974</v>
      </c>
      <c r="F241" s="4">
        <f t="shared" si="12"/>
        <v>1143.372319438319</v>
      </c>
      <c r="G241" s="4">
        <f t="shared" si="13"/>
        <v>611.77082073927863</v>
      </c>
      <c r="H241" s="4">
        <f t="shared" si="14"/>
        <v>1755.1431401775976</v>
      </c>
    </row>
    <row r="242" spans="4:8" x14ac:dyDescent="0.2">
      <c r="D242" s="2">
        <v>235</v>
      </c>
      <c r="E242" s="4">
        <f t="shared" si="15"/>
        <v>1755.1431401775974</v>
      </c>
      <c r="F242" s="4">
        <f t="shared" si="12"/>
        <v>1138.2742292654916</v>
      </c>
      <c r="G242" s="4">
        <f t="shared" si="13"/>
        <v>616.86891091210589</v>
      </c>
      <c r="H242" s="4">
        <f t="shared" si="14"/>
        <v>1755.1431401775976</v>
      </c>
    </row>
    <row r="243" spans="4:8" x14ac:dyDescent="0.2">
      <c r="D243" s="2">
        <v>236</v>
      </c>
      <c r="E243" s="4">
        <f t="shared" si="15"/>
        <v>1755.1431401775974</v>
      </c>
      <c r="F243" s="4">
        <f t="shared" si="12"/>
        <v>1133.1336550078904</v>
      </c>
      <c r="G243" s="4">
        <f t="shared" si="13"/>
        <v>622.00948516970675</v>
      </c>
      <c r="H243" s="4">
        <f t="shared" si="14"/>
        <v>1755.1431401775972</v>
      </c>
    </row>
    <row r="244" spans="4:8" x14ac:dyDescent="0.2">
      <c r="D244" s="2">
        <v>237</v>
      </c>
      <c r="E244" s="4">
        <f t="shared" si="15"/>
        <v>1755.1431401775974</v>
      </c>
      <c r="F244" s="4">
        <f t="shared" si="12"/>
        <v>1127.9502426314764</v>
      </c>
      <c r="G244" s="4">
        <f t="shared" si="13"/>
        <v>627.192897546121</v>
      </c>
      <c r="H244" s="4">
        <f t="shared" si="14"/>
        <v>1755.1431401775974</v>
      </c>
    </row>
    <row r="245" spans="4:8" x14ac:dyDescent="0.2">
      <c r="D245" s="2">
        <v>238</v>
      </c>
      <c r="E245" s="4">
        <f t="shared" si="15"/>
        <v>1755.1431401775974</v>
      </c>
      <c r="F245" s="4">
        <f t="shared" si="12"/>
        <v>1122.7236351519255</v>
      </c>
      <c r="G245" s="4">
        <f t="shared" si="13"/>
        <v>632.41950502567192</v>
      </c>
      <c r="H245" s="4">
        <f t="shared" si="14"/>
        <v>1755.1431401775974</v>
      </c>
    </row>
    <row r="246" spans="4:8" x14ac:dyDescent="0.2">
      <c r="D246" s="2">
        <v>239</v>
      </c>
      <c r="E246" s="4">
        <f t="shared" si="15"/>
        <v>1755.1431401775974</v>
      </c>
      <c r="F246" s="4">
        <f t="shared" si="12"/>
        <v>1117.4534726100451</v>
      </c>
      <c r="G246" s="4">
        <f t="shared" si="13"/>
        <v>637.68966756755265</v>
      </c>
      <c r="H246" s="4">
        <f t="shared" si="14"/>
        <v>1755.1431401775976</v>
      </c>
    </row>
    <row r="247" spans="4:8" x14ac:dyDescent="0.2">
      <c r="D247" s="2">
        <v>240</v>
      </c>
      <c r="E247" s="4">
        <f t="shared" si="15"/>
        <v>1755.1431401775974</v>
      </c>
      <c r="F247" s="4">
        <f t="shared" si="12"/>
        <v>1112.139392046982</v>
      </c>
      <c r="G247" s="4">
        <f t="shared" si="13"/>
        <v>643.00374813061546</v>
      </c>
      <c r="H247" s="4">
        <f t="shared" si="14"/>
        <v>1755.1431401775976</v>
      </c>
    </row>
    <row r="248" spans="4:8" x14ac:dyDescent="0.2">
      <c r="D248" s="2">
        <v>241</v>
      </c>
      <c r="E248" s="4">
        <f t="shared" si="15"/>
        <v>1755.1431401775974</v>
      </c>
      <c r="F248" s="4">
        <f t="shared" si="12"/>
        <v>1106.7810274792269</v>
      </c>
      <c r="G248" s="4">
        <f t="shared" si="13"/>
        <v>648.36211269837065</v>
      </c>
      <c r="H248" s="4">
        <f t="shared" si="14"/>
        <v>1755.1431401775976</v>
      </c>
    </row>
    <row r="249" spans="4:8" x14ac:dyDescent="0.2">
      <c r="D249" s="2">
        <v>242</v>
      </c>
      <c r="E249" s="4">
        <f t="shared" si="15"/>
        <v>1755.1431401775974</v>
      </c>
      <c r="F249" s="4">
        <f t="shared" si="12"/>
        <v>1101.3780098734069</v>
      </c>
      <c r="G249" s="4">
        <f t="shared" si="13"/>
        <v>653.76513030419051</v>
      </c>
      <c r="H249" s="4">
        <f t="shared" si="14"/>
        <v>1755.1431401775974</v>
      </c>
    </row>
    <row r="250" spans="4:8" x14ac:dyDescent="0.2">
      <c r="D250" s="2">
        <v>243</v>
      </c>
      <c r="E250" s="4">
        <f t="shared" si="15"/>
        <v>1755.1431401775974</v>
      </c>
      <c r="F250" s="4">
        <f t="shared" si="12"/>
        <v>1095.9299671208721</v>
      </c>
      <c r="G250" s="4">
        <f t="shared" si="13"/>
        <v>659.2131730567254</v>
      </c>
      <c r="H250" s="4">
        <f t="shared" si="14"/>
        <v>1755.1431401775976</v>
      </c>
    </row>
    <row r="251" spans="4:8" x14ac:dyDescent="0.2">
      <c r="D251" s="2">
        <v>244</v>
      </c>
      <c r="E251" s="4">
        <f t="shared" si="15"/>
        <v>1755.1431401775974</v>
      </c>
      <c r="F251" s="4">
        <f t="shared" si="12"/>
        <v>1090.436524012066</v>
      </c>
      <c r="G251" s="4">
        <f t="shared" si="13"/>
        <v>664.70661616553139</v>
      </c>
      <c r="H251" s="4">
        <f t="shared" si="14"/>
        <v>1755.1431401775974</v>
      </c>
    </row>
    <row r="252" spans="4:8" x14ac:dyDescent="0.2">
      <c r="D252" s="2">
        <v>245</v>
      </c>
      <c r="E252" s="4">
        <f t="shared" si="15"/>
        <v>1755.1431401775974</v>
      </c>
      <c r="F252" s="4">
        <f t="shared" si="12"/>
        <v>1084.8973022106866</v>
      </c>
      <c r="G252" s="4">
        <f t="shared" si="13"/>
        <v>670.24583796691093</v>
      </c>
      <c r="H252" s="4">
        <f t="shared" si="14"/>
        <v>1755.1431401775976</v>
      </c>
    </row>
    <row r="253" spans="4:8" x14ac:dyDescent="0.2">
      <c r="D253" s="2">
        <v>246</v>
      </c>
      <c r="E253" s="4">
        <f t="shared" si="15"/>
        <v>1755.1431401775974</v>
      </c>
      <c r="F253" s="4">
        <f t="shared" si="12"/>
        <v>1079.3119202276291</v>
      </c>
      <c r="G253" s="4">
        <f t="shared" si="13"/>
        <v>675.83121994996839</v>
      </c>
      <c r="H253" s="4">
        <f t="shared" si="14"/>
        <v>1755.1431401775976</v>
      </c>
    </row>
    <row r="254" spans="4:8" x14ac:dyDescent="0.2">
      <c r="D254" s="2">
        <v>247</v>
      </c>
      <c r="E254" s="4">
        <f t="shared" si="15"/>
        <v>1755.1431401775974</v>
      </c>
      <c r="F254" s="4">
        <f t="shared" si="12"/>
        <v>1073.6799933947125</v>
      </c>
      <c r="G254" s="4">
        <f t="shared" si="13"/>
        <v>681.46314678288479</v>
      </c>
      <c r="H254" s="4">
        <f t="shared" si="14"/>
        <v>1755.1431401775972</v>
      </c>
    </row>
    <row r="255" spans="4:8" x14ac:dyDescent="0.2">
      <c r="D255" s="2">
        <v>248</v>
      </c>
      <c r="E255" s="4">
        <f t="shared" si="15"/>
        <v>1755.1431401775974</v>
      </c>
      <c r="F255" s="4">
        <f t="shared" si="12"/>
        <v>1068.0011338381889</v>
      </c>
      <c r="G255" s="4">
        <f t="shared" si="13"/>
        <v>687.14200633940891</v>
      </c>
      <c r="H255" s="4">
        <f t="shared" si="14"/>
        <v>1755.1431401775978</v>
      </c>
    </row>
    <row r="256" spans="4:8" x14ac:dyDescent="0.2">
      <c r="D256" s="2">
        <v>249</v>
      </c>
      <c r="E256" s="4">
        <f t="shared" si="15"/>
        <v>1755.1431401775974</v>
      </c>
      <c r="F256" s="4">
        <f t="shared" si="12"/>
        <v>1062.2749504520268</v>
      </c>
      <c r="G256" s="4">
        <f t="shared" si="13"/>
        <v>692.86818972557057</v>
      </c>
      <c r="H256" s="4">
        <f t="shared" si="14"/>
        <v>1755.1431401775974</v>
      </c>
    </row>
    <row r="257" spans="4:8" x14ac:dyDescent="0.2">
      <c r="D257" s="2">
        <v>250</v>
      </c>
      <c r="E257" s="4">
        <f t="shared" si="15"/>
        <v>1755.1431401775974</v>
      </c>
      <c r="F257" s="4">
        <f t="shared" si="12"/>
        <v>1056.5010488709804</v>
      </c>
      <c r="G257" s="4">
        <f t="shared" si="13"/>
        <v>698.64209130661709</v>
      </c>
      <c r="H257" s="4">
        <f t="shared" si="14"/>
        <v>1755.1431401775976</v>
      </c>
    </row>
    <row r="258" spans="4:8" x14ac:dyDescent="0.2">
      <c r="D258" s="2">
        <v>251</v>
      </c>
      <c r="E258" s="4">
        <f t="shared" si="15"/>
        <v>1755.1431401775974</v>
      </c>
      <c r="F258" s="4">
        <f t="shared" si="12"/>
        <v>1050.6790314434252</v>
      </c>
      <c r="G258" s="4">
        <f t="shared" si="13"/>
        <v>704.46410873417221</v>
      </c>
      <c r="H258" s="4">
        <f t="shared" si="14"/>
        <v>1755.1431401775974</v>
      </c>
    </row>
    <row r="259" spans="4:8" x14ac:dyDescent="0.2">
      <c r="D259" s="2">
        <v>252</v>
      </c>
      <c r="E259" s="4">
        <f t="shared" si="15"/>
        <v>1755.1431401775974</v>
      </c>
      <c r="F259" s="4">
        <f t="shared" si="12"/>
        <v>1044.8084972039737</v>
      </c>
      <c r="G259" s="4">
        <f t="shared" si="13"/>
        <v>710.33464297362366</v>
      </c>
      <c r="H259" s="4">
        <f t="shared" si="14"/>
        <v>1755.1431401775974</v>
      </c>
    </row>
    <row r="260" spans="4:8" x14ac:dyDescent="0.2">
      <c r="D260" s="2">
        <v>253</v>
      </c>
      <c r="E260" s="4">
        <f t="shared" si="15"/>
        <v>1755.1431401775974</v>
      </c>
      <c r="F260" s="4">
        <f t="shared" si="12"/>
        <v>1038.8890418458604</v>
      </c>
      <c r="G260" s="4">
        <f t="shared" si="13"/>
        <v>716.25409833173717</v>
      </c>
      <c r="H260" s="4">
        <f t="shared" si="14"/>
        <v>1755.1431401775976</v>
      </c>
    </row>
    <row r="261" spans="4:8" x14ac:dyDescent="0.2">
      <c r="D261" s="2">
        <v>254</v>
      </c>
      <c r="E261" s="4">
        <f t="shared" si="15"/>
        <v>1755.1431401775974</v>
      </c>
      <c r="F261" s="4">
        <f t="shared" si="12"/>
        <v>1032.9202576930959</v>
      </c>
      <c r="G261" s="4">
        <f t="shared" si="13"/>
        <v>722.22288248450172</v>
      </c>
      <c r="H261" s="4">
        <f t="shared" si="14"/>
        <v>1755.1431401775976</v>
      </c>
    </row>
    <row r="262" spans="4:8" x14ac:dyDescent="0.2">
      <c r="D262" s="2">
        <v>255</v>
      </c>
      <c r="E262" s="4">
        <f t="shared" si="15"/>
        <v>1755.1431401775974</v>
      </c>
      <c r="F262" s="4">
        <f t="shared" si="12"/>
        <v>1026.9017336723916</v>
      </c>
      <c r="G262" s="4">
        <f t="shared" si="13"/>
        <v>728.24140650520576</v>
      </c>
      <c r="H262" s="4">
        <f t="shared" si="14"/>
        <v>1755.1431401775974</v>
      </c>
    </row>
    <row r="263" spans="4:8" x14ac:dyDescent="0.2">
      <c r="D263" s="2">
        <v>256</v>
      </c>
      <c r="E263" s="4">
        <f t="shared" si="15"/>
        <v>1755.1431401775974</v>
      </c>
      <c r="F263" s="4">
        <f t="shared" si="12"/>
        <v>1020.8330552848482</v>
      </c>
      <c r="G263" s="4">
        <f t="shared" si="13"/>
        <v>734.31008489274916</v>
      </c>
      <c r="H263" s="4">
        <f t="shared" si="14"/>
        <v>1755.1431401775974</v>
      </c>
    </row>
    <row r="264" spans="4:8" x14ac:dyDescent="0.2">
      <c r="D264" s="2">
        <v>257</v>
      </c>
      <c r="E264" s="4">
        <f t="shared" si="15"/>
        <v>1755.1431401775974</v>
      </c>
      <c r="F264" s="4">
        <f t="shared" ref="F264:F327" si="16">IPMT(rate,D264,duration,-amt,0,0)</f>
        <v>1014.7138045774087</v>
      </c>
      <c r="G264" s="4">
        <f t="shared" ref="G264:G327" si="17">PPMT(rate,D264,duration,-amt,0,0)</f>
        <v>740.42933560018878</v>
      </c>
      <c r="H264" s="4">
        <f t="shared" si="14"/>
        <v>1755.1431401775976</v>
      </c>
    </row>
    <row r="265" spans="4:8" x14ac:dyDescent="0.2">
      <c r="D265" s="2">
        <v>258</v>
      </c>
      <c r="E265" s="4">
        <f t="shared" si="15"/>
        <v>1755.1431401775974</v>
      </c>
      <c r="F265" s="4">
        <f t="shared" si="16"/>
        <v>1008.543560114074</v>
      </c>
      <c r="G265" s="4">
        <f t="shared" si="17"/>
        <v>746.5995800635236</v>
      </c>
      <c r="H265" s="4">
        <f t="shared" ref="H265:H328" si="18">F265+G265</f>
        <v>1755.1431401775976</v>
      </c>
    </row>
    <row r="266" spans="4:8" x14ac:dyDescent="0.2">
      <c r="D266" s="2">
        <v>259</v>
      </c>
      <c r="E266" s="4">
        <f t="shared" ref="E266:E329" si="19">E265</f>
        <v>1755.1431401775974</v>
      </c>
      <c r="F266" s="4">
        <f t="shared" si="16"/>
        <v>1002.3218969468778</v>
      </c>
      <c r="G266" s="4">
        <f t="shared" si="17"/>
        <v>752.82124323071957</v>
      </c>
      <c r="H266" s="4">
        <f t="shared" si="18"/>
        <v>1755.1431401775974</v>
      </c>
    </row>
    <row r="267" spans="4:8" x14ac:dyDescent="0.2">
      <c r="D267" s="2">
        <v>260</v>
      </c>
      <c r="E267" s="4">
        <f t="shared" si="19"/>
        <v>1755.1431401775974</v>
      </c>
      <c r="F267" s="4">
        <f t="shared" si="16"/>
        <v>996.04838658662186</v>
      </c>
      <c r="G267" s="4">
        <f t="shared" si="17"/>
        <v>759.09475359097576</v>
      </c>
      <c r="H267" s="4">
        <f t="shared" si="18"/>
        <v>1755.1431401775976</v>
      </c>
    </row>
    <row r="268" spans="4:8" x14ac:dyDescent="0.2">
      <c r="D268" s="2">
        <v>261</v>
      </c>
      <c r="E268" s="4">
        <f t="shared" si="19"/>
        <v>1755.1431401775974</v>
      </c>
      <c r="F268" s="4">
        <f t="shared" si="16"/>
        <v>989.72259697336347</v>
      </c>
      <c r="G268" s="4">
        <f t="shared" si="17"/>
        <v>765.42054320423392</v>
      </c>
      <c r="H268" s="4">
        <f t="shared" si="18"/>
        <v>1755.1431401775974</v>
      </c>
    </row>
    <row r="269" spans="4:8" x14ac:dyDescent="0.2">
      <c r="D269" s="2">
        <v>262</v>
      </c>
      <c r="E269" s="4">
        <f t="shared" si="19"/>
        <v>1755.1431401775974</v>
      </c>
      <c r="F269" s="4">
        <f t="shared" si="16"/>
        <v>983.34409244666165</v>
      </c>
      <c r="G269" s="4">
        <f t="shared" si="17"/>
        <v>771.79904773093585</v>
      </c>
      <c r="H269" s="4">
        <f t="shared" si="18"/>
        <v>1755.1431401775976</v>
      </c>
    </row>
    <row r="270" spans="4:8" x14ac:dyDescent="0.2">
      <c r="D270" s="2">
        <v>263</v>
      </c>
      <c r="E270" s="4">
        <f t="shared" si="19"/>
        <v>1755.1431401775974</v>
      </c>
      <c r="F270" s="4">
        <f t="shared" si="16"/>
        <v>976.91243371557039</v>
      </c>
      <c r="G270" s="4">
        <f t="shared" si="17"/>
        <v>778.230706462027</v>
      </c>
      <c r="H270" s="4">
        <f t="shared" si="18"/>
        <v>1755.1431401775974</v>
      </c>
    </row>
    <row r="271" spans="4:8" x14ac:dyDescent="0.2">
      <c r="D271" s="2">
        <v>264</v>
      </c>
      <c r="E271" s="4">
        <f t="shared" si="19"/>
        <v>1755.1431401775974</v>
      </c>
      <c r="F271" s="4">
        <f t="shared" si="16"/>
        <v>970.42717782838713</v>
      </c>
      <c r="G271" s="4">
        <f t="shared" si="17"/>
        <v>784.71596234921037</v>
      </c>
      <c r="H271" s="4">
        <f t="shared" si="18"/>
        <v>1755.1431401775976</v>
      </c>
    </row>
    <row r="272" spans="4:8" x14ac:dyDescent="0.2">
      <c r="D272" s="2">
        <v>265</v>
      </c>
      <c r="E272" s="4">
        <f t="shared" si="19"/>
        <v>1755.1431401775974</v>
      </c>
      <c r="F272" s="4">
        <f t="shared" si="16"/>
        <v>963.88787814214356</v>
      </c>
      <c r="G272" s="4">
        <f t="shared" si="17"/>
        <v>791.25526203545394</v>
      </c>
      <c r="H272" s="4">
        <f t="shared" si="18"/>
        <v>1755.1431401775976</v>
      </c>
    </row>
    <row r="273" spans="4:8" x14ac:dyDescent="0.2">
      <c r="D273" s="2">
        <v>266</v>
      </c>
      <c r="E273" s="4">
        <f t="shared" si="19"/>
        <v>1755.1431401775974</v>
      </c>
      <c r="F273" s="4">
        <f t="shared" si="16"/>
        <v>957.29408429184821</v>
      </c>
      <c r="G273" s="4">
        <f t="shared" si="17"/>
        <v>797.84905588574929</v>
      </c>
      <c r="H273" s="4">
        <f t="shared" si="18"/>
        <v>1755.1431401775976</v>
      </c>
    </row>
    <row r="274" spans="4:8" x14ac:dyDescent="0.2">
      <c r="D274" s="2">
        <v>267</v>
      </c>
      <c r="E274" s="4">
        <f t="shared" si="19"/>
        <v>1755.1431401775974</v>
      </c>
      <c r="F274" s="4">
        <f t="shared" si="16"/>
        <v>950.64534215946696</v>
      </c>
      <c r="G274" s="4">
        <f t="shared" si="17"/>
        <v>804.49779801813054</v>
      </c>
      <c r="H274" s="4">
        <f t="shared" si="18"/>
        <v>1755.1431401775976</v>
      </c>
    </row>
    <row r="275" spans="4:8" x14ac:dyDescent="0.2">
      <c r="D275" s="2">
        <v>268</v>
      </c>
      <c r="E275" s="4">
        <f t="shared" si="19"/>
        <v>1755.1431401775974</v>
      </c>
      <c r="F275" s="4">
        <f t="shared" si="16"/>
        <v>943.94119384264911</v>
      </c>
      <c r="G275" s="4">
        <f t="shared" si="17"/>
        <v>811.20194633494827</v>
      </c>
      <c r="H275" s="4">
        <f t="shared" si="18"/>
        <v>1755.1431401775974</v>
      </c>
    </row>
    <row r="276" spans="4:8" x14ac:dyDescent="0.2">
      <c r="D276" s="2">
        <v>269</v>
      </c>
      <c r="E276" s="4">
        <f t="shared" si="19"/>
        <v>1755.1431401775974</v>
      </c>
      <c r="F276" s="4">
        <f t="shared" si="16"/>
        <v>937.18117762319127</v>
      </c>
      <c r="G276" s="4">
        <f t="shared" si="17"/>
        <v>817.96196255440623</v>
      </c>
      <c r="H276" s="4">
        <f t="shared" si="18"/>
        <v>1755.1431401775976</v>
      </c>
    </row>
    <row r="277" spans="4:8" x14ac:dyDescent="0.2">
      <c r="D277" s="2">
        <v>270</v>
      </c>
      <c r="E277" s="4">
        <f t="shared" si="19"/>
        <v>1755.1431401775974</v>
      </c>
      <c r="F277" s="4">
        <f t="shared" si="16"/>
        <v>930.36482793523794</v>
      </c>
      <c r="G277" s="4">
        <f t="shared" si="17"/>
        <v>824.77831224235956</v>
      </c>
      <c r="H277" s="4">
        <f t="shared" si="18"/>
        <v>1755.1431401775976</v>
      </c>
    </row>
    <row r="278" spans="4:8" x14ac:dyDescent="0.2">
      <c r="D278" s="2">
        <v>271</v>
      </c>
      <c r="E278" s="4">
        <f t="shared" si="19"/>
        <v>1755.1431401775974</v>
      </c>
      <c r="F278" s="4">
        <f t="shared" si="16"/>
        <v>923.49167533321815</v>
      </c>
      <c r="G278" s="4">
        <f t="shared" si="17"/>
        <v>831.65146484437935</v>
      </c>
      <c r="H278" s="4">
        <f t="shared" si="18"/>
        <v>1755.1431401775976</v>
      </c>
    </row>
    <row r="279" spans="4:8" x14ac:dyDescent="0.2">
      <c r="D279" s="2">
        <v>272</v>
      </c>
      <c r="E279" s="4">
        <f t="shared" si="19"/>
        <v>1755.1431401775974</v>
      </c>
      <c r="F279" s="4">
        <f t="shared" si="16"/>
        <v>916.56124645951502</v>
      </c>
      <c r="G279" s="4">
        <f t="shared" si="17"/>
        <v>838.58189371808248</v>
      </c>
      <c r="H279" s="4">
        <f t="shared" si="18"/>
        <v>1755.1431401775976</v>
      </c>
    </row>
    <row r="280" spans="4:8" x14ac:dyDescent="0.2">
      <c r="D280" s="2">
        <v>273</v>
      </c>
      <c r="E280" s="4">
        <f t="shared" si="19"/>
        <v>1755.1431401775974</v>
      </c>
      <c r="F280" s="4">
        <f t="shared" si="16"/>
        <v>909.57306401186429</v>
      </c>
      <c r="G280" s="4">
        <f t="shared" si="17"/>
        <v>845.57007616573321</v>
      </c>
      <c r="H280" s="4">
        <f t="shared" si="18"/>
        <v>1755.1431401775976</v>
      </c>
    </row>
    <row r="281" spans="4:8" x14ac:dyDescent="0.2">
      <c r="D281" s="2">
        <v>274</v>
      </c>
      <c r="E281" s="4">
        <f t="shared" si="19"/>
        <v>1755.1431401775974</v>
      </c>
      <c r="F281" s="4">
        <f t="shared" si="16"/>
        <v>902.52664671048331</v>
      </c>
      <c r="G281" s="4">
        <f t="shared" si="17"/>
        <v>852.6164934671142</v>
      </c>
      <c r="H281" s="4">
        <f t="shared" si="18"/>
        <v>1755.1431401775976</v>
      </c>
    </row>
    <row r="282" spans="4:8" x14ac:dyDescent="0.2">
      <c r="D282" s="2">
        <v>275</v>
      </c>
      <c r="E282" s="4">
        <f t="shared" si="19"/>
        <v>1755.1431401775974</v>
      </c>
      <c r="F282" s="4">
        <f t="shared" si="16"/>
        <v>895.42150926492388</v>
      </c>
      <c r="G282" s="4">
        <f t="shared" si="17"/>
        <v>859.72163091267339</v>
      </c>
      <c r="H282" s="4">
        <f t="shared" si="18"/>
        <v>1755.1431401775972</v>
      </c>
    </row>
    <row r="283" spans="4:8" x14ac:dyDescent="0.2">
      <c r="D283" s="2">
        <v>276</v>
      </c>
      <c r="E283" s="4">
        <f t="shared" si="19"/>
        <v>1755.1431401775974</v>
      </c>
      <c r="F283" s="4">
        <f t="shared" si="16"/>
        <v>888.25716234065169</v>
      </c>
      <c r="G283" s="4">
        <f t="shared" si="17"/>
        <v>866.88597783694581</v>
      </c>
      <c r="H283" s="4">
        <f t="shared" si="18"/>
        <v>1755.1431401775976</v>
      </c>
    </row>
    <row r="284" spans="4:8" x14ac:dyDescent="0.2">
      <c r="D284" s="2">
        <v>277</v>
      </c>
      <c r="E284" s="4">
        <f t="shared" si="19"/>
        <v>1755.1431401775974</v>
      </c>
      <c r="F284" s="4">
        <f t="shared" si="16"/>
        <v>881.03311252534377</v>
      </c>
      <c r="G284" s="4">
        <f t="shared" si="17"/>
        <v>874.11002765225373</v>
      </c>
      <c r="H284" s="4">
        <f t="shared" si="18"/>
        <v>1755.1431401775976</v>
      </c>
    </row>
    <row r="285" spans="4:8" x14ac:dyDescent="0.2">
      <c r="D285" s="2">
        <v>278</v>
      </c>
      <c r="E285" s="4">
        <f t="shared" si="19"/>
        <v>1755.1431401775974</v>
      </c>
      <c r="F285" s="4">
        <f t="shared" si="16"/>
        <v>873.74886229490846</v>
      </c>
      <c r="G285" s="4">
        <f t="shared" si="17"/>
        <v>881.39427788268915</v>
      </c>
      <c r="H285" s="4">
        <f t="shared" si="18"/>
        <v>1755.1431401775976</v>
      </c>
    </row>
    <row r="286" spans="4:8" x14ac:dyDescent="0.2">
      <c r="D286" s="2">
        <v>279</v>
      </c>
      <c r="E286" s="4">
        <f t="shared" si="19"/>
        <v>1755.1431401775974</v>
      </c>
      <c r="F286" s="4">
        <f t="shared" si="16"/>
        <v>866.40390997921929</v>
      </c>
      <c r="G286" s="4">
        <f t="shared" si="17"/>
        <v>888.73923019837821</v>
      </c>
      <c r="H286" s="4">
        <f t="shared" si="18"/>
        <v>1755.1431401775976</v>
      </c>
    </row>
    <row r="287" spans="4:8" x14ac:dyDescent="0.2">
      <c r="D287" s="2">
        <v>280</v>
      </c>
      <c r="E287" s="4">
        <f t="shared" si="19"/>
        <v>1755.1431401775974</v>
      </c>
      <c r="F287" s="4">
        <f t="shared" si="16"/>
        <v>858.9977497275662</v>
      </c>
      <c r="G287" s="4">
        <f t="shared" si="17"/>
        <v>896.1453904500313</v>
      </c>
      <c r="H287" s="4">
        <f t="shared" si="18"/>
        <v>1755.1431401775976</v>
      </c>
    </row>
    <row r="288" spans="4:8" x14ac:dyDescent="0.2">
      <c r="D288" s="2">
        <v>281</v>
      </c>
      <c r="E288" s="4">
        <f t="shared" si="19"/>
        <v>1755.1431401775974</v>
      </c>
      <c r="F288" s="4">
        <f t="shared" si="16"/>
        <v>851.529871473816</v>
      </c>
      <c r="G288" s="4">
        <f t="shared" si="17"/>
        <v>903.6132687037815</v>
      </c>
      <c r="H288" s="4">
        <f t="shared" si="18"/>
        <v>1755.1431401775976</v>
      </c>
    </row>
    <row r="289" spans="4:8" x14ac:dyDescent="0.2">
      <c r="D289" s="2">
        <v>282</v>
      </c>
      <c r="E289" s="4">
        <f t="shared" si="19"/>
        <v>1755.1431401775974</v>
      </c>
      <c r="F289" s="4">
        <f t="shared" si="16"/>
        <v>843.99976090128428</v>
      </c>
      <c r="G289" s="4">
        <f t="shared" si="17"/>
        <v>911.14337927631311</v>
      </c>
      <c r="H289" s="4">
        <f t="shared" si="18"/>
        <v>1755.1431401775974</v>
      </c>
    </row>
    <row r="290" spans="4:8" x14ac:dyDescent="0.2">
      <c r="D290" s="2">
        <v>283</v>
      </c>
      <c r="E290" s="4">
        <f t="shared" si="19"/>
        <v>1755.1431401775974</v>
      </c>
      <c r="F290" s="4">
        <f t="shared" si="16"/>
        <v>836.40689940731522</v>
      </c>
      <c r="G290" s="4">
        <f t="shared" si="17"/>
        <v>918.73624077028251</v>
      </c>
      <c r="H290" s="4">
        <f t="shared" si="18"/>
        <v>1755.1431401775976</v>
      </c>
    </row>
    <row r="291" spans="4:8" x14ac:dyDescent="0.2">
      <c r="D291" s="2">
        <v>284</v>
      </c>
      <c r="E291" s="4">
        <f t="shared" si="19"/>
        <v>1755.1431401775974</v>
      </c>
      <c r="F291" s="4">
        <f t="shared" si="16"/>
        <v>828.75076406756284</v>
      </c>
      <c r="G291" s="4">
        <f t="shared" si="17"/>
        <v>926.39237611003466</v>
      </c>
      <c r="H291" s="4">
        <f t="shared" si="18"/>
        <v>1755.1431401775976</v>
      </c>
    </row>
    <row r="292" spans="4:8" x14ac:dyDescent="0.2">
      <c r="D292" s="2">
        <v>285</v>
      </c>
      <c r="E292" s="4">
        <f t="shared" si="19"/>
        <v>1755.1431401775974</v>
      </c>
      <c r="F292" s="4">
        <f t="shared" si="16"/>
        <v>821.03082759997915</v>
      </c>
      <c r="G292" s="4">
        <f t="shared" si="17"/>
        <v>934.11231257761835</v>
      </c>
      <c r="H292" s="4">
        <f t="shared" si="18"/>
        <v>1755.1431401775976</v>
      </c>
    </row>
    <row r="293" spans="4:8" x14ac:dyDescent="0.2">
      <c r="D293" s="2">
        <v>286</v>
      </c>
      <c r="E293" s="4">
        <f t="shared" si="19"/>
        <v>1755.1431401775974</v>
      </c>
      <c r="F293" s="4">
        <f t="shared" si="16"/>
        <v>813.24655832849908</v>
      </c>
      <c r="G293" s="4">
        <f t="shared" si="17"/>
        <v>941.89658184909854</v>
      </c>
      <c r="H293" s="4">
        <f t="shared" si="18"/>
        <v>1755.1431401775976</v>
      </c>
    </row>
    <row r="294" spans="4:8" x14ac:dyDescent="0.2">
      <c r="D294" s="2">
        <v>287</v>
      </c>
      <c r="E294" s="4">
        <f t="shared" si="19"/>
        <v>1755.1431401775974</v>
      </c>
      <c r="F294" s="4">
        <f t="shared" si="16"/>
        <v>805.39742014642309</v>
      </c>
      <c r="G294" s="4">
        <f t="shared" si="17"/>
        <v>949.74572003117441</v>
      </c>
      <c r="H294" s="4">
        <f t="shared" si="18"/>
        <v>1755.1431401775976</v>
      </c>
    </row>
    <row r="295" spans="4:8" x14ac:dyDescent="0.2">
      <c r="D295" s="2">
        <v>288</v>
      </c>
      <c r="E295" s="4">
        <f t="shared" si="19"/>
        <v>1755.1431401775974</v>
      </c>
      <c r="F295" s="4">
        <f t="shared" si="16"/>
        <v>797.48287247949668</v>
      </c>
      <c r="G295" s="4">
        <f t="shared" si="17"/>
        <v>957.66026769810082</v>
      </c>
      <c r="H295" s="4">
        <f t="shared" si="18"/>
        <v>1755.1431401775976</v>
      </c>
    </row>
    <row r="296" spans="4:8" x14ac:dyDescent="0.2">
      <c r="D296" s="2">
        <v>289</v>
      </c>
      <c r="E296" s="4">
        <f t="shared" si="19"/>
        <v>1755.1431401775974</v>
      </c>
      <c r="F296" s="4">
        <f t="shared" si="16"/>
        <v>789.5023702486792</v>
      </c>
      <c r="G296" s="4">
        <f t="shared" si="17"/>
        <v>965.6407699289183</v>
      </c>
      <c r="H296" s="4">
        <f t="shared" si="18"/>
        <v>1755.1431401775976</v>
      </c>
    </row>
    <row r="297" spans="4:8" x14ac:dyDescent="0.2">
      <c r="D297" s="2">
        <v>290</v>
      </c>
      <c r="E297" s="4">
        <f t="shared" si="19"/>
        <v>1755.1431401775974</v>
      </c>
      <c r="F297" s="4">
        <f t="shared" si="16"/>
        <v>781.45536383260492</v>
      </c>
      <c r="G297" s="4">
        <f t="shared" si="17"/>
        <v>973.68777634499259</v>
      </c>
      <c r="H297" s="4">
        <f t="shared" si="18"/>
        <v>1755.1431401775976</v>
      </c>
    </row>
    <row r="298" spans="4:8" x14ac:dyDescent="0.2">
      <c r="D298" s="2">
        <v>291</v>
      </c>
      <c r="E298" s="4">
        <f t="shared" si="19"/>
        <v>1755.1431401775974</v>
      </c>
      <c r="F298" s="4">
        <f t="shared" si="16"/>
        <v>773.34129902972995</v>
      </c>
      <c r="G298" s="4">
        <f t="shared" si="17"/>
        <v>981.80184114786755</v>
      </c>
      <c r="H298" s="4">
        <f t="shared" si="18"/>
        <v>1755.1431401775976</v>
      </c>
    </row>
    <row r="299" spans="4:8" x14ac:dyDescent="0.2">
      <c r="D299" s="2">
        <v>292</v>
      </c>
      <c r="E299" s="4">
        <f t="shared" si="19"/>
        <v>1755.1431401775974</v>
      </c>
      <c r="F299" s="4">
        <f t="shared" si="16"/>
        <v>765.15961702016443</v>
      </c>
      <c r="G299" s="4">
        <f t="shared" si="17"/>
        <v>989.98352315743307</v>
      </c>
      <c r="H299" s="4">
        <f t="shared" si="18"/>
        <v>1755.1431401775976</v>
      </c>
    </row>
    <row r="300" spans="4:8" x14ac:dyDescent="0.2">
      <c r="D300" s="2">
        <v>293</v>
      </c>
      <c r="E300" s="4">
        <f t="shared" si="19"/>
        <v>1755.1431401775974</v>
      </c>
      <c r="F300" s="4">
        <f t="shared" si="16"/>
        <v>756.90975432718562</v>
      </c>
      <c r="G300" s="4">
        <f t="shared" si="17"/>
        <v>998.23338585041176</v>
      </c>
      <c r="H300" s="4">
        <f t="shared" si="18"/>
        <v>1755.1431401775974</v>
      </c>
    </row>
    <row r="301" spans="4:8" x14ac:dyDescent="0.2">
      <c r="D301" s="2">
        <v>294</v>
      </c>
      <c r="E301" s="4">
        <f t="shared" si="19"/>
        <v>1755.1431401775974</v>
      </c>
      <c r="F301" s="4">
        <f t="shared" si="16"/>
        <v>748.5911427784323</v>
      </c>
      <c r="G301" s="4">
        <f t="shared" si="17"/>
        <v>1006.5519973991652</v>
      </c>
      <c r="H301" s="4">
        <f t="shared" si="18"/>
        <v>1755.1431401775976</v>
      </c>
    </row>
    <row r="302" spans="4:8" x14ac:dyDescent="0.2">
      <c r="D302" s="2">
        <v>295</v>
      </c>
      <c r="E302" s="4">
        <f t="shared" si="19"/>
        <v>1755.1431401775974</v>
      </c>
      <c r="F302" s="4">
        <f t="shared" si="16"/>
        <v>740.20320946677259</v>
      </c>
      <c r="G302" s="4">
        <f t="shared" si="17"/>
        <v>1014.9399307108249</v>
      </c>
      <c r="H302" s="4">
        <f t="shared" si="18"/>
        <v>1755.1431401775976</v>
      </c>
    </row>
    <row r="303" spans="4:8" x14ac:dyDescent="0.2">
      <c r="D303" s="2">
        <v>296</v>
      </c>
      <c r="E303" s="4">
        <f t="shared" si="19"/>
        <v>1755.1431401775974</v>
      </c>
      <c r="F303" s="4">
        <f t="shared" si="16"/>
        <v>731.74537671084909</v>
      </c>
      <c r="G303" s="4">
        <f t="shared" si="17"/>
        <v>1023.3977634667484</v>
      </c>
      <c r="H303" s="4">
        <f t="shared" si="18"/>
        <v>1755.1431401775976</v>
      </c>
    </row>
    <row r="304" spans="4:8" x14ac:dyDescent="0.2">
      <c r="D304" s="2">
        <v>297</v>
      </c>
      <c r="E304" s="4">
        <f t="shared" si="19"/>
        <v>1755.1431401775974</v>
      </c>
      <c r="F304" s="4">
        <f t="shared" si="16"/>
        <v>723.21706201529287</v>
      </c>
      <c r="G304" s="4">
        <f t="shared" si="17"/>
        <v>1031.9260781623045</v>
      </c>
      <c r="H304" s="4">
        <f t="shared" si="18"/>
        <v>1755.1431401775974</v>
      </c>
    </row>
    <row r="305" spans="4:8" x14ac:dyDescent="0.2">
      <c r="D305" s="2">
        <v>298</v>
      </c>
      <c r="E305" s="4">
        <f t="shared" si="19"/>
        <v>1755.1431401775974</v>
      </c>
      <c r="F305" s="4">
        <f t="shared" si="16"/>
        <v>714.61767803060707</v>
      </c>
      <c r="G305" s="4">
        <f t="shared" si="17"/>
        <v>1040.5254621469905</v>
      </c>
      <c r="H305" s="4">
        <f t="shared" si="18"/>
        <v>1755.1431401775976</v>
      </c>
    </row>
    <row r="306" spans="4:8" x14ac:dyDescent="0.2">
      <c r="D306" s="2">
        <v>299</v>
      </c>
      <c r="E306" s="4">
        <f t="shared" si="19"/>
        <v>1755.1431401775974</v>
      </c>
      <c r="F306" s="4">
        <f t="shared" si="16"/>
        <v>705.9466325127155</v>
      </c>
      <c r="G306" s="4">
        <f t="shared" si="17"/>
        <v>1049.1965076648821</v>
      </c>
      <c r="H306" s="4">
        <f t="shared" si="18"/>
        <v>1755.1431401775976</v>
      </c>
    </row>
    <row r="307" spans="4:8" x14ac:dyDescent="0.2">
      <c r="D307" s="2">
        <v>300</v>
      </c>
      <c r="E307" s="4">
        <f t="shared" si="19"/>
        <v>1755.1431401775974</v>
      </c>
      <c r="F307" s="4">
        <f t="shared" si="16"/>
        <v>697.20332828217465</v>
      </c>
      <c r="G307" s="4">
        <f t="shared" si="17"/>
        <v>1057.9398118954227</v>
      </c>
      <c r="H307" s="4">
        <f t="shared" si="18"/>
        <v>1755.1431401775974</v>
      </c>
    </row>
    <row r="308" spans="4:8" x14ac:dyDescent="0.2">
      <c r="D308" s="2">
        <v>301</v>
      </c>
      <c r="E308" s="4">
        <f t="shared" si="19"/>
        <v>1755.1431401775974</v>
      </c>
      <c r="F308" s="4">
        <f t="shared" si="16"/>
        <v>688.38716318304614</v>
      </c>
      <c r="G308" s="4">
        <f t="shared" si="17"/>
        <v>1066.7559769945515</v>
      </c>
      <c r="H308" s="4">
        <f t="shared" si="18"/>
        <v>1755.1431401775976</v>
      </c>
    </row>
    <row r="309" spans="4:8" x14ac:dyDescent="0.2">
      <c r="D309" s="2">
        <v>302</v>
      </c>
      <c r="E309" s="4">
        <f t="shared" si="19"/>
        <v>1755.1431401775974</v>
      </c>
      <c r="F309" s="4">
        <f t="shared" si="16"/>
        <v>679.49753004142485</v>
      </c>
      <c r="G309" s="4">
        <f t="shared" si="17"/>
        <v>1075.6456101361725</v>
      </c>
      <c r="H309" s="4">
        <f t="shared" si="18"/>
        <v>1755.1431401775974</v>
      </c>
    </row>
    <row r="310" spans="4:8" x14ac:dyDescent="0.2">
      <c r="D310" s="2">
        <v>303</v>
      </c>
      <c r="E310" s="4">
        <f t="shared" si="19"/>
        <v>1755.1431401775974</v>
      </c>
      <c r="F310" s="4">
        <f t="shared" si="16"/>
        <v>670.53381662362347</v>
      </c>
      <c r="G310" s="4">
        <f t="shared" si="17"/>
        <v>1084.609323553974</v>
      </c>
      <c r="H310" s="4">
        <f t="shared" si="18"/>
        <v>1755.1431401775976</v>
      </c>
    </row>
    <row r="311" spans="4:8" x14ac:dyDescent="0.2">
      <c r="D311" s="2">
        <v>304</v>
      </c>
      <c r="E311" s="4">
        <f t="shared" si="19"/>
        <v>1755.1431401775974</v>
      </c>
      <c r="F311" s="4">
        <f t="shared" si="16"/>
        <v>661.49540559400702</v>
      </c>
      <c r="G311" s="4">
        <f t="shared" si="17"/>
        <v>1093.6477345835906</v>
      </c>
      <c r="H311" s="4">
        <f t="shared" si="18"/>
        <v>1755.1431401775976</v>
      </c>
    </row>
    <row r="312" spans="4:8" x14ac:dyDescent="0.2">
      <c r="D312" s="2">
        <v>305</v>
      </c>
      <c r="E312" s="4">
        <f t="shared" si="19"/>
        <v>1755.1431401775974</v>
      </c>
      <c r="F312" s="4">
        <f t="shared" si="16"/>
        <v>652.38167447247713</v>
      </c>
      <c r="G312" s="4">
        <f t="shared" si="17"/>
        <v>1102.7614657051204</v>
      </c>
      <c r="H312" s="4">
        <f t="shared" si="18"/>
        <v>1755.1431401775976</v>
      </c>
    </row>
    <row r="313" spans="4:8" x14ac:dyDescent="0.2">
      <c r="D313" s="2">
        <v>306</v>
      </c>
      <c r="E313" s="4">
        <f t="shared" si="19"/>
        <v>1755.1431401775974</v>
      </c>
      <c r="F313" s="4">
        <f t="shared" si="16"/>
        <v>643.19199559160097</v>
      </c>
      <c r="G313" s="4">
        <f t="shared" si="17"/>
        <v>1111.9511445859964</v>
      </c>
      <c r="H313" s="4">
        <f t="shared" si="18"/>
        <v>1755.1431401775974</v>
      </c>
    </row>
    <row r="314" spans="4:8" x14ac:dyDescent="0.2">
      <c r="D314" s="2">
        <v>307</v>
      </c>
      <c r="E314" s="4">
        <f t="shared" si="19"/>
        <v>1755.1431401775974</v>
      </c>
      <c r="F314" s="4">
        <f t="shared" si="16"/>
        <v>633.92573605338441</v>
      </c>
      <c r="G314" s="4">
        <f t="shared" si="17"/>
        <v>1121.2174041242131</v>
      </c>
      <c r="H314" s="4">
        <f t="shared" si="18"/>
        <v>1755.1431401775976</v>
      </c>
    </row>
    <row r="315" spans="4:8" x14ac:dyDescent="0.2">
      <c r="D315" s="2">
        <v>308</v>
      </c>
      <c r="E315" s="4">
        <f t="shared" si="19"/>
        <v>1755.1431401775974</v>
      </c>
      <c r="F315" s="4">
        <f t="shared" si="16"/>
        <v>624.58225768568275</v>
      </c>
      <c r="G315" s="4">
        <f t="shared" si="17"/>
        <v>1130.5608824919148</v>
      </c>
      <c r="H315" s="4">
        <f t="shared" si="18"/>
        <v>1755.1431401775976</v>
      </c>
    </row>
    <row r="316" spans="4:8" x14ac:dyDescent="0.2">
      <c r="D316" s="2">
        <v>309</v>
      </c>
      <c r="E316" s="4">
        <f t="shared" si="19"/>
        <v>1755.1431401775974</v>
      </c>
      <c r="F316" s="4">
        <f t="shared" si="16"/>
        <v>615.16091699825006</v>
      </c>
      <c r="G316" s="4">
        <f t="shared" si="17"/>
        <v>1139.9822231793473</v>
      </c>
      <c r="H316" s="4">
        <f t="shared" si="18"/>
        <v>1755.1431401775974</v>
      </c>
    </row>
    <row r="317" spans="4:8" x14ac:dyDescent="0.2">
      <c r="D317" s="2">
        <v>310</v>
      </c>
      <c r="E317" s="4">
        <f t="shared" si="19"/>
        <v>1755.1431401775974</v>
      </c>
      <c r="F317" s="4">
        <f t="shared" si="16"/>
        <v>605.66106513842226</v>
      </c>
      <c r="G317" s="4">
        <f t="shared" si="17"/>
        <v>1149.4820750391752</v>
      </c>
      <c r="H317" s="4">
        <f t="shared" si="18"/>
        <v>1755.1431401775976</v>
      </c>
    </row>
    <row r="318" spans="4:8" x14ac:dyDescent="0.2">
      <c r="D318" s="2">
        <v>311</v>
      </c>
      <c r="E318" s="4">
        <f t="shared" si="19"/>
        <v>1755.1431401775974</v>
      </c>
      <c r="F318" s="4">
        <f t="shared" si="16"/>
        <v>596.08204784642896</v>
      </c>
      <c r="G318" s="4">
        <f t="shared" si="17"/>
        <v>1159.0610923311683</v>
      </c>
      <c r="H318" s="4">
        <f t="shared" si="18"/>
        <v>1755.1431401775972</v>
      </c>
    </row>
    <row r="319" spans="4:8" x14ac:dyDescent="0.2">
      <c r="D319" s="2">
        <v>312</v>
      </c>
      <c r="E319" s="4">
        <f t="shared" si="19"/>
        <v>1755.1431401775974</v>
      </c>
      <c r="F319" s="4">
        <f t="shared" si="16"/>
        <v>586.42320541033587</v>
      </c>
      <c r="G319" s="4">
        <f t="shared" si="17"/>
        <v>1168.7199347672615</v>
      </c>
      <c r="H319" s="4">
        <f t="shared" si="18"/>
        <v>1755.1431401775974</v>
      </c>
    </row>
    <row r="320" spans="4:8" x14ac:dyDescent="0.2">
      <c r="D320" s="2">
        <v>313</v>
      </c>
      <c r="E320" s="4">
        <f t="shared" si="19"/>
        <v>1755.1431401775974</v>
      </c>
      <c r="F320" s="4">
        <f t="shared" si="16"/>
        <v>576.68387262060878</v>
      </c>
      <c r="G320" s="4">
        <f t="shared" si="17"/>
        <v>1178.4592675569886</v>
      </c>
      <c r="H320" s="4">
        <f t="shared" si="18"/>
        <v>1755.1431401775974</v>
      </c>
    </row>
    <row r="321" spans="4:8" x14ac:dyDescent="0.2">
      <c r="D321" s="2">
        <v>314</v>
      </c>
      <c r="E321" s="4">
        <f t="shared" si="19"/>
        <v>1755.1431401775974</v>
      </c>
      <c r="F321" s="4">
        <f t="shared" si="16"/>
        <v>566.86337872430056</v>
      </c>
      <c r="G321" s="4">
        <f t="shared" si="17"/>
        <v>1188.2797614532969</v>
      </c>
      <c r="H321" s="4">
        <f t="shared" si="18"/>
        <v>1755.1431401775976</v>
      </c>
    </row>
    <row r="322" spans="4:8" x14ac:dyDescent="0.2">
      <c r="D322" s="2">
        <v>315</v>
      </c>
      <c r="E322" s="4">
        <f t="shared" si="19"/>
        <v>1755.1431401775974</v>
      </c>
      <c r="F322" s="4">
        <f t="shared" si="16"/>
        <v>556.96104737885639</v>
      </c>
      <c r="G322" s="4">
        <f t="shared" si="17"/>
        <v>1198.1820927987408</v>
      </c>
      <c r="H322" s="4">
        <f t="shared" si="18"/>
        <v>1755.1431401775972</v>
      </c>
    </row>
    <row r="323" spans="4:8" x14ac:dyDescent="0.2">
      <c r="D323" s="2">
        <v>316</v>
      </c>
      <c r="E323" s="4">
        <f t="shared" si="19"/>
        <v>1755.1431401775974</v>
      </c>
      <c r="F323" s="4">
        <f t="shared" si="16"/>
        <v>546.97619660553357</v>
      </c>
      <c r="G323" s="4">
        <f t="shared" si="17"/>
        <v>1208.1669435720639</v>
      </c>
      <c r="H323" s="4">
        <f t="shared" si="18"/>
        <v>1755.1431401775976</v>
      </c>
    </row>
    <row r="324" spans="4:8" x14ac:dyDescent="0.2">
      <c r="D324" s="2">
        <v>317</v>
      </c>
      <c r="E324" s="4">
        <f t="shared" si="19"/>
        <v>1755.1431401775974</v>
      </c>
      <c r="F324" s="4">
        <f t="shared" si="16"/>
        <v>536.90813874243304</v>
      </c>
      <c r="G324" s="4">
        <f t="shared" si="17"/>
        <v>1218.2350014351643</v>
      </c>
      <c r="H324" s="4">
        <f t="shared" si="18"/>
        <v>1755.1431401775974</v>
      </c>
    </row>
    <row r="325" spans="4:8" x14ac:dyDescent="0.2">
      <c r="D325" s="2">
        <v>318</v>
      </c>
      <c r="E325" s="4">
        <f t="shared" si="19"/>
        <v>1755.1431401775974</v>
      </c>
      <c r="F325" s="4">
        <f t="shared" si="16"/>
        <v>526.75618039714004</v>
      </c>
      <c r="G325" s="4">
        <f t="shared" si="17"/>
        <v>1228.3869597804576</v>
      </c>
      <c r="H325" s="4">
        <f t="shared" si="18"/>
        <v>1755.1431401775976</v>
      </c>
    </row>
    <row r="326" spans="4:8" x14ac:dyDescent="0.2">
      <c r="D326" s="2">
        <v>319</v>
      </c>
      <c r="E326" s="4">
        <f t="shared" si="19"/>
        <v>1755.1431401775974</v>
      </c>
      <c r="F326" s="4">
        <f t="shared" si="16"/>
        <v>516.51962239896955</v>
      </c>
      <c r="G326" s="4">
        <f t="shared" si="17"/>
        <v>1238.6235177786282</v>
      </c>
      <c r="H326" s="4">
        <f t="shared" si="18"/>
        <v>1755.1431401775976</v>
      </c>
    </row>
    <row r="327" spans="4:8" x14ac:dyDescent="0.2">
      <c r="D327" s="2">
        <v>320</v>
      </c>
      <c r="E327" s="4">
        <f t="shared" si="19"/>
        <v>1755.1431401775974</v>
      </c>
      <c r="F327" s="4">
        <f t="shared" si="16"/>
        <v>506.19775975081433</v>
      </c>
      <c r="G327" s="4">
        <f t="shared" si="17"/>
        <v>1248.945380426783</v>
      </c>
      <c r="H327" s="4">
        <f t="shared" si="18"/>
        <v>1755.1431401775974</v>
      </c>
    </row>
    <row r="328" spans="4:8" x14ac:dyDescent="0.2">
      <c r="D328" s="2">
        <v>321</v>
      </c>
      <c r="E328" s="4">
        <f t="shared" si="19"/>
        <v>1755.1431401775974</v>
      </c>
      <c r="F328" s="4">
        <f t="shared" ref="F328:F367" si="20">IPMT(rate,D328,duration,-amt,0,0)</f>
        <v>495.78988158059121</v>
      </c>
      <c r="G328" s="4">
        <f t="shared" ref="G328:G367" si="21">PPMT(rate,D328,duration,-amt,0,0)</f>
        <v>1259.3532585970063</v>
      </c>
      <c r="H328" s="4">
        <f t="shared" si="18"/>
        <v>1755.1431401775976</v>
      </c>
    </row>
    <row r="329" spans="4:8" x14ac:dyDescent="0.2">
      <c r="D329" s="2">
        <v>322</v>
      </c>
      <c r="E329" s="4">
        <f t="shared" si="19"/>
        <v>1755.1431401775974</v>
      </c>
      <c r="F329" s="4">
        <f t="shared" si="20"/>
        <v>485.29527109228275</v>
      </c>
      <c r="G329" s="4">
        <f t="shared" si="21"/>
        <v>1269.8478690853149</v>
      </c>
      <c r="H329" s="4">
        <f t="shared" ref="H329:H367" si="22">F329+G329</f>
        <v>1755.1431401775976</v>
      </c>
    </row>
    <row r="330" spans="4:8" x14ac:dyDescent="0.2">
      <c r="D330" s="2">
        <v>323</v>
      </c>
      <c r="E330" s="4">
        <f t="shared" ref="E330:E367" si="23">E329</f>
        <v>1755.1431401775974</v>
      </c>
      <c r="F330" s="4">
        <f t="shared" si="20"/>
        <v>474.71320551657169</v>
      </c>
      <c r="G330" s="4">
        <f t="shared" si="21"/>
        <v>1280.4299346610258</v>
      </c>
      <c r="H330" s="4">
        <f t="shared" si="22"/>
        <v>1755.1431401775974</v>
      </c>
    </row>
    <row r="331" spans="4:8" x14ac:dyDescent="0.2">
      <c r="D331" s="2">
        <v>324</v>
      </c>
      <c r="E331" s="4">
        <f t="shared" si="23"/>
        <v>1755.1431401775974</v>
      </c>
      <c r="F331" s="4">
        <f t="shared" si="20"/>
        <v>464.04295606106325</v>
      </c>
      <c r="G331" s="4">
        <f t="shared" si="21"/>
        <v>1291.1001841165344</v>
      </c>
      <c r="H331" s="4">
        <f t="shared" si="22"/>
        <v>1755.1431401775976</v>
      </c>
    </row>
    <row r="332" spans="4:8" x14ac:dyDescent="0.2">
      <c r="D332" s="2">
        <v>325</v>
      </c>
      <c r="E332" s="4">
        <f t="shared" si="23"/>
        <v>1755.1431401775974</v>
      </c>
      <c r="F332" s="4">
        <f t="shared" si="20"/>
        <v>453.28378786009216</v>
      </c>
      <c r="G332" s="4">
        <f t="shared" si="21"/>
        <v>1301.8593523175055</v>
      </c>
      <c r="H332" s="4">
        <f t="shared" si="22"/>
        <v>1755.1431401775976</v>
      </c>
    </row>
    <row r="333" spans="4:8" x14ac:dyDescent="0.2">
      <c r="D333" s="2">
        <v>326</v>
      </c>
      <c r="E333" s="4">
        <f t="shared" si="23"/>
        <v>1755.1431401775974</v>
      </c>
      <c r="F333" s="4">
        <f t="shared" si="20"/>
        <v>442.43495992411295</v>
      </c>
      <c r="G333" s="4">
        <f t="shared" si="21"/>
        <v>1312.7081802534844</v>
      </c>
      <c r="H333" s="4">
        <f t="shared" si="22"/>
        <v>1755.1431401775974</v>
      </c>
    </row>
    <row r="334" spans="4:8" x14ac:dyDescent="0.2">
      <c r="D334" s="2">
        <v>327</v>
      </c>
      <c r="E334" s="4">
        <f t="shared" si="23"/>
        <v>1755.1431401775974</v>
      </c>
      <c r="F334" s="4">
        <f t="shared" si="20"/>
        <v>431.4957250886672</v>
      </c>
      <c r="G334" s="4">
        <f t="shared" si="21"/>
        <v>1323.6474150889303</v>
      </c>
      <c r="H334" s="4">
        <f t="shared" si="22"/>
        <v>1755.1431401775976</v>
      </c>
    </row>
    <row r="335" spans="4:8" x14ac:dyDescent="0.2">
      <c r="D335" s="2">
        <v>328</v>
      </c>
      <c r="E335" s="4">
        <f t="shared" si="23"/>
        <v>1755.1431401775974</v>
      </c>
      <c r="F335" s="4">
        <f t="shared" si="20"/>
        <v>420.46532996292609</v>
      </c>
      <c r="G335" s="4">
        <f t="shared" si="21"/>
        <v>1334.6778102146714</v>
      </c>
      <c r="H335" s="4">
        <f t="shared" si="22"/>
        <v>1755.1431401775974</v>
      </c>
    </row>
    <row r="336" spans="4:8" x14ac:dyDescent="0.2">
      <c r="D336" s="2">
        <v>329</v>
      </c>
      <c r="E336" s="4">
        <f t="shared" si="23"/>
        <v>1755.1431401775974</v>
      </c>
      <c r="F336" s="4">
        <f t="shared" si="20"/>
        <v>409.3430148778038</v>
      </c>
      <c r="G336" s="4">
        <f t="shared" si="21"/>
        <v>1345.8001252997935</v>
      </c>
      <c r="H336" s="4">
        <f t="shared" si="22"/>
        <v>1755.1431401775974</v>
      </c>
    </row>
    <row r="337" spans="4:8" x14ac:dyDescent="0.2">
      <c r="D337" s="2">
        <v>330</v>
      </c>
      <c r="E337" s="4">
        <f t="shared" si="23"/>
        <v>1755.1431401775974</v>
      </c>
      <c r="F337" s="4">
        <f t="shared" si="20"/>
        <v>398.12801383363899</v>
      </c>
      <c r="G337" s="4">
        <f t="shared" si="21"/>
        <v>1357.0151263439586</v>
      </c>
      <c r="H337" s="4">
        <f t="shared" si="22"/>
        <v>1755.1431401775976</v>
      </c>
    </row>
    <row r="338" spans="4:8" x14ac:dyDescent="0.2">
      <c r="D338" s="2">
        <v>331</v>
      </c>
      <c r="E338" s="4">
        <f t="shared" si="23"/>
        <v>1755.1431401775974</v>
      </c>
      <c r="F338" s="4">
        <f t="shared" si="20"/>
        <v>386.8195544474392</v>
      </c>
      <c r="G338" s="4">
        <f t="shared" si="21"/>
        <v>1368.3235857301584</v>
      </c>
      <c r="H338" s="4">
        <f t="shared" si="22"/>
        <v>1755.1431401775976</v>
      </c>
    </row>
    <row r="339" spans="4:8" x14ac:dyDescent="0.2">
      <c r="D339" s="2">
        <v>332</v>
      </c>
      <c r="E339" s="4">
        <f t="shared" si="23"/>
        <v>1755.1431401775974</v>
      </c>
      <c r="F339" s="4">
        <f t="shared" si="20"/>
        <v>375.4168578996879</v>
      </c>
      <c r="G339" s="4">
        <f t="shared" si="21"/>
        <v>1379.7262822779094</v>
      </c>
      <c r="H339" s="4">
        <f t="shared" si="22"/>
        <v>1755.1431401775972</v>
      </c>
    </row>
    <row r="340" spans="4:8" x14ac:dyDescent="0.2">
      <c r="D340" s="2">
        <v>333</v>
      </c>
      <c r="E340" s="4">
        <f t="shared" si="23"/>
        <v>1755.1431401775974</v>
      </c>
      <c r="F340" s="4">
        <f t="shared" si="20"/>
        <v>363.9191388807053</v>
      </c>
      <c r="G340" s="4">
        <f t="shared" si="21"/>
        <v>1391.2240012968921</v>
      </c>
      <c r="H340" s="4">
        <f t="shared" si="22"/>
        <v>1755.1431401775974</v>
      </c>
    </row>
    <row r="341" spans="4:8" x14ac:dyDescent="0.2">
      <c r="D341" s="2">
        <v>334</v>
      </c>
      <c r="E341" s="4">
        <f t="shared" si="23"/>
        <v>1755.1431401775974</v>
      </c>
      <c r="F341" s="4">
        <f t="shared" si="20"/>
        <v>352.32560553656458</v>
      </c>
      <c r="G341" s="4">
        <f t="shared" si="21"/>
        <v>1402.8175346410328</v>
      </c>
      <c r="H341" s="4">
        <f t="shared" si="22"/>
        <v>1755.1431401775974</v>
      </c>
    </row>
    <row r="342" spans="4:8" x14ac:dyDescent="0.2">
      <c r="D342" s="2">
        <v>335</v>
      </c>
      <c r="E342" s="4">
        <f t="shared" si="23"/>
        <v>1755.1431401775974</v>
      </c>
      <c r="F342" s="4">
        <f t="shared" si="20"/>
        <v>340.63545941455601</v>
      </c>
      <c r="G342" s="4">
        <f t="shared" si="21"/>
        <v>1414.5076807630417</v>
      </c>
      <c r="H342" s="4">
        <f t="shared" si="22"/>
        <v>1755.1431401775976</v>
      </c>
    </row>
    <row r="343" spans="4:8" x14ac:dyDescent="0.2">
      <c r="D343" s="2">
        <v>336</v>
      </c>
      <c r="E343" s="4">
        <f t="shared" si="23"/>
        <v>1755.1431401775974</v>
      </c>
      <c r="F343" s="4">
        <f t="shared" si="20"/>
        <v>328.8478954081973</v>
      </c>
      <c r="G343" s="4">
        <f t="shared" si="21"/>
        <v>1426.2952447694004</v>
      </c>
      <c r="H343" s="4">
        <f t="shared" si="22"/>
        <v>1755.1431401775976</v>
      </c>
    </row>
    <row r="344" spans="4:8" x14ac:dyDescent="0.2">
      <c r="D344" s="2">
        <v>337</v>
      </c>
      <c r="E344" s="4">
        <f t="shared" si="23"/>
        <v>1755.1431401775974</v>
      </c>
      <c r="F344" s="4">
        <f t="shared" si="20"/>
        <v>316.96210170178563</v>
      </c>
      <c r="G344" s="4">
        <f t="shared" si="21"/>
        <v>1438.1810384758116</v>
      </c>
      <c r="H344" s="4">
        <f t="shared" si="22"/>
        <v>1755.1431401775972</v>
      </c>
    </row>
    <row r="345" spans="4:8" x14ac:dyDescent="0.2">
      <c r="D345" s="2">
        <v>338</v>
      </c>
      <c r="E345" s="4">
        <f t="shared" si="23"/>
        <v>1755.1431401775974</v>
      </c>
      <c r="F345" s="4">
        <f t="shared" si="20"/>
        <v>304.97725971448722</v>
      </c>
      <c r="G345" s="4">
        <f t="shared" si="21"/>
        <v>1450.1658804631104</v>
      </c>
      <c r="H345" s="4">
        <f t="shared" si="22"/>
        <v>1755.1431401775976</v>
      </c>
    </row>
    <row r="346" spans="4:8" x14ac:dyDescent="0.2">
      <c r="D346" s="2">
        <v>339</v>
      </c>
      <c r="E346" s="4">
        <f t="shared" si="23"/>
        <v>1755.1431401775974</v>
      </c>
      <c r="F346" s="4">
        <f t="shared" si="20"/>
        <v>292.89254404396127</v>
      </c>
      <c r="G346" s="4">
        <f t="shared" si="21"/>
        <v>1462.2505961336362</v>
      </c>
      <c r="H346" s="4">
        <f t="shared" si="22"/>
        <v>1755.1431401775976</v>
      </c>
    </row>
    <row r="347" spans="4:8" x14ac:dyDescent="0.2">
      <c r="D347" s="2">
        <v>340</v>
      </c>
      <c r="E347" s="4">
        <f t="shared" si="23"/>
        <v>1755.1431401775974</v>
      </c>
      <c r="F347" s="4">
        <f t="shared" si="20"/>
        <v>280.70712240951428</v>
      </c>
      <c r="G347" s="4">
        <f t="shared" si="21"/>
        <v>1474.4360177680833</v>
      </c>
      <c r="H347" s="4">
        <f t="shared" si="22"/>
        <v>1755.1431401775976</v>
      </c>
    </row>
    <row r="348" spans="4:8" x14ac:dyDescent="0.2">
      <c r="D348" s="2">
        <v>341</v>
      </c>
      <c r="E348" s="4">
        <f t="shared" si="23"/>
        <v>1755.1431401775974</v>
      </c>
      <c r="F348" s="4">
        <f t="shared" si="20"/>
        <v>268.42015559478034</v>
      </c>
      <c r="G348" s="4">
        <f t="shared" si="21"/>
        <v>1486.7229845828174</v>
      </c>
      <c r="H348" s="4">
        <f t="shared" si="22"/>
        <v>1755.1431401775976</v>
      </c>
    </row>
    <row r="349" spans="4:8" x14ac:dyDescent="0.2">
      <c r="D349" s="2">
        <v>342</v>
      </c>
      <c r="E349" s="4">
        <f t="shared" si="23"/>
        <v>1755.1431401775974</v>
      </c>
      <c r="F349" s="4">
        <f t="shared" si="20"/>
        <v>256.03079738992341</v>
      </c>
      <c r="G349" s="4">
        <f t="shared" si="21"/>
        <v>1499.1123427876739</v>
      </c>
      <c r="H349" s="4">
        <f t="shared" si="22"/>
        <v>1755.1431401775974</v>
      </c>
    </row>
    <row r="350" spans="4:8" x14ac:dyDescent="0.2">
      <c r="D350" s="2">
        <v>343</v>
      </c>
      <c r="E350" s="4">
        <f t="shared" si="23"/>
        <v>1755.1431401775974</v>
      </c>
      <c r="F350" s="4">
        <f t="shared" si="20"/>
        <v>243.5381945333595</v>
      </c>
      <c r="G350" s="4">
        <f t="shared" si="21"/>
        <v>1511.6049456442379</v>
      </c>
      <c r="H350" s="4">
        <f t="shared" si="22"/>
        <v>1755.1431401775974</v>
      </c>
    </row>
    <row r="351" spans="4:8" x14ac:dyDescent="0.2">
      <c r="D351" s="2">
        <v>344</v>
      </c>
      <c r="E351" s="4">
        <f t="shared" si="23"/>
        <v>1755.1431401775974</v>
      </c>
      <c r="F351" s="4">
        <f t="shared" si="20"/>
        <v>230.94148665299087</v>
      </c>
      <c r="G351" s="4">
        <f t="shared" si="21"/>
        <v>1524.2016535246066</v>
      </c>
      <c r="H351" s="4">
        <f t="shared" si="22"/>
        <v>1755.1431401775976</v>
      </c>
    </row>
    <row r="352" spans="4:8" x14ac:dyDescent="0.2">
      <c r="D352" s="2">
        <v>345</v>
      </c>
      <c r="E352" s="4">
        <f t="shared" si="23"/>
        <v>1755.1431401775974</v>
      </c>
      <c r="F352" s="4">
        <f t="shared" si="20"/>
        <v>218.23980620695249</v>
      </c>
      <c r="G352" s="4">
        <f t="shared" si="21"/>
        <v>1536.903333970645</v>
      </c>
      <c r="H352" s="4">
        <f t="shared" si="22"/>
        <v>1755.1431401775976</v>
      </c>
    </row>
    <row r="353" spans="4:8" x14ac:dyDescent="0.2">
      <c r="D353" s="2">
        <v>346</v>
      </c>
      <c r="E353" s="4">
        <f t="shared" si="23"/>
        <v>1755.1431401775974</v>
      </c>
      <c r="F353" s="4">
        <f t="shared" si="20"/>
        <v>205.43227842386378</v>
      </c>
      <c r="G353" s="4">
        <f t="shared" si="21"/>
        <v>1549.7108617537338</v>
      </c>
      <c r="H353" s="4">
        <f t="shared" si="22"/>
        <v>1755.1431401775976</v>
      </c>
    </row>
    <row r="354" spans="4:8" x14ac:dyDescent="0.2">
      <c r="D354" s="2">
        <v>347</v>
      </c>
      <c r="E354" s="4">
        <f t="shared" si="23"/>
        <v>1755.1431401775974</v>
      </c>
      <c r="F354" s="4">
        <f t="shared" si="20"/>
        <v>192.51802124258265</v>
      </c>
      <c r="G354" s="4">
        <f t="shared" si="21"/>
        <v>1562.6251189350148</v>
      </c>
      <c r="H354" s="4">
        <f t="shared" si="22"/>
        <v>1755.1431401775974</v>
      </c>
    </row>
    <row r="355" spans="4:8" x14ac:dyDescent="0.2">
      <c r="D355" s="2">
        <v>348</v>
      </c>
      <c r="E355" s="4">
        <f t="shared" si="23"/>
        <v>1755.1431401775974</v>
      </c>
      <c r="F355" s="4">
        <f t="shared" si="20"/>
        <v>179.49614525145753</v>
      </c>
      <c r="G355" s="4">
        <f t="shared" si="21"/>
        <v>1575.64699492614</v>
      </c>
      <c r="H355" s="4">
        <f t="shared" si="22"/>
        <v>1755.1431401775976</v>
      </c>
    </row>
    <row r="356" spans="4:8" x14ac:dyDescent="0.2">
      <c r="D356" s="2">
        <v>349</v>
      </c>
      <c r="E356" s="4">
        <f t="shared" si="23"/>
        <v>1755.1431401775974</v>
      </c>
      <c r="F356" s="4">
        <f t="shared" si="20"/>
        <v>166.36575362707302</v>
      </c>
      <c r="G356" s="4">
        <f t="shared" si="21"/>
        <v>1588.7773865505246</v>
      </c>
      <c r="H356" s="4">
        <f t="shared" si="22"/>
        <v>1755.1431401775976</v>
      </c>
    </row>
    <row r="357" spans="4:8" x14ac:dyDescent="0.2">
      <c r="D357" s="2">
        <v>350</v>
      </c>
      <c r="E357" s="4">
        <f t="shared" si="23"/>
        <v>1755.1431401775974</v>
      </c>
      <c r="F357" s="4">
        <f t="shared" si="20"/>
        <v>153.12594207248534</v>
      </c>
      <c r="G357" s="4">
        <f t="shared" si="21"/>
        <v>1602.0171981051124</v>
      </c>
      <c r="H357" s="4">
        <f t="shared" si="22"/>
        <v>1755.1431401775976</v>
      </c>
    </row>
    <row r="358" spans="4:8" x14ac:dyDescent="0.2">
      <c r="D358" s="2">
        <v>351</v>
      </c>
      <c r="E358" s="4">
        <f t="shared" si="23"/>
        <v>1755.1431401775974</v>
      </c>
      <c r="F358" s="4">
        <f t="shared" si="20"/>
        <v>139.77579875494274</v>
      </c>
      <c r="G358" s="4">
        <f t="shared" si="21"/>
        <v>1615.3673414226548</v>
      </c>
      <c r="H358" s="4">
        <f t="shared" si="22"/>
        <v>1755.1431401775976</v>
      </c>
    </row>
    <row r="359" spans="4:8" x14ac:dyDescent="0.2">
      <c r="D359" s="2">
        <v>352</v>
      </c>
      <c r="E359" s="4">
        <f t="shared" si="23"/>
        <v>1755.1431401775974</v>
      </c>
      <c r="F359" s="4">
        <f t="shared" si="20"/>
        <v>126.31440424308728</v>
      </c>
      <c r="G359" s="4">
        <f t="shared" si="21"/>
        <v>1628.8287359345102</v>
      </c>
      <c r="H359" s="4">
        <f t="shared" si="22"/>
        <v>1755.1431401775974</v>
      </c>
    </row>
    <row r="360" spans="4:8" x14ac:dyDescent="0.2">
      <c r="D360" s="2">
        <v>353</v>
      </c>
      <c r="E360" s="4">
        <f t="shared" si="23"/>
        <v>1755.1431401775974</v>
      </c>
      <c r="F360" s="4">
        <f t="shared" si="20"/>
        <v>112.74083144363301</v>
      </c>
      <c r="G360" s="4">
        <f t="shared" si="21"/>
        <v>1642.4023087339642</v>
      </c>
      <c r="H360" s="4">
        <f t="shared" si="22"/>
        <v>1755.1431401775972</v>
      </c>
    </row>
    <row r="361" spans="4:8" x14ac:dyDescent="0.2">
      <c r="D361" s="2">
        <v>354</v>
      </c>
      <c r="E361" s="4">
        <f t="shared" si="23"/>
        <v>1755.1431401775974</v>
      </c>
      <c r="F361" s="4">
        <f t="shared" si="20"/>
        <v>99.054145537516646</v>
      </c>
      <c r="G361" s="4">
        <f t="shared" si="21"/>
        <v>1656.088994640081</v>
      </c>
      <c r="H361" s="4">
        <f t="shared" si="22"/>
        <v>1755.1431401775976</v>
      </c>
    </row>
    <row r="362" spans="4:8" x14ac:dyDescent="0.2">
      <c r="D362" s="2">
        <v>355</v>
      </c>
      <c r="E362" s="4">
        <f t="shared" si="23"/>
        <v>1755.1431401775974</v>
      </c>
      <c r="F362" s="4">
        <f t="shared" si="20"/>
        <v>85.253403915515975</v>
      </c>
      <c r="G362" s="4">
        <f t="shared" si="21"/>
        <v>1669.8897362620814</v>
      </c>
      <c r="H362" s="4">
        <f t="shared" si="22"/>
        <v>1755.1431401775974</v>
      </c>
    </row>
    <row r="363" spans="4:8" x14ac:dyDescent="0.2">
      <c r="D363" s="2">
        <v>356</v>
      </c>
      <c r="E363" s="4">
        <f t="shared" si="23"/>
        <v>1755.1431401775974</v>
      </c>
      <c r="F363" s="4">
        <f t="shared" si="20"/>
        <v>71.337656113331974</v>
      </c>
      <c r="G363" s="4">
        <f t="shared" si="21"/>
        <v>1683.8054840642656</v>
      </c>
      <c r="H363" s="4">
        <f t="shared" si="22"/>
        <v>1755.1431401775976</v>
      </c>
    </row>
    <row r="364" spans="4:8" x14ac:dyDescent="0.2">
      <c r="D364" s="2">
        <v>357</v>
      </c>
      <c r="E364" s="4">
        <f t="shared" si="23"/>
        <v>1755.1431401775974</v>
      </c>
      <c r="F364" s="4">
        <f t="shared" si="20"/>
        <v>57.305943746129756</v>
      </c>
      <c r="G364" s="4">
        <f t="shared" si="21"/>
        <v>1697.8371964314676</v>
      </c>
      <c r="H364" s="4">
        <f t="shared" si="22"/>
        <v>1755.1431401775974</v>
      </c>
    </row>
    <row r="365" spans="4:8" x14ac:dyDescent="0.2">
      <c r="D365" s="2">
        <v>358</v>
      </c>
      <c r="E365" s="4">
        <f t="shared" si="23"/>
        <v>1755.1431401775974</v>
      </c>
      <c r="F365" s="4">
        <f t="shared" si="20"/>
        <v>43.157300442534194</v>
      </c>
      <c r="G365" s="4">
        <f t="shared" si="21"/>
        <v>1711.9858397350633</v>
      </c>
      <c r="H365" s="4">
        <f t="shared" si="22"/>
        <v>1755.1431401775976</v>
      </c>
    </row>
    <row r="366" spans="4:8" x14ac:dyDescent="0.2">
      <c r="D366" s="2">
        <v>359</v>
      </c>
      <c r="E366" s="4">
        <f t="shared" si="23"/>
        <v>1755.1431401775974</v>
      </c>
      <c r="F366" s="4">
        <f t="shared" si="20"/>
        <v>28.89075177807533</v>
      </c>
      <c r="G366" s="4">
        <f t="shared" si="21"/>
        <v>1726.252388399522</v>
      </c>
      <c r="H366" s="4">
        <f t="shared" si="22"/>
        <v>1755.1431401775974</v>
      </c>
    </row>
    <row r="367" spans="4:8" x14ac:dyDescent="0.2">
      <c r="D367" s="2">
        <v>360</v>
      </c>
      <c r="E367" s="4">
        <f t="shared" si="23"/>
        <v>1755.1431401775974</v>
      </c>
      <c r="F367" s="4">
        <f t="shared" si="20"/>
        <v>14.505315208079319</v>
      </c>
      <c r="G367" s="4">
        <f t="shared" si="21"/>
        <v>1740.6378249695183</v>
      </c>
      <c r="H367" s="4">
        <f t="shared" si="22"/>
        <v>1755.1431401775976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66CE2-33E5-41FD-8E4C-CE2F04D64C7C}">
  <sheetPr codeName="Sheet3"/>
  <dimension ref="B1:G66"/>
  <sheetViews>
    <sheetView workbookViewId="0">
      <selection activeCell="D7" sqref="D7"/>
    </sheetView>
  </sheetViews>
  <sheetFormatPr defaultRowHeight="12.75" x14ac:dyDescent="0.2"/>
  <cols>
    <col min="1" max="3" width="9.140625" style="2"/>
    <col min="4" max="4" width="10.7109375" style="2" bestFit="1" customWidth="1"/>
    <col min="5" max="5" width="11.28515625" style="2" customWidth="1"/>
    <col min="6" max="16384" width="9.140625" style="2"/>
  </cols>
  <sheetData>
    <row r="1" spans="2:7" x14ac:dyDescent="0.2">
      <c r="D1" s="5" t="s">
        <v>12</v>
      </c>
    </row>
    <row r="2" spans="2:7" x14ac:dyDescent="0.2">
      <c r="B2" s="5"/>
      <c r="C2" s="5"/>
      <c r="D2" s="2" t="s">
        <v>13</v>
      </c>
    </row>
    <row r="3" spans="2:7" x14ac:dyDescent="0.2">
      <c r="B3" s="5" t="s">
        <v>14</v>
      </c>
      <c r="C3" s="5"/>
      <c r="D3" s="4">
        <f>NPV(0.09/12,D7:D66)</f>
        <v>44999.999999999913</v>
      </c>
      <c r="E3" s="4">
        <f>NPV(0.09/12,E7:E66)</f>
        <v>42218.566601538303</v>
      </c>
    </row>
    <row r="4" spans="2:7" x14ac:dyDescent="0.2">
      <c r="B4" s="5" t="s">
        <v>15</v>
      </c>
      <c r="C4" s="5"/>
    </row>
    <row r="5" spans="2:7" x14ac:dyDescent="0.2">
      <c r="D5" s="5" t="s">
        <v>16</v>
      </c>
      <c r="F5" s="5" t="s">
        <v>17</v>
      </c>
    </row>
    <row r="6" spans="2:7" ht="51" x14ac:dyDescent="0.2">
      <c r="C6" s="6" t="s">
        <v>18</v>
      </c>
      <c r="D6" s="6" t="s">
        <v>19</v>
      </c>
      <c r="E6" s="6" t="s">
        <v>20</v>
      </c>
      <c r="F6" s="7" t="s">
        <v>21</v>
      </c>
      <c r="G6" s="6"/>
    </row>
    <row r="7" spans="2:7" x14ac:dyDescent="0.2">
      <c r="C7" s="2">
        <v>1</v>
      </c>
      <c r="D7" s="4">
        <f>PMT(0.09/12,60,-45000,0,0)</f>
        <v>934.1259851859304</v>
      </c>
      <c r="E7" s="4">
        <f>PMT(0.02/12,60,-50000,,0)</f>
        <v>876.38800266221904</v>
      </c>
    </row>
    <row r="8" spans="2:7" x14ac:dyDescent="0.2">
      <c r="C8" s="2">
        <v>2</v>
      </c>
      <c r="D8" s="4">
        <f t="shared" ref="D8:D66" si="0">PMT(0.09/12,60,-45000,0,0)</f>
        <v>934.1259851859304</v>
      </c>
      <c r="E8" s="4">
        <f t="shared" ref="E8:E66" si="1">PMT(0.02/12,60,-50000,,0)</f>
        <v>876.38800266221904</v>
      </c>
    </row>
    <row r="9" spans="2:7" x14ac:dyDescent="0.2">
      <c r="C9" s="2">
        <v>3</v>
      </c>
      <c r="D9" s="4">
        <f t="shared" si="0"/>
        <v>934.1259851859304</v>
      </c>
      <c r="E9" s="4">
        <f t="shared" si="1"/>
        <v>876.38800266221904</v>
      </c>
    </row>
    <row r="10" spans="2:7" x14ac:dyDescent="0.2">
      <c r="C10" s="2">
        <v>4</v>
      </c>
      <c r="D10" s="4">
        <f t="shared" si="0"/>
        <v>934.1259851859304</v>
      </c>
      <c r="E10" s="4">
        <f t="shared" si="1"/>
        <v>876.38800266221904</v>
      </c>
    </row>
    <row r="11" spans="2:7" x14ac:dyDescent="0.2">
      <c r="C11" s="2">
        <v>5</v>
      </c>
      <c r="D11" s="4">
        <f t="shared" si="0"/>
        <v>934.1259851859304</v>
      </c>
      <c r="E11" s="4">
        <f t="shared" si="1"/>
        <v>876.38800266221904</v>
      </c>
    </row>
    <row r="12" spans="2:7" x14ac:dyDescent="0.2">
      <c r="C12" s="2">
        <v>6</v>
      </c>
      <c r="D12" s="4">
        <f t="shared" si="0"/>
        <v>934.1259851859304</v>
      </c>
      <c r="E12" s="4">
        <f t="shared" si="1"/>
        <v>876.38800266221904</v>
      </c>
    </row>
    <row r="13" spans="2:7" x14ac:dyDescent="0.2">
      <c r="C13" s="2">
        <v>7</v>
      </c>
      <c r="D13" s="4">
        <f t="shared" si="0"/>
        <v>934.1259851859304</v>
      </c>
      <c r="E13" s="4">
        <f t="shared" si="1"/>
        <v>876.38800266221904</v>
      </c>
    </row>
    <row r="14" spans="2:7" x14ac:dyDescent="0.2">
      <c r="C14" s="2">
        <v>8</v>
      </c>
      <c r="D14" s="4">
        <f t="shared" si="0"/>
        <v>934.1259851859304</v>
      </c>
      <c r="E14" s="4">
        <f t="shared" si="1"/>
        <v>876.38800266221904</v>
      </c>
    </row>
    <row r="15" spans="2:7" x14ac:dyDescent="0.2">
      <c r="C15" s="2">
        <v>9</v>
      </c>
      <c r="D15" s="4">
        <f t="shared" si="0"/>
        <v>934.1259851859304</v>
      </c>
      <c r="E15" s="4">
        <f t="shared" si="1"/>
        <v>876.38800266221904</v>
      </c>
    </row>
    <row r="16" spans="2:7" x14ac:dyDescent="0.2">
      <c r="C16" s="2">
        <v>10</v>
      </c>
      <c r="D16" s="4">
        <f t="shared" si="0"/>
        <v>934.1259851859304</v>
      </c>
      <c r="E16" s="4">
        <f t="shared" si="1"/>
        <v>876.38800266221904</v>
      </c>
    </row>
    <row r="17" spans="3:5" x14ac:dyDescent="0.2">
      <c r="C17" s="2">
        <v>11</v>
      </c>
      <c r="D17" s="4">
        <f t="shared" si="0"/>
        <v>934.1259851859304</v>
      </c>
      <c r="E17" s="4">
        <f t="shared" si="1"/>
        <v>876.38800266221904</v>
      </c>
    </row>
    <row r="18" spans="3:5" x14ac:dyDescent="0.2">
      <c r="C18" s="2">
        <v>12</v>
      </c>
      <c r="D18" s="4">
        <f t="shared" si="0"/>
        <v>934.1259851859304</v>
      </c>
      <c r="E18" s="4">
        <f t="shared" si="1"/>
        <v>876.38800266221904</v>
      </c>
    </row>
    <row r="19" spans="3:5" x14ac:dyDescent="0.2">
      <c r="C19" s="2">
        <v>13</v>
      </c>
      <c r="D19" s="4">
        <f t="shared" si="0"/>
        <v>934.1259851859304</v>
      </c>
      <c r="E19" s="4">
        <f t="shared" si="1"/>
        <v>876.38800266221904</v>
      </c>
    </row>
    <row r="20" spans="3:5" x14ac:dyDescent="0.2">
      <c r="C20" s="2">
        <v>14</v>
      </c>
      <c r="D20" s="4">
        <f t="shared" si="0"/>
        <v>934.1259851859304</v>
      </c>
      <c r="E20" s="4">
        <f t="shared" si="1"/>
        <v>876.38800266221904</v>
      </c>
    </row>
    <row r="21" spans="3:5" x14ac:dyDescent="0.2">
      <c r="C21" s="2">
        <v>15</v>
      </c>
      <c r="D21" s="4">
        <f t="shared" si="0"/>
        <v>934.1259851859304</v>
      </c>
      <c r="E21" s="4">
        <f t="shared" si="1"/>
        <v>876.38800266221904</v>
      </c>
    </row>
    <row r="22" spans="3:5" x14ac:dyDescent="0.2">
      <c r="C22" s="2">
        <v>16</v>
      </c>
      <c r="D22" s="4">
        <f t="shared" si="0"/>
        <v>934.1259851859304</v>
      </c>
      <c r="E22" s="4">
        <f t="shared" si="1"/>
        <v>876.38800266221904</v>
      </c>
    </row>
    <row r="23" spans="3:5" x14ac:dyDescent="0.2">
      <c r="C23" s="2">
        <v>17</v>
      </c>
      <c r="D23" s="4">
        <f t="shared" si="0"/>
        <v>934.1259851859304</v>
      </c>
      <c r="E23" s="4">
        <f t="shared" si="1"/>
        <v>876.38800266221904</v>
      </c>
    </row>
    <row r="24" spans="3:5" x14ac:dyDescent="0.2">
      <c r="C24" s="2">
        <v>18</v>
      </c>
      <c r="D24" s="4">
        <f t="shared" si="0"/>
        <v>934.1259851859304</v>
      </c>
      <c r="E24" s="4">
        <f t="shared" si="1"/>
        <v>876.38800266221904</v>
      </c>
    </row>
    <row r="25" spans="3:5" x14ac:dyDescent="0.2">
      <c r="C25" s="2">
        <v>19</v>
      </c>
      <c r="D25" s="4">
        <f t="shared" si="0"/>
        <v>934.1259851859304</v>
      </c>
      <c r="E25" s="4">
        <f t="shared" si="1"/>
        <v>876.38800266221904</v>
      </c>
    </row>
    <row r="26" spans="3:5" x14ac:dyDescent="0.2">
      <c r="C26" s="2">
        <v>20</v>
      </c>
      <c r="D26" s="4">
        <f t="shared" si="0"/>
        <v>934.1259851859304</v>
      </c>
      <c r="E26" s="4">
        <f t="shared" si="1"/>
        <v>876.38800266221904</v>
      </c>
    </row>
    <row r="27" spans="3:5" x14ac:dyDescent="0.2">
      <c r="C27" s="2">
        <v>21</v>
      </c>
      <c r="D27" s="4">
        <f t="shared" si="0"/>
        <v>934.1259851859304</v>
      </c>
      <c r="E27" s="4">
        <f t="shared" si="1"/>
        <v>876.38800266221904</v>
      </c>
    </row>
    <row r="28" spans="3:5" x14ac:dyDescent="0.2">
      <c r="C28" s="2">
        <v>22</v>
      </c>
      <c r="D28" s="4">
        <f t="shared" si="0"/>
        <v>934.1259851859304</v>
      </c>
      <c r="E28" s="4">
        <f t="shared" si="1"/>
        <v>876.38800266221904</v>
      </c>
    </row>
    <row r="29" spans="3:5" x14ac:dyDescent="0.2">
      <c r="C29" s="2">
        <v>23</v>
      </c>
      <c r="D29" s="4">
        <f t="shared" si="0"/>
        <v>934.1259851859304</v>
      </c>
      <c r="E29" s="4">
        <f t="shared" si="1"/>
        <v>876.38800266221904</v>
      </c>
    </row>
    <row r="30" spans="3:5" x14ac:dyDescent="0.2">
      <c r="C30" s="2">
        <v>24</v>
      </c>
      <c r="D30" s="4">
        <f t="shared" si="0"/>
        <v>934.1259851859304</v>
      </c>
      <c r="E30" s="4">
        <f t="shared" si="1"/>
        <v>876.38800266221904</v>
      </c>
    </row>
    <row r="31" spans="3:5" x14ac:dyDescent="0.2">
      <c r="C31" s="2">
        <v>25</v>
      </c>
      <c r="D31" s="4">
        <f t="shared" si="0"/>
        <v>934.1259851859304</v>
      </c>
      <c r="E31" s="4">
        <f t="shared" si="1"/>
        <v>876.38800266221904</v>
      </c>
    </row>
    <row r="32" spans="3:5" x14ac:dyDescent="0.2">
      <c r="C32" s="2">
        <v>26</v>
      </c>
      <c r="D32" s="4">
        <f t="shared" si="0"/>
        <v>934.1259851859304</v>
      </c>
      <c r="E32" s="4">
        <f t="shared" si="1"/>
        <v>876.38800266221904</v>
      </c>
    </row>
    <row r="33" spans="3:5" x14ac:dyDescent="0.2">
      <c r="C33" s="2">
        <v>27</v>
      </c>
      <c r="D33" s="4">
        <f t="shared" si="0"/>
        <v>934.1259851859304</v>
      </c>
      <c r="E33" s="4">
        <f t="shared" si="1"/>
        <v>876.38800266221904</v>
      </c>
    </row>
    <row r="34" spans="3:5" x14ac:dyDescent="0.2">
      <c r="C34" s="2">
        <v>28</v>
      </c>
      <c r="D34" s="4">
        <f t="shared" si="0"/>
        <v>934.1259851859304</v>
      </c>
      <c r="E34" s="4">
        <f t="shared" si="1"/>
        <v>876.38800266221904</v>
      </c>
    </row>
    <row r="35" spans="3:5" x14ac:dyDescent="0.2">
      <c r="C35" s="2">
        <v>29</v>
      </c>
      <c r="D35" s="4">
        <f t="shared" si="0"/>
        <v>934.1259851859304</v>
      </c>
      <c r="E35" s="4">
        <f t="shared" si="1"/>
        <v>876.38800266221904</v>
      </c>
    </row>
    <row r="36" spans="3:5" x14ac:dyDescent="0.2">
      <c r="C36" s="2">
        <v>30</v>
      </c>
      <c r="D36" s="4">
        <f t="shared" si="0"/>
        <v>934.1259851859304</v>
      </c>
      <c r="E36" s="4">
        <f t="shared" si="1"/>
        <v>876.38800266221904</v>
      </c>
    </row>
    <row r="37" spans="3:5" x14ac:dyDescent="0.2">
      <c r="C37" s="2">
        <v>31</v>
      </c>
      <c r="D37" s="4">
        <f t="shared" si="0"/>
        <v>934.1259851859304</v>
      </c>
      <c r="E37" s="4">
        <f t="shared" si="1"/>
        <v>876.38800266221904</v>
      </c>
    </row>
    <row r="38" spans="3:5" x14ac:dyDescent="0.2">
      <c r="C38" s="2">
        <v>32</v>
      </c>
      <c r="D38" s="4">
        <f t="shared" si="0"/>
        <v>934.1259851859304</v>
      </c>
      <c r="E38" s="4">
        <f t="shared" si="1"/>
        <v>876.38800266221904</v>
      </c>
    </row>
    <row r="39" spans="3:5" x14ac:dyDescent="0.2">
      <c r="C39" s="2">
        <v>33</v>
      </c>
      <c r="D39" s="4">
        <f t="shared" si="0"/>
        <v>934.1259851859304</v>
      </c>
      <c r="E39" s="4">
        <f t="shared" si="1"/>
        <v>876.38800266221904</v>
      </c>
    </row>
    <row r="40" spans="3:5" x14ac:dyDescent="0.2">
      <c r="C40" s="2">
        <v>34</v>
      </c>
      <c r="D40" s="4">
        <f t="shared" si="0"/>
        <v>934.1259851859304</v>
      </c>
      <c r="E40" s="4">
        <f t="shared" si="1"/>
        <v>876.38800266221904</v>
      </c>
    </row>
    <row r="41" spans="3:5" x14ac:dyDescent="0.2">
      <c r="C41" s="2">
        <v>35</v>
      </c>
      <c r="D41" s="4">
        <f t="shared" si="0"/>
        <v>934.1259851859304</v>
      </c>
      <c r="E41" s="4">
        <f t="shared" si="1"/>
        <v>876.38800266221904</v>
      </c>
    </row>
    <row r="42" spans="3:5" x14ac:dyDescent="0.2">
      <c r="C42" s="2">
        <v>36</v>
      </c>
      <c r="D42" s="4">
        <f t="shared" si="0"/>
        <v>934.1259851859304</v>
      </c>
      <c r="E42" s="4">
        <f t="shared" si="1"/>
        <v>876.38800266221904</v>
      </c>
    </row>
    <row r="43" spans="3:5" x14ac:dyDescent="0.2">
      <c r="C43" s="2">
        <v>37</v>
      </c>
      <c r="D43" s="4">
        <f t="shared" si="0"/>
        <v>934.1259851859304</v>
      </c>
      <c r="E43" s="4">
        <f t="shared" si="1"/>
        <v>876.38800266221904</v>
      </c>
    </row>
    <row r="44" spans="3:5" x14ac:dyDescent="0.2">
      <c r="C44" s="2">
        <v>38</v>
      </c>
      <c r="D44" s="4">
        <f t="shared" si="0"/>
        <v>934.1259851859304</v>
      </c>
      <c r="E44" s="4">
        <f t="shared" si="1"/>
        <v>876.38800266221904</v>
      </c>
    </row>
    <row r="45" spans="3:5" x14ac:dyDescent="0.2">
      <c r="C45" s="2">
        <v>39</v>
      </c>
      <c r="D45" s="4">
        <f t="shared" si="0"/>
        <v>934.1259851859304</v>
      </c>
      <c r="E45" s="4">
        <f t="shared" si="1"/>
        <v>876.38800266221904</v>
      </c>
    </row>
    <row r="46" spans="3:5" x14ac:dyDescent="0.2">
      <c r="C46" s="2">
        <v>40</v>
      </c>
      <c r="D46" s="4">
        <f t="shared" si="0"/>
        <v>934.1259851859304</v>
      </c>
      <c r="E46" s="4">
        <f t="shared" si="1"/>
        <v>876.38800266221904</v>
      </c>
    </row>
    <row r="47" spans="3:5" x14ac:dyDescent="0.2">
      <c r="C47" s="2">
        <v>41</v>
      </c>
      <c r="D47" s="4">
        <f t="shared" si="0"/>
        <v>934.1259851859304</v>
      </c>
      <c r="E47" s="4">
        <f t="shared" si="1"/>
        <v>876.38800266221904</v>
      </c>
    </row>
    <row r="48" spans="3:5" x14ac:dyDescent="0.2">
      <c r="C48" s="2">
        <v>42</v>
      </c>
      <c r="D48" s="4">
        <f t="shared" si="0"/>
        <v>934.1259851859304</v>
      </c>
      <c r="E48" s="4">
        <f t="shared" si="1"/>
        <v>876.38800266221904</v>
      </c>
    </row>
    <row r="49" spans="3:5" x14ac:dyDescent="0.2">
      <c r="C49" s="2">
        <v>43</v>
      </c>
      <c r="D49" s="4">
        <f t="shared" si="0"/>
        <v>934.1259851859304</v>
      </c>
      <c r="E49" s="4">
        <f t="shared" si="1"/>
        <v>876.38800266221904</v>
      </c>
    </row>
    <row r="50" spans="3:5" x14ac:dyDescent="0.2">
      <c r="C50" s="2">
        <v>44</v>
      </c>
      <c r="D50" s="4">
        <f t="shared" si="0"/>
        <v>934.1259851859304</v>
      </c>
      <c r="E50" s="4">
        <f t="shared" si="1"/>
        <v>876.38800266221904</v>
      </c>
    </row>
    <row r="51" spans="3:5" x14ac:dyDescent="0.2">
      <c r="C51" s="2">
        <v>45</v>
      </c>
      <c r="D51" s="4">
        <f t="shared" si="0"/>
        <v>934.1259851859304</v>
      </c>
      <c r="E51" s="4">
        <f t="shared" si="1"/>
        <v>876.38800266221904</v>
      </c>
    </row>
    <row r="52" spans="3:5" x14ac:dyDescent="0.2">
      <c r="C52" s="2">
        <v>46</v>
      </c>
      <c r="D52" s="4">
        <f t="shared" si="0"/>
        <v>934.1259851859304</v>
      </c>
      <c r="E52" s="4">
        <f t="shared" si="1"/>
        <v>876.38800266221904</v>
      </c>
    </row>
    <row r="53" spans="3:5" x14ac:dyDescent="0.2">
      <c r="C53" s="2">
        <v>47</v>
      </c>
      <c r="D53" s="4">
        <f t="shared" si="0"/>
        <v>934.1259851859304</v>
      </c>
      <c r="E53" s="4">
        <f t="shared" si="1"/>
        <v>876.38800266221904</v>
      </c>
    </row>
    <row r="54" spans="3:5" x14ac:dyDescent="0.2">
      <c r="C54" s="2">
        <v>48</v>
      </c>
      <c r="D54" s="4">
        <f t="shared" si="0"/>
        <v>934.1259851859304</v>
      </c>
      <c r="E54" s="4">
        <f t="shared" si="1"/>
        <v>876.38800266221904</v>
      </c>
    </row>
    <row r="55" spans="3:5" x14ac:dyDescent="0.2">
      <c r="C55" s="2">
        <v>49</v>
      </c>
      <c r="D55" s="4">
        <f t="shared" si="0"/>
        <v>934.1259851859304</v>
      </c>
      <c r="E55" s="4">
        <f t="shared" si="1"/>
        <v>876.38800266221904</v>
      </c>
    </row>
    <row r="56" spans="3:5" x14ac:dyDescent="0.2">
      <c r="C56" s="2">
        <v>50</v>
      </c>
      <c r="D56" s="4">
        <f t="shared" si="0"/>
        <v>934.1259851859304</v>
      </c>
      <c r="E56" s="4">
        <f t="shared" si="1"/>
        <v>876.38800266221904</v>
      </c>
    </row>
    <row r="57" spans="3:5" x14ac:dyDescent="0.2">
      <c r="C57" s="2">
        <v>51</v>
      </c>
      <c r="D57" s="4">
        <f t="shared" si="0"/>
        <v>934.1259851859304</v>
      </c>
      <c r="E57" s="4">
        <f t="shared" si="1"/>
        <v>876.38800266221904</v>
      </c>
    </row>
    <row r="58" spans="3:5" x14ac:dyDescent="0.2">
      <c r="C58" s="2">
        <v>52</v>
      </c>
      <c r="D58" s="4">
        <f t="shared" si="0"/>
        <v>934.1259851859304</v>
      </c>
      <c r="E58" s="4">
        <f t="shared" si="1"/>
        <v>876.38800266221904</v>
      </c>
    </row>
    <row r="59" spans="3:5" x14ac:dyDescent="0.2">
      <c r="C59" s="2">
        <v>53</v>
      </c>
      <c r="D59" s="4">
        <f t="shared" si="0"/>
        <v>934.1259851859304</v>
      </c>
      <c r="E59" s="4">
        <f t="shared" si="1"/>
        <v>876.38800266221904</v>
      </c>
    </row>
    <row r="60" spans="3:5" x14ac:dyDescent="0.2">
      <c r="C60" s="2">
        <v>54</v>
      </c>
      <c r="D60" s="4">
        <f t="shared" si="0"/>
        <v>934.1259851859304</v>
      </c>
      <c r="E60" s="4">
        <f t="shared" si="1"/>
        <v>876.38800266221904</v>
      </c>
    </row>
    <row r="61" spans="3:5" x14ac:dyDescent="0.2">
      <c r="C61" s="2">
        <v>55</v>
      </c>
      <c r="D61" s="4">
        <f t="shared" si="0"/>
        <v>934.1259851859304</v>
      </c>
      <c r="E61" s="4">
        <f t="shared" si="1"/>
        <v>876.38800266221904</v>
      </c>
    </row>
    <row r="62" spans="3:5" x14ac:dyDescent="0.2">
      <c r="C62" s="2">
        <v>56</v>
      </c>
      <c r="D62" s="4">
        <f t="shared" si="0"/>
        <v>934.1259851859304</v>
      </c>
      <c r="E62" s="4">
        <f t="shared" si="1"/>
        <v>876.38800266221904</v>
      </c>
    </row>
    <row r="63" spans="3:5" x14ac:dyDescent="0.2">
      <c r="C63" s="2">
        <v>57</v>
      </c>
      <c r="D63" s="4">
        <f t="shared" si="0"/>
        <v>934.1259851859304</v>
      </c>
      <c r="E63" s="4">
        <f t="shared" si="1"/>
        <v>876.38800266221904</v>
      </c>
    </row>
    <row r="64" spans="3:5" x14ac:dyDescent="0.2">
      <c r="C64" s="2">
        <v>58</v>
      </c>
      <c r="D64" s="4">
        <f t="shared" si="0"/>
        <v>934.1259851859304</v>
      </c>
      <c r="E64" s="4">
        <f t="shared" si="1"/>
        <v>876.38800266221904</v>
      </c>
    </row>
    <row r="65" spans="3:5" x14ac:dyDescent="0.2">
      <c r="C65" s="2">
        <v>59</v>
      </c>
      <c r="D65" s="4">
        <f t="shared" si="0"/>
        <v>934.1259851859304</v>
      </c>
      <c r="E65" s="4">
        <f t="shared" si="1"/>
        <v>876.38800266221904</v>
      </c>
    </row>
    <row r="66" spans="3:5" x14ac:dyDescent="0.2">
      <c r="C66" s="2">
        <v>60</v>
      </c>
      <c r="D66" s="4">
        <f t="shared" si="0"/>
        <v>934.1259851859304</v>
      </c>
      <c r="E66" s="4">
        <f t="shared" si="1"/>
        <v>876.38800266221904</v>
      </c>
    </row>
  </sheetData>
  <pageMargins left="0.75" right="0.75" top="1" bottom="1" header="0.5" footer="0.5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C822E-03A8-4287-BDD8-67885471A4ED}">
  <sheetPr codeName="Sheet30"/>
  <dimension ref="D3:I367"/>
  <sheetViews>
    <sheetView workbookViewId="0">
      <selection activeCell="G11" sqref="G11"/>
    </sheetView>
  </sheetViews>
  <sheetFormatPr defaultRowHeight="12.75" x14ac:dyDescent="0.2"/>
  <cols>
    <col min="1" max="4" width="9.140625" style="2"/>
    <col min="5" max="5" width="9.7109375" style="2" bestFit="1" customWidth="1"/>
    <col min="6" max="6" width="10.28515625" style="2" bestFit="1" customWidth="1"/>
    <col min="7" max="8" width="9.7109375" style="2" bestFit="1" customWidth="1"/>
    <col min="9" max="16384" width="9.140625" style="2"/>
  </cols>
  <sheetData>
    <row r="3" spans="4:9" x14ac:dyDescent="0.2">
      <c r="D3" s="2" t="s">
        <v>167</v>
      </c>
      <c r="E3" s="2">
        <v>200000</v>
      </c>
    </row>
    <row r="4" spans="4:9" x14ac:dyDescent="0.2">
      <c r="D4" s="2" t="s">
        <v>5</v>
      </c>
      <c r="E4" s="2">
        <v>360</v>
      </c>
    </row>
    <row r="5" spans="4:9" x14ac:dyDescent="0.2">
      <c r="D5" s="2" t="s">
        <v>6</v>
      </c>
      <c r="E5" s="2">
        <f>0.1/12</f>
        <v>8.3333333333333332E-3</v>
      </c>
    </row>
    <row r="7" spans="4:9" ht="25.5" x14ac:dyDescent="0.2">
      <c r="D7" s="2" t="s">
        <v>18</v>
      </c>
      <c r="E7" s="6" t="s">
        <v>168</v>
      </c>
      <c r="F7" s="6" t="s">
        <v>169</v>
      </c>
      <c r="G7" s="6" t="s">
        <v>170</v>
      </c>
      <c r="H7" s="6" t="s">
        <v>171</v>
      </c>
      <c r="I7" s="6"/>
    </row>
    <row r="8" spans="4:9" x14ac:dyDescent="0.2">
      <c r="D8" s="2">
        <v>1</v>
      </c>
      <c r="E8" s="4">
        <f t="shared" ref="E8:E71" si="0">PMT(rate,duration,-amt,0,1)</f>
        <v>1740.6378249695183</v>
      </c>
      <c r="F8" s="4">
        <f t="shared" ref="F8:F71" si="1">IPMT(rate,D8,duration,-amt,0,1)</f>
        <v>0</v>
      </c>
      <c r="G8" s="4">
        <f t="shared" ref="G8:G71" si="2">PPMT(rate,D8,duration,-amt,0,1)</f>
        <v>1740.6378249695183</v>
      </c>
      <c r="H8" s="4">
        <f>F8+G8</f>
        <v>1740.6378249695183</v>
      </c>
    </row>
    <row r="9" spans="4:9" x14ac:dyDescent="0.2">
      <c r="D9" s="2">
        <v>2</v>
      </c>
      <c r="E9" s="4">
        <f t="shared" si="0"/>
        <v>1740.6378249695183</v>
      </c>
      <c r="F9" s="4">
        <f t="shared" si="1"/>
        <v>1652.1613514585874</v>
      </c>
      <c r="G9" s="4">
        <f t="shared" si="2"/>
        <v>88.476473510930902</v>
      </c>
      <c r="H9" s="4">
        <f t="shared" ref="H9:H72" si="3">F9+G9</f>
        <v>1740.6378249695183</v>
      </c>
    </row>
    <row r="10" spans="4:9" x14ac:dyDescent="0.2">
      <c r="D10" s="2">
        <v>3</v>
      </c>
      <c r="E10" s="4">
        <f t="shared" si="0"/>
        <v>1740.6378249695183</v>
      </c>
      <c r="F10" s="4">
        <f t="shared" si="1"/>
        <v>1651.4240475126628</v>
      </c>
      <c r="G10" s="4">
        <f t="shared" si="2"/>
        <v>89.213777456855325</v>
      </c>
      <c r="H10" s="4">
        <f t="shared" si="3"/>
        <v>1740.6378249695181</v>
      </c>
    </row>
    <row r="11" spans="4:9" x14ac:dyDescent="0.2">
      <c r="D11" s="2">
        <v>4</v>
      </c>
      <c r="E11" s="4">
        <f t="shared" si="0"/>
        <v>1740.6378249695183</v>
      </c>
      <c r="F11" s="4">
        <f t="shared" si="1"/>
        <v>1650.680599367189</v>
      </c>
      <c r="G11" s="4">
        <f t="shared" si="2"/>
        <v>89.957225602329103</v>
      </c>
      <c r="H11" s="4">
        <f t="shared" si="3"/>
        <v>1740.6378249695181</v>
      </c>
    </row>
    <row r="12" spans="4:9" x14ac:dyDescent="0.2">
      <c r="D12" s="2">
        <v>5</v>
      </c>
      <c r="E12" s="4">
        <f t="shared" si="0"/>
        <v>1740.6378249695183</v>
      </c>
      <c r="F12" s="4">
        <f t="shared" si="1"/>
        <v>1649.9309558205032</v>
      </c>
      <c r="G12" s="4">
        <f t="shared" si="2"/>
        <v>90.706869149015191</v>
      </c>
      <c r="H12" s="4">
        <f t="shared" si="3"/>
        <v>1740.6378249695183</v>
      </c>
    </row>
    <row r="13" spans="4:9" x14ac:dyDescent="0.2">
      <c r="D13" s="2">
        <v>6</v>
      </c>
      <c r="E13" s="4">
        <f t="shared" si="0"/>
        <v>1740.6378249695183</v>
      </c>
      <c r="F13" s="4">
        <f t="shared" si="1"/>
        <v>1649.1750652442613</v>
      </c>
      <c r="G13" s="4">
        <f t="shared" si="2"/>
        <v>91.462759725256987</v>
      </c>
      <c r="H13" s="4">
        <f t="shared" si="3"/>
        <v>1740.6378249695183</v>
      </c>
    </row>
    <row r="14" spans="4:9" x14ac:dyDescent="0.2">
      <c r="D14" s="2">
        <v>7</v>
      </c>
      <c r="E14" s="4">
        <f t="shared" si="0"/>
        <v>1740.6378249695183</v>
      </c>
      <c r="F14" s="4">
        <f t="shared" si="1"/>
        <v>1648.4128755798843</v>
      </c>
      <c r="G14" s="4">
        <f t="shared" si="2"/>
        <v>92.224949389634133</v>
      </c>
      <c r="H14" s="4">
        <f t="shared" si="3"/>
        <v>1740.6378249695183</v>
      </c>
    </row>
    <row r="15" spans="4:9" x14ac:dyDescent="0.2">
      <c r="D15" s="2">
        <v>8</v>
      </c>
      <c r="E15" s="4">
        <f t="shared" si="0"/>
        <v>1740.6378249695183</v>
      </c>
      <c r="F15" s="4">
        <f t="shared" si="1"/>
        <v>1647.6443343349706</v>
      </c>
      <c r="G15" s="4">
        <f t="shared" si="2"/>
        <v>92.993490634547726</v>
      </c>
      <c r="H15" s="4">
        <f t="shared" si="3"/>
        <v>1740.6378249695183</v>
      </c>
    </row>
    <row r="16" spans="4:9" x14ac:dyDescent="0.2">
      <c r="D16" s="2">
        <v>9</v>
      </c>
      <c r="E16" s="4">
        <f t="shared" si="0"/>
        <v>1740.6378249695183</v>
      </c>
      <c r="F16" s="4">
        <f t="shared" si="1"/>
        <v>1646.8693885796827</v>
      </c>
      <c r="G16" s="4">
        <f t="shared" si="2"/>
        <v>93.768436389835642</v>
      </c>
      <c r="H16" s="4">
        <f t="shared" si="3"/>
        <v>1740.6378249695183</v>
      </c>
    </row>
    <row r="17" spans="4:8" x14ac:dyDescent="0.2">
      <c r="D17" s="2">
        <v>10</v>
      </c>
      <c r="E17" s="4">
        <f t="shared" si="0"/>
        <v>1740.6378249695183</v>
      </c>
      <c r="F17" s="4">
        <f t="shared" si="1"/>
        <v>1646.0879849431008</v>
      </c>
      <c r="G17" s="4">
        <f t="shared" si="2"/>
        <v>94.549840026417598</v>
      </c>
      <c r="H17" s="4">
        <f t="shared" si="3"/>
        <v>1740.6378249695183</v>
      </c>
    </row>
    <row r="18" spans="4:8" x14ac:dyDescent="0.2">
      <c r="D18" s="2">
        <v>11</v>
      </c>
      <c r="E18" s="4">
        <f t="shared" si="0"/>
        <v>1740.6378249695183</v>
      </c>
      <c r="F18" s="4">
        <f t="shared" si="1"/>
        <v>1645.3000696095471</v>
      </c>
      <c r="G18" s="4">
        <f t="shared" si="2"/>
        <v>95.337755359971069</v>
      </c>
      <c r="H18" s="4">
        <f t="shared" si="3"/>
        <v>1740.6378249695181</v>
      </c>
    </row>
    <row r="19" spans="4:8" x14ac:dyDescent="0.2">
      <c r="D19" s="2">
        <v>12</v>
      </c>
      <c r="E19" s="4">
        <f t="shared" si="0"/>
        <v>1740.6378249695183</v>
      </c>
      <c r="F19" s="4">
        <f t="shared" si="1"/>
        <v>1644.5055883148809</v>
      </c>
      <c r="G19" s="4">
        <f t="shared" si="2"/>
        <v>96.132236654637509</v>
      </c>
      <c r="H19" s="4">
        <f t="shared" si="3"/>
        <v>1740.6378249695185</v>
      </c>
    </row>
    <row r="20" spans="4:8" x14ac:dyDescent="0.2">
      <c r="D20" s="2">
        <v>13</v>
      </c>
      <c r="E20" s="4">
        <f t="shared" si="0"/>
        <v>1740.6378249695183</v>
      </c>
      <c r="F20" s="4">
        <f t="shared" si="1"/>
        <v>1643.7044863427586</v>
      </c>
      <c r="G20" s="4">
        <f t="shared" si="2"/>
        <v>96.933338626759479</v>
      </c>
      <c r="H20" s="4">
        <f t="shared" si="3"/>
        <v>1740.6378249695181</v>
      </c>
    </row>
    <row r="21" spans="4:8" x14ac:dyDescent="0.2">
      <c r="D21" s="2">
        <v>14</v>
      </c>
      <c r="E21" s="4">
        <f t="shared" si="0"/>
        <v>1740.6378249695183</v>
      </c>
      <c r="F21" s="4">
        <f t="shared" si="1"/>
        <v>1642.896708520869</v>
      </c>
      <c r="G21" s="4">
        <f t="shared" si="2"/>
        <v>97.741116448649137</v>
      </c>
      <c r="H21" s="4">
        <f t="shared" si="3"/>
        <v>1740.6378249695181</v>
      </c>
    </row>
    <row r="22" spans="4:8" x14ac:dyDescent="0.2">
      <c r="D22" s="2">
        <v>15</v>
      </c>
      <c r="E22" s="4">
        <f t="shared" si="0"/>
        <v>1740.6378249695183</v>
      </c>
      <c r="F22" s="4">
        <f t="shared" si="1"/>
        <v>1642.0821992171304</v>
      </c>
      <c r="G22" s="4">
        <f t="shared" si="2"/>
        <v>98.555625752387883</v>
      </c>
      <c r="H22" s="4">
        <f t="shared" si="3"/>
        <v>1740.6378249695183</v>
      </c>
    </row>
    <row r="23" spans="4:8" x14ac:dyDescent="0.2">
      <c r="D23" s="2">
        <v>16</v>
      </c>
      <c r="E23" s="4">
        <f t="shared" si="0"/>
        <v>1740.6378249695183</v>
      </c>
      <c r="F23" s="4">
        <f t="shared" si="1"/>
        <v>1641.2609023358605</v>
      </c>
      <c r="G23" s="4">
        <f t="shared" si="2"/>
        <v>99.376922633657784</v>
      </c>
      <c r="H23" s="4">
        <f t="shared" si="3"/>
        <v>1740.6378249695183</v>
      </c>
    </row>
    <row r="24" spans="4:8" x14ac:dyDescent="0.2">
      <c r="D24" s="2">
        <v>17</v>
      </c>
      <c r="E24" s="4">
        <f t="shared" si="0"/>
        <v>1740.6378249695183</v>
      </c>
      <c r="F24" s="4">
        <f t="shared" si="1"/>
        <v>1640.4327613139133</v>
      </c>
      <c r="G24" s="4">
        <f t="shared" si="2"/>
        <v>100.20506365560493</v>
      </c>
      <c r="H24" s="4">
        <f t="shared" si="3"/>
        <v>1740.6378249695181</v>
      </c>
    </row>
    <row r="25" spans="4:8" x14ac:dyDescent="0.2">
      <c r="D25" s="2">
        <v>18</v>
      </c>
      <c r="E25" s="4">
        <f t="shared" si="0"/>
        <v>1740.6378249695183</v>
      </c>
      <c r="F25" s="4">
        <f t="shared" si="1"/>
        <v>1639.5977191167833</v>
      </c>
      <c r="G25" s="4">
        <f t="shared" si="2"/>
        <v>101.04010585273497</v>
      </c>
      <c r="H25" s="4">
        <f t="shared" si="3"/>
        <v>1740.6378249695183</v>
      </c>
    </row>
    <row r="26" spans="4:8" x14ac:dyDescent="0.2">
      <c r="D26" s="2">
        <v>19</v>
      </c>
      <c r="E26" s="4">
        <f t="shared" si="0"/>
        <v>1740.6378249695183</v>
      </c>
      <c r="F26" s="4">
        <f t="shared" si="1"/>
        <v>1638.7557182346773</v>
      </c>
      <c r="G26" s="4">
        <f t="shared" si="2"/>
        <v>101.8821067348411</v>
      </c>
      <c r="H26" s="4">
        <f t="shared" si="3"/>
        <v>1740.6378249695183</v>
      </c>
    </row>
    <row r="27" spans="4:8" x14ac:dyDescent="0.2">
      <c r="D27" s="2">
        <v>20</v>
      </c>
      <c r="E27" s="4">
        <f t="shared" si="0"/>
        <v>1740.6378249695183</v>
      </c>
      <c r="F27" s="4">
        <f t="shared" si="1"/>
        <v>1637.9067006785533</v>
      </c>
      <c r="G27" s="4">
        <f t="shared" si="2"/>
        <v>102.73112429096477</v>
      </c>
      <c r="H27" s="4">
        <f t="shared" si="3"/>
        <v>1740.6378249695181</v>
      </c>
    </row>
    <row r="28" spans="4:8" x14ac:dyDescent="0.2">
      <c r="D28" s="2">
        <v>21</v>
      </c>
      <c r="E28" s="4">
        <f t="shared" si="0"/>
        <v>1740.6378249695183</v>
      </c>
      <c r="F28" s="4">
        <f t="shared" si="1"/>
        <v>1637.0506079761287</v>
      </c>
      <c r="G28" s="4">
        <f t="shared" si="2"/>
        <v>103.58721699338946</v>
      </c>
      <c r="H28" s="4">
        <f t="shared" si="3"/>
        <v>1740.6378249695181</v>
      </c>
    </row>
    <row r="29" spans="4:8" x14ac:dyDescent="0.2">
      <c r="D29" s="2">
        <v>22</v>
      </c>
      <c r="E29" s="4">
        <f t="shared" si="0"/>
        <v>1740.6378249695183</v>
      </c>
      <c r="F29" s="4">
        <f t="shared" si="1"/>
        <v>1636.1873811678504</v>
      </c>
      <c r="G29" s="4">
        <f t="shared" si="2"/>
        <v>104.45044380166772</v>
      </c>
      <c r="H29" s="4">
        <f t="shared" si="3"/>
        <v>1740.6378249695181</v>
      </c>
    </row>
    <row r="30" spans="4:8" x14ac:dyDescent="0.2">
      <c r="D30" s="2">
        <v>23</v>
      </c>
      <c r="E30" s="4">
        <f t="shared" si="0"/>
        <v>1740.6378249695183</v>
      </c>
      <c r="F30" s="4">
        <f t="shared" si="1"/>
        <v>1635.3169608028365</v>
      </c>
      <c r="G30" s="4">
        <f t="shared" si="2"/>
        <v>105.3208641666816</v>
      </c>
      <c r="H30" s="4">
        <f t="shared" si="3"/>
        <v>1740.6378249695181</v>
      </c>
    </row>
    <row r="31" spans="4:8" x14ac:dyDescent="0.2">
      <c r="D31" s="2">
        <v>24</v>
      </c>
      <c r="E31" s="4">
        <f t="shared" si="0"/>
        <v>1740.6378249695183</v>
      </c>
      <c r="F31" s="4">
        <f t="shared" si="1"/>
        <v>1634.439286934781</v>
      </c>
      <c r="G31" s="4">
        <f t="shared" si="2"/>
        <v>106.1985380347373</v>
      </c>
      <c r="H31" s="4">
        <f t="shared" si="3"/>
        <v>1740.6378249695183</v>
      </c>
    </row>
    <row r="32" spans="4:8" x14ac:dyDescent="0.2">
      <c r="D32" s="2">
        <v>25</v>
      </c>
      <c r="E32" s="4">
        <f t="shared" si="0"/>
        <v>1740.6378249695183</v>
      </c>
      <c r="F32" s="4">
        <f t="shared" si="1"/>
        <v>1633.5542991178249</v>
      </c>
      <c r="G32" s="4">
        <f t="shared" si="2"/>
        <v>107.08352585169344</v>
      </c>
      <c r="H32" s="4">
        <f t="shared" si="3"/>
        <v>1740.6378249695183</v>
      </c>
    </row>
    <row r="33" spans="4:8" x14ac:dyDescent="0.2">
      <c r="D33" s="2">
        <v>26</v>
      </c>
      <c r="E33" s="4">
        <f t="shared" si="0"/>
        <v>1740.6378249695183</v>
      </c>
      <c r="F33" s="4">
        <f t="shared" si="1"/>
        <v>1632.6619364023941</v>
      </c>
      <c r="G33" s="4">
        <f t="shared" si="2"/>
        <v>107.97588856712422</v>
      </c>
      <c r="H33" s="4">
        <f t="shared" si="3"/>
        <v>1740.6378249695183</v>
      </c>
    </row>
    <row r="34" spans="4:8" x14ac:dyDescent="0.2">
      <c r="D34" s="2">
        <v>27</v>
      </c>
      <c r="E34" s="4">
        <f t="shared" si="0"/>
        <v>1740.6378249695183</v>
      </c>
      <c r="F34" s="4">
        <f t="shared" si="1"/>
        <v>1631.7621373310012</v>
      </c>
      <c r="G34" s="4">
        <f t="shared" si="2"/>
        <v>108.87568763851692</v>
      </c>
      <c r="H34" s="4">
        <f t="shared" si="3"/>
        <v>1740.6378249695181</v>
      </c>
    </row>
    <row r="35" spans="4:8" x14ac:dyDescent="0.2">
      <c r="D35" s="2">
        <v>28</v>
      </c>
      <c r="E35" s="4">
        <f t="shared" si="0"/>
        <v>1740.6378249695183</v>
      </c>
      <c r="F35" s="4">
        <f t="shared" si="1"/>
        <v>1630.8548399340136</v>
      </c>
      <c r="G35" s="4">
        <f t="shared" si="2"/>
        <v>109.78298503550455</v>
      </c>
      <c r="H35" s="4">
        <f t="shared" si="3"/>
        <v>1740.6378249695181</v>
      </c>
    </row>
    <row r="36" spans="4:8" x14ac:dyDescent="0.2">
      <c r="D36" s="2">
        <v>29</v>
      </c>
      <c r="E36" s="4">
        <f t="shared" si="0"/>
        <v>1740.6378249695183</v>
      </c>
      <c r="F36" s="4">
        <f t="shared" si="1"/>
        <v>1629.9399817253845</v>
      </c>
      <c r="G36" s="4">
        <f t="shared" si="2"/>
        <v>110.69784324413376</v>
      </c>
      <c r="H36" s="4">
        <f t="shared" si="3"/>
        <v>1740.6378249695183</v>
      </c>
    </row>
    <row r="37" spans="4:8" x14ac:dyDescent="0.2">
      <c r="D37" s="2">
        <v>30</v>
      </c>
      <c r="E37" s="4">
        <f t="shared" si="0"/>
        <v>1740.6378249695183</v>
      </c>
      <c r="F37" s="4">
        <f t="shared" si="1"/>
        <v>1629.0174996983501</v>
      </c>
      <c r="G37" s="4">
        <f t="shared" si="2"/>
        <v>111.62032527116821</v>
      </c>
      <c r="H37" s="4">
        <f t="shared" si="3"/>
        <v>1740.6378249695183</v>
      </c>
    </row>
    <row r="38" spans="4:8" x14ac:dyDescent="0.2">
      <c r="D38" s="2">
        <v>31</v>
      </c>
      <c r="E38" s="4">
        <f t="shared" si="0"/>
        <v>1740.6378249695183</v>
      </c>
      <c r="F38" s="4">
        <f t="shared" si="1"/>
        <v>1628.0873303210903</v>
      </c>
      <c r="G38" s="4">
        <f t="shared" si="2"/>
        <v>112.55049464842794</v>
      </c>
      <c r="H38" s="4">
        <f t="shared" si="3"/>
        <v>1740.6378249695183</v>
      </c>
    </row>
    <row r="39" spans="4:8" x14ac:dyDescent="0.2">
      <c r="D39" s="2">
        <v>32</v>
      </c>
      <c r="E39" s="4">
        <f t="shared" si="0"/>
        <v>1740.6378249695183</v>
      </c>
      <c r="F39" s="4">
        <f t="shared" si="1"/>
        <v>1627.1494095323535</v>
      </c>
      <c r="G39" s="4">
        <f t="shared" si="2"/>
        <v>113.48841543716483</v>
      </c>
      <c r="H39" s="4">
        <f t="shared" si="3"/>
        <v>1740.6378249695183</v>
      </c>
    </row>
    <row r="40" spans="4:8" x14ac:dyDescent="0.2">
      <c r="D40" s="2">
        <v>33</v>
      </c>
      <c r="E40" s="4">
        <f t="shared" si="0"/>
        <v>1740.6378249695183</v>
      </c>
      <c r="F40" s="4">
        <f t="shared" si="1"/>
        <v>1626.2036727370437</v>
      </c>
      <c r="G40" s="4">
        <f t="shared" si="2"/>
        <v>114.43415223247456</v>
      </c>
      <c r="H40" s="4">
        <f t="shared" si="3"/>
        <v>1740.6378249695183</v>
      </c>
    </row>
    <row r="41" spans="4:8" x14ac:dyDescent="0.2">
      <c r="D41" s="2">
        <v>34</v>
      </c>
      <c r="E41" s="4">
        <f t="shared" si="0"/>
        <v>1740.6378249695183</v>
      </c>
      <c r="F41" s="4">
        <f t="shared" si="1"/>
        <v>1625.2500548017729</v>
      </c>
      <c r="G41" s="4">
        <f t="shared" si="2"/>
        <v>115.38777016774515</v>
      </c>
      <c r="H41" s="4">
        <f t="shared" si="3"/>
        <v>1740.6378249695181</v>
      </c>
    </row>
    <row r="42" spans="4:8" x14ac:dyDescent="0.2">
      <c r="D42" s="2">
        <v>35</v>
      </c>
      <c r="E42" s="4">
        <f t="shared" si="0"/>
        <v>1740.6378249695183</v>
      </c>
      <c r="F42" s="4">
        <f t="shared" si="1"/>
        <v>1624.2884900503752</v>
      </c>
      <c r="G42" s="4">
        <f t="shared" si="2"/>
        <v>116.34933491914303</v>
      </c>
      <c r="H42" s="4">
        <f t="shared" si="3"/>
        <v>1740.6378249695183</v>
      </c>
    </row>
    <row r="43" spans="4:8" x14ac:dyDescent="0.2">
      <c r="D43" s="2">
        <v>36</v>
      </c>
      <c r="E43" s="4">
        <f t="shared" si="0"/>
        <v>1740.6378249695183</v>
      </c>
      <c r="F43" s="4">
        <f t="shared" si="1"/>
        <v>1623.3189122593822</v>
      </c>
      <c r="G43" s="4">
        <f t="shared" si="2"/>
        <v>117.31891271013589</v>
      </c>
      <c r="H43" s="4">
        <f t="shared" si="3"/>
        <v>1740.6378249695181</v>
      </c>
    </row>
    <row r="44" spans="4:8" x14ac:dyDescent="0.2">
      <c r="D44" s="2">
        <v>37</v>
      </c>
      <c r="E44" s="4">
        <f t="shared" si="0"/>
        <v>1740.6378249695183</v>
      </c>
      <c r="F44" s="4">
        <f t="shared" si="1"/>
        <v>1622.3412546534646</v>
      </c>
      <c r="G44" s="4">
        <f t="shared" si="2"/>
        <v>118.29657031605369</v>
      </c>
      <c r="H44" s="4">
        <f t="shared" si="3"/>
        <v>1740.6378249695183</v>
      </c>
    </row>
    <row r="45" spans="4:8" x14ac:dyDescent="0.2">
      <c r="D45" s="2">
        <v>38</v>
      </c>
      <c r="E45" s="4">
        <f t="shared" si="0"/>
        <v>1740.6378249695183</v>
      </c>
      <c r="F45" s="4">
        <f t="shared" si="1"/>
        <v>1621.355449900831</v>
      </c>
      <c r="G45" s="4">
        <f t="shared" si="2"/>
        <v>119.28237506868746</v>
      </c>
      <c r="H45" s="4">
        <f t="shared" si="3"/>
        <v>1740.6378249695185</v>
      </c>
    </row>
    <row r="46" spans="4:8" x14ac:dyDescent="0.2">
      <c r="D46" s="2">
        <v>39</v>
      </c>
      <c r="E46" s="4">
        <f t="shared" si="0"/>
        <v>1740.6378249695183</v>
      </c>
      <c r="F46" s="4">
        <f t="shared" si="1"/>
        <v>1620.3614301085918</v>
      </c>
      <c r="G46" s="4">
        <f t="shared" si="2"/>
        <v>120.27639486092653</v>
      </c>
      <c r="H46" s="4">
        <f t="shared" si="3"/>
        <v>1740.6378249695183</v>
      </c>
    </row>
    <row r="47" spans="4:8" x14ac:dyDescent="0.2">
      <c r="D47" s="2">
        <v>40</v>
      </c>
      <c r="E47" s="4">
        <f t="shared" si="0"/>
        <v>1740.6378249695183</v>
      </c>
      <c r="F47" s="4">
        <f t="shared" si="1"/>
        <v>1619.359126818084</v>
      </c>
      <c r="G47" s="4">
        <f t="shared" si="2"/>
        <v>121.27869815143426</v>
      </c>
      <c r="H47" s="4">
        <f t="shared" si="3"/>
        <v>1740.6378249695183</v>
      </c>
    </row>
    <row r="48" spans="4:8" x14ac:dyDescent="0.2">
      <c r="D48" s="2">
        <v>41</v>
      </c>
      <c r="E48" s="4">
        <f t="shared" si="0"/>
        <v>1740.6378249695183</v>
      </c>
      <c r="F48" s="4">
        <f t="shared" si="1"/>
        <v>1618.3484710001553</v>
      </c>
      <c r="G48" s="4">
        <f t="shared" si="2"/>
        <v>122.28935396936286</v>
      </c>
      <c r="H48" s="4">
        <f t="shared" si="3"/>
        <v>1740.6378249695181</v>
      </c>
    </row>
    <row r="49" spans="4:8" x14ac:dyDescent="0.2">
      <c r="D49" s="2">
        <v>42</v>
      </c>
      <c r="E49" s="4">
        <f t="shared" si="0"/>
        <v>1740.6378249695183</v>
      </c>
      <c r="F49" s="4">
        <f t="shared" si="1"/>
        <v>1617.3293930504108</v>
      </c>
      <c r="G49" s="4">
        <f t="shared" si="2"/>
        <v>123.30843191910763</v>
      </c>
      <c r="H49" s="4">
        <f t="shared" si="3"/>
        <v>1740.6378249695183</v>
      </c>
    </row>
    <row r="50" spans="4:8" x14ac:dyDescent="0.2">
      <c r="D50" s="2">
        <v>43</v>
      </c>
      <c r="E50" s="4">
        <f t="shared" si="0"/>
        <v>1740.6378249695183</v>
      </c>
      <c r="F50" s="4">
        <f t="shared" si="1"/>
        <v>1616.3018227844182</v>
      </c>
      <c r="G50" s="4">
        <f t="shared" si="2"/>
        <v>124.33600218510016</v>
      </c>
      <c r="H50" s="4">
        <f t="shared" si="3"/>
        <v>1740.6378249695183</v>
      </c>
    </row>
    <row r="51" spans="4:8" x14ac:dyDescent="0.2">
      <c r="D51" s="2">
        <v>44</v>
      </c>
      <c r="E51" s="4">
        <f t="shared" si="0"/>
        <v>1740.6378249695183</v>
      </c>
      <c r="F51" s="4">
        <f t="shared" si="1"/>
        <v>1615.2656894328754</v>
      </c>
      <c r="G51" s="4">
        <f t="shared" si="2"/>
        <v>125.37213553664269</v>
      </c>
      <c r="H51" s="4">
        <f t="shared" si="3"/>
        <v>1740.6378249695181</v>
      </c>
    </row>
    <row r="52" spans="4:8" x14ac:dyDescent="0.2">
      <c r="D52" s="2">
        <v>45</v>
      </c>
      <c r="E52" s="4">
        <f t="shared" si="0"/>
        <v>1740.6378249695183</v>
      </c>
      <c r="F52" s="4">
        <f t="shared" si="1"/>
        <v>1614.2209216367369</v>
      </c>
      <c r="G52" s="4">
        <f t="shared" si="2"/>
        <v>126.41690333278136</v>
      </c>
      <c r="H52" s="4">
        <f t="shared" si="3"/>
        <v>1740.6378249695183</v>
      </c>
    </row>
    <row r="53" spans="4:8" x14ac:dyDescent="0.2">
      <c r="D53" s="2">
        <v>46</v>
      </c>
      <c r="E53" s="4">
        <f t="shared" si="0"/>
        <v>1740.6378249695183</v>
      </c>
      <c r="F53" s="4">
        <f t="shared" si="1"/>
        <v>1613.1674474422971</v>
      </c>
      <c r="G53" s="4">
        <f t="shared" si="2"/>
        <v>127.4703775272212</v>
      </c>
      <c r="H53" s="4">
        <f t="shared" si="3"/>
        <v>1740.6378249695183</v>
      </c>
    </row>
    <row r="54" spans="4:8" x14ac:dyDescent="0.2">
      <c r="D54" s="2">
        <v>47</v>
      </c>
      <c r="E54" s="4">
        <f t="shared" si="0"/>
        <v>1740.6378249695183</v>
      </c>
      <c r="F54" s="4">
        <f t="shared" si="1"/>
        <v>1612.105194296237</v>
      </c>
      <c r="G54" s="4">
        <f t="shared" si="2"/>
        <v>128.53263067328137</v>
      </c>
      <c r="H54" s="4">
        <f t="shared" si="3"/>
        <v>1740.6378249695183</v>
      </c>
    </row>
    <row r="55" spans="4:8" x14ac:dyDescent="0.2">
      <c r="D55" s="2">
        <v>48</v>
      </c>
      <c r="E55" s="4">
        <f t="shared" si="0"/>
        <v>1740.6378249695183</v>
      </c>
      <c r="F55" s="4">
        <f t="shared" si="1"/>
        <v>1611.034089040626</v>
      </c>
      <c r="G55" s="4">
        <f t="shared" si="2"/>
        <v>129.60373592889206</v>
      </c>
      <c r="H55" s="4">
        <f t="shared" si="3"/>
        <v>1740.6378249695181</v>
      </c>
    </row>
    <row r="56" spans="4:8" x14ac:dyDescent="0.2">
      <c r="D56" s="2">
        <v>49</v>
      </c>
      <c r="E56" s="4">
        <f t="shared" si="0"/>
        <v>1740.6378249695183</v>
      </c>
      <c r="F56" s="4">
        <f t="shared" si="1"/>
        <v>1609.9540579078855</v>
      </c>
      <c r="G56" s="4">
        <f t="shared" si="2"/>
        <v>130.68376706163281</v>
      </c>
      <c r="H56" s="4">
        <f t="shared" si="3"/>
        <v>1740.6378249695183</v>
      </c>
    </row>
    <row r="57" spans="4:8" x14ac:dyDescent="0.2">
      <c r="D57" s="2">
        <v>50</v>
      </c>
      <c r="E57" s="4">
        <f t="shared" si="0"/>
        <v>1740.6378249695183</v>
      </c>
      <c r="F57" s="4">
        <f t="shared" si="1"/>
        <v>1608.865026515705</v>
      </c>
      <c r="G57" s="4">
        <f t="shared" si="2"/>
        <v>131.7727984538131</v>
      </c>
      <c r="H57" s="4">
        <f t="shared" si="3"/>
        <v>1740.6378249695181</v>
      </c>
    </row>
    <row r="58" spans="4:8" x14ac:dyDescent="0.2">
      <c r="D58" s="2">
        <v>51</v>
      </c>
      <c r="E58" s="4">
        <f t="shared" si="0"/>
        <v>1740.6378249695183</v>
      </c>
      <c r="F58" s="4">
        <f t="shared" si="1"/>
        <v>1607.7669198619235</v>
      </c>
      <c r="G58" s="4">
        <f t="shared" si="2"/>
        <v>132.87090510759487</v>
      </c>
      <c r="H58" s="4">
        <f t="shared" si="3"/>
        <v>1740.6378249695183</v>
      </c>
    </row>
    <row r="59" spans="4:8" x14ac:dyDescent="0.2">
      <c r="D59" s="2">
        <v>52</v>
      </c>
      <c r="E59" s="4">
        <f t="shared" si="0"/>
        <v>1740.6378249695183</v>
      </c>
      <c r="F59" s="4">
        <f t="shared" si="1"/>
        <v>1606.65966231936</v>
      </c>
      <c r="G59" s="4">
        <f t="shared" si="2"/>
        <v>133.97816265015817</v>
      </c>
      <c r="H59" s="4">
        <f t="shared" si="3"/>
        <v>1740.6378249695181</v>
      </c>
    </row>
    <row r="60" spans="4:8" x14ac:dyDescent="0.2">
      <c r="D60" s="2">
        <v>53</v>
      </c>
      <c r="E60" s="4">
        <f t="shared" si="0"/>
        <v>1740.6378249695183</v>
      </c>
      <c r="F60" s="4">
        <f t="shared" si="1"/>
        <v>1605.5431776306089</v>
      </c>
      <c r="G60" s="4">
        <f t="shared" si="2"/>
        <v>135.09464733890948</v>
      </c>
      <c r="H60" s="4">
        <f t="shared" si="3"/>
        <v>1740.6378249695183</v>
      </c>
    </row>
    <row r="61" spans="4:8" x14ac:dyDescent="0.2">
      <c r="D61" s="2">
        <v>54</v>
      </c>
      <c r="E61" s="4">
        <f t="shared" si="0"/>
        <v>1740.6378249695183</v>
      </c>
      <c r="F61" s="4">
        <f t="shared" si="1"/>
        <v>1604.4173889027848</v>
      </c>
      <c r="G61" s="4">
        <f t="shared" si="2"/>
        <v>136.2204360667337</v>
      </c>
      <c r="H61" s="4">
        <f t="shared" si="3"/>
        <v>1740.6378249695185</v>
      </c>
    </row>
    <row r="62" spans="4:8" x14ac:dyDescent="0.2">
      <c r="D62" s="2">
        <v>55</v>
      </c>
      <c r="E62" s="4">
        <f t="shared" si="0"/>
        <v>1740.6378249695183</v>
      </c>
      <c r="F62" s="4">
        <f t="shared" si="1"/>
        <v>1603.2822186022283</v>
      </c>
      <c r="G62" s="4">
        <f t="shared" si="2"/>
        <v>137.35560636728982</v>
      </c>
      <c r="H62" s="4">
        <f t="shared" si="3"/>
        <v>1740.6378249695181</v>
      </c>
    </row>
    <row r="63" spans="4:8" x14ac:dyDescent="0.2">
      <c r="D63" s="2">
        <v>56</v>
      </c>
      <c r="E63" s="4">
        <f t="shared" si="0"/>
        <v>1740.6378249695183</v>
      </c>
      <c r="F63" s="4">
        <f t="shared" si="1"/>
        <v>1602.1375885491677</v>
      </c>
      <c r="G63" s="4">
        <f t="shared" si="2"/>
        <v>138.50023642035057</v>
      </c>
      <c r="H63" s="4">
        <f t="shared" si="3"/>
        <v>1740.6378249695183</v>
      </c>
    </row>
    <row r="64" spans="4:8" x14ac:dyDescent="0.2">
      <c r="D64" s="2">
        <v>57</v>
      </c>
      <c r="E64" s="4">
        <f t="shared" si="0"/>
        <v>1740.6378249695183</v>
      </c>
      <c r="F64" s="4">
        <f t="shared" si="1"/>
        <v>1600.9834199123313</v>
      </c>
      <c r="G64" s="4">
        <f t="shared" si="2"/>
        <v>139.65440505718684</v>
      </c>
      <c r="H64" s="4">
        <f t="shared" si="3"/>
        <v>1740.6378249695181</v>
      </c>
    </row>
    <row r="65" spans="4:8" x14ac:dyDescent="0.2">
      <c r="D65" s="2">
        <v>58</v>
      </c>
      <c r="E65" s="4">
        <f t="shared" si="0"/>
        <v>1740.6378249695183</v>
      </c>
      <c r="F65" s="4">
        <f t="shared" si="1"/>
        <v>1599.8196332035216</v>
      </c>
      <c r="G65" s="4">
        <f t="shared" si="2"/>
        <v>140.81819176599672</v>
      </c>
      <c r="H65" s="4">
        <f t="shared" si="3"/>
        <v>1740.6378249695183</v>
      </c>
    </row>
    <row r="66" spans="4:8" x14ac:dyDescent="0.2">
      <c r="D66" s="2">
        <v>59</v>
      </c>
      <c r="E66" s="4">
        <f t="shared" si="0"/>
        <v>1740.6378249695183</v>
      </c>
      <c r="F66" s="4">
        <f t="shared" si="1"/>
        <v>1598.6461482721381</v>
      </c>
      <c r="G66" s="4">
        <f t="shared" si="2"/>
        <v>141.99167669738003</v>
      </c>
      <c r="H66" s="4">
        <f t="shared" si="3"/>
        <v>1740.6378249695181</v>
      </c>
    </row>
    <row r="67" spans="4:8" x14ac:dyDescent="0.2">
      <c r="D67" s="2">
        <v>60</v>
      </c>
      <c r="E67" s="4">
        <f t="shared" si="0"/>
        <v>1740.6378249695183</v>
      </c>
      <c r="F67" s="4">
        <f t="shared" si="1"/>
        <v>1597.4628842996601</v>
      </c>
      <c r="G67" s="4">
        <f t="shared" si="2"/>
        <v>143.17494066985819</v>
      </c>
      <c r="H67" s="4">
        <f t="shared" si="3"/>
        <v>1740.6378249695183</v>
      </c>
    </row>
    <row r="68" spans="4:8" x14ac:dyDescent="0.2">
      <c r="D68" s="2">
        <v>61</v>
      </c>
      <c r="E68" s="4">
        <f t="shared" si="0"/>
        <v>1740.6378249695183</v>
      </c>
      <c r="F68" s="4">
        <f t="shared" si="1"/>
        <v>1596.2697597940778</v>
      </c>
      <c r="G68" s="4">
        <f t="shared" si="2"/>
        <v>144.36806517544034</v>
      </c>
      <c r="H68" s="4">
        <f t="shared" si="3"/>
        <v>1740.6378249695181</v>
      </c>
    </row>
    <row r="69" spans="4:8" x14ac:dyDescent="0.2">
      <c r="D69" s="2">
        <v>62</v>
      </c>
      <c r="E69" s="4">
        <f t="shared" si="0"/>
        <v>1740.6378249695183</v>
      </c>
      <c r="F69" s="4">
        <f t="shared" si="1"/>
        <v>1595.0666925842825</v>
      </c>
      <c r="G69" s="4">
        <f t="shared" si="2"/>
        <v>145.57113238523567</v>
      </c>
      <c r="H69" s="4">
        <f t="shared" si="3"/>
        <v>1740.6378249695181</v>
      </c>
    </row>
    <row r="70" spans="4:8" x14ac:dyDescent="0.2">
      <c r="D70" s="2">
        <v>63</v>
      </c>
      <c r="E70" s="4">
        <f t="shared" si="0"/>
        <v>1740.6378249695183</v>
      </c>
      <c r="F70" s="4">
        <f t="shared" si="1"/>
        <v>1593.8535998144055</v>
      </c>
      <c r="G70" s="4">
        <f t="shared" si="2"/>
        <v>146.78422515511267</v>
      </c>
      <c r="H70" s="4">
        <f t="shared" si="3"/>
        <v>1740.6378249695181</v>
      </c>
    </row>
    <row r="71" spans="4:8" x14ac:dyDescent="0.2">
      <c r="D71" s="2">
        <v>64</v>
      </c>
      <c r="E71" s="4">
        <f t="shared" si="0"/>
        <v>1740.6378249695183</v>
      </c>
      <c r="F71" s="4">
        <f t="shared" si="1"/>
        <v>1592.630397938113</v>
      </c>
      <c r="G71" s="4">
        <f t="shared" si="2"/>
        <v>148.00742703140526</v>
      </c>
      <c r="H71" s="4">
        <f t="shared" si="3"/>
        <v>1740.6378249695183</v>
      </c>
    </row>
    <row r="72" spans="4:8" x14ac:dyDescent="0.2">
      <c r="D72" s="2">
        <v>65</v>
      </c>
      <c r="E72" s="4">
        <f t="shared" ref="E72:E135" si="4">PMT(rate,duration,-amt,0,1)</f>
        <v>1740.6378249695183</v>
      </c>
      <c r="F72" s="4">
        <f t="shared" ref="F72:F135" si="5">IPMT(rate,D72,duration,-amt,0,1)</f>
        <v>1591.3970027128512</v>
      </c>
      <c r="G72" s="4">
        <f t="shared" ref="G72:G135" si="6">PPMT(rate,D72,duration,-amt,0,1)</f>
        <v>149.24082225666695</v>
      </c>
      <c r="H72" s="4">
        <f t="shared" si="3"/>
        <v>1740.6378249695181</v>
      </c>
    </row>
    <row r="73" spans="4:8" x14ac:dyDescent="0.2">
      <c r="D73" s="2">
        <v>66</v>
      </c>
      <c r="E73" s="4">
        <f t="shared" si="4"/>
        <v>1740.6378249695183</v>
      </c>
      <c r="F73" s="4">
        <f t="shared" si="5"/>
        <v>1590.1533291940457</v>
      </c>
      <c r="G73" s="4">
        <f t="shared" si="6"/>
        <v>150.48449577547251</v>
      </c>
      <c r="H73" s="4">
        <f t="shared" ref="H73:H136" si="7">F73+G73</f>
        <v>1740.6378249695181</v>
      </c>
    </row>
    <row r="74" spans="4:8" x14ac:dyDescent="0.2">
      <c r="D74" s="2">
        <v>67</v>
      </c>
      <c r="E74" s="4">
        <f t="shared" si="4"/>
        <v>1740.6378249695183</v>
      </c>
      <c r="F74" s="4">
        <f t="shared" si="5"/>
        <v>1588.8992917292503</v>
      </c>
      <c r="G74" s="4">
        <f t="shared" si="6"/>
        <v>151.73853324026811</v>
      </c>
      <c r="H74" s="4">
        <f t="shared" si="7"/>
        <v>1740.6378249695185</v>
      </c>
    </row>
    <row r="75" spans="4:8" x14ac:dyDescent="0.2">
      <c r="D75" s="2">
        <v>68</v>
      </c>
      <c r="E75" s="4">
        <f t="shared" si="4"/>
        <v>1740.6378249695183</v>
      </c>
      <c r="F75" s="4">
        <f t="shared" si="5"/>
        <v>1587.6348039522479</v>
      </c>
      <c r="G75" s="4">
        <f t="shared" si="6"/>
        <v>153.00302101727033</v>
      </c>
      <c r="H75" s="4">
        <f t="shared" si="7"/>
        <v>1740.6378249695183</v>
      </c>
    </row>
    <row r="76" spans="4:8" x14ac:dyDescent="0.2">
      <c r="D76" s="2">
        <v>69</v>
      </c>
      <c r="E76" s="4">
        <f t="shared" si="4"/>
        <v>1740.6378249695183</v>
      </c>
      <c r="F76" s="4">
        <f t="shared" si="5"/>
        <v>1586.3597787771041</v>
      </c>
      <c r="G76" s="4">
        <f t="shared" si="6"/>
        <v>154.27804619241425</v>
      </c>
      <c r="H76" s="4">
        <f t="shared" si="7"/>
        <v>1740.6378249695183</v>
      </c>
    </row>
    <row r="77" spans="4:8" x14ac:dyDescent="0.2">
      <c r="D77" s="2">
        <v>70</v>
      </c>
      <c r="E77" s="4">
        <f t="shared" si="4"/>
        <v>1740.6378249695183</v>
      </c>
      <c r="F77" s="4">
        <f t="shared" si="5"/>
        <v>1585.0741283921673</v>
      </c>
      <c r="G77" s="4">
        <f t="shared" si="6"/>
        <v>155.56369657735104</v>
      </c>
      <c r="H77" s="4">
        <f t="shared" si="7"/>
        <v>1740.6378249695183</v>
      </c>
    </row>
    <row r="78" spans="4:8" x14ac:dyDescent="0.2">
      <c r="D78" s="2">
        <v>71</v>
      </c>
      <c r="E78" s="4">
        <f t="shared" si="4"/>
        <v>1740.6378249695183</v>
      </c>
      <c r="F78" s="4">
        <f t="shared" si="5"/>
        <v>1583.7777642540227</v>
      </c>
      <c r="G78" s="4">
        <f t="shared" si="6"/>
        <v>156.86006071549565</v>
      </c>
      <c r="H78" s="4">
        <f t="shared" si="7"/>
        <v>1740.6378249695183</v>
      </c>
    </row>
    <row r="79" spans="4:8" x14ac:dyDescent="0.2">
      <c r="D79" s="2">
        <v>72</v>
      </c>
      <c r="E79" s="4">
        <f t="shared" si="4"/>
        <v>1740.6378249695183</v>
      </c>
      <c r="F79" s="4">
        <f t="shared" si="5"/>
        <v>1582.4705970813934</v>
      </c>
      <c r="G79" s="4">
        <f t="shared" si="6"/>
        <v>158.16722788812476</v>
      </c>
      <c r="H79" s="4">
        <f t="shared" si="7"/>
        <v>1740.6378249695181</v>
      </c>
    </row>
    <row r="80" spans="4:8" x14ac:dyDescent="0.2">
      <c r="D80" s="2">
        <v>73</v>
      </c>
      <c r="E80" s="4">
        <f t="shared" si="4"/>
        <v>1740.6378249695183</v>
      </c>
      <c r="F80" s="4">
        <f t="shared" si="5"/>
        <v>1581.1525368489924</v>
      </c>
      <c r="G80" s="4">
        <f t="shared" si="6"/>
        <v>159.48528812052581</v>
      </c>
      <c r="H80" s="4">
        <f t="shared" si="7"/>
        <v>1740.6378249695183</v>
      </c>
    </row>
    <row r="81" spans="4:8" x14ac:dyDescent="0.2">
      <c r="D81" s="2">
        <v>74</v>
      </c>
      <c r="E81" s="4">
        <f t="shared" si="4"/>
        <v>1740.6378249695183</v>
      </c>
      <c r="F81" s="4">
        <f t="shared" si="5"/>
        <v>1579.8234927813214</v>
      </c>
      <c r="G81" s="4">
        <f t="shared" si="6"/>
        <v>160.81433218819686</v>
      </c>
      <c r="H81" s="4">
        <f t="shared" si="7"/>
        <v>1740.6378249695183</v>
      </c>
    </row>
    <row r="82" spans="4:8" x14ac:dyDescent="0.2">
      <c r="D82" s="2">
        <v>75</v>
      </c>
      <c r="E82" s="4">
        <f t="shared" si="4"/>
        <v>1740.6378249695183</v>
      </c>
      <c r="F82" s="4">
        <f t="shared" si="5"/>
        <v>1578.4833733464195</v>
      </c>
      <c r="G82" s="4">
        <f t="shared" si="6"/>
        <v>162.15445162309848</v>
      </c>
      <c r="H82" s="4">
        <f t="shared" si="7"/>
        <v>1740.6378249695181</v>
      </c>
    </row>
    <row r="83" spans="4:8" x14ac:dyDescent="0.2">
      <c r="D83" s="2">
        <v>76</v>
      </c>
      <c r="E83" s="4">
        <f t="shared" si="4"/>
        <v>1740.6378249695183</v>
      </c>
      <c r="F83" s="4">
        <f t="shared" si="5"/>
        <v>1577.1320862495606</v>
      </c>
      <c r="G83" s="4">
        <f t="shared" si="6"/>
        <v>163.50573871995763</v>
      </c>
      <c r="H83" s="4">
        <f t="shared" si="7"/>
        <v>1740.6378249695183</v>
      </c>
    </row>
    <row r="84" spans="4:8" x14ac:dyDescent="0.2">
      <c r="D84" s="2">
        <v>77</v>
      </c>
      <c r="E84" s="4">
        <f t="shared" si="4"/>
        <v>1740.6378249695183</v>
      </c>
      <c r="F84" s="4">
        <f t="shared" si="5"/>
        <v>1575.7695384268943</v>
      </c>
      <c r="G84" s="4">
        <f t="shared" si="6"/>
        <v>164.86828654262396</v>
      </c>
      <c r="H84" s="4">
        <f t="shared" si="7"/>
        <v>1740.6378249695183</v>
      </c>
    </row>
    <row r="85" spans="4:8" x14ac:dyDescent="0.2">
      <c r="D85" s="2">
        <v>78</v>
      </c>
      <c r="E85" s="4">
        <f t="shared" si="4"/>
        <v>1740.6378249695183</v>
      </c>
      <c r="F85" s="4">
        <f t="shared" si="5"/>
        <v>1574.3956360390391</v>
      </c>
      <c r="G85" s="4">
        <f t="shared" si="6"/>
        <v>166.24218893047913</v>
      </c>
      <c r="H85" s="4">
        <f t="shared" si="7"/>
        <v>1740.6378249695183</v>
      </c>
    </row>
    <row r="86" spans="4:8" x14ac:dyDescent="0.2">
      <c r="D86" s="2">
        <v>79</v>
      </c>
      <c r="E86" s="4">
        <f t="shared" si="4"/>
        <v>1740.6378249695183</v>
      </c>
      <c r="F86" s="4">
        <f t="shared" si="5"/>
        <v>1573.0102844646185</v>
      </c>
      <c r="G86" s="4">
        <f t="shared" si="6"/>
        <v>167.6275405048998</v>
      </c>
      <c r="H86" s="4">
        <f t="shared" si="7"/>
        <v>1740.6378249695183</v>
      </c>
    </row>
    <row r="87" spans="4:8" x14ac:dyDescent="0.2">
      <c r="D87" s="2">
        <v>80</v>
      </c>
      <c r="E87" s="4">
        <f t="shared" si="4"/>
        <v>1740.6378249695183</v>
      </c>
      <c r="F87" s="4">
        <f t="shared" si="5"/>
        <v>1571.6133882937445</v>
      </c>
      <c r="G87" s="4">
        <f t="shared" si="6"/>
        <v>169.02443667577396</v>
      </c>
      <c r="H87" s="4">
        <f t="shared" si="7"/>
        <v>1740.6378249695185</v>
      </c>
    </row>
    <row r="88" spans="4:8" x14ac:dyDescent="0.2">
      <c r="D88" s="2">
        <v>81</v>
      </c>
      <c r="E88" s="4">
        <f t="shared" si="4"/>
        <v>1740.6378249695183</v>
      </c>
      <c r="F88" s="4">
        <f t="shared" si="5"/>
        <v>1570.2048513214463</v>
      </c>
      <c r="G88" s="4">
        <f t="shared" si="6"/>
        <v>170.43297364807208</v>
      </c>
      <c r="H88" s="4">
        <f t="shared" si="7"/>
        <v>1740.6378249695183</v>
      </c>
    </row>
    <row r="89" spans="4:8" x14ac:dyDescent="0.2">
      <c r="D89" s="2">
        <v>82</v>
      </c>
      <c r="E89" s="4">
        <f t="shared" si="4"/>
        <v>1740.6378249695183</v>
      </c>
      <c r="F89" s="4">
        <f t="shared" si="5"/>
        <v>1568.7845765410455</v>
      </c>
      <c r="G89" s="4">
        <f t="shared" si="6"/>
        <v>171.85324842847268</v>
      </c>
      <c r="H89" s="4">
        <f t="shared" si="7"/>
        <v>1740.6378249695181</v>
      </c>
    </row>
    <row r="90" spans="4:8" x14ac:dyDescent="0.2">
      <c r="D90" s="2">
        <v>83</v>
      </c>
      <c r="E90" s="4">
        <f t="shared" si="4"/>
        <v>1740.6378249695183</v>
      </c>
      <c r="F90" s="4">
        <f t="shared" si="5"/>
        <v>1567.3524661374752</v>
      </c>
      <c r="G90" s="4">
        <f t="shared" si="6"/>
        <v>173.28535883204327</v>
      </c>
      <c r="H90" s="4">
        <f t="shared" si="7"/>
        <v>1740.6378249695185</v>
      </c>
    </row>
    <row r="91" spans="4:8" x14ac:dyDescent="0.2">
      <c r="D91" s="2">
        <v>84</v>
      </c>
      <c r="E91" s="4">
        <f t="shared" si="4"/>
        <v>1740.6378249695183</v>
      </c>
      <c r="F91" s="4">
        <f t="shared" si="5"/>
        <v>1565.9084214805412</v>
      </c>
      <c r="G91" s="4">
        <f t="shared" si="6"/>
        <v>174.72940348897706</v>
      </c>
      <c r="H91" s="4">
        <f t="shared" si="7"/>
        <v>1740.6378249695183</v>
      </c>
    </row>
    <row r="92" spans="4:8" x14ac:dyDescent="0.2">
      <c r="D92" s="2">
        <v>85</v>
      </c>
      <c r="E92" s="4">
        <f t="shared" si="4"/>
        <v>1740.6378249695183</v>
      </c>
      <c r="F92" s="4">
        <f t="shared" si="5"/>
        <v>1564.4523431181333</v>
      </c>
      <c r="G92" s="4">
        <f t="shared" si="6"/>
        <v>176.18548185138519</v>
      </c>
      <c r="H92" s="4">
        <f t="shared" si="7"/>
        <v>1740.6378249695185</v>
      </c>
    </row>
    <row r="93" spans="4:8" x14ac:dyDescent="0.2">
      <c r="D93" s="2">
        <v>86</v>
      </c>
      <c r="E93" s="4">
        <f t="shared" si="4"/>
        <v>1740.6378249695183</v>
      </c>
      <c r="F93" s="4">
        <f t="shared" si="5"/>
        <v>1562.9841307693716</v>
      </c>
      <c r="G93" s="4">
        <f t="shared" si="6"/>
        <v>177.65369420014676</v>
      </c>
      <c r="H93" s="4">
        <f t="shared" si="7"/>
        <v>1740.6378249695183</v>
      </c>
    </row>
    <row r="94" spans="4:8" x14ac:dyDescent="0.2">
      <c r="D94" s="2">
        <v>87</v>
      </c>
      <c r="E94" s="4">
        <f t="shared" si="4"/>
        <v>1740.6378249695183</v>
      </c>
      <c r="F94" s="4">
        <f t="shared" si="5"/>
        <v>1561.5036833177037</v>
      </c>
      <c r="G94" s="4">
        <f t="shared" si="6"/>
        <v>179.13414165181464</v>
      </c>
      <c r="H94" s="4">
        <f t="shared" si="7"/>
        <v>1740.6378249695183</v>
      </c>
    </row>
    <row r="95" spans="4:8" x14ac:dyDescent="0.2">
      <c r="D95" s="2">
        <v>88</v>
      </c>
      <c r="E95" s="4">
        <f t="shared" si="4"/>
        <v>1740.6378249695183</v>
      </c>
      <c r="F95" s="4">
        <f t="shared" si="5"/>
        <v>1560.0108988039383</v>
      </c>
      <c r="G95" s="4">
        <f t="shared" si="6"/>
        <v>180.62692616557973</v>
      </c>
      <c r="H95" s="4">
        <f t="shared" si="7"/>
        <v>1740.6378249695181</v>
      </c>
    </row>
    <row r="96" spans="4:8" x14ac:dyDescent="0.2">
      <c r="D96" s="2">
        <v>89</v>
      </c>
      <c r="E96" s="4">
        <f t="shared" si="4"/>
        <v>1740.6378249695183</v>
      </c>
      <c r="F96" s="4">
        <f t="shared" si="5"/>
        <v>1558.5056744192254</v>
      </c>
      <c r="G96" s="4">
        <f t="shared" si="6"/>
        <v>182.13215055029289</v>
      </c>
      <c r="H96" s="4">
        <f t="shared" si="7"/>
        <v>1740.6378249695183</v>
      </c>
    </row>
    <row r="97" spans="4:8" x14ac:dyDescent="0.2">
      <c r="D97" s="2">
        <v>90</v>
      </c>
      <c r="E97" s="4">
        <f t="shared" si="4"/>
        <v>1740.6378249695183</v>
      </c>
      <c r="F97" s="4">
        <f t="shared" si="5"/>
        <v>1556.987906497973</v>
      </c>
      <c r="G97" s="4">
        <f t="shared" si="6"/>
        <v>183.64991847154536</v>
      </c>
      <c r="H97" s="4">
        <f t="shared" si="7"/>
        <v>1740.6378249695183</v>
      </c>
    </row>
    <row r="98" spans="4:8" x14ac:dyDescent="0.2">
      <c r="D98" s="2">
        <v>91</v>
      </c>
      <c r="E98" s="4">
        <f t="shared" si="4"/>
        <v>1740.6378249695183</v>
      </c>
      <c r="F98" s="4">
        <f t="shared" si="5"/>
        <v>1555.4574905107099</v>
      </c>
      <c r="G98" s="4">
        <f t="shared" si="6"/>
        <v>185.18033445880823</v>
      </c>
      <c r="H98" s="4">
        <f t="shared" si="7"/>
        <v>1740.6378249695181</v>
      </c>
    </row>
    <row r="99" spans="4:8" x14ac:dyDescent="0.2">
      <c r="D99" s="2">
        <v>92</v>
      </c>
      <c r="E99" s="4">
        <f t="shared" si="4"/>
        <v>1740.6378249695183</v>
      </c>
      <c r="F99" s="4">
        <f t="shared" si="5"/>
        <v>1553.9143210568866</v>
      </c>
      <c r="G99" s="4">
        <f t="shared" si="6"/>
        <v>186.72350391263163</v>
      </c>
      <c r="H99" s="4">
        <f t="shared" si="7"/>
        <v>1740.6378249695183</v>
      </c>
    </row>
    <row r="100" spans="4:8" x14ac:dyDescent="0.2">
      <c r="D100" s="2">
        <v>93</v>
      </c>
      <c r="E100" s="4">
        <f t="shared" si="4"/>
        <v>1740.6378249695183</v>
      </c>
      <c r="F100" s="4">
        <f t="shared" si="5"/>
        <v>1552.3582918576146</v>
      </c>
      <c r="G100" s="4">
        <f t="shared" si="6"/>
        <v>188.27953311190356</v>
      </c>
      <c r="H100" s="4">
        <f t="shared" si="7"/>
        <v>1740.6378249695181</v>
      </c>
    </row>
    <row r="101" spans="4:8" x14ac:dyDescent="0.2">
      <c r="D101" s="2">
        <v>94</v>
      </c>
      <c r="E101" s="4">
        <f t="shared" si="4"/>
        <v>1740.6378249695183</v>
      </c>
      <c r="F101" s="4">
        <f t="shared" si="5"/>
        <v>1550.7892957483489</v>
      </c>
      <c r="G101" s="4">
        <f t="shared" si="6"/>
        <v>189.8485292211694</v>
      </c>
      <c r="H101" s="4">
        <f t="shared" si="7"/>
        <v>1740.6378249695183</v>
      </c>
    </row>
    <row r="102" spans="4:8" x14ac:dyDescent="0.2">
      <c r="D102" s="2">
        <v>95</v>
      </c>
      <c r="E102" s="4">
        <f t="shared" si="4"/>
        <v>1740.6378249695183</v>
      </c>
      <c r="F102" s="4">
        <f t="shared" si="5"/>
        <v>1549.2072246715059</v>
      </c>
      <c r="G102" s="4">
        <f t="shared" si="6"/>
        <v>191.43060029801248</v>
      </c>
      <c r="H102" s="4">
        <f t="shared" si="7"/>
        <v>1740.6378249695183</v>
      </c>
    </row>
    <row r="103" spans="4:8" x14ac:dyDescent="0.2">
      <c r="D103" s="2">
        <v>96</v>
      </c>
      <c r="E103" s="4">
        <f t="shared" si="4"/>
        <v>1740.6378249695183</v>
      </c>
      <c r="F103" s="4">
        <f t="shared" si="5"/>
        <v>1547.6119696690225</v>
      </c>
      <c r="G103" s="4">
        <f t="shared" si="6"/>
        <v>193.02585530049592</v>
      </c>
      <c r="H103" s="4">
        <f t="shared" si="7"/>
        <v>1740.6378249695185</v>
      </c>
    </row>
    <row r="104" spans="4:8" x14ac:dyDescent="0.2">
      <c r="D104" s="2">
        <v>97</v>
      </c>
      <c r="E104" s="4">
        <f t="shared" si="4"/>
        <v>1740.6378249695183</v>
      </c>
      <c r="F104" s="4">
        <f t="shared" si="5"/>
        <v>1546.0034208748514</v>
      </c>
      <c r="G104" s="4">
        <f t="shared" si="6"/>
        <v>194.63440409466673</v>
      </c>
      <c r="H104" s="4">
        <f t="shared" si="7"/>
        <v>1740.6378249695181</v>
      </c>
    </row>
    <row r="105" spans="4:8" x14ac:dyDescent="0.2">
      <c r="D105" s="2">
        <v>98</v>
      </c>
      <c r="E105" s="4">
        <f t="shared" si="4"/>
        <v>1740.6378249695183</v>
      </c>
      <c r="F105" s="4">
        <f t="shared" si="5"/>
        <v>1544.3814675073959</v>
      </c>
      <c r="G105" s="4">
        <f t="shared" si="6"/>
        <v>196.25635746212228</v>
      </c>
      <c r="H105" s="4">
        <f t="shared" si="7"/>
        <v>1740.6378249695181</v>
      </c>
    </row>
    <row r="106" spans="4:8" x14ac:dyDescent="0.2">
      <c r="D106" s="2">
        <v>99</v>
      </c>
      <c r="E106" s="4">
        <f t="shared" si="4"/>
        <v>1740.6378249695183</v>
      </c>
      <c r="F106" s="4">
        <f t="shared" si="5"/>
        <v>1542.7459978618783</v>
      </c>
      <c r="G106" s="4">
        <f t="shared" si="6"/>
        <v>197.89182710763995</v>
      </c>
      <c r="H106" s="4">
        <f t="shared" si="7"/>
        <v>1740.6378249695183</v>
      </c>
    </row>
    <row r="107" spans="4:8" x14ac:dyDescent="0.2">
      <c r="D107" s="2">
        <v>100</v>
      </c>
      <c r="E107" s="4">
        <f t="shared" si="4"/>
        <v>1740.6378249695183</v>
      </c>
      <c r="F107" s="4">
        <f t="shared" si="5"/>
        <v>1541.0968993026479</v>
      </c>
      <c r="G107" s="4">
        <f t="shared" si="6"/>
        <v>199.54092566687027</v>
      </c>
      <c r="H107" s="4">
        <f t="shared" si="7"/>
        <v>1740.6378249695181</v>
      </c>
    </row>
    <row r="108" spans="4:8" x14ac:dyDescent="0.2">
      <c r="D108" s="2">
        <v>101</v>
      </c>
      <c r="E108" s="4">
        <f t="shared" si="4"/>
        <v>1740.6378249695183</v>
      </c>
      <c r="F108" s="4">
        <f t="shared" si="5"/>
        <v>1539.4340582554241</v>
      </c>
      <c r="G108" s="4">
        <f t="shared" si="6"/>
        <v>201.20376671409423</v>
      </c>
      <c r="H108" s="4">
        <f t="shared" si="7"/>
        <v>1740.6378249695183</v>
      </c>
    </row>
    <row r="109" spans="4:8" x14ac:dyDescent="0.2">
      <c r="D109" s="2">
        <v>102</v>
      </c>
      <c r="E109" s="4">
        <f t="shared" si="4"/>
        <v>1740.6378249695183</v>
      </c>
      <c r="F109" s="4">
        <f t="shared" si="5"/>
        <v>1537.7573601994734</v>
      </c>
      <c r="G109" s="4">
        <f t="shared" si="6"/>
        <v>202.88046477004497</v>
      </c>
      <c r="H109" s="4">
        <f t="shared" si="7"/>
        <v>1740.6378249695183</v>
      </c>
    </row>
    <row r="110" spans="4:8" x14ac:dyDescent="0.2">
      <c r="D110" s="2">
        <v>103</v>
      </c>
      <c r="E110" s="4">
        <f t="shared" si="4"/>
        <v>1740.6378249695183</v>
      </c>
      <c r="F110" s="4">
        <f t="shared" si="5"/>
        <v>1536.0666896597229</v>
      </c>
      <c r="G110" s="4">
        <f t="shared" si="6"/>
        <v>204.57113530979538</v>
      </c>
      <c r="H110" s="4">
        <f t="shared" si="7"/>
        <v>1740.6378249695183</v>
      </c>
    </row>
    <row r="111" spans="4:8" x14ac:dyDescent="0.2">
      <c r="D111" s="2">
        <v>104</v>
      </c>
      <c r="E111" s="4">
        <f t="shared" si="4"/>
        <v>1740.6378249695183</v>
      </c>
      <c r="F111" s="4">
        <f t="shared" si="5"/>
        <v>1534.3619301988081</v>
      </c>
      <c r="G111" s="4">
        <f t="shared" si="6"/>
        <v>206.27589477071032</v>
      </c>
      <c r="H111" s="4">
        <f t="shared" si="7"/>
        <v>1740.6378249695183</v>
      </c>
    </row>
    <row r="112" spans="4:8" x14ac:dyDescent="0.2">
      <c r="D112" s="2">
        <v>105</v>
      </c>
      <c r="E112" s="4">
        <f t="shared" si="4"/>
        <v>1740.6378249695183</v>
      </c>
      <c r="F112" s="4">
        <f t="shared" si="5"/>
        <v>1532.6429644090522</v>
      </c>
      <c r="G112" s="4">
        <f t="shared" si="6"/>
        <v>207.99486056046624</v>
      </c>
      <c r="H112" s="4">
        <f t="shared" si="7"/>
        <v>1740.6378249695185</v>
      </c>
    </row>
    <row r="113" spans="4:8" x14ac:dyDescent="0.2">
      <c r="D113" s="2">
        <v>106</v>
      </c>
      <c r="E113" s="4">
        <f t="shared" si="4"/>
        <v>1740.6378249695183</v>
      </c>
      <c r="F113" s="4">
        <f t="shared" si="5"/>
        <v>1530.9096739043814</v>
      </c>
      <c r="G113" s="4">
        <f t="shared" si="6"/>
        <v>209.72815106513679</v>
      </c>
      <c r="H113" s="4">
        <f t="shared" si="7"/>
        <v>1740.6378249695181</v>
      </c>
    </row>
    <row r="114" spans="4:8" x14ac:dyDescent="0.2">
      <c r="D114" s="2">
        <v>107</v>
      </c>
      <c r="E114" s="4">
        <f t="shared" si="4"/>
        <v>1740.6378249695183</v>
      </c>
      <c r="F114" s="4">
        <f t="shared" si="5"/>
        <v>1529.1619393121721</v>
      </c>
      <c r="G114" s="4">
        <f t="shared" si="6"/>
        <v>211.47588565734625</v>
      </c>
      <c r="H114" s="4">
        <f t="shared" si="7"/>
        <v>1740.6378249695183</v>
      </c>
    </row>
    <row r="115" spans="4:8" x14ac:dyDescent="0.2">
      <c r="D115" s="2">
        <v>108</v>
      </c>
      <c r="E115" s="4">
        <f t="shared" si="4"/>
        <v>1740.6378249695183</v>
      </c>
      <c r="F115" s="4">
        <f t="shared" si="5"/>
        <v>1527.3996402650275</v>
      </c>
      <c r="G115" s="4">
        <f t="shared" si="6"/>
        <v>213.23818470449083</v>
      </c>
      <c r="H115" s="4">
        <f t="shared" si="7"/>
        <v>1740.6378249695183</v>
      </c>
    </row>
    <row r="116" spans="4:8" x14ac:dyDescent="0.2">
      <c r="D116" s="2">
        <v>109</v>
      </c>
      <c r="E116" s="4">
        <f t="shared" si="4"/>
        <v>1740.6378249695183</v>
      </c>
      <c r="F116" s="4">
        <f t="shared" si="5"/>
        <v>1525.6226553924901</v>
      </c>
      <c r="G116" s="4">
        <f t="shared" si="6"/>
        <v>215.01516957702822</v>
      </c>
      <c r="H116" s="4">
        <f t="shared" si="7"/>
        <v>1740.6378249695183</v>
      </c>
    </row>
    <row r="117" spans="4:8" x14ac:dyDescent="0.2">
      <c r="D117" s="2">
        <v>110</v>
      </c>
      <c r="E117" s="4">
        <f t="shared" si="4"/>
        <v>1740.6378249695183</v>
      </c>
      <c r="F117" s="4">
        <f t="shared" si="5"/>
        <v>1523.8308623126813</v>
      </c>
      <c r="G117" s="4">
        <f t="shared" si="6"/>
        <v>216.80696265683679</v>
      </c>
      <c r="H117" s="4">
        <f t="shared" si="7"/>
        <v>1740.6378249695181</v>
      </c>
    </row>
    <row r="118" spans="4:8" x14ac:dyDescent="0.2">
      <c r="D118" s="2">
        <v>111</v>
      </c>
      <c r="E118" s="4">
        <f t="shared" si="4"/>
        <v>1740.6378249695183</v>
      </c>
      <c r="F118" s="4">
        <f t="shared" si="5"/>
        <v>1522.0241376238744</v>
      </c>
      <c r="G118" s="4">
        <f t="shared" si="6"/>
        <v>218.61368734564377</v>
      </c>
      <c r="H118" s="4">
        <f t="shared" si="7"/>
        <v>1740.6378249695181</v>
      </c>
    </row>
    <row r="119" spans="4:8" x14ac:dyDescent="0.2">
      <c r="D119" s="2">
        <v>112</v>
      </c>
      <c r="E119" s="4">
        <f t="shared" si="4"/>
        <v>1740.6378249695183</v>
      </c>
      <c r="F119" s="4">
        <f t="shared" si="5"/>
        <v>1520.2023568959939</v>
      </c>
      <c r="G119" s="4">
        <f t="shared" si="6"/>
        <v>220.43546807352413</v>
      </c>
      <c r="H119" s="4">
        <f t="shared" si="7"/>
        <v>1740.6378249695181</v>
      </c>
    </row>
    <row r="120" spans="4:8" x14ac:dyDescent="0.2">
      <c r="D120" s="2">
        <v>113</v>
      </c>
      <c r="E120" s="4">
        <f t="shared" si="4"/>
        <v>1740.6378249695183</v>
      </c>
      <c r="F120" s="4">
        <f t="shared" si="5"/>
        <v>1518.3653946620482</v>
      </c>
      <c r="G120" s="4">
        <f t="shared" si="6"/>
        <v>222.27243030747019</v>
      </c>
      <c r="H120" s="4">
        <f t="shared" si="7"/>
        <v>1740.6378249695183</v>
      </c>
    </row>
    <row r="121" spans="4:8" x14ac:dyDescent="0.2">
      <c r="D121" s="2">
        <v>114</v>
      </c>
      <c r="E121" s="4">
        <f t="shared" si="4"/>
        <v>1740.6378249695183</v>
      </c>
      <c r="F121" s="4">
        <f t="shared" si="5"/>
        <v>1516.5131244094857</v>
      </c>
      <c r="G121" s="4">
        <f t="shared" si="6"/>
        <v>224.12470056003241</v>
      </c>
      <c r="H121" s="4">
        <f t="shared" si="7"/>
        <v>1740.6378249695181</v>
      </c>
    </row>
    <row r="122" spans="4:8" x14ac:dyDescent="0.2">
      <c r="D122" s="2">
        <v>115</v>
      </c>
      <c r="E122" s="4">
        <f t="shared" si="4"/>
        <v>1740.6378249695183</v>
      </c>
      <c r="F122" s="4">
        <f t="shared" si="5"/>
        <v>1514.6454185714856</v>
      </c>
      <c r="G122" s="4">
        <f t="shared" si="6"/>
        <v>225.99240639803267</v>
      </c>
      <c r="H122" s="4">
        <f t="shared" si="7"/>
        <v>1740.6378249695183</v>
      </c>
    </row>
    <row r="123" spans="4:8" x14ac:dyDescent="0.2">
      <c r="D123" s="2">
        <v>116</v>
      </c>
      <c r="E123" s="4">
        <f t="shared" si="4"/>
        <v>1740.6378249695183</v>
      </c>
      <c r="F123" s="4">
        <f t="shared" si="5"/>
        <v>1512.7621485181687</v>
      </c>
      <c r="G123" s="4">
        <f t="shared" si="6"/>
        <v>227.87567645134962</v>
      </c>
      <c r="H123" s="4">
        <f t="shared" si="7"/>
        <v>1740.6378249695183</v>
      </c>
    </row>
    <row r="124" spans="4:8" x14ac:dyDescent="0.2">
      <c r="D124" s="2">
        <v>117</v>
      </c>
      <c r="E124" s="4">
        <f t="shared" si="4"/>
        <v>1740.6378249695183</v>
      </c>
      <c r="F124" s="4">
        <f t="shared" si="5"/>
        <v>1510.8631845477407</v>
      </c>
      <c r="G124" s="4">
        <f t="shared" si="6"/>
        <v>229.77464042177752</v>
      </c>
      <c r="H124" s="4">
        <f t="shared" si="7"/>
        <v>1740.6378249695183</v>
      </c>
    </row>
    <row r="125" spans="4:8" x14ac:dyDescent="0.2">
      <c r="D125" s="2">
        <v>118</v>
      </c>
      <c r="E125" s="4">
        <f t="shared" si="4"/>
        <v>1740.6378249695183</v>
      </c>
      <c r="F125" s="4">
        <f t="shared" si="5"/>
        <v>1508.9483958775593</v>
      </c>
      <c r="G125" s="4">
        <f t="shared" si="6"/>
        <v>231.68942909195897</v>
      </c>
      <c r="H125" s="4">
        <f t="shared" si="7"/>
        <v>1740.6378249695183</v>
      </c>
    </row>
    <row r="126" spans="4:8" x14ac:dyDescent="0.2">
      <c r="D126" s="2">
        <v>119</v>
      </c>
      <c r="E126" s="4">
        <f t="shared" si="4"/>
        <v>1740.6378249695183</v>
      </c>
      <c r="F126" s="4">
        <f t="shared" si="5"/>
        <v>1507.0176506351263</v>
      </c>
      <c r="G126" s="4">
        <f t="shared" si="6"/>
        <v>233.620174334392</v>
      </c>
      <c r="H126" s="4">
        <f t="shared" si="7"/>
        <v>1740.6378249695183</v>
      </c>
    </row>
    <row r="127" spans="4:8" x14ac:dyDescent="0.2">
      <c r="D127" s="2">
        <v>120</v>
      </c>
      <c r="E127" s="4">
        <f t="shared" si="4"/>
        <v>1740.6378249695183</v>
      </c>
      <c r="F127" s="4">
        <f t="shared" si="5"/>
        <v>1505.0708158490063</v>
      </c>
      <c r="G127" s="4">
        <f t="shared" si="6"/>
        <v>235.56700912051193</v>
      </c>
      <c r="H127" s="4">
        <f t="shared" si="7"/>
        <v>1740.6378249695183</v>
      </c>
    </row>
    <row r="128" spans="4:8" x14ac:dyDescent="0.2">
      <c r="D128" s="2">
        <v>121</v>
      </c>
      <c r="E128" s="4">
        <f t="shared" si="4"/>
        <v>1740.6378249695183</v>
      </c>
      <c r="F128" s="4">
        <f t="shared" si="5"/>
        <v>1503.1077574396688</v>
      </c>
      <c r="G128" s="4">
        <f t="shared" si="6"/>
        <v>237.53006752984956</v>
      </c>
      <c r="H128" s="4">
        <f t="shared" si="7"/>
        <v>1740.6378249695183</v>
      </c>
    </row>
    <row r="129" spans="4:8" x14ac:dyDescent="0.2">
      <c r="D129" s="2">
        <v>122</v>
      </c>
      <c r="E129" s="4">
        <f t="shared" si="4"/>
        <v>1740.6378249695183</v>
      </c>
      <c r="F129" s="4">
        <f t="shared" si="5"/>
        <v>1501.1283402102533</v>
      </c>
      <c r="G129" s="4">
        <f t="shared" si="6"/>
        <v>239.50948475926498</v>
      </c>
      <c r="H129" s="4">
        <f t="shared" si="7"/>
        <v>1740.6378249695183</v>
      </c>
    </row>
    <row r="130" spans="4:8" x14ac:dyDescent="0.2">
      <c r="D130" s="2">
        <v>123</v>
      </c>
      <c r="E130" s="4">
        <f t="shared" si="4"/>
        <v>1740.6378249695183</v>
      </c>
      <c r="F130" s="4">
        <f t="shared" si="5"/>
        <v>1499.1324278372592</v>
      </c>
      <c r="G130" s="4">
        <f t="shared" si="6"/>
        <v>241.50539713225885</v>
      </c>
      <c r="H130" s="4">
        <f t="shared" si="7"/>
        <v>1740.6378249695181</v>
      </c>
    </row>
    <row r="131" spans="4:8" x14ac:dyDescent="0.2">
      <c r="D131" s="2">
        <v>124</v>
      </c>
      <c r="E131" s="4">
        <f t="shared" si="4"/>
        <v>1740.6378249695183</v>
      </c>
      <c r="F131" s="4">
        <f t="shared" si="5"/>
        <v>1497.1198828611571</v>
      </c>
      <c r="G131" s="4">
        <f t="shared" si="6"/>
        <v>243.51794210836101</v>
      </c>
      <c r="H131" s="4">
        <f t="shared" si="7"/>
        <v>1740.6378249695181</v>
      </c>
    </row>
    <row r="132" spans="4:8" x14ac:dyDescent="0.2">
      <c r="D132" s="2">
        <v>125</v>
      </c>
      <c r="E132" s="4">
        <f t="shared" si="4"/>
        <v>1740.6378249695183</v>
      </c>
      <c r="F132" s="4">
        <f t="shared" si="5"/>
        <v>1495.0905666769208</v>
      </c>
      <c r="G132" s="4">
        <f t="shared" si="6"/>
        <v>245.54725829259738</v>
      </c>
      <c r="H132" s="4">
        <f t="shared" si="7"/>
        <v>1740.6378249695183</v>
      </c>
    </row>
    <row r="133" spans="4:8" x14ac:dyDescent="0.2">
      <c r="D133" s="2">
        <v>126</v>
      </c>
      <c r="E133" s="4">
        <f t="shared" si="4"/>
        <v>1740.6378249695183</v>
      </c>
      <c r="F133" s="4">
        <f t="shared" si="5"/>
        <v>1493.0443395244824</v>
      </c>
      <c r="G133" s="4">
        <f t="shared" si="6"/>
        <v>247.59348544503567</v>
      </c>
      <c r="H133" s="4">
        <f t="shared" si="7"/>
        <v>1740.6378249695181</v>
      </c>
    </row>
    <row r="134" spans="4:8" x14ac:dyDescent="0.2">
      <c r="D134" s="2">
        <v>127</v>
      </c>
      <c r="E134" s="4">
        <f t="shared" si="4"/>
        <v>1740.6378249695183</v>
      </c>
      <c r="F134" s="4">
        <f t="shared" si="5"/>
        <v>1490.9810604791073</v>
      </c>
      <c r="G134" s="4">
        <f t="shared" si="6"/>
        <v>249.65676449041092</v>
      </c>
      <c r="H134" s="4">
        <f t="shared" si="7"/>
        <v>1740.6378249695183</v>
      </c>
    </row>
    <row r="135" spans="4:8" x14ac:dyDescent="0.2">
      <c r="D135" s="2">
        <v>128</v>
      </c>
      <c r="E135" s="4">
        <f t="shared" si="4"/>
        <v>1740.6378249695183</v>
      </c>
      <c r="F135" s="4">
        <f t="shared" si="5"/>
        <v>1488.9005874416871</v>
      </c>
      <c r="G135" s="4">
        <f t="shared" si="6"/>
        <v>251.73723752783107</v>
      </c>
      <c r="H135" s="4">
        <f t="shared" si="7"/>
        <v>1740.6378249695181</v>
      </c>
    </row>
    <row r="136" spans="4:8" x14ac:dyDescent="0.2">
      <c r="D136" s="2">
        <v>129</v>
      </c>
      <c r="E136" s="4">
        <f t="shared" ref="E136:E199" si="8">PMT(rate,duration,-amt,0,1)</f>
        <v>1740.6378249695183</v>
      </c>
      <c r="F136" s="4">
        <f t="shared" ref="F136:F199" si="9">IPMT(rate,D136,duration,-amt,0,1)</f>
        <v>1486.8027771289553</v>
      </c>
      <c r="G136" s="4">
        <f t="shared" ref="G136:G199" si="10">PPMT(rate,D136,duration,-amt,0,1)</f>
        <v>253.83504784056296</v>
      </c>
      <c r="H136" s="4">
        <f t="shared" si="7"/>
        <v>1740.6378249695183</v>
      </c>
    </row>
    <row r="137" spans="4:8" x14ac:dyDescent="0.2">
      <c r="D137" s="2">
        <v>130</v>
      </c>
      <c r="E137" s="4">
        <f t="shared" si="8"/>
        <v>1740.6378249695183</v>
      </c>
      <c r="F137" s="4">
        <f t="shared" si="9"/>
        <v>1484.6874850636175</v>
      </c>
      <c r="G137" s="4">
        <f t="shared" si="10"/>
        <v>255.95033990590096</v>
      </c>
      <c r="H137" s="4">
        <f t="shared" ref="H137:H200" si="11">F137+G137</f>
        <v>1740.6378249695185</v>
      </c>
    </row>
    <row r="138" spans="4:8" x14ac:dyDescent="0.2">
      <c r="D138" s="2">
        <v>131</v>
      </c>
      <c r="E138" s="4">
        <f t="shared" si="8"/>
        <v>1740.6378249695183</v>
      </c>
      <c r="F138" s="4">
        <f t="shared" si="9"/>
        <v>1482.5545655644014</v>
      </c>
      <c r="G138" s="4">
        <f t="shared" si="10"/>
        <v>258.08325940511679</v>
      </c>
      <c r="H138" s="4">
        <f t="shared" si="11"/>
        <v>1740.6378249695181</v>
      </c>
    </row>
    <row r="139" spans="4:8" x14ac:dyDescent="0.2">
      <c r="D139" s="2">
        <v>132</v>
      </c>
      <c r="E139" s="4">
        <f t="shared" si="8"/>
        <v>1740.6378249695183</v>
      </c>
      <c r="F139" s="4">
        <f t="shared" si="9"/>
        <v>1480.4038717360256</v>
      </c>
      <c r="G139" s="4">
        <f t="shared" si="10"/>
        <v>260.2339532334928</v>
      </c>
      <c r="H139" s="4">
        <f t="shared" si="11"/>
        <v>1740.6378249695185</v>
      </c>
    </row>
    <row r="140" spans="4:8" x14ac:dyDescent="0.2">
      <c r="D140" s="2">
        <v>133</v>
      </c>
      <c r="E140" s="4">
        <f t="shared" si="8"/>
        <v>1740.6378249695183</v>
      </c>
      <c r="F140" s="4">
        <f t="shared" si="9"/>
        <v>1478.2352554590798</v>
      </c>
      <c r="G140" s="4">
        <f t="shared" si="10"/>
        <v>262.40256951043852</v>
      </c>
      <c r="H140" s="4">
        <f t="shared" si="11"/>
        <v>1740.6378249695183</v>
      </c>
    </row>
    <row r="141" spans="4:8" x14ac:dyDescent="0.2">
      <c r="D141" s="2">
        <v>134</v>
      </c>
      <c r="E141" s="4">
        <f t="shared" si="8"/>
        <v>1740.6378249695183</v>
      </c>
      <c r="F141" s="4">
        <f t="shared" si="9"/>
        <v>1476.048567379826</v>
      </c>
      <c r="G141" s="4">
        <f t="shared" si="10"/>
        <v>264.58925758969224</v>
      </c>
      <c r="H141" s="4">
        <f t="shared" si="11"/>
        <v>1740.6378249695181</v>
      </c>
    </row>
    <row r="142" spans="4:8" x14ac:dyDescent="0.2">
      <c r="D142" s="2">
        <v>135</v>
      </c>
      <c r="E142" s="4">
        <f t="shared" si="8"/>
        <v>1740.6378249695183</v>
      </c>
      <c r="F142" s="4">
        <f t="shared" si="9"/>
        <v>1473.8436568999118</v>
      </c>
      <c r="G142" s="4">
        <f t="shared" si="10"/>
        <v>266.79416806960631</v>
      </c>
      <c r="H142" s="4">
        <f t="shared" si="11"/>
        <v>1740.6378249695181</v>
      </c>
    </row>
    <row r="143" spans="4:8" x14ac:dyDescent="0.2">
      <c r="D143" s="2">
        <v>136</v>
      </c>
      <c r="E143" s="4">
        <f t="shared" si="8"/>
        <v>1740.6378249695183</v>
      </c>
      <c r="F143" s="4">
        <f t="shared" si="9"/>
        <v>1471.6203721659986</v>
      </c>
      <c r="G143" s="4">
        <f t="shared" si="10"/>
        <v>269.01745280351969</v>
      </c>
      <c r="H143" s="4">
        <f t="shared" si="11"/>
        <v>1740.6378249695183</v>
      </c>
    </row>
    <row r="144" spans="4:8" x14ac:dyDescent="0.2">
      <c r="D144" s="2">
        <v>137</v>
      </c>
      <c r="E144" s="4">
        <f t="shared" si="8"/>
        <v>1740.6378249695183</v>
      </c>
      <c r="F144" s="4">
        <f t="shared" si="9"/>
        <v>1469.3785600593026</v>
      </c>
      <c r="G144" s="4">
        <f t="shared" si="10"/>
        <v>271.25926491021573</v>
      </c>
      <c r="H144" s="4">
        <f t="shared" si="11"/>
        <v>1740.6378249695183</v>
      </c>
    </row>
    <row r="145" spans="4:8" x14ac:dyDescent="0.2">
      <c r="D145" s="2">
        <v>138</v>
      </c>
      <c r="E145" s="4">
        <f t="shared" si="8"/>
        <v>1740.6378249695183</v>
      </c>
      <c r="F145" s="4">
        <f t="shared" si="9"/>
        <v>1467.1180661850508</v>
      </c>
      <c r="G145" s="4">
        <f t="shared" si="10"/>
        <v>273.51975878446757</v>
      </c>
      <c r="H145" s="4">
        <f t="shared" si="11"/>
        <v>1740.6378249695183</v>
      </c>
    </row>
    <row r="146" spans="4:8" x14ac:dyDescent="0.2">
      <c r="D146" s="2">
        <v>139</v>
      </c>
      <c r="E146" s="4">
        <f t="shared" si="8"/>
        <v>1740.6378249695183</v>
      </c>
      <c r="F146" s="4">
        <f t="shared" si="9"/>
        <v>1464.8387348618467</v>
      </c>
      <c r="G146" s="4">
        <f t="shared" si="10"/>
        <v>275.79909010767142</v>
      </c>
      <c r="H146" s="4">
        <f t="shared" si="11"/>
        <v>1740.6378249695181</v>
      </c>
    </row>
    <row r="147" spans="4:8" x14ac:dyDescent="0.2">
      <c r="D147" s="2">
        <v>140</v>
      </c>
      <c r="E147" s="4">
        <f t="shared" si="8"/>
        <v>1740.6378249695183</v>
      </c>
      <c r="F147" s="4">
        <f t="shared" si="9"/>
        <v>1462.5404091109497</v>
      </c>
      <c r="G147" s="4">
        <f t="shared" si="10"/>
        <v>278.0974158585687</v>
      </c>
      <c r="H147" s="4">
        <f t="shared" si="11"/>
        <v>1740.6378249695183</v>
      </c>
    </row>
    <row r="148" spans="4:8" x14ac:dyDescent="0.2">
      <c r="D148" s="2">
        <v>141</v>
      </c>
      <c r="E148" s="4">
        <f t="shared" si="8"/>
        <v>1740.6378249695183</v>
      </c>
      <c r="F148" s="4">
        <f t="shared" si="9"/>
        <v>1460.2229306454615</v>
      </c>
      <c r="G148" s="4">
        <f t="shared" si="10"/>
        <v>280.41489432405677</v>
      </c>
      <c r="H148" s="4">
        <f t="shared" si="11"/>
        <v>1740.6378249695183</v>
      </c>
    </row>
    <row r="149" spans="4:8" x14ac:dyDescent="0.2">
      <c r="D149" s="2">
        <v>142</v>
      </c>
      <c r="E149" s="4">
        <f t="shared" si="8"/>
        <v>1740.6378249695183</v>
      </c>
      <c r="F149" s="4">
        <f t="shared" si="9"/>
        <v>1457.8861398594277</v>
      </c>
      <c r="G149" s="4">
        <f t="shared" si="10"/>
        <v>282.75168511009053</v>
      </c>
      <c r="H149" s="4">
        <f t="shared" si="11"/>
        <v>1740.6378249695181</v>
      </c>
    </row>
    <row r="150" spans="4:8" x14ac:dyDescent="0.2">
      <c r="D150" s="2">
        <v>143</v>
      </c>
      <c r="E150" s="4">
        <f t="shared" si="8"/>
        <v>1740.6378249695183</v>
      </c>
      <c r="F150" s="4">
        <f t="shared" si="9"/>
        <v>1455.5298758168435</v>
      </c>
      <c r="G150" s="4">
        <f t="shared" si="10"/>
        <v>285.10794915267468</v>
      </c>
      <c r="H150" s="4">
        <f t="shared" si="11"/>
        <v>1740.6378249695181</v>
      </c>
    </row>
    <row r="151" spans="4:8" x14ac:dyDescent="0.2">
      <c r="D151" s="2">
        <v>144</v>
      </c>
      <c r="E151" s="4">
        <f t="shared" si="8"/>
        <v>1740.6378249695183</v>
      </c>
      <c r="F151" s="4">
        <f t="shared" si="9"/>
        <v>1453.1539762405714</v>
      </c>
      <c r="G151" s="4">
        <f t="shared" si="10"/>
        <v>287.48384872894695</v>
      </c>
      <c r="H151" s="4">
        <f t="shared" si="11"/>
        <v>1740.6378249695183</v>
      </c>
    </row>
    <row r="152" spans="4:8" x14ac:dyDescent="0.2">
      <c r="D152" s="2">
        <v>145</v>
      </c>
      <c r="E152" s="4">
        <f t="shared" si="8"/>
        <v>1740.6378249695183</v>
      </c>
      <c r="F152" s="4">
        <f t="shared" si="9"/>
        <v>1450.7582775011635</v>
      </c>
      <c r="G152" s="4">
        <f t="shared" si="10"/>
        <v>289.87954746835482</v>
      </c>
      <c r="H152" s="4">
        <f t="shared" si="11"/>
        <v>1740.6378249695183</v>
      </c>
    </row>
    <row r="153" spans="4:8" x14ac:dyDescent="0.2">
      <c r="D153" s="2">
        <v>146</v>
      </c>
      <c r="E153" s="4">
        <f t="shared" si="8"/>
        <v>1740.6378249695183</v>
      </c>
      <c r="F153" s="4">
        <f t="shared" si="9"/>
        <v>1448.3426146055938</v>
      </c>
      <c r="G153" s="4">
        <f t="shared" si="10"/>
        <v>292.29521036392447</v>
      </c>
      <c r="H153" s="4">
        <f t="shared" si="11"/>
        <v>1740.6378249695183</v>
      </c>
    </row>
    <row r="154" spans="4:8" x14ac:dyDescent="0.2">
      <c r="D154" s="2">
        <v>147</v>
      </c>
      <c r="E154" s="4">
        <f t="shared" si="8"/>
        <v>1740.6378249695183</v>
      </c>
      <c r="F154" s="4">
        <f t="shared" si="9"/>
        <v>1445.9068211858944</v>
      </c>
      <c r="G154" s="4">
        <f t="shared" si="10"/>
        <v>294.73100378362381</v>
      </c>
      <c r="H154" s="4">
        <f t="shared" si="11"/>
        <v>1740.6378249695181</v>
      </c>
    </row>
    <row r="155" spans="4:8" x14ac:dyDescent="0.2">
      <c r="D155" s="2">
        <v>148</v>
      </c>
      <c r="E155" s="4">
        <f t="shared" si="8"/>
        <v>1740.6378249695183</v>
      </c>
      <c r="F155" s="4">
        <f t="shared" si="9"/>
        <v>1443.4507294876973</v>
      </c>
      <c r="G155" s="4">
        <f t="shared" si="10"/>
        <v>297.18709548182073</v>
      </c>
      <c r="H155" s="4">
        <f t="shared" si="11"/>
        <v>1740.6378249695181</v>
      </c>
    </row>
    <row r="156" spans="4:8" x14ac:dyDescent="0.2">
      <c r="D156" s="2">
        <v>149</v>
      </c>
      <c r="E156" s="4">
        <f t="shared" si="8"/>
        <v>1740.6378249695183</v>
      </c>
      <c r="F156" s="4">
        <f t="shared" si="9"/>
        <v>1440.9741703586826</v>
      </c>
      <c r="G156" s="4">
        <f t="shared" si="10"/>
        <v>299.66365461083581</v>
      </c>
      <c r="H156" s="4">
        <f t="shared" si="11"/>
        <v>1740.6378249695185</v>
      </c>
    </row>
    <row r="157" spans="4:8" x14ac:dyDescent="0.2">
      <c r="D157" s="2">
        <v>150</v>
      </c>
      <c r="E157" s="4">
        <f t="shared" si="8"/>
        <v>1740.6378249695183</v>
      </c>
      <c r="F157" s="4">
        <f t="shared" si="9"/>
        <v>1438.4769732369255</v>
      </c>
      <c r="G157" s="4">
        <f t="shared" si="10"/>
        <v>302.16085173259279</v>
      </c>
      <c r="H157" s="4">
        <f t="shared" si="11"/>
        <v>1740.6378249695183</v>
      </c>
    </row>
    <row r="158" spans="4:8" x14ac:dyDescent="0.2">
      <c r="D158" s="2">
        <v>151</v>
      </c>
      <c r="E158" s="4">
        <f t="shared" si="8"/>
        <v>1740.6378249695183</v>
      </c>
      <c r="F158" s="4">
        <f t="shared" si="9"/>
        <v>1435.958966139154</v>
      </c>
      <c r="G158" s="4">
        <f t="shared" si="10"/>
        <v>304.67885883036439</v>
      </c>
      <c r="H158" s="4">
        <f t="shared" si="11"/>
        <v>1740.6378249695183</v>
      </c>
    </row>
    <row r="159" spans="4:8" x14ac:dyDescent="0.2">
      <c r="D159" s="2">
        <v>152</v>
      </c>
      <c r="E159" s="4">
        <f t="shared" si="8"/>
        <v>1740.6378249695183</v>
      </c>
      <c r="F159" s="4">
        <f t="shared" si="9"/>
        <v>1433.4199756489008</v>
      </c>
      <c r="G159" s="4">
        <f t="shared" si="10"/>
        <v>307.21784932061746</v>
      </c>
      <c r="H159" s="4">
        <f t="shared" si="11"/>
        <v>1740.6378249695183</v>
      </c>
    </row>
    <row r="160" spans="4:8" x14ac:dyDescent="0.2">
      <c r="D160" s="2">
        <v>153</v>
      </c>
      <c r="E160" s="4">
        <f t="shared" si="8"/>
        <v>1740.6378249695183</v>
      </c>
      <c r="F160" s="4">
        <f t="shared" si="9"/>
        <v>1430.8598269045624</v>
      </c>
      <c r="G160" s="4">
        <f t="shared" si="10"/>
        <v>309.77799806495591</v>
      </c>
      <c r="H160" s="4">
        <f t="shared" si="11"/>
        <v>1740.6378249695183</v>
      </c>
    </row>
    <row r="161" spans="4:8" x14ac:dyDescent="0.2">
      <c r="D161" s="2">
        <v>154</v>
      </c>
      <c r="E161" s="4">
        <f t="shared" si="8"/>
        <v>1740.6378249695183</v>
      </c>
      <c r="F161" s="4">
        <f t="shared" si="9"/>
        <v>1428.2783435873541</v>
      </c>
      <c r="G161" s="4">
        <f t="shared" si="10"/>
        <v>312.35948138216389</v>
      </c>
      <c r="H161" s="4">
        <f t="shared" si="11"/>
        <v>1740.6378249695181</v>
      </c>
    </row>
    <row r="162" spans="4:8" x14ac:dyDescent="0.2">
      <c r="D162" s="2">
        <v>155</v>
      </c>
      <c r="E162" s="4">
        <f t="shared" si="8"/>
        <v>1740.6378249695183</v>
      </c>
      <c r="F162" s="4">
        <f t="shared" si="9"/>
        <v>1425.6753479091697</v>
      </c>
      <c r="G162" s="4">
        <f t="shared" si="10"/>
        <v>314.96247706034859</v>
      </c>
      <c r="H162" s="4">
        <f t="shared" si="11"/>
        <v>1740.6378249695183</v>
      </c>
    </row>
    <row r="163" spans="4:8" x14ac:dyDescent="0.2">
      <c r="D163" s="2">
        <v>156</v>
      </c>
      <c r="E163" s="4">
        <f t="shared" si="8"/>
        <v>1740.6378249695183</v>
      </c>
      <c r="F163" s="4">
        <f t="shared" si="9"/>
        <v>1423.0506606003335</v>
      </c>
      <c r="G163" s="4">
        <f t="shared" si="10"/>
        <v>317.58716436918479</v>
      </c>
      <c r="H163" s="4">
        <f t="shared" si="11"/>
        <v>1740.6378249695183</v>
      </c>
    </row>
    <row r="164" spans="4:8" x14ac:dyDescent="0.2">
      <c r="D164" s="2">
        <v>157</v>
      </c>
      <c r="E164" s="4">
        <f t="shared" si="8"/>
        <v>1740.6378249695183</v>
      </c>
      <c r="F164" s="4">
        <f t="shared" si="9"/>
        <v>1420.404100897257</v>
      </c>
      <c r="G164" s="4">
        <f t="shared" si="10"/>
        <v>320.23372407226134</v>
      </c>
      <c r="H164" s="4">
        <f t="shared" si="11"/>
        <v>1740.6378249695183</v>
      </c>
    </row>
    <row r="165" spans="4:8" x14ac:dyDescent="0.2">
      <c r="D165" s="2">
        <v>158</v>
      </c>
      <c r="E165" s="4">
        <f t="shared" si="8"/>
        <v>1740.6378249695183</v>
      </c>
      <c r="F165" s="4">
        <f t="shared" si="9"/>
        <v>1417.7354865299881</v>
      </c>
      <c r="G165" s="4">
        <f t="shared" si="10"/>
        <v>322.90233843953018</v>
      </c>
      <c r="H165" s="4">
        <f t="shared" si="11"/>
        <v>1740.6378249695183</v>
      </c>
    </row>
    <row r="166" spans="4:8" x14ac:dyDescent="0.2">
      <c r="D166" s="2">
        <v>159</v>
      </c>
      <c r="E166" s="4">
        <f t="shared" si="8"/>
        <v>1740.6378249695183</v>
      </c>
      <c r="F166" s="4">
        <f t="shared" si="9"/>
        <v>1415.0446337096587</v>
      </c>
      <c r="G166" s="4">
        <f t="shared" si="10"/>
        <v>325.59319125985968</v>
      </c>
      <c r="H166" s="4">
        <f t="shared" si="11"/>
        <v>1740.6378249695183</v>
      </c>
    </row>
    <row r="167" spans="4:8" x14ac:dyDescent="0.2">
      <c r="D167" s="2">
        <v>160</v>
      </c>
      <c r="E167" s="4">
        <f t="shared" si="8"/>
        <v>1740.6378249695183</v>
      </c>
      <c r="F167" s="4">
        <f t="shared" si="9"/>
        <v>1412.3313571158262</v>
      </c>
      <c r="G167" s="4">
        <f t="shared" si="10"/>
        <v>328.30646785369186</v>
      </c>
      <c r="H167" s="4">
        <f t="shared" si="11"/>
        <v>1740.6378249695181</v>
      </c>
    </row>
    <row r="168" spans="4:8" x14ac:dyDescent="0.2">
      <c r="D168" s="2">
        <v>161</v>
      </c>
      <c r="E168" s="4">
        <f t="shared" si="8"/>
        <v>1740.6378249695183</v>
      </c>
      <c r="F168" s="4">
        <f t="shared" si="9"/>
        <v>1409.5954698837122</v>
      </c>
      <c r="G168" s="4">
        <f t="shared" si="10"/>
        <v>331.04235508580592</v>
      </c>
      <c r="H168" s="4">
        <f t="shared" si="11"/>
        <v>1740.6378249695181</v>
      </c>
    </row>
    <row r="169" spans="4:8" x14ac:dyDescent="0.2">
      <c r="D169" s="2">
        <v>162</v>
      </c>
      <c r="E169" s="4">
        <f t="shared" si="8"/>
        <v>1740.6378249695183</v>
      </c>
      <c r="F169" s="4">
        <f t="shared" si="9"/>
        <v>1406.8367835913305</v>
      </c>
      <c r="G169" s="4">
        <f t="shared" si="10"/>
        <v>333.80104137818762</v>
      </c>
      <c r="H169" s="4">
        <f t="shared" si="11"/>
        <v>1740.6378249695181</v>
      </c>
    </row>
    <row r="170" spans="4:8" x14ac:dyDescent="0.2">
      <c r="D170" s="2">
        <v>163</v>
      </c>
      <c r="E170" s="4">
        <f t="shared" si="8"/>
        <v>1740.6378249695183</v>
      </c>
      <c r="F170" s="4">
        <f t="shared" si="9"/>
        <v>1404.0551082465124</v>
      </c>
      <c r="G170" s="4">
        <f t="shared" si="10"/>
        <v>336.58271672300589</v>
      </c>
      <c r="H170" s="4">
        <f t="shared" si="11"/>
        <v>1740.6378249695183</v>
      </c>
    </row>
    <row r="171" spans="4:8" x14ac:dyDescent="0.2">
      <c r="D171" s="2">
        <v>164</v>
      </c>
      <c r="E171" s="4">
        <f t="shared" si="8"/>
        <v>1740.6378249695183</v>
      </c>
      <c r="F171" s="4">
        <f t="shared" si="9"/>
        <v>1401.2502522738209</v>
      </c>
      <c r="G171" s="4">
        <f t="shared" si="10"/>
        <v>339.3875726956976</v>
      </c>
      <c r="H171" s="4">
        <f t="shared" si="11"/>
        <v>1740.6378249695185</v>
      </c>
    </row>
    <row r="172" spans="4:8" x14ac:dyDescent="0.2">
      <c r="D172" s="2">
        <v>165</v>
      </c>
      <c r="E172" s="4">
        <f t="shared" si="8"/>
        <v>1740.6378249695183</v>
      </c>
      <c r="F172" s="4">
        <f t="shared" si="9"/>
        <v>1398.4220225013564</v>
      </c>
      <c r="G172" s="4">
        <f t="shared" si="10"/>
        <v>342.21580246816177</v>
      </c>
      <c r="H172" s="4">
        <f t="shared" si="11"/>
        <v>1740.6378249695181</v>
      </c>
    </row>
    <row r="173" spans="4:8" x14ac:dyDescent="0.2">
      <c r="D173" s="2">
        <v>166</v>
      </c>
      <c r="E173" s="4">
        <f t="shared" si="8"/>
        <v>1740.6378249695183</v>
      </c>
      <c r="F173" s="4">
        <f t="shared" si="9"/>
        <v>1395.5702241474551</v>
      </c>
      <c r="G173" s="4">
        <f t="shared" si="10"/>
        <v>345.06760082206301</v>
      </c>
      <c r="H173" s="4">
        <f t="shared" si="11"/>
        <v>1740.6378249695181</v>
      </c>
    </row>
    <row r="174" spans="4:8" x14ac:dyDescent="0.2">
      <c r="D174" s="2">
        <v>167</v>
      </c>
      <c r="E174" s="4">
        <f t="shared" si="8"/>
        <v>1740.6378249695183</v>
      </c>
      <c r="F174" s="4">
        <f t="shared" si="9"/>
        <v>1392.6946608072712</v>
      </c>
      <c r="G174" s="4">
        <f t="shared" si="10"/>
        <v>347.94316416224694</v>
      </c>
      <c r="H174" s="4">
        <f t="shared" si="11"/>
        <v>1740.6378249695181</v>
      </c>
    </row>
    <row r="175" spans="4:8" x14ac:dyDescent="0.2">
      <c r="D175" s="2">
        <v>168</v>
      </c>
      <c r="E175" s="4">
        <f t="shared" si="8"/>
        <v>1740.6378249695183</v>
      </c>
      <c r="F175" s="4">
        <f t="shared" si="9"/>
        <v>1389.7951344392527</v>
      </c>
      <c r="G175" s="4">
        <f t="shared" si="10"/>
        <v>350.84269053026571</v>
      </c>
      <c r="H175" s="4">
        <f t="shared" si="11"/>
        <v>1740.6378249695185</v>
      </c>
    </row>
    <row r="176" spans="4:8" x14ac:dyDescent="0.2">
      <c r="D176" s="2">
        <v>169</v>
      </c>
      <c r="E176" s="4">
        <f t="shared" si="8"/>
        <v>1740.6378249695183</v>
      </c>
      <c r="F176" s="4">
        <f t="shared" si="9"/>
        <v>1386.8714453515004</v>
      </c>
      <c r="G176" s="4">
        <f t="shared" si="10"/>
        <v>353.76637961801788</v>
      </c>
      <c r="H176" s="4">
        <f t="shared" si="11"/>
        <v>1740.6378249695183</v>
      </c>
    </row>
    <row r="177" spans="4:8" x14ac:dyDescent="0.2">
      <c r="D177" s="2">
        <v>170</v>
      </c>
      <c r="E177" s="4">
        <f t="shared" si="8"/>
        <v>1740.6378249695183</v>
      </c>
      <c r="F177" s="4">
        <f t="shared" si="9"/>
        <v>1383.9233921880168</v>
      </c>
      <c r="G177" s="4">
        <f t="shared" si="10"/>
        <v>356.71443278150139</v>
      </c>
      <c r="H177" s="4">
        <f t="shared" si="11"/>
        <v>1740.6378249695181</v>
      </c>
    </row>
    <row r="178" spans="4:8" x14ac:dyDescent="0.2">
      <c r="D178" s="2">
        <v>171</v>
      </c>
      <c r="E178" s="4">
        <f t="shared" si="8"/>
        <v>1740.6378249695183</v>
      </c>
      <c r="F178" s="4">
        <f t="shared" si="9"/>
        <v>1380.9507719148378</v>
      </c>
      <c r="G178" s="4">
        <f t="shared" si="10"/>
        <v>359.68705305468052</v>
      </c>
      <c r="H178" s="4">
        <f t="shared" si="11"/>
        <v>1740.6378249695183</v>
      </c>
    </row>
    <row r="179" spans="4:8" x14ac:dyDescent="0.2">
      <c r="D179" s="2">
        <v>172</v>
      </c>
      <c r="E179" s="4">
        <f t="shared" si="8"/>
        <v>1740.6378249695183</v>
      </c>
      <c r="F179" s="4">
        <f t="shared" si="9"/>
        <v>1377.9533798060488</v>
      </c>
      <c r="G179" s="4">
        <f t="shared" si="10"/>
        <v>362.68444516346949</v>
      </c>
      <c r="H179" s="4">
        <f t="shared" si="11"/>
        <v>1740.6378249695183</v>
      </c>
    </row>
    <row r="180" spans="4:8" x14ac:dyDescent="0.2">
      <c r="D180" s="2">
        <v>173</v>
      </c>
      <c r="E180" s="4">
        <f t="shared" si="8"/>
        <v>1740.6378249695183</v>
      </c>
      <c r="F180" s="4">
        <f t="shared" si="9"/>
        <v>1374.9310094296866</v>
      </c>
      <c r="G180" s="4">
        <f t="shared" si="10"/>
        <v>365.70681553983178</v>
      </c>
      <c r="H180" s="4">
        <f t="shared" si="11"/>
        <v>1740.6378249695183</v>
      </c>
    </row>
    <row r="181" spans="4:8" x14ac:dyDescent="0.2">
      <c r="D181" s="2">
        <v>174</v>
      </c>
      <c r="E181" s="4">
        <f t="shared" si="8"/>
        <v>1740.6378249695183</v>
      </c>
      <c r="F181" s="4">
        <f t="shared" si="9"/>
        <v>1371.8834526335211</v>
      </c>
      <c r="G181" s="4">
        <f t="shared" si="10"/>
        <v>368.754372335997</v>
      </c>
      <c r="H181" s="4">
        <f t="shared" si="11"/>
        <v>1740.6378249695181</v>
      </c>
    </row>
    <row r="182" spans="4:8" x14ac:dyDescent="0.2">
      <c r="D182" s="2">
        <v>175</v>
      </c>
      <c r="E182" s="4">
        <f t="shared" si="8"/>
        <v>1740.6378249695183</v>
      </c>
      <c r="F182" s="4">
        <f t="shared" si="9"/>
        <v>1368.8104995307212</v>
      </c>
      <c r="G182" s="4">
        <f t="shared" si="10"/>
        <v>371.82732543879695</v>
      </c>
      <c r="H182" s="4">
        <f t="shared" si="11"/>
        <v>1740.6378249695181</v>
      </c>
    </row>
    <row r="183" spans="4:8" x14ac:dyDescent="0.2">
      <c r="D183" s="2">
        <v>176</v>
      </c>
      <c r="E183" s="4">
        <f t="shared" si="8"/>
        <v>1740.6378249695183</v>
      </c>
      <c r="F183" s="4">
        <f t="shared" si="9"/>
        <v>1365.7119384853982</v>
      </c>
      <c r="G183" s="4">
        <f t="shared" si="10"/>
        <v>374.92588648412027</v>
      </c>
      <c r="H183" s="4">
        <f t="shared" si="11"/>
        <v>1740.6378249695185</v>
      </c>
    </row>
    <row r="184" spans="4:8" x14ac:dyDescent="0.2">
      <c r="D184" s="2">
        <v>177</v>
      </c>
      <c r="E184" s="4">
        <f t="shared" si="8"/>
        <v>1740.6378249695183</v>
      </c>
      <c r="F184" s="4">
        <f t="shared" si="9"/>
        <v>1362.5875560980303</v>
      </c>
      <c r="G184" s="4">
        <f t="shared" si="10"/>
        <v>378.05026887148796</v>
      </c>
      <c r="H184" s="4">
        <f t="shared" si="11"/>
        <v>1740.6378249695183</v>
      </c>
    </row>
    <row r="185" spans="4:8" x14ac:dyDescent="0.2">
      <c r="D185" s="2">
        <v>178</v>
      </c>
      <c r="E185" s="4">
        <f t="shared" si="8"/>
        <v>1740.6378249695183</v>
      </c>
      <c r="F185" s="4">
        <f t="shared" si="9"/>
        <v>1359.4371371907678</v>
      </c>
      <c r="G185" s="4">
        <f t="shared" si="10"/>
        <v>381.20068777875036</v>
      </c>
      <c r="H185" s="4">
        <f t="shared" si="11"/>
        <v>1740.6378249695181</v>
      </c>
    </row>
    <row r="186" spans="4:8" x14ac:dyDescent="0.2">
      <c r="D186" s="2">
        <v>179</v>
      </c>
      <c r="E186" s="4">
        <f t="shared" si="8"/>
        <v>1740.6378249695183</v>
      </c>
      <c r="F186" s="4">
        <f t="shared" si="9"/>
        <v>1356.2604647926116</v>
      </c>
      <c r="G186" s="4">
        <f t="shared" si="10"/>
        <v>384.37736017690662</v>
      </c>
      <c r="H186" s="4">
        <f t="shared" si="11"/>
        <v>1740.6378249695183</v>
      </c>
    </row>
    <row r="187" spans="4:8" x14ac:dyDescent="0.2">
      <c r="D187" s="2">
        <v>180</v>
      </c>
      <c r="E187" s="4">
        <f t="shared" si="8"/>
        <v>1740.6378249695183</v>
      </c>
      <c r="F187" s="4">
        <f t="shared" si="9"/>
        <v>1353.0573201244706</v>
      </c>
      <c r="G187" s="4">
        <f t="shared" si="10"/>
        <v>387.58050484504759</v>
      </c>
      <c r="H187" s="4">
        <f t="shared" si="11"/>
        <v>1740.6378249695181</v>
      </c>
    </row>
    <row r="188" spans="4:8" x14ac:dyDescent="0.2">
      <c r="D188" s="2">
        <v>181</v>
      </c>
      <c r="E188" s="4">
        <f t="shared" si="8"/>
        <v>1740.6378249695183</v>
      </c>
      <c r="F188" s="4">
        <f t="shared" si="9"/>
        <v>1349.8274825840954</v>
      </c>
      <c r="G188" s="4">
        <f t="shared" si="10"/>
        <v>390.81034238542298</v>
      </c>
      <c r="H188" s="4">
        <f t="shared" si="11"/>
        <v>1740.6378249695183</v>
      </c>
    </row>
    <row r="189" spans="4:8" x14ac:dyDescent="0.2">
      <c r="D189" s="2">
        <v>182</v>
      </c>
      <c r="E189" s="4">
        <f t="shared" si="8"/>
        <v>1740.6378249695183</v>
      </c>
      <c r="F189" s="4">
        <f t="shared" si="9"/>
        <v>1346.5707297308834</v>
      </c>
      <c r="G189" s="4">
        <f t="shared" si="10"/>
        <v>394.06709523863481</v>
      </c>
      <c r="H189" s="4">
        <f t="shared" si="11"/>
        <v>1740.6378249695181</v>
      </c>
    </row>
    <row r="190" spans="4:8" x14ac:dyDescent="0.2">
      <c r="D190" s="2">
        <v>183</v>
      </c>
      <c r="E190" s="4">
        <f t="shared" si="8"/>
        <v>1740.6378249695183</v>
      </c>
      <c r="F190" s="4">
        <f t="shared" si="9"/>
        <v>1343.2868372705616</v>
      </c>
      <c r="G190" s="4">
        <f t="shared" si="10"/>
        <v>397.35098769895677</v>
      </c>
      <c r="H190" s="4">
        <f t="shared" si="11"/>
        <v>1740.6378249695183</v>
      </c>
    </row>
    <row r="191" spans="4:8" x14ac:dyDescent="0.2">
      <c r="D191" s="2">
        <v>184</v>
      </c>
      <c r="E191" s="4">
        <f t="shared" si="8"/>
        <v>1740.6378249695183</v>
      </c>
      <c r="F191" s="4">
        <f t="shared" si="9"/>
        <v>1339.9755790397369</v>
      </c>
      <c r="G191" s="4">
        <f t="shared" si="10"/>
        <v>400.66224592978136</v>
      </c>
      <c r="H191" s="4">
        <f t="shared" si="11"/>
        <v>1740.6378249695183</v>
      </c>
    </row>
    <row r="192" spans="4:8" x14ac:dyDescent="0.2">
      <c r="D192" s="2">
        <v>185</v>
      </c>
      <c r="E192" s="4">
        <f t="shared" si="8"/>
        <v>1740.6378249695183</v>
      </c>
      <c r="F192" s="4">
        <f t="shared" si="9"/>
        <v>1336.6367269903219</v>
      </c>
      <c r="G192" s="4">
        <f t="shared" si="10"/>
        <v>404.00109797919623</v>
      </c>
      <c r="H192" s="4">
        <f t="shared" si="11"/>
        <v>1740.6378249695181</v>
      </c>
    </row>
    <row r="193" spans="4:8" x14ac:dyDescent="0.2">
      <c r="D193" s="2">
        <v>186</v>
      </c>
      <c r="E193" s="4">
        <f t="shared" si="8"/>
        <v>1740.6378249695183</v>
      </c>
      <c r="F193" s="4">
        <f t="shared" si="9"/>
        <v>1333.2700511738287</v>
      </c>
      <c r="G193" s="4">
        <f t="shared" si="10"/>
        <v>407.36777379568957</v>
      </c>
      <c r="H193" s="4">
        <f t="shared" si="11"/>
        <v>1740.6378249695183</v>
      </c>
    </row>
    <row r="194" spans="4:8" x14ac:dyDescent="0.2">
      <c r="D194" s="2">
        <v>187</v>
      </c>
      <c r="E194" s="4">
        <f t="shared" si="8"/>
        <v>1740.6378249695183</v>
      </c>
      <c r="F194" s="4">
        <f t="shared" si="9"/>
        <v>1329.8753197255312</v>
      </c>
      <c r="G194" s="4">
        <f t="shared" si="10"/>
        <v>410.76250524398699</v>
      </c>
      <c r="H194" s="4">
        <f t="shared" si="11"/>
        <v>1740.6378249695181</v>
      </c>
    </row>
    <row r="195" spans="4:8" x14ac:dyDescent="0.2">
      <c r="D195" s="2">
        <v>188</v>
      </c>
      <c r="E195" s="4">
        <f t="shared" si="8"/>
        <v>1740.6378249695183</v>
      </c>
      <c r="F195" s="4">
        <f t="shared" si="9"/>
        <v>1326.4522988484982</v>
      </c>
      <c r="G195" s="4">
        <f t="shared" si="10"/>
        <v>414.18552612102013</v>
      </c>
      <c r="H195" s="4">
        <f t="shared" si="11"/>
        <v>1740.6378249695183</v>
      </c>
    </row>
    <row r="196" spans="4:8" x14ac:dyDescent="0.2">
      <c r="D196" s="2">
        <v>189</v>
      </c>
      <c r="E196" s="4">
        <f t="shared" si="8"/>
        <v>1740.6378249695183</v>
      </c>
      <c r="F196" s="4">
        <f t="shared" si="9"/>
        <v>1323.0007527974897</v>
      </c>
      <c r="G196" s="4">
        <f t="shared" si="10"/>
        <v>417.63707217202864</v>
      </c>
      <c r="H196" s="4">
        <f t="shared" si="11"/>
        <v>1740.6378249695183</v>
      </c>
    </row>
    <row r="197" spans="4:8" x14ac:dyDescent="0.2">
      <c r="D197" s="2">
        <v>190</v>
      </c>
      <c r="E197" s="4">
        <f t="shared" si="8"/>
        <v>1740.6378249695183</v>
      </c>
      <c r="F197" s="4">
        <f t="shared" si="9"/>
        <v>1319.5204438627227</v>
      </c>
      <c r="G197" s="4">
        <f t="shared" si="10"/>
        <v>421.11738110679556</v>
      </c>
      <c r="H197" s="4">
        <f t="shared" si="11"/>
        <v>1740.6378249695183</v>
      </c>
    </row>
    <row r="198" spans="4:8" x14ac:dyDescent="0.2">
      <c r="D198" s="2">
        <v>191</v>
      </c>
      <c r="E198" s="4">
        <f t="shared" si="8"/>
        <v>1740.6378249695183</v>
      </c>
      <c r="F198" s="4">
        <f t="shared" si="9"/>
        <v>1316.0111323534995</v>
      </c>
      <c r="G198" s="4">
        <f t="shared" si="10"/>
        <v>424.62669261601883</v>
      </c>
      <c r="H198" s="4">
        <f t="shared" si="11"/>
        <v>1740.6378249695183</v>
      </c>
    </row>
    <row r="199" spans="4:8" x14ac:dyDescent="0.2">
      <c r="D199" s="2">
        <v>192</v>
      </c>
      <c r="E199" s="4">
        <f t="shared" si="8"/>
        <v>1740.6378249695183</v>
      </c>
      <c r="F199" s="4">
        <f t="shared" si="9"/>
        <v>1312.4725765816993</v>
      </c>
      <c r="G199" s="4">
        <f t="shared" si="10"/>
        <v>428.16524838781902</v>
      </c>
      <c r="H199" s="4">
        <f t="shared" si="11"/>
        <v>1740.6378249695183</v>
      </c>
    </row>
    <row r="200" spans="4:8" x14ac:dyDescent="0.2">
      <c r="D200" s="2">
        <v>193</v>
      </c>
      <c r="E200" s="4">
        <f t="shared" ref="E200:E263" si="12">PMT(rate,duration,-amt,0,1)</f>
        <v>1740.6378249695183</v>
      </c>
      <c r="F200" s="4">
        <f t="shared" ref="F200:F263" si="13">IPMT(rate,D200,duration,-amt,0,1)</f>
        <v>1308.9045328451341</v>
      </c>
      <c r="G200" s="4">
        <f t="shared" ref="G200:G263" si="14">PPMT(rate,D200,duration,-amt,0,1)</f>
        <v>431.73329212438421</v>
      </c>
      <c r="H200" s="4">
        <f t="shared" si="11"/>
        <v>1740.6378249695183</v>
      </c>
    </row>
    <row r="201" spans="4:8" x14ac:dyDescent="0.2">
      <c r="D201" s="2">
        <v>194</v>
      </c>
      <c r="E201" s="4">
        <f t="shared" si="12"/>
        <v>1740.6378249695183</v>
      </c>
      <c r="F201" s="4">
        <f t="shared" si="13"/>
        <v>1305.3067554107643</v>
      </c>
      <c r="G201" s="4">
        <f t="shared" si="14"/>
        <v>435.33106955875405</v>
      </c>
      <c r="H201" s="4">
        <f t="shared" ref="H201:H264" si="15">F201+G201</f>
        <v>1740.6378249695183</v>
      </c>
    </row>
    <row r="202" spans="4:8" x14ac:dyDescent="0.2">
      <c r="D202" s="2">
        <v>195</v>
      </c>
      <c r="E202" s="4">
        <f t="shared" si="12"/>
        <v>1740.6378249695183</v>
      </c>
      <c r="F202" s="4">
        <f t="shared" si="13"/>
        <v>1301.6789964977747</v>
      </c>
      <c r="G202" s="4">
        <f t="shared" si="14"/>
        <v>438.95882847174357</v>
      </c>
      <c r="H202" s="4">
        <f t="shared" si="15"/>
        <v>1740.6378249695183</v>
      </c>
    </row>
    <row r="203" spans="4:8" x14ac:dyDescent="0.2">
      <c r="D203" s="2">
        <v>196</v>
      </c>
      <c r="E203" s="4">
        <f t="shared" si="12"/>
        <v>1740.6378249695183</v>
      </c>
      <c r="F203" s="4">
        <f t="shared" si="13"/>
        <v>1298.0210062605101</v>
      </c>
      <c r="G203" s="4">
        <f t="shared" si="14"/>
        <v>442.61681870900816</v>
      </c>
      <c r="H203" s="4">
        <f t="shared" si="15"/>
        <v>1740.6378249695183</v>
      </c>
    </row>
    <row r="204" spans="4:8" x14ac:dyDescent="0.2">
      <c r="D204" s="2">
        <v>197</v>
      </c>
      <c r="E204" s="4">
        <f t="shared" si="12"/>
        <v>1740.6378249695183</v>
      </c>
      <c r="F204" s="4">
        <f t="shared" si="13"/>
        <v>1294.3325327712682</v>
      </c>
      <c r="G204" s="4">
        <f t="shared" si="14"/>
        <v>446.3052921982499</v>
      </c>
      <c r="H204" s="4">
        <f t="shared" si="15"/>
        <v>1740.6378249695181</v>
      </c>
    </row>
    <row r="205" spans="4:8" x14ac:dyDescent="0.2">
      <c r="D205" s="2">
        <v>198</v>
      </c>
      <c r="E205" s="4">
        <f t="shared" si="12"/>
        <v>1740.6378249695183</v>
      </c>
      <c r="F205" s="4">
        <f t="shared" si="13"/>
        <v>1290.6133220029496</v>
      </c>
      <c r="G205" s="4">
        <f t="shared" si="14"/>
        <v>450.0245029665686</v>
      </c>
      <c r="H205" s="4">
        <f t="shared" si="15"/>
        <v>1740.6378249695183</v>
      </c>
    </row>
    <row r="206" spans="4:8" x14ac:dyDescent="0.2">
      <c r="D206" s="2">
        <v>199</v>
      </c>
      <c r="E206" s="4">
        <f t="shared" si="12"/>
        <v>1740.6378249695183</v>
      </c>
      <c r="F206" s="4">
        <f t="shared" si="13"/>
        <v>1286.8631178115616</v>
      </c>
      <c r="G206" s="4">
        <f t="shared" si="14"/>
        <v>453.77470715795664</v>
      </c>
      <c r="H206" s="4">
        <f t="shared" si="15"/>
        <v>1740.6378249695181</v>
      </c>
    </row>
    <row r="207" spans="4:8" x14ac:dyDescent="0.2">
      <c r="D207" s="2">
        <v>200</v>
      </c>
      <c r="E207" s="4">
        <f t="shared" si="12"/>
        <v>1740.6378249695183</v>
      </c>
      <c r="F207" s="4">
        <f t="shared" si="13"/>
        <v>1283.0816619185784</v>
      </c>
      <c r="G207" s="4">
        <f t="shared" si="14"/>
        <v>457.55616305093969</v>
      </c>
      <c r="H207" s="4">
        <f t="shared" si="15"/>
        <v>1740.6378249695181</v>
      </c>
    </row>
    <row r="208" spans="4:8" x14ac:dyDescent="0.2">
      <c r="D208" s="2">
        <v>201</v>
      </c>
      <c r="E208" s="4">
        <f t="shared" si="12"/>
        <v>1740.6378249695183</v>
      </c>
      <c r="F208" s="4">
        <f t="shared" si="13"/>
        <v>1279.268693893154</v>
      </c>
      <c r="G208" s="4">
        <f t="shared" si="14"/>
        <v>461.36913107636423</v>
      </c>
      <c r="H208" s="4">
        <f t="shared" si="15"/>
        <v>1740.6378249695183</v>
      </c>
    </row>
    <row r="209" spans="4:8" x14ac:dyDescent="0.2">
      <c r="D209" s="2">
        <v>202</v>
      </c>
      <c r="E209" s="4">
        <f t="shared" si="12"/>
        <v>1740.6378249695183</v>
      </c>
      <c r="F209" s="4">
        <f t="shared" si="13"/>
        <v>1275.4239511341843</v>
      </c>
      <c r="G209" s="4">
        <f t="shared" si="14"/>
        <v>465.21387383533403</v>
      </c>
      <c r="H209" s="4">
        <f t="shared" si="15"/>
        <v>1740.6378249695183</v>
      </c>
    </row>
    <row r="210" spans="4:8" x14ac:dyDescent="0.2">
      <c r="D210" s="2">
        <v>203</v>
      </c>
      <c r="E210" s="4">
        <f t="shared" si="12"/>
        <v>1740.6378249695183</v>
      </c>
      <c r="F210" s="4">
        <f t="shared" si="13"/>
        <v>1271.5471688522232</v>
      </c>
      <c r="G210" s="4">
        <f t="shared" si="14"/>
        <v>469.09065611729505</v>
      </c>
      <c r="H210" s="4">
        <f t="shared" si="15"/>
        <v>1740.6378249695183</v>
      </c>
    </row>
    <row r="211" spans="4:8" x14ac:dyDescent="0.2">
      <c r="D211" s="2">
        <v>204</v>
      </c>
      <c r="E211" s="4">
        <f t="shared" si="12"/>
        <v>1740.6378249695183</v>
      </c>
      <c r="F211" s="4">
        <f t="shared" si="13"/>
        <v>1267.6380800512457</v>
      </c>
      <c r="G211" s="4">
        <f t="shared" si="14"/>
        <v>472.9997449182726</v>
      </c>
      <c r="H211" s="4">
        <f t="shared" si="15"/>
        <v>1740.6378249695183</v>
      </c>
    </row>
    <row r="212" spans="4:8" x14ac:dyDescent="0.2">
      <c r="D212" s="2">
        <v>205</v>
      </c>
      <c r="E212" s="4">
        <f t="shared" si="12"/>
        <v>1740.6378249695183</v>
      </c>
      <c r="F212" s="4">
        <f t="shared" si="13"/>
        <v>1263.6964155102601</v>
      </c>
      <c r="G212" s="4">
        <f t="shared" si="14"/>
        <v>476.94140945925813</v>
      </c>
      <c r="H212" s="4">
        <f t="shared" si="15"/>
        <v>1740.6378249695181</v>
      </c>
    </row>
    <row r="213" spans="4:8" x14ac:dyDescent="0.2">
      <c r="D213" s="2">
        <v>206</v>
      </c>
      <c r="E213" s="4">
        <f t="shared" si="12"/>
        <v>1740.6378249695183</v>
      </c>
      <c r="F213" s="4">
        <f t="shared" si="13"/>
        <v>1259.7219037647662</v>
      </c>
      <c r="G213" s="4">
        <f t="shared" si="14"/>
        <v>480.91592120475201</v>
      </c>
      <c r="H213" s="4">
        <f t="shared" si="15"/>
        <v>1740.6378249695183</v>
      </c>
    </row>
    <row r="214" spans="4:8" x14ac:dyDescent="0.2">
      <c r="D214" s="2">
        <v>207</v>
      </c>
      <c r="E214" s="4">
        <f t="shared" si="12"/>
        <v>1740.6378249695183</v>
      </c>
      <c r="F214" s="4">
        <f t="shared" si="13"/>
        <v>1255.7142710880598</v>
      </c>
      <c r="G214" s="4">
        <f t="shared" si="14"/>
        <v>484.92355388145825</v>
      </c>
      <c r="H214" s="4">
        <f t="shared" si="15"/>
        <v>1740.6378249695181</v>
      </c>
    </row>
    <row r="215" spans="4:8" x14ac:dyDescent="0.2">
      <c r="D215" s="2">
        <v>208</v>
      </c>
      <c r="E215" s="4">
        <f t="shared" si="12"/>
        <v>1740.6378249695183</v>
      </c>
      <c r="F215" s="4">
        <f t="shared" si="13"/>
        <v>1251.6732414723815</v>
      </c>
      <c r="G215" s="4">
        <f t="shared" si="14"/>
        <v>488.96458349713697</v>
      </c>
      <c r="H215" s="4">
        <f t="shared" si="15"/>
        <v>1740.6378249695185</v>
      </c>
    </row>
    <row r="216" spans="4:8" x14ac:dyDescent="0.2">
      <c r="D216" s="2">
        <v>209</v>
      </c>
      <c r="E216" s="4">
        <f t="shared" si="12"/>
        <v>1740.6378249695183</v>
      </c>
      <c r="F216" s="4">
        <f t="shared" si="13"/>
        <v>1247.5985366099051</v>
      </c>
      <c r="G216" s="4">
        <f t="shared" si="14"/>
        <v>493.03928835961312</v>
      </c>
      <c r="H216" s="4">
        <f t="shared" si="15"/>
        <v>1740.6378249695181</v>
      </c>
    </row>
    <row r="217" spans="4:8" x14ac:dyDescent="0.2">
      <c r="D217" s="2">
        <v>210</v>
      </c>
      <c r="E217" s="4">
        <f t="shared" si="12"/>
        <v>1740.6378249695183</v>
      </c>
      <c r="F217" s="4">
        <f t="shared" si="13"/>
        <v>1243.4898758735749</v>
      </c>
      <c r="G217" s="4">
        <f t="shared" si="14"/>
        <v>497.14794909594326</v>
      </c>
      <c r="H217" s="4">
        <f t="shared" si="15"/>
        <v>1740.6378249695181</v>
      </c>
    </row>
    <row r="218" spans="4:8" x14ac:dyDescent="0.2">
      <c r="D218" s="2">
        <v>211</v>
      </c>
      <c r="E218" s="4">
        <f t="shared" si="12"/>
        <v>1740.6378249695183</v>
      </c>
      <c r="F218" s="4">
        <f t="shared" si="13"/>
        <v>1239.3469762977754</v>
      </c>
      <c r="G218" s="4">
        <f t="shared" si="14"/>
        <v>501.29084867174276</v>
      </c>
      <c r="H218" s="4">
        <f t="shared" si="15"/>
        <v>1740.6378249695181</v>
      </c>
    </row>
    <row r="219" spans="4:8" x14ac:dyDescent="0.2">
      <c r="D219" s="2">
        <v>212</v>
      </c>
      <c r="E219" s="4">
        <f t="shared" si="12"/>
        <v>1740.6378249695183</v>
      </c>
      <c r="F219" s="4">
        <f t="shared" si="13"/>
        <v>1235.1695525588443</v>
      </c>
      <c r="G219" s="4">
        <f t="shared" si="14"/>
        <v>505.46827241067393</v>
      </c>
      <c r="H219" s="4">
        <f t="shared" si="15"/>
        <v>1740.6378249695183</v>
      </c>
    </row>
    <row r="220" spans="4:8" x14ac:dyDescent="0.2">
      <c r="D220" s="2">
        <v>213</v>
      </c>
      <c r="E220" s="4">
        <f t="shared" si="12"/>
        <v>1740.6378249695183</v>
      </c>
      <c r="F220" s="4">
        <f t="shared" si="13"/>
        <v>1230.9573169554219</v>
      </c>
      <c r="G220" s="4">
        <f t="shared" si="14"/>
        <v>509.68050801409623</v>
      </c>
      <c r="H220" s="4">
        <f t="shared" si="15"/>
        <v>1740.6378249695181</v>
      </c>
    </row>
    <row r="221" spans="4:8" x14ac:dyDescent="0.2">
      <c r="D221" s="2">
        <v>214</v>
      </c>
      <c r="E221" s="4">
        <f t="shared" si="12"/>
        <v>1740.6378249695183</v>
      </c>
      <c r="F221" s="4">
        <f t="shared" si="13"/>
        <v>1226.709979388638</v>
      </c>
      <c r="G221" s="4">
        <f t="shared" si="14"/>
        <v>513.92784558088033</v>
      </c>
      <c r="H221" s="4">
        <f t="shared" si="15"/>
        <v>1740.6378249695183</v>
      </c>
    </row>
    <row r="222" spans="4:8" x14ac:dyDescent="0.2">
      <c r="D222" s="2">
        <v>215</v>
      </c>
      <c r="E222" s="4">
        <f t="shared" si="12"/>
        <v>1740.6378249695183</v>
      </c>
      <c r="F222" s="4">
        <f t="shared" si="13"/>
        <v>1222.4272473421306</v>
      </c>
      <c r="G222" s="4">
        <f t="shared" si="14"/>
        <v>518.21057762738769</v>
      </c>
      <c r="H222" s="4">
        <f t="shared" si="15"/>
        <v>1740.6378249695183</v>
      </c>
    </row>
    <row r="223" spans="4:8" x14ac:dyDescent="0.2">
      <c r="D223" s="2">
        <v>216</v>
      </c>
      <c r="E223" s="4">
        <f t="shared" si="12"/>
        <v>1740.6378249695183</v>
      </c>
      <c r="F223" s="4">
        <f t="shared" si="13"/>
        <v>1218.1088258619025</v>
      </c>
      <c r="G223" s="4">
        <f t="shared" si="14"/>
        <v>522.52899910761596</v>
      </c>
      <c r="H223" s="4">
        <f t="shared" si="15"/>
        <v>1740.6378249695185</v>
      </c>
    </row>
    <row r="224" spans="4:8" x14ac:dyDescent="0.2">
      <c r="D224" s="2">
        <v>217</v>
      </c>
      <c r="E224" s="4">
        <f t="shared" si="12"/>
        <v>1740.6378249695183</v>
      </c>
      <c r="F224" s="4">
        <f t="shared" si="13"/>
        <v>1213.7544175360056</v>
      </c>
      <c r="G224" s="4">
        <f t="shared" si="14"/>
        <v>526.88340743351273</v>
      </c>
      <c r="H224" s="4">
        <f t="shared" si="15"/>
        <v>1740.6378249695183</v>
      </c>
    </row>
    <row r="225" spans="4:8" x14ac:dyDescent="0.2">
      <c r="D225" s="2">
        <v>218</v>
      </c>
      <c r="E225" s="4">
        <f t="shared" si="12"/>
        <v>1740.6378249695183</v>
      </c>
      <c r="F225" s="4">
        <f t="shared" si="13"/>
        <v>1209.3637224740598</v>
      </c>
      <c r="G225" s="4">
        <f t="shared" si="14"/>
        <v>531.27410249545858</v>
      </c>
      <c r="H225" s="4">
        <f t="shared" si="15"/>
        <v>1740.6378249695185</v>
      </c>
    </row>
    <row r="226" spans="4:8" x14ac:dyDescent="0.2">
      <c r="D226" s="2">
        <v>219</v>
      </c>
      <c r="E226" s="4">
        <f t="shared" si="12"/>
        <v>1740.6378249695183</v>
      </c>
      <c r="F226" s="4">
        <f t="shared" si="13"/>
        <v>1204.9364382865974</v>
      </c>
      <c r="G226" s="4">
        <f t="shared" si="14"/>
        <v>535.70138668292077</v>
      </c>
      <c r="H226" s="4">
        <f t="shared" si="15"/>
        <v>1740.6378249695181</v>
      </c>
    </row>
    <row r="227" spans="4:8" x14ac:dyDescent="0.2">
      <c r="D227" s="2">
        <v>220</v>
      </c>
      <c r="E227" s="4">
        <f t="shared" si="12"/>
        <v>1740.6378249695183</v>
      </c>
      <c r="F227" s="4">
        <f t="shared" si="13"/>
        <v>1200.4722600642399</v>
      </c>
      <c r="G227" s="4">
        <f t="shared" si="14"/>
        <v>540.16556490527842</v>
      </c>
      <c r="H227" s="4">
        <f t="shared" si="15"/>
        <v>1740.6378249695183</v>
      </c>
    </row>
    <row r="228" spans="4:8" x14ac:dyDescent="0.2">
      <c r="D228" s="2">
        <v>221</v>
      </c>
      <c r="E228" s="4">
        <f t="shared" si="12"/>
        <v>1740.6378249695183</v>
      </c>
      <c r="F228" s="4">
        <f t="shared" si="13"/>
        <v>1195.9708803566959</v>
      </c>
      <c r="G228" s="4">
        <f t="shared" si="14"/>
        <v>544.66694461282236</v>
      </c>
      <c r="H228" s="4">
        <f t="shared" si="15"/>
        <v>1740.6378249695183</v>
      </c>
    </row>
    <row r="229" spans="4:8" x14ac:dyDescent="0.2">
      <c r="D229" s="2">
        <v>222</v>
      </c>
      <c r="E229" s="4">
        <f t="shared" si="12"/>
        <v>1740.6378249695183</v>
      </c>
      <c r="F229" s="4">
        <f t="shared" si="13"/>
        <v>1191.4319891515888</v>
      </c>
      <c r="G229" s="4">
        <f t="shared" si="14"/>
        <v>549.20583581792937</v>
      </c>
      <c r="H229" s="4">
        <f t="shared" si="15"/>
        <v>1740.6378249695181</v>
      </c>
    </row>
    <row r="230" spans="4:8" x14ac:dyDescent="0.2">
      <c r="D230" s="2">
        <v>223</v>
      </c>
      <c r="E230" s="4">
        <f t="shared" si="12"/>
        <v>1740.6378249695183</v>
      </c>
      <c r="F230" s="4">
        <f t="shared" si="13"/>
        <v>1186.8552738531059</v>
      </c>
      <c r="G230" s="4">
        <f t="shared" si="14"/>
        <v>553.78255111641215</v>
      </c>
      <c r="H230" s="4">
        <f t="shared" si="15"/>
        <v>1740.6378249695181</v>
      </c>
    </row>
    <row r="231" spans="4:8" x14ac:dyDescent="0.2">
      <c r="D231" s="2">
        <v>224</v>
      </c>
      <c r="E231" s="4">
        <f t="shared" si="12"/>
        <v>1740.6378249695183</v>
      </c>
      <c r="F231" s="4">
        <f t="shared" si="13"/>
        <v>1182.2404192604695</v>
      </c>
      <c r="G231" s="4">
        <f t="shared" si="14"/>
        <v>558.39740570904894</v>
      </c>
      <c r="H231" s="4">
        <f t="shared" si="15"/>
        <v>1740.6378249695185</v>
      </c>
    </row>
    <row r="232" spans="4:8" x14ac:dyDescent="0.2">
      <c r="D232" s="2">
        <v>225</v>
      </c>
      <c r="E232" s="4">
        <f t="shared" si="12"/>
        <v>1740.6378249695183</v>
      </c>
      <c r="F232" s="4">
        <f t="shared" si="13"/>
        <v>1177.5871075462271</v>
      </c>
      <c r="G232" s="4">
        <f t="shared" si="14"/>
        <v>563.05071742329108</v>
      </c>
      <c r="H232" s="4">
        <f t="shared" si="15"/>
        <v>1740.6378249695181</v>
      </c>
    </row>
    <row r="233" spans="4:8" x14ac:dyDescent="0.2">
      <c r="D233" s="2">
        <v>226</v>
      </c>
      <c r="E233" s="4">
        <f t="shared" si="12"/>
        <v>1740.6378249695183</v>
      </c>
      <c r="F233" s="4">
        <f t="shared" si="13"/>
        <v>1172.8950182343665</v>
      </c>
      <c r="G233" s="4">
        <f t="shared" si="14"/>
        <v>567.7428067351517</v>
      </c>
      <c r="H233" s="4">
        <f t="shared" si="15"/>
        <v>1740.6378249695181</v>
      </c>
    </row>
    <row r="234" spans="4:8" x14ac:dyDescent="0.2">
      <c r="D234" s="2">
        <v>227</v>
      </c>
      <c r="E234" s="4">
        <f t="shared" si="12"/>
        <v>1740.6378249695183</v>
      </c>
      <c r="F234" s="4">
        <f t="shared" si="13"/>
        <v>1168.1638281782402</v>
      </c>
      <c r="G234" s="4">
        <f t="shared" si="14"/>
        <v>572.47399679127795</v>
      </c>
      <c r="H234" s="4">
        <f t="shared" si="15"/>
        <v>1740.6378249695181</v>
      </c>
    </row>
    <row r="235" spans="4:8" x14ac:dyDescent="0.2">
      <c r="D235" s="2">
        <v>228</v>
      </c>
      <c r="E235" s="4">
        <f t="shared" si="12"/>
        <v>1740.6378249695183</v>
      </c>
      <c r="F235" s="4">
        <f t="shared" si="13"/>
        <v>1163.3932115383129</v>
      </c>
      <c r="G235" s="4">
        <f t="shared" si="14"/>
        <v>577.24461343120527</v>
      </c>
      <c r="H235" s="4">
        <f t="shared" si="15"/>
        <v>1740.6378249695181</v>
      </c>
    </row>
    <row r="236" spans="4:8" x14ac:dyDescent="0.2">
      <c r="D236" s="2">
        <v>229</v>
      </c>
      <c r="E236" s="4">
        <f t="shared" si="12"/>
        <v>1740.6378249695183</v>
      </c>
      <c r="F236" s="4">
        <f t="shared" si="13"/>
        <v>1158.5828397597195</v>
      </c>
      <c r="G236" s="4">
        <f t="shared" si="14"/>
        <v>582.0549852097987</v>
      </c>
      <c r="H236" s="4">
        <f t="shared" si="15"/>
        <v>1740.6378249695181</v>
      </c>
    </row>
    <row r="237" spans="4:8" x14ac:dyDescent="0.2">
      <c r="D237" s="2">
        <v>230</v>
      </c>
      <c r="E237" s="4">
        <f t="shared" si="12"/>
        <v>1740.6378249695183</v>
      </c>
      <c r="F237" s="4">
        <f t="shared" si="13"/>
        <v>1153.7323815496381</v>
      </c>
      <c r="G237" s="4">
        <f t="shared" si="14"/>
        <v>586.90544341988038</v>
      </c>
      <c r="H237" s="4">
        <f t="shared" si="15"/>
        <v>1740.6378249695185</v>
      </c>
    </row>
    <row r="238" spans="4:8" x14ac:dyDescent="0.2">
      <c r="D238" s="2">
        <v>231</v>
      </c>
      <c r="E238" s="4">
        <f t="shared" si="12"/>
        <v>1740.6378249695183</v>
      </c>
      <c r="F238" s="4">
        <f t="shared" si="13"/>
        <v>1148.8415028544721</v>
      </c>
      <c r="G238" s="4">
        <f t="shared" si="14"/>
        <v>591.796322115046</v>
      </c>
      <c r="H238" s="4">
        <f t="shared" si="15"/>
        <v>1740.6378249695181</v>
      </c>
    </row>
    <row r="239" spans="4:8" x14ac:dyDescent="0.2">
      <c r="D239" s="2">
        <v>232</v>
      </c>
      <c r="E239" s="4">
        <f t="shared" si="12"/>
        <v>1740.6378249695183</v>
      </c>
      <c r="F239" s="4">
        <f t="shared" si="13"/>
        <v>1143.909866836847</v>
      </c>
      <c r="G239" s="4">
        <f t="shared" si="14"/>
        <v>596.72795813267135</v>
      </c>
      <c r="H239" s="4">
        <f t="shared" si="15"/>
        <v>1740.6378249695183</v>
      </c>
    </row>
    <row r="240" spans="4:8" x14ac:dyDescent="0.2">
      <c r="D240" s="2">
        <v>233</v>
      </c>
      <c r="E240" s="4">
        <f t="shared" si="12"/>
        <v>1740.6378249695183</v>
      </c>
      <c r="F240" s="4">
        <f t="shared" si="13"/>
        <v>1138.9371338524081</v>
      </c>
      <c r="G240" s="4">
        <f t="shared" si="14"/>
        <v>601.7006911171103</v>
      </c>
      <c r="H240" s="4">
        <f t="shared" si="15"/>
        <v>1740.6378249695185</v>
      </c>
    </row>
    <row r="241" spans="4:8" x14ac:dyDescent="0.2">
      <c r="D241" s="2">
        <v>234</v>
      </c>
      <c r="E241" s="4">
        <f t="shared" si="12"/>
        <v>1740.6378249695183</v>
      </c>
      <c r="F241" s="4">
        <f t="shared" si="13"/>
        <v>1133.922961426432</v>
      </c>
      <c r="G241" s="4">
        <f t="shared" si="14"/>
        <v>606.71486354308627</v>
      </c>
      <c r="H241" s="4">
        <f t="shared" si="15"/>
        <v>1740.6378249695183</v>
      </c>
    </row>
    <row r="242" spans="4:8" x14ac:dyDescent="0.2">
      <c r="D242" s="2">
        <v>235</v>
      </c>
      <c r="E242" s="4">
        <f t="shared" si="12"/>
        <v>1740.6378249695183</v>
      </c>
      <c r="F242" s="4">
        <f t="shared" si="13"/>
        <v>1128.8670042302397</v>
      </c>
      <c r="G242" s="4">
        <f t="shared" si="14"/>
        <v>611.77082073927863</v>
      </c>
      <c r="H242" s="4">
        <f t="shared" si="15"/>
        <v>1740.6378249695183</v>
      </c>
    </row>
    <row r="243" spans="4:8" x14ac:dyDescent="0.2">
      <c r="D243" s="2">
        <v>236</v>
      </c>
      <c r="E243" s="4">
        <f t="shared" si="12"/>
        <v>1740.6378249695183</v>
      </c>
      <c r="F243" s="4">
        <f t="shared" si="13"/>
        <v>1123.7689140574121</v>
      </c>
      <c r="G243" s="4">
        <f t="shared" si="14"/>
        <v>616.86891091210589</v>
      </c>
      <c r="H243" s="4">
        <f t="shared" si="15"/>
        <v>1740.6378249695181</v>
      </c>
    </row>
    <row r="244" spans="4:8" x14ac:dyDescent="0.2">
      <c r="D244" s="2">
        <v>237</v>
      </c>
      <c r="E244" s="4">
        <f t="shared" si="12"/>
        <v>1740.6378249695183</v>
      </c>
      <c r="F244" s="4">
        <f t="shared" si="13"/>
        <v>1118.6283397998113</v>
      </c>
      <c r="G244" s="4">
        <f t="shared" si="14"/>
        <v>622.00948516970675</v>
      </c>
      <c r="H244" s="4">
        <f t="shared" si="15"/>
        <v>1740.6378249695181</v>
      </c>
    </row>
    <row r="245" spans="4:8" x14ac:dyDescent="0.2">
      <c r="D245" s="2">
        <v>238</v>
      </c>
      <c r="E245" s="4">
        <f t="shared" si="12"/>
        <v>1740.6378249695183</v>
      </c>
      <c r="F245" s="4">
        <f t="shared" si="13"/>
        <v>1113.4449274233973</v>
      </c>
      <c r="G245" s="4">
        <f t="shared" si="14"/>
        <v>627.192897546121</v>
      </c>
      <c r="H245" s="4">
        <f t="shared" si="15"/>
        <v>1740.6378249695183</v>
      </c>
    </row>
    <row r="246" spans="4:8" x14ac:dyDescent="0.2">
      <c r="D246" s="2">
        <v>239</v>
      </c>
      <c r="E246" s="4">
        <f t="shared" si="12"/>
        <v>1740.6378249695183</v>
      </c>
      <c r="F246" s="4">
        <f t="shared" si="13"/>
        <v>1108.2183199438464</v>
      </c>
      <c r="G246" s="4">
        <f t="shared" si="14"/>
        <v>632.41950502567204</v>
      </c>
      <c r="H246" s="4">
        <f t="shared" si="15"/>
        <v>1740.6378249695185</v>
      </c>
    </row>
    <row r="247" spans="4:8" x14ac:dyDescent="0.2">
      <c r="D247" s="2">
        <v>240</v>
      </c>
      <c r="E247" s="4">
        <f t="shared" si="12"/>
        <v>1740.6378249695183</v>
      </c>
      <c r="F247" s="4">
        <f t="shared" si="13"/>
        <v>1102.9481574019658</v>
      </c>
      <c r="G247" s="4">
        <f t="shared" si="14"/>
        <v>637.68966756755253</v>
      </c>
      <c r="H247" s="4">
        <f t="shared" si="15"/>
        <v>1740.6378249695183</v>
      </c>
    </row>
    <row r="248" spans="4:8" x14ac:dyDescent="0.2">
      <c r="D248" s="2">
        <v>241</v>
      </c>
      <c r="E248" s="4">
        <f t="shared" si="12"/>
        <v>1740.6378249695183</v>
      </c>
      <c r="F248" s="4">
        <f t="shared" si="13"/>
        <v>1097.6340768389025</v>
      </c>
      <c r="G248" s="4">
        <f t="shared" si="14"/>
        <v>643.00374813061558</v>
      </c>
      <c r="H248" s="4">
        <f t="shared" si="15"/>
        <v>1740.6378249695181</v>
      </c>
    </row>
    <row r="249" spans="4:8" x14ac:dyDescent="0.2">
      <c r="D249" s="2">
        <v>242</v>
      </c>
      <c r="E249" s="4">
        <f t="shared" si="12"/>
        <v>1740.6378249695183</v>
      </c>
      <c r="F249" s="4">
        <f t="shared" si="13"/>
        <v>1092.2757122711473</v>
      </c>
      <c r="G249" s="4">
        <f t="shared" si="14"/>
        <v>648.36211269837077</v>
      </c>
      <c r="H249" s="4">
        <f t="shared" si="15"/>
        <v>1740.6378249695181</v>
      </c>
    </row>
    <row r="250" spans="4:8" x14ac:dyDescent="0.2">
      <c r="D250" s="2">
        <v>243</v>
      </c>
      <c r="E250" s="4">
        <f t="shared" si="12"/>
        <v>1740.6378249695183</v>
      </c>
      <c r="F250" s="4">
        <f t="shared" si="13"/>
        <v>1086.8726946653278</v>
      </c>
      <c r="G250" s="4">
        <f t="shared" si="14"/>
        <v>653.76513030419051</v>
      </c>
      <c r="H250" s="4">
        <f t="shared" si="15"/>
        <v>1740.6378249695183</v>
      </c>
    </row>
    <row r="251" spans="4:8" x14ac:dyDescent="0.2">
      <c r="D251" s="2">
        <v>244</v>
      </c>
      <c r="E251" s="4">
        <f t="shared" si="12"/>
        <v>1740.6378249695183</v>
      </c>
      <c r="F251" s="4">
        <f t="shared" si="13"/>
        <v>1081.4246519127928</v>
      </c>
      <c r="G251" s="4">
        <f t="shared" si="14"/>
        <v>659.2131730567254</v>
      </c>
      <c r="H251" s="4">
        <f t="shared" si="15"/>
        <v>1740.6378249695181</v>
      </c>
    </row>
    <row r="252" spans="4:8" x14ac:dyDescent="0.2">
      <c r="D252" s="2">
        <v>245</v>
      </c>
      <c r="E252" s="4">
        <f t="shared" si="12"/>
        <v>1740.6378249695183</v>
      </c>
      <c r="F252" s="4">
        <f t="shared" si="13"/>
        <v>1075.9312088039867</v>
      </c>
      <c r="G252" s="4">
        <f t="shared" si="14"/>
        <v>664.7066161655315</v>
      </c>
      <c r="H252" s="4">
        <f t="shared" si="15"/>
        <v>1740.6378249695181</v>
      </c>
    </row>
    <row r="253" spans="4:8" x14ac:dyDescent="0.2">
      <c r="D253" s="2">
        <v>246</v>
      </c>
      <c r="E253" s="4">
        <f t="shared" si="12"/>
        <v>1740.6378249695183</v>
      </c>
      <c r="F253" s="4">
        <f t="shared" si="13"/>
        <v>1070.3919870026073</v>
      </c>
      <c r="G253" s="4">
        <f t="shared" si="14"/>
        <v>670.24583796691081</v>
      </c>
      <c r="H253" s="4">
        <f t="shared" si="15"/>
        <v>1740.6378249695181</v>
      </c>
    </row>
    <row r="254" spans="4:8" x14ac:dyDescent="0.2">
      <c r="D254" s="2">
        <v>247</v>
      </c>
      <c r="E254" s="4">
        <f t="shared" si="12"/>
        <v>1740.6378249695183</v>
      </c>
      <c r="F254" s="4">
        <f t="shared" si="13"/>
        <v>1064.8066050195496</v>
      </c>
      <c r="G254" s="4">
        <f t="shared" si="14"/>
        <v>675.8312199499685</v>
      </c>
      <c r="H254" s="4">
        <f t="shared" si="15"/>
        <v>1740.6378249695181</v>
      </c>
    </row>
    <row r="255" spans="4:8" x14ac:dyDescent="0.2">
      <c r="D255" s="2">
        <v>248</v>
      </c>
      <c r="E255" s="4">
        <f t="shared" si="12"/>
        <v>1740.6378249695183</v>
      </c>
      <c r="F255" s="4">
        <f t="shared" si="13"/>
        <v>1059.1746781866336</v>
      </c>
      <c r="G255" s="4">
        <f t="shared" si="14"/>
        <v>681.46314678288491</v>
      </c>
      <c r="H255" s="4">
        <f t="shared" si="15"/>
        <v>1740.6378249695185</v>
      </c>
    </row>
    <row r="256" spans="4:8" x14ac:dyDescent="0.2">
      <c r="D256" s="2">
        <v>249</v>
      </c>
      <c r="E256" s="4">
        <f t="shared" si="12"/>
        <v>1740.6378249695183</v>
      </c>
      <c r="F256" s="4">
        <f t="shared" si="13"/>
        <v>1053.4958186301094</v>
      </c>
      <c r="G256" s="4">
        <f t="shared" si="14"/>
        <v>687.14200633940891</v>
      </c>
      <c r="H256" s="4">
        <f t="shared" si="15"/>
        <v>1740.6378249695183</v>
      </c>
    </row>
    <row r="257" spans="4:8" x14ac:dyDescent="0.2">
      <c r="D257" s="2">
        <v>250</v>
      </c>
      <c r="E257" s="4">
        <f t="shared" si="12"/>
        <v>1740.6378249695183</v>
      </c>
      <c r="F257" s="4">
        <f t="shared" si="13"/>
        <v>1047.7696352439475</v>
      </c>
      <c r="G257" s="4">
        <f t="shared" si="14"/>
        <v>692.86818972557069</v>
      </c>
      <c r="H257" s="4">
        <f t="shared" si="15"/>
        <v>1740.6378249695181</v>
      </c>
    </row>
    <row r="258" spans="4:8" x14ac:dyDescent="0.2">
      <c r="D258" s="2">
        <v>251</v>
      </c>
      <c r="E258" s="4">
        <f t="shared" si="12"/>
        <v>1740.6378249695183</v>
      </c>
      <c r="F258" s="4">
        <f t="shared" si="13"/>
        <v>1041.9957336629011</v>
      </c>
      <c r="G258" s="4">
        <f t="shared" si="14"/>
        <v>698.64209130661709</v>
      </c>
      <c r="H258" s="4">
        <f t="shared" si="15"/>
        <v>1740.6378249695181</v>
      </c>
    </row>
    <row r="259" spans="4:8" x14ac:dyDescent="0.2">
      <c r="D259" s="2">
        <v>252</v>
      </c>
      <c r="E259" s="4">
        <f t="shared" si="12"/>
        <v>1740.6378249695183</v>
      </c>
      <c r="F259" s="4">
        <f t="shared" si="13"/>
        <v>1036.1737162353459</v>
      </c>
      <c r="G259" s="4">
        <f t="shared" si="14"/>
        <v>704.46410873417233</v>
      </c>
      <c r="H259" s="4">
        <f t="shared" si="15"/>
        <v>1740.6378249695181</v>
      </c>
    </row>
    <row r="260" spans="4:8" x14ac:dyDescent="0.2">
      <c r="D260" s="2">
        <v>253</v>
      </c>
      <c r="E260" s="4">
        <f t="shared" si="12"/>
        <v>1740.6378249695183</v>
      </c>
      <c r="F260" s="4">
        <f t="shared" si="13"/>
        <v>1030.3031819958946</v>
      </c>
      <c r="G260" s="4">
        <f t="shared" si="14"/>
        <v>710.33464297362366</v>
      </c>
      <c r="H260" s="4">
        <f t="shared" si="15"/>
        <v>1740.6378249695183</v>
      </c>
    </row>
    <row r="261" spans="4:8" x14ac:dyDescent="0.2">
      <c r="D261" s="2">
        <v>254</v>
      </c>
      <c r="E261" s="4">
        <f t="shared" si="12"/>
        <v>1740.6378249695183</v>
      </c>
      <c r="F261" s="4">
        <f t="shared" si="13"/>
        <v>1024.3837266377811</v>
      </c>
      <c r="G261" s="4">
        <f t="shared" si="14"/>
        <v>716.25409833173717</v>
      </c>
      <c r="H261" s="4">
        <f t="shared" si="15"/>
        <v>1740.6378249695183</v>
      </c>
    </row>
    <row r="262" spans="4:8" x14ac:dyDescent="0.2">
      <c r="D262" s="2">
        <v>255</v>
      </c>
      <c r="E262" s="4">
        <f t="shared" si="12"/>
        <v>1740.6378249695183</v>
      </c>
      <c r="F262" s="4">
        <f t="shared" si="13"/>
        <v>1018.4149424850166</v>
      </c>
      <c r="G262" s="4">
        <f t="shared" si="14"/>
        <v>722.22288248450161</v>
      </c>
      <c r="H262" s="4">
        <f t="shared" si="15"/>
        <v>1740.6378249695181</v>
      </c>
    </row>
    <row r="263" spans="4:8" x14ac:dyDescent="0.2">
      <c r="D263" s="2">
        <v>256</v>
      </c>
      <c r="E263" s="4">
        <f t="shared" si="12"/>
        <v>1740.6378249695183</v>
      </c>
      <c r="F263" s="4">
        <f t="shared" si="13"/>
        <v>1012.3964184643123</v>
      </c>
      <c r="G263" s="4">
        <f t="shared" si="14"/>
        <v>728.24140650520576</v>
      </c>
      <c r="H263" s="4">
        <f t="shared" si="15"/>
        <v>1740.6378249695181</v>
      </c>
    </row>
    <row r="264" spans="4:8" x14ac:dyDescent="0.2">
      <c r="D264" s="2">
        <v>257</v>
      </c>
      <c r="E264" s="4">
        <f t="shared" ref="E264:E327" si="16">PMT(rate,duration,-amt,0,1)</f>
        <v>1740.6378249695183</v>
      </c>
      <c r="F264" s="4">
        <f t="shared" ref="F264:F327" si="17">IPMT(rate,D264,duration,-amt,0,1)</f>
        <v>1006.327740076769</v>
      </c>
      <c r="G264" s="4">
        <f t="shared" ref="G264:G327" si="18">PPMT(rate,D264,duration,-amt,0,1)</f>
        <v>734.31008489274916</v>
      </c>
      <c r="H264" s="4">
        <f t="shared" si="15"/>
        <v>1740.6378249695181</v>
      </c>
    </row>
    <row r="265" spans="4:8" x14ac:dyDescent="0.2">
      <c r="D265" s="2">
        <v>258</v>
      </c>
      <c r="E265" s="4">
        <f t="shared" si="16"/>
        <v>1740.6378249695183</v>
      </c>
      <c r="F265" s="4">
        <f t="shared" si="17"/>
        <v>1000.2084893693296</v>
      </c>
      <c r="G265" s="4">
        <f t="shared" si="18"/>
        <v>740.42933560018878</v>
      </c>
      <c r="H265" s="4">
        <f t="shared" ref="H265:H328" si="19">F265+G265</f>
        <v>1740.6378249695185</v>
      </c>
    </row>
    <row r="266" spans="4:8" x14ac:dyDescent="0.2">
      <c r="D266" s="2">
        <v>259</v>
      </c>
      <c r="E266" s="4">
        <f t="shared" si="16"/>
        <v>1740.6378249695183</v>
      </c>
      <c r="F266" s="4">
        <f t="shared" si="17"/>
        <v>994.03824490599459</v>
      </c>
      <c r="G266" s="4">
        <f t="shared" si="18"/>
        <v>746.5995800635236</v>
      </c>
      <c r="H266" s="4">
        <f t="shared" si="19"/>
        <v>1740.6378249695181</v>
      </c>
    </row>
    <row r="267" spans="4:8" x14ac:dyDescent="0.2">
      <c r="D267" s="2">
        <v>260</v>
      </c>
      <c r="E267" s="4">
        <f t="shared" si="16"/>
        <v>1740.6378249695183</v>
      </c>
      <c r="F267" s="4">
        <f t="shared" si="17"/>
        <v>987.81658173879862</v>
      </c>
      <c r="G267" s="4">
        <f t="shared" si="18"/>
        <v>752.82124323071969</v>
      </c>
      <c r="H267" s="4">
        <f t="shared" si="19"/>
        <v>1740.6378249695183</v>
      </c>
    </row>
    <row r="268" spans="4:8" x14ac:dyDescent="0.2">
      <c r="D268" s="2">
        <v>261</v>
      </c>
      <c r="E268" s="4">
        <f t="shared" si="16"/>
        <v>1740.6378249695183</v>
      </c>
      <c r="F268" s="4">
        <f t="shared" si="17"/>
        <v>981.54307137854232</v>
      </c>
      <c r="G268" s="4">
        <f t="shared" si="18"/>
        <v>759.09475359097576</v>
      </c>
      <c r="H268" s="4">
        <f t="shared" si="19"/>
        <v>1740.6378249695181</v>
      </c>
    </row>
    <row r="269" spans="4:8" x14ac:dyDescent="0.2">
      <c r="D269" s="2">
        <v>262</v>
      </c>
      <c r="E269" s="4">
        <f t="shared" si="16"/>
        <v>1740.6378249695183</v>
      </c>
      <c r="F269" s="4">
        <f t="shared" si="17"/>
        <v>975.21728176528438</v>
      </c>
      <c r="G269" s="4">
        <f t="shared" si="18"/>
        <v>765.42054320423392</v>
      </c>
      <c r="H269" s="4">
        <f t="shared" si="19"/>
        <v>1740.6378249695183</v>
      </c>
    </row>
    <row r="270" spans="4:8" x14ac:dyDescent="0.2">
      <c r="D270" s="2">
        <v>263</v>
      </c>
      <c r="E270" s="4">
        <f t="shared" si="16"/>
        <v>1740.6378249695183</v>
      </c>
      <c r="F270" s="4">
        <f t="shared" si="17"/>
        <v>968.83877723858222</v>
      </c>
      <c r="G270" s="4">
        <f t="shared" si="18"/>
        <v>771.79904773093585</v>
      </c>
      <c r="H270" s="4">
        <f t="shared" si="19"/>
        <v>1740.6378249695181</v>
      </c>
    </row>
    <row r="271" spans="4:8" x14ac:dyDescent="0.2">
      <c r="D271" s="2">
        <v>264</v>
      </c>
      <c r="E271" s="4">
        <f t="shared" si="16"/>
        <v>1740.6378249695183</v>
      </c>
      <c r="F271" s="4">
        <f t="shared" si="17"/>
        <v>962.40711850749142</v>
      </c>
      <c r="G271" s="4">
        <f t="shared" si="18"/>
        <v>778.23070646202689</v>
      </c>
      <c r="H271" s="4">
        <f t="shared" si="19"/>
        <v>1740.6378249695183</v>
      </c>
    </row>
    <row r="272" spans="4:8" x14ac:dyDescent="0.2">
      <c r="D272" s="2">
        <v>265</v>
      </c>
      <c r="E272" s="4">
        <f t="shared" si="16"/>
        <v>1740.6378249695183</v>
      </c>
      <c r="F272" s="4">
        <f t="shared" si="17"/>
        <v>955.92186262030771</v>
      </c>
      <c r="G272" s="4">
        <f t="shared" si="18"/>
        <v>784.71596234921049</v>
      </c>
      <c r="H272" s="4">
        <f t="shared" si="19"/>
        <v>1740.6378249695181</v>
      </c>
    </row>
    <row r="273" spans="4:8" x14ac:dyDescent="0.2">
      <c r="D273" s="2">
        <v>266</v>
      </c>
      <c r="E273" s="4">
        <f t="shared" si="16"/>
        <v>1740.6378249695183</v>
      </c>
      <c r="F273" s="4">
        <f t="shared" si="17"/>
        <v>949.38256293406437</v>
      </c>
      <c r="G273" s="4">
        <f t="shared" si="18"/>
        <v>791.25526203545394</v>
      </c>
      <c r="H273" s="4">
        <f t="shared" si="19"/>
        <v>1740.6378249695183</v>
      </c>
    </row>
    <row r="274" spans="4:8" x14ac:dyDescent="0.2">
      <c r="D274" s="2">
        <v>267</v>
      </c>
      <c r="E274" s="4">
        <f t="shared" si="16"/>
        <v>1740.6378249695183</v>
      </c>
      <c r="F274" s="4">
        <f t="shared" si="17"/>
        <v>942.7887690837689</v>
      </c>
      <c r="G274" s="4">
        <f t="shared" si="18"/>
        <v>797.84905588574929</v>
      </c>
      <c r="H274" s="4">
        <f t="shared" si="19"/>
        <v>1740.6378249695181</v>
      </c>
    </row>
    <row r="275" spans="4:8" x14ac:dyDescent="0.2">
      <c r="D275" s="2">
        <v>268</v>
      </c>
      <c r="E275" s="4">
        <f t="shared" si="16"/>
        <v>1740.6378249695183</v>
      </c>
      <c r="F275" s="4">
        <f t="shared" si="17"/>
        <v>936.14002695138754</v>
      </c>
      <c r="G275" s="4">
        <f t="shared" si="18"/>
        <v>804.49779801813054</v>
      </c>
      <c r="H275" s="4">
        <f t="shared" si="19"/>
        <v>1740.6378249695181</v>
      </c>
    </row>
    <row r="276" spans="4:8" x14ac:dyDescent="0.2">
      <c r="D276" s="2">
        <v>269</v>
      </c>
      <c r="E276" s="4">
        <f t="shared" si="16"/>
        <v>1740.6378249695183</v>
      </c>
      <c r="F276" s="4">
        <f t="shared" si="17"/>
        <v>929.43587863456992</v>
      </c>
      <c r="G276" s="4">
        <f t="shared" si="18"/>
        <v>811.20194633494839</v>
      </c>
      <c r="H276" s="4">
        <f t="shared" si="19"/>
        <v>1740.6378249695183</v>
      </c>
    </row>
    <row r="277" spans="4:8" x14ac:dyDescent="0.2">
      <c r="D277" s="2">
        <v>270</v>
      </c>
      <c r="E277" s="4">
        <f t="shared" si="16"/>
        <v>1740.6378249695183</v>
      </c>
      <c r="F277" s="4">
        <f t="shared" si="17"/>
        <v>922.67586241511196</v>
      </c>
      <c r="G277" s="4">
        <f t="shared" si="18"/>
        <v>817.96196255440623</v>
      </c>
      <c r="H277" s="4">
        <f t="shared" si="19"/>
        <v>1740.6378249695181</v>
      </c>
    </row>
    <row r="278" spans="4:8" x14ac:dyDescent="0.2">
      <c r="D278" s="2">
        <v>271</v>
      </c>
      <c r="E278" s="4">
        <f t="shared" si="16"/>
        <v>1740.6378249695183</v>
      </c>
      <c r="F278" s="4">
        <f t="shared" si="17"/>
        <v>915.85951272715852</v>
      </c>
      <c r="G278" s="4">
        <f t="shared" si="18"/>
        <v>824.77831224235968</v>
      </c>
      <c r="H278" s="4">
        <f t="shared" si="19"/>
        <v>1740.6378249695181</v>
      </c>
    </row>
    <row r="279" spans="4:8" x14ac:dyDescent="0.2">
      <c r="D279" s="2">
        <v>272</v>
      </c>
      <c r="E279" s="4">
        <f t="shared" si="16"/>
        <v>1740.6378249695183</v>
      </c>
      <c r="F279" s="4">
        <f t="shared" si="17"/>
        <v>908.98636012513896</v>
      </c>
      <c r="G279" s="4">
        <f t="shared" si="18"/>
        <v>831.65146484437935</v>
      </c>
      <c r="H279" s="4">
        <f t="shared" si="19"/>
        <v>1740.6378249695183</v>
      </c>
    </row>
    <row r="280" spans="4:8" x14ac:dyDescent="0.2">
      <c r="D280" s="2">
        <v>273</v>
      </c>
      <c r="E280" s="4">
        <f t="shared" si="16"/>
        <v>1740.6378249695183</v>
      </c>
      <c r="F280" s="4">
        <f t="shared" si="17"/>
        <v>902.05593125143571</v>
      </c>
      <c r="G280" s="4">
        <f t="shared" si="18"/>
        <v>838.58189371808248</v>
      </c>
      <c r="H280" s="4">
        <f t="shared" si="19"/>
        <v>1740.6378249695181</v>
      </c>
    </row>
    <row r="281" spans="4:8" x14ac:dyDescent="0.2">
      <c r="D281" s="2">
        <v>274</v>
      </c>
      <c r="E281" s="4">
        <f t="shared" si="16"/>
        <v>1740.6378249695183</v>
      </c>
      <c r="F281" s="4">
        <f t="shared" si="17"/>
        <v>895.06774880378509</v>
      </c>
      <c r="G281" s="4">
        <f t="shared" si="18"/>
        <v>845.5700761657331</v>
      </c>
      <c r="H281" s="4">
        <f t="shared" si="19"/>
        <v>1740.6378249695181</v>
      </c>
    </row>
    <row r="282" spans="4:8" x14ac:dyDescent="0.2">
      <c r="D282" s="2">
        <v>275</v>
      </c>
      <c r="E282" s="4">
        <f t="shared" si="16"/>
        <v>1740.6378249695183</v>
      </c>
      <c r="F282" s="4">
        <f t="shared" si="17"/>
        <v>888.021331502404</v>
      </c>
      <c r="G282" s="4">
        <f t="shared" si="18"/>
        <v>852.6164934671142</v>
      </c>
      <c r="H282" s="4">
        <f t="shared" si="19"/>
        <v>1740.6378249695181</v>
      </c>
    </row>
    <row r="283" spans="4:8" x14ac:dyDescent="0.2">
      <c r="D283" s="2">
        <v>276</v>
      </c>
      <c r="E283" s="4">
        <f t="shared" si="16"/>
        <v>1740.6378249695183</v>
      </c>
      <c r="F283" s="4">
        <f t="shared" si="17"/>
        <v>880.91619405684469</v>
      </c>
      <c r="G283" s="4">
        <f t="shared" si="18"/>
        <v>859.7216309126735</v>
      </c>
      <c r="H283" s="4">
        <f t="shared" si="19"/>
        <v>1740.6378249695181</v>
      </c>
    </row>
    <row r="284" spans="4:8" x14ac:dyDescent="0.2">
      <c r="D284" s="2">
        <v>277</v>
      </c>
      <c r="E284" s="4">
        <f t="shared" si="16"/>
        <v>1740.6378249695183</v>
      </c>
      <c r="F284" s="4">
        <f t="shared" si="17"/>
        <v>873.75184713257238</v>
      </c>
      <c r="G284" s="4">
        <f t="shared" si="18"/>
        <v>866.88597783694581</v>
      </c>
      <c r="H284" s="4">
        <f t="shared" si="19"/>
        <v>1740.6378249695181</v>
      </c>
    </row>
    <row r="285" spans="4:8" x14ac:dyDescent="0.2">
      <c r="D285" s="2">
        <v>278</v>
      </c>
      <c r="E285" s="4">
        <f t="shared" si="16"/>
        <v>1740.6378249695183</v>
      </c>
      <c r="F285" s="4">
        <f t="shared" si="17"/>
        <v>866.52779731726469</v>
      </c>
      <c r="G285" s="4">
        <f t="shared" si="18"/>
        <v>874.11002765225373</v>
      </c>
      <c r="H285" s="4">
        <f t="shared" si="19"/>
        <v>1740.6378249695185</v>
      </c>
    </row>
    <row r="286" spans="4:8" x14ac:dyDescent="0.2">
      <c r="D286" s="2">
        <v>279</v>
      </c>
      <c r="E286" s="4">
        <f t="shared" si="16"/>
        <v>1740.6378249695183</v>
      </c>
      <c r="F286" s="4">
        <f t="shared" si="17"/>
        <v>859.24354708682915</v>
      </c>
      <c r="G286" s="4">
        <f t="shared" si="18"/>
        <v>881.39427788268915</v>
      </c>
      <c r="H286" s="4">
        <f t="shared" si="19"/>
        <v>1740.6378249695183</v>
      </c>
    </row>
    <row r="287" spans="4:8" x14ac:dyDescent="0.2">
      <c r="D287" s="2">
        <v>280</v>
      </c>
      <c r="E287" s="4">
        <f t="shared" si="16"/>
        <v>1740.6378249695183</v>
      </c>
      <c r="F287" s="4">
        <f t="shared" si="17"/>
        <v>851.89859477113998</v>
      </c>
      <c r="G287" s="4">
        <f t="shared" si="18"/>
        <v>888.73923019837821</v>
      </c>
      <c r="H287" s="4">
        <f t="shared" si="19"/>
        <v>1740.6378249695181</v>
      </c>
    </row>
    <row r="288" spans="4:8" x14ac:dyDescent="0.2">
      <c r="D288" s="2">
        <v>281</v>
      </c>
      <c r="E288" s="4">
        <f t="shared" si="16"/>
        <v>1740.6378249695183</v>
      </c>
      <c r="F288" s="4">
        <f t="shared" si="17"/>
        <v>844.49243451948689</v>
      </c>
      <c r="G288" s="4">
        <f t="shared" si="18"/>
        <v>896.1453904500313</v>
      </c>
      <c r="H288" s="4">
        <f t="shared" si="19"/>
        <v>1740.6378249695181</v>
      </c>
    </row>
    <row r="289" spans="4:8" x14ac:dyDescent="0.2">
      <c r="D289" s="2">
        <v>282</v>
      </c>
      <c r="E289" s="4">
        <f t="shared" si="16"/>
        <v>1740.6378249695183</v>
      </c>
      <c r="F289" s="4">
        <f t="shared" si="17"/>
        <v>837.02455626573646</v>
      </c>
      <c r="G289" s="4">
        <f t="shared" si="18"/>
        <v>903.61326870378161</v>
      </c>
      <c r="H289" s="4">
        <f t="shared" si="19"/>
        <v>1740.6378249695181</v>
      </c>
    </row>
    <row r="290" spans="4:8" x14ac:dyDescent="0.2">
      <c r="D290" s="2">
        <v>283</v>
      </c>
      <c r="E290" s="4">
        <f t="shared" si="16"/>
        <v>1740.6378249695183</v>
      </c>
      <c r="F290" s="4">
        <f t="shared" si="17"/>
        <v>829.49444569320519</v>
      </c>
      <c r="G290" s="4">
        <f t="shared" si="18"/>
        <v>911.14337927631323</v>
      </c>
      <c r="H290" s="4">
        <f t="shared" si="19"/>
        <v>1740.6378249695185</v>
      </c>
    </row>
    <row r="291" spans="4:8" x14ac:dyDescent="0.2">
      <c r="D291" s="2">
        <v>284</v>
      </c>
      <c r="E291" s="4">
        <f t="shared" si="16"/>
        <v>1740.6378249695183</v>
      </c>
      <c r="F291" s="4">
        <f t="shared" si="17"/>
        <v>821.90158419923591</v>
      </c>
      <c r="G291" s="4">
        <f t="shared" si="18"/>
        <v>918.73624077028239</v>
      </c>
      <c r="H291" s="4">
        <f t="shared" si="19"/>
        <v>1740.6378249695183</v>
      </c>
    </row>
    <row r="292" spans="4:8" x14ac:dyDescent="0.2">
      <c r="D292" s="2">
        <v>285</v>
      </c>
      <c r="E292" s="4">
        <f t="shared" si="16"/>
        <v>1740.6378249695183</v>
      </c>
      <c r="F292" s="4">
        <f t="shared" si="17"/>
        <v>814.24544885948342</v>
      </c>
      <c r="G292" s="4">
        <f t="shared" si="18"/>
        <v>926.39237611003477</v>
      </c>
      <c r="H292" s="4">
        <f t="shared" si="19"/>
        <v>1740.6378249695181</v>
      </c>
    </row>
    <row r="293" spans="4:8" x14ac:dyDescent="0.2">
      <c r="D293" s="2">
        <v>286</v>
      </c>
      <c r="E293" s="4">
        <f t="shared" si="16"/>
        <v>1740.6378249695183</v>
      </c>
      <c r="F293" s="4">
        <f t="shared" si="17"/>
        <v>806.52551239189995</v>
      </c>
      <c r="G293" s="4">
        <f t="shared" si="18"/>
        <v>934.11231257761847</v>
      </c>
      <c r="H293" s="4">
        <f t="shared" si="19"/>
        <v>1740.6378249695185</v>
      </c>
    </row>
    <row r="294" spans="4:8" x14ac:dyDescent="0.2">
      <c r="D294" s="2">
        <v>287</v>
      </c>
      <c r="E294" s="4">
        <f t="shared" si="16"/>
        <v>1740.6378249695183</v>
      </c>
      <c r="F294" s="4">
        <f t="shared" si="17"/>
        <v>798.74124312041965</v>
      </c>
      <c r="G294" s="4">
        <f t="shared" si="18"/>
        <v>941.89658184909865</v>
      </c>
      <c r="H294" s="4">
        <f t="shared" si="19"/>
        <v>1740.6378249695183</v>
      </c>
    </row>
    <row r="295" spans="4:8" x14ac:dyDescent="0.2">
      <c r="D295" s="2">
        <v>288</v>
      </c>
      <c r="E295" s="4">
        <f t="shared" si="16"/>
        <v>1740.6378249695183</v>
      </c>
      <c r="F295" s="4">
        <f t="shared" si="17"/>
        <v>790.89210493834378</v>
      </c>
      <c r="G295" s="4">
        <f t="shared" si="18"/>
        <v>949.74572003117441</v>
      </c>
      <c r="H295" s="4">
        <f t="shared" si="19"/>
        <v>1740.6378249695181</v>
      </c>
    </row>
    <row r="296" spans="4:8" x14ac:dyDescent="0.2">
      <c r="D296" s="2">
        <v>289</v>
      </c>
      <c r="E296" s="4">
        <f t="shared" si="16"/>
        <v>1740.6378249695183</v>
      </c>
      <c r="F296" s="4">
        <f t="shared" si="17"/>
        <v>782.97755727141737</v>
      </c>
      <c r="G296" s="4">
        <f t="shared" si="18"/>
        <v>957.66026769810082</v>
      </c>
      <c r="H296" s="4">
        <f t="shared" si="19"/>
        <v>1740.6378249695181</v>
      </c>
    </row>
    <row r="297" spans="4:8" x14ac:dyDescent="0.2">
      <c r="D297" s="2">
        <v>290</v>
      </c>
      <c r="E297" s="4">
        <f t="shared" si="16"/>
        <v>1740.6378249695183</v>
      </c>
      <c r="F297" s="4">
        <f t="shared" si="17"/>
        <v>774.99705504059989</v>
      </c>
      <c r="G297" s="4">
        <f t="shared" si="18"/>
        <v>965.6407699289183</v>
      </c>
      <c r="H297" s="4">
        <f t="shared" si="19"/>
        <v>1740.6378249695181</v>
      </c>
    </row>
    <row r="298" spans="4:8" x14ac:dyDescent="0.2">
      <c r="D298" s="2">
        <v>291</v>
      </c>
      <c r="E298" s="4">
        <f t="shared" si="16"/>
        <v>1740.6378249695183</v>
      </c>
      <c r="F298" s="4">
        <f t="shared" si="17"/>
        <v>766.95004862452561</v>
      </c>
      <c r="G298" s="4">
        <f t="shared" si="18"/>
        <v>973.68777634499259</v>
      </c>
      <c r="H298" s="4">
        <f t="shared" si="19"/>
        <v>1740.6378249695181</v>
      </c>
    </row>
    <row r="299" spans="4:8" x14ac:dyDescent="0.2">
      <c r="D299" s="2">
        <v>292</v>
      </c>
      <c r="E299" s="4">
        <f t="shared" si="16"/>
        <v>1740.6378249695183</v>
      </c>
      <c r="F299" s="4">
        <f t="shared" si="17"/>
        <v>758.83598382165064</v>
      </c>
      <c r="G299" s="4">
        <f t="shared" si="18"/>
        <v>981.80184114786755</v>
      </c>
      <c r="H299" s="4">
        <f t="shared" si="19"/>
        <v>1740.6378249695181</v>
      </c>
    </row>
    <row r="300" spans="4:8" x14ac:dyDescent="0.2">
      <c r="D300" s="2">
        <v>293</v>
      </c>
      <c r="E300" s="4">
        <f t="shared" si="16"/>
        <v>1740.6378249695183</v>
      </c>
      <c r="F300" s="4">
        <f t="shared" si="17"/>
        <v>750.6543018120849</v>
      </c>
      <c r="G300" s="4">
        <f t="shared" si="18"/>
        <v>989.98352315743318</v>
      </c>
      <c r="H300" s="4">
        <f t="shared" si="19"/>
        <v>1740.6378249695181</v>
      </c>
    </row>
    <row r="301" spans="4:8" x14ac:dyDescent="0.2">
      <c r="D301" s="2">
        <v>294</v>
      </c>
      <c r="E301" s="4">
        <f t="shared" si="16"/>
        <v>1740.6378249695183</v>
      </c>
      <c r="F301" s="4">
        <f t="shared" si="17"/>
        <v>742.40443911910643</v>
      </c>
      <c r="G301" s="4">
        <f t="shared" si="18"/>
        <v>998.23338585041176</v>
      </c>
      <c r="H301" s="4">
        <f t="shared" si="19"/>
        <v>1740.6378249695181</v>
      </c>
    </row>
    <row r="302" spans="4:8" x14ac:dyDescent="0.2">
      <c r="D302" s="2">
        <v>295</v>
      </c>
      <c r="E302" s="4">
        <f t="shared" si="16"/>
        <v>1740.6378249695183</v>
      </c>
      <c r="F302" s="4">
        <f t="shared" si="17"/>
        <v>734.08582757035299</v>
      </c>
      <c r="G302" s="4">
        <f t="shared" si="18"/>
        <v>1006.5519973991652</v>
      </c>
      <c r="H302" s="4">
        <f t="shared" si="19"/>
        <v>1740.6378249695181</v>
      </c>
    </row>
    <row r="303" spans="4:8" x14ac:dyDescent="0.2">
      <c r="D303" s="2">
        <v>296</v>
      </c>
      <c r="E303" s="4">
        <f t="shared" si="16"/>
        <v>1740.6378249695183</v>
      </c>
      <c r="F303" s="4">
        <f t="shared" si="17"/>
        <v>725.69789425869328</v>
      </c>
      <c r="G303" s="4">
        <f t="shared" si="18"/>
        <v>1014.9399307108249</v>
      </c>
      <c r="H303" s="4">
        <f t="shared" si="19"/>
        <v>1740.6378249695181</v>
      </c>
    </row>
    <row r="304" spans="4:8" x14ac:dyDescent="0.2">
      <c r="D304" s="2">
        <v>297</v>
      </c>
      <c r="E304" s="4">
        <f t="shared" si="16"/>
        <v>1740.6378249695183</v>
      </c>
      <c r="F304" s="4">
        <f t="shared" si="17"/>
        <v>717.24006150276989</v>
      </c>
      <c r="G304" s="4">
        <f t="shared" si="18"/>
        <v>1023.3977634667484</v>
      </c>
      <c r="H304" s="4">
        <f t="shared" si="19"/>
        <v>1740.6378249695183</v>
      </c>
    </row>
    <row r="305" spans="4:8" x14ac:dyDescent="0.2">
      <c r="D305" s="2">
        <v>298</v>
      </c>
      <c r="E305" s="4">
        <f t="shared" si="16"/>
        <v>1740.6378249695183</v>
      </c>
      <c r="F305" s="4">
        <f t="shared" si="17"/>
        <v>708.71174680721367</v>
      </c>
      <c r="G305" s="4">
        <f t="shared" si="18"/>
        <v>1031.9260781623047</v>
      </c>
      <c r="H305" s="4">
        <f t="shared" si="19"/>
        <v>1740.6378249695185</v>
      </c>
    </row>
    <row r="306" spans="4:8" x14ac:dyDescent="0.2">
      <c r="D306" s="2">
        <v>299</v>
      </c>
      <c r="E306" s="4">
        <f t="shared" si="16"/>
        <v>1740.6378249695183</v>
      </c>
      <c r="F306" s="4">
        <f t="shared" si="17"/>
        <v>700.11236282252776</v>
      </c>
      <c r="G306" s="4">
        <f t="shared" si="18"/>
        <v>1040.5254621469905</v>
      </c>
      <c r="H306" s="4">
        <f t="shared" si="19"/>
        <v>1740.6378249695183</v>
      </c>
    </row>
    <row r="307" spans="4:8" x14ac:dyDescent="0.2">
      <c r="D307" s="2">
        <v>300</v>
      </c>
      <c r="E307" s="4">
        <f t="shared" si="16"/>
        <v>1740.6378249695183</v>
      </c>
      <c r="F307" s="4">
        <f t="shared" si="17"/>
        <v>691.44131730463607</v>
      </c>
      <c r="G307" s="4">
        <f t="shared" si="18"/>
        <v>1049.1965076648821</v>
      </c>
      <c r="H307" s="4">
        <f t="shared" si="19"/>
        <v>1740.6378249695181</v>
      </c>
    </row>
    <row r="308" spans="4:8" x14ac:dyDescent="0.2">
      <c r="D308" s="2">
        <v>301</v>
      </c>
      <c r="E308" s="4">
        <f t="shared" si="16"/>
        <v>1740.6378249695183</v>
      </c>
      <c r="F308" s="4">
        <f t="shared" si="17"/>
        <v>682.69801307409534</v>
      </c>
      <c r="G308" s="4">
        <f t="shared" si="18"/>
        <v>1057.939811895423</v>
      </c>
      <c r="H308" s="4">
        <f t="shared" si="19"/>
        <v>1740.6378249695183</v>
      </c>
    </row>
    <row r="309" spans="4:8" x14ac:dyDescent="0.2">
      <c r="D309" s="2">
        <v>302</v>
      </c>
      <c r="E309" s="4">
        <f t="shared" si="16"/>
        <v>1740.6378249695183</v>
      </c>
      <c r="F309" s="4">
        <f t="shared" si="17"/>
        <v>673.88184797496683</v>
      </c>
      <c r="G309" s="4">
        <f t="shared" si="18"/>
        <v>1066.7559769945515</v>
      </c>
      <c r="H309" s="4">
        <f t="shared" si="19"/>
        <v>1740.6378249695183</v>
      </c>
    </row>
    <row r="310" spans="4:8" x14ac:dyDescent="0.2">
      <c r="D310" s="2">
        <v>303</v>
      </c>
      <c r="E310" s="4">
        <f t="shared" si="16"/>
        <v>1740.6378249695183</v>
      </c>
      <c r="F310" s="4">
        <f t="shared" si="17"/>
        <v>664.99221483334566</v>
      </c>
      <c r="G310" s="4">
        <f t="shared" si="18"/>
        <v>1075.6456101361725</v>
      </c>
      <c r="H310" s="4">
        <f t="shared" si="19"/>
        <v>1740.6378249695181</v>
      </c>
    </row>
    <row r="311" spans="4:8" x14ac:dyDescent="0.2">
      <c r="D311" s="2">
        <v>304</v>
      </c>
      <c r="E311" s="4">
        <f t="shared" si="16"/>
        <v>1740.6378249695183</v>
      </c>
      <c r="F311" s="4">
        <f t="shared" si="17"/>
        <v>656.02850141554416</v>
      </c>
      <c r="G311" s="4">
        <f t="shared" si="18"/>
        <v>1084.609323553974</v>
      </c>
      <c r="H311" s="4">
        <f t="shared" si="19"/>
        <v>1740.6378249695181</v>
      </c>
    </row>
    <row r="312" spans="4:8" x14ac:dyDescent="0.2">
      <c r="D312" s="2">
        <v>305</v>
      </c>
      <c r="E312" s="4">
        <f t="shared" si="16"/>
        <v>1740.6378249695183</v>
      </c>
      <c r="F312" s="4">
        <f t="shared" si="17"/>
        <v>646.99009038592772</v>
      </c>
      <c r="G312" s="4">
        <f t="shared" si="18"/>
        <v>1093.6477345835906</v>
      </c>
      <c r="H312" s="4">
        <f t="shared" si="19"/>
        <v>1740.6378249695183</v>
      </c>
    </row>
    <row r="313" spans="4:8" x14ac:dyDescent="0.2">
      <c r="D313" s="2">
        <v>306</v>
      </c>
      <c r="E313" s="4">
        <f t="shared" si="16"/>
        <v>1740.6378249695183</v>
      </c>
      <c r="F313" s="4">
        <f t="shared" si="17"/>
        <v>637.87635926439771</v>
      </c>
      <c r="G313" s="4">
        <f t="shared" si="18"/>
        <v>1102.7614657051204</v>
      </c>
      <c r="H313" s="4">
        <f t="shared" si="19"/>
        <v>1740.6378249695181</v>
      </c>
    </row>
    <row r="314" spans="4:8" x14ac:dyDescent="0.2">
      <c r="D314" s="2">
        <v>307</v>
      </c>
      <c r="E314" s="4">
        <f t="shared" si="16"/>
        <v>1740.6378249695183</v>
      </c>
      <c r="F314" s="4">
        <f t="shared" si="17"/>
        <v>628.68668038352178</v>
      </c>
      <c r="G314" s="4">
        <f t="shared" si="18"/>
        <v>1111.9511445859964</v>
      </c>
      <c r="H314" s="4">
        <f t="shared" si="19"/>
        <v>1740.6378249695181</v>
      </c>
    </row>
    <row r="315" spans="4:8" x14ac:dyDescent="0.2">
      <c r="D315" s="2">
        <v>308</v>
      </c>
      <c r="E315" s="4">
        <f t="shared" si="16"/>
        <v>1740.6378249695183</v>
      </c>
      <c r="F315" s="4">
        <f t="shared" si="17"/>
        <v>619.42042084530522</v>
      </c>
      <c r="G315" s="4">
        <f t="shared" si="18"/>
        <v>1121.2174041242131</v>
      </c>
      <c r="H315" s="4">
        <f t="shared" si="19"/>
        <v>1740.6378249695183</v>
      </c>
    </row>
    <row r="316" spans="4:8" x14ac:dyDescent="0.2">
      <c r="D316" s="2">
        <v>309</v>
      </c>
      <c r="E316" s="4">
        <f t="shared" si="16"/>
        <v>1740.6378249695183</v>
      </c>
      <c r="F316" s="4">
        <f t="shared" si="17"/>
        <v>610.07694247760344</v>
      </c>
      <c r="G316" s="4">
        <f t="shared" si="18"/>
        <v>1130.5608824919148</v>
      </c>
      <c r="H316" s="4">
        <f t="shared" si="19"/>
        <v>1740.6378249695181</v>
      </c>
    </row>
    <row r="317" spans="4:8" x14ac:dyDescent="0.2">
      <c r="D317" s="2">
        <v>310</v>
      </c>
      <c r="E317" s="4">
        <f t="shared" si="16"/>
        <v>1740.6378249695183</v>
      </c>
      <c r="F317" s="4">
        <f t="shared" si="17"/>
        <v>600.65560179017086</v>
      </c>
      <c r="G317" s="4">
        <f t="shared" si="18"/>
        <v>1139.9822231793476</v>
      </c>
      <c r="H317" s="4">
        <f t="shared" si="19"/>
        <v>1740.6378249695185</v>
      </c>
    </row>
    <row r="318" spans="4:8" x14ac:dyDescent="0.2">
      <c r="D318" s="2">
        <v>311</v>
      </c>
      <c r="E318" s="4">
        <f t="shared" si="16"/>
        <v>1740.6378249695183</v>
      </c>
      <c r="F318" s="4">
        <f t="shared" si="17"/>
        <v>591.15574993034284</v>
      </c>
      <c r="G318" s="4">
        <f t="shared" si="18"/>
        <v>1149.4820750391752</v>
      </c>
      <c r="H318" s="4">
        <f t="shared" si="19"/>
        <v>1740.6378249695181</v>
      </c>
    </row>
    <row r="319" spans="4:8" x14ac:dyDescent="0.2">
      <c r="D319" s="2">
        <v>312</v>
      </c>
      <c r="E319" s="4">
        <f t="shared" si="16"/>
        <v>1740.6378249695183</v>
      </c>
      <c r="F319" s="4">
        <f t="shared" si="17"/>
        <v>581.57673263834965</v>
      </c>
      <c r="G319" s="4">
        <f t="shared" si="18"/>
        <v>1159.0610923311685</v>
      </c>
      <c r="H319" s="4">
        <f t="shared" si="19"/>
        <v>1740.6378249695181</v>
      </c>
    </row>
    <row r="320" spans="4:8" x14ac:dyDescent="0.2">
      <c r="D320" s="2">
        <v>313</v>
      </c>
      <c r="E320" s="4">
        <f t="shared" si="16"/>
        <v>1740.6378249695183</v>
      </c>
      <c r="F320" s="4">
        <f t="shared" si="17"/>
        <v>571.91789020225667</v>
      </c>
      <c r="G320" s="4">
        <f t="shared" si="18"/>
        <v>1168.7199347672615</v>
      </c>
      <c r="H320" s="4">
        <f t="shared" si="19"/>
        <v>1740.6378249695181</v>
      </c>
    </row>
    <row r="321" spans="4:8" x14ac:dyDescent="0.2">
      <c r="D321" s="2">
        <v>314</v>
      </c>
      <c r="E321" s="4">
        <f t="shared" si="16"/>
        <v>1740.6378249695183</v>
      </c>
      <c r="F321" s="4">
        <f t="shared" si="17"/>
        <v>562.17855741252959</v>
      </c>
      <c r="G321" s="4">
        <f t="shared" si="18"/>
        <v>1178.4592675569886</v>
      </c>
      <c r="H321" s="4">
        <f t="shared" si="19"/>
        <v>1740.6378249695181</v>
      </c>
    </row>
    <row r="322" spans="4:8" x14ac:dyDescent="0.2">
      <c r="D322" s="2">
        <v>315</v>
      </c>
      <c r="E322" s="4">
        <f t="shared" si="16"/>
        <v>1740.6378249695183</v>
      </c>
      <c r="F322" s="4">
        <f t="shared" si="17"/>
        <v>552.35806351622125</v>
      </c>
      <c r="G322" s="4">
        <f t="shared" si="18"/>
        <v>1188.2797614532967</v>
      </c>
      <c r="H322" s="4">
        <f t="shared" si="19"/>
        <v>1740.6378249695181</v>
      </c>
    </row>
    <row r="323" spans="4:8" x14ac:dyDescent="0.2">
      <c r="D323" s="2">
        <v>316</v>
      </c>
      <c r="E323" s="4">
        <f t="shared" si="16"/>
        <v>1740.6378249695183</v>
      </c>
      <c r="F323" s="4">
        <f t="shared" si="17"/>
        <v>542.45573217077708</v>
      </c>
      <c r="G323" s="4">
        <f t="shared" si="18"/>
        <v>1198.182092798741</v>
      </c>
      <c r="H323" s="4">
        <f t="shared" si="19"/>
        <v>1740.6378249695181</v>
      </c>
    </row>
    <row r="324" spans="4:8" x14ac:dyDescent="0.2">
      <c r="D324" s="2">
        <v>317</v>
      </c>
      <c r="E324" s="4">
        <f t="shared" si="16"/>
        <v>1740.6378249695183</v>
      </c>
      <c r="F324" s="4">
        <f t="shared" si="17"/>
        <v>532.47088139745426</v>
      </c>
      <c r="G324" s="4">
        <f t="shared" si="18"/>
        <v>1208.1669435720637</v>
      </c>
      <c r="H324" s="4">
        <f t="shared" si="19"/>
        <v>1740.6378249695181</v>
      </c>
    </row>
    <row r="325" spans="4:8" x14ac:dyDescent="0.2">
      <c r="D325" s="2">
        <v>318</v>
      </c>
      <c r="E325" s="4">
        <f t="shared" si="16"/>
        <v>1740.6378249695183</v>
      </c>
      <c r="F325" s="4">
        <f t="shared" si="17"/>
        <v>522.40282353435384</v>
      </c>
      <c r="G325" s="4">
        <f t="shared" si="18"/>
        <v>1218.2350014351646</v>
      </c>
      <c r="H325" s="4">
        <f t="shared" si="19"/>
        <v>1740.6378249695185</v>
      </c>
    </row>
    <row r="326" spans="4:8" x14ac:dyDescent="0.2">
      <c r="D326" s="2">
        <v>319</v>
      </c>
      <c r="E326" s="4">
        <f t="shared" si="16"/>
        <v>1740.6378249695183</v>
      </c>
      <c r="F326" s="4">
        <f t="shared" si="17"/>
        <v>512.25086518906073</v>
      </c>
      <c r="G326" s="4">
        <f t="shared" si="18"/>
        <v>1228.3869597804576</v>
      </c>
      <c r="H326" s="4">
        <f t="shared" si="19"/>
        <v>1740.6378249695183</v>
      </c>
    </row>
    <row r="327" spans="4:8" x14ac:dyDescent="0.2">
      <c r="D327" s="2">
        <v>320</v>
      </c>
      <c r="E327" s="4">
        <f t="shared" si="16"/>
        <v>1740.6378249695183</v>
      </c>
      <c r="F327" s="4">
        <f t="shared" si="17"/>
        <v>502.01430719089029</v>
      </c>
      <c r="G327" s="4">
        <f t="shared" si="18"/>
        <v>1238.6235177786277</v>
      </c>
      <c r="H327" s="4">
        <f t="shared" si="19"/>
        <v>1740.6378249695181</v>
      </c>
    </row>
    <row r="328" spans="4:8" x14ac:dyDescent="0.2">
      <c r="D328" s="2">
        <v>321</v>
      </c>
      <c r="E328" s="4">
        <f t="shared" ref="E328:E367" si="20">PMT(rate,duration,-amt,0,1)</f>
        <v>1740.6378249695183</v>
      </c>
      <c r="F328" s="4">
        <f t="shared" ref="F328:F367" si="21">IPMT(rate,D328,duration,-amt,0,1)</f>
        <v>491.69244454273513</v>
      </c>
      <c r="G328" s="4">
        <f t="shared" ref="G328:G367" si="22">PPMT(rate,D328,duration,-amt,0,1)</f>
        <v>1248.9453804267832</v>
      </c>
      <c r="H328" s="4">
        <f t="shared" si="19"/>
        <v>1740.6378249695183</v>
      </c>
    </row>
    <row r="329" spans="4:8" x14ac:dyDescent="0.2">
      <c r="D329" s="2">
        <v>322</v>
      </c>
      <c r="E329" s="4">
        <f t="shared" si="20"/>
        <v>1740.6378249695183</v>
      </c>
      <c r="F329" s="4">
        <f t="shared" si="21"/>
        <v>481.28456637251185</v>
      </c>
      <c r="G329" s="4">
        <f t="shared" si="22"/>
        <v>1259.3532585970065</v>
      </c>
      <c r="H329" s="4">
        <f t="shared" ref="H329:H367" si="23">F329+G329</f>
        <v>1740.6378249695183</v>
      </c>
    </row>
    <row r="330" spans="4:8" x14ac:dyDescent="0.2">
      <c r="D330" s="2">
        <v>323</v>
      </c>
      <c r="E330" s="4">
        <f t="shared" si="20"/>
        <v>1740.6378249695183</v>
      </c>
      <c r="F330" s="4">
        <f t="shared" si="21"/>
        <v>470.78995588420338</v>
      </c>
      <c r="G330" s="4">
        <f t="shared" si="22"/>
        <v>1269.8478690853149</v>
      </c>
      <c r="H330" s="4">
        <f t="shared" si="23"/>
        <v>1740.6378249695183</v>
      </c>
    </row>
    <row r="331" spans="4:8" x14ac:dyDescent="0.2">
      <c r="D331" s="2">
        <v>324</v>
      </c>
      <c r="E331" s="4">
        <f t="shared" si="20"/>
        <v>1740.6378249695183</v>
      </c>
      <c r="F331" s="4">
        <f t="shared" si="21"/>
        <v>460.20789030849249</v>
      </c>
      <c r="G331" s="4">
        <f t="shared" si="22"/>
        <v>1280.4299346610258</v>
      </c>
      <c r="H331" s="4">
        <f t="shared" si="23"/>
        <v>1740.6378249695183</v>
      </c>
    </row>
    <row r="332" spans="4:8" x14ac:dyDescent="0.2">
      <c r="D332" s="2">
        <v>325</v>
      </c>
      <c r="E332" s="4">
        <f t="shared" si="20"/>
        <v>1740.6378249695183</v>
      </c>
      <c r="F332" s="4">
        <f t="shared" si="21"/>
        <v>449.537640852984</v>
      </c>
      <c r="G332" s="4">
        <f t="shared" si="22"/>
        <v>1291.1001841165344</v>
      </c>
      <c r="H332" s="4">
        <f t="shared" si="23"/>
        <v>1740.6378249695183</v>
      </c>
    </row>
    <row r="333" spans="4:8" x14ac:dyDescent="0.2">
      <c r="D333" s="2">
        <v>326</v>
      </c>
      <c r="E333" s="4">
        <f t="shared" si="20"/>
        <v>1740.6378249695183</v>
      </c>
      <c r="F333" s="4">
        <f t="shared" si="21"/>
        <v>438.77847265201285</v>
      </c>
      <c r="G333" s="4">
        <f t="shared" si="22"/>
        <v>1301.8593523175052</v>
      </c>
      <c r="H333" s="4">
        <f t="shared" si="23"/>
        <v>1740.6378249695181</v>
      </c>
    </row>
    <row r="334" spans="4:8" x14ac:dyDescent="0.2">
      <c r="D334" s="2">
        <v>327</v>
      </c>
      <c r="E334" s="4">
        <f t="shared" si="20"/>
        <v>1740.6378249695183</v>
      </c>
      <c r="F334" s="4">
        <f t="shared" si="21"/>
        <v>427.92964471603358</v>
      </c>
      <c r="G334" s="4">
        <f t="shared" si="22"/>
        <v>1312.7081802534847</v>
      </c>
      <c r="H334" s="4">
        <f t="shared" si="23"/>
        <v>1740.6378249695183</v>
      </c>
    </row>
    <row r="335" spans="4:8" x14ac:dyDescent="0.2">
      <c r="D335" s="2">
        <v>328</v>
      </c>
      <c r="E335" s="4">
        <f t="shared" si="20"/>
        <v>1740.6378249695183</v>
      </c>
      <c r="F335" s="4">
        <f t="shared" si="21"/>
        <v>416.99040988058783</v>
      </c>
      <c r="G335" s="4">
        <f t="shared" si="22"/>
        <v>1323.6474150889303</v>
      </c>
      <c r="H335" s="4">
        <f t="shared" si="23"/>
        <v>1740.6378249695181</v>
      </c>
    </row>
    <row r="336" spans="4:8" x14ac:dyDescent="0.2">
      <c r="D336" s="2">
        <v>329</v>
      </c>
      <c r="E336" s="4">
        <f t="shared" si="20"/>
        <v>1740.6378249695183</v>
      </c>
      <c r="F336" s="4">
        <f t="shared" si="21"/>
        <v>405.96001475484678</v>
      </c>
      <c r="G336" s="4">
        <f t="shared" si="22"/>
        <v>1334.6778102146714</v>
      </c>
      <c r="H336" s="4">
        <f t="shared" si="23"/>
        <v>1740.6378249695181</v>
      </c>
    </row>
    <row r="337" spans="4:8" x14ac:dyDescent="0.2">
      <c r="D337" s="2">
        <v>330</v>
      </c>
      <c r="E337" s="4">
        <f t="shared" si="20"/>
        <v>1740.6378249695183</v>
      </c>
      <c r="F337" s="4">
        <f t="shared" si="21"/>
        <v>394.83769966972466</v>
      </c>
      <c r="G337" s="4">
        <f t="shared" si="22"/>
        <v>1345.8001252997938</v>
      </c>
      <c r="H337" s="4">
        <f t="shared" si="23"/>
        <v>1740.6378249695185</v>
      </c>
    </row>
    <row r="338" spans="4:8" x14ac:dyDescent="0.2">
      <c r="D338" s="2">
        <v>331</v>
      </c>
      <c r="E338" s="4">
        <f t="shared" si="20"/>
        <v>1740.6378249695183</v>
      </c>
      <c r="F338" s="4">
        <f t="shared" si="21"/>
        <v>383.62269862555956</v>
      </c>
      <c r="G338" s="4">
        <f t="shared" si="22"/>
        <v>1357.0151263439586</v>
      </c>
      <c r="H338" s="4">
        <f t="shared" si="23"/>
        <v>1740.6378249695181</v>
      </c>
    </row>
    <row r="339" spans="4:8" x14ac:dyDescent="0.2">
      <c r="D339" s="2">
        <v>332</v>
      </c>
      <c r="E339" s="4">
        <f t="shared" si="20"/>
        <v>1740.6378249695183</v>
      </c>
      <c r="F339" s="4">
        <f t="shared" si="21"/>
        <v>372.31423923935989</v>
      </c>
      <c r="G339" s="4">
        <f t="shared" si="22"/>
        <v>1368.3235857301581</v>
      </c>
      <c r="H339" s="4">
        <f t="shared" si="23"/>
        <v>1740.6378249695181</v>
      </c>
    </row>
    <row r="340" spans="4:8" x14ac:dyDescent="0.2">
      <c r="D340" s="2">
        <v>333</v>
      </c>
      <c r="E340" s="4">
        <f t="shared" si="20"/>
        <v>1740.6378249695183</v>
      </c>
      <c r="F340" s="4">
        <f t="shared" si="21"/>
        <v>360.91154269160859</v>
      </c>
      <c r="G340" s="4">
        <f t="shared" si="22"/>
        <v>1379.7262822779096</v>
      </c>
      <c r="H340" s="4">
        <f t="shared" si="23"/>
        <v>1740.6378249695181</v>
      </c>
    </row>
    <row r="341" spans="4:8" x14ac:dyDescent="0.2">
      <c r="D341" s="2">
        <v>334</v>
      </c>
      <c r="E341" s="4">
        <f t="shared" si="20"/>
        <v>1740.6378249695183</v>
      </c>
      <c r="F341" s="4">
        <f t="shared" si="21"/>
        <v>349.41382367262605</v>
      </c>
      <c r="G341" s="4">
        <f t="shared" si="22"/>
        <v>1391.2240012968921</v>
      </c>
      <c r="H341" s="4">
        <f t="shared" si="23"/>
        <v>1740.6378249695181</v>
      </c>
    </row>
    <row r="342" spans="4:8" x14ac:dyDescent="0.2">
      <c r="D342" s="2">
        <v>335</v>
      </c>
      <c r="E342" s="4">
        <f t="shared" si="20"/>
        <v>1740.6378249695183</v>
      </c>
      <c r="F342" s="4">
        <f t="shared" si="21"/>
        <v>337.82029032848533</v>
      </c>
      <c r="G342" s="4">
        <f t="shared" si="22"/>
        <v>1402.817534641033</v>
      </c>
      <c r="H342" s="4">
        <f t="shared" si="23"/>
        <v>1740.6378249695183</v>
      </c>
    </row>
    <row r="343" spans="4:8" x14ac:dyDescent="0.2">
      <c r="D343" s="2">
        <v>336</v>
      </c>
      <c r="E343" s="4">
        <f t="shared" si="20"/>
        <v>1740.6378249695183</v>
      </c>
      <c r="F343" s="4">
        <f t="shared" si="21"/>
        <v>326.13014420647664</v>
      </c>
      <c r="G343" s="4">
        <f t="shared" si="22"/>
        <v>1414.5076807630417</v>
      </c>
      <c r="H343" s="4">
        <f t="shared" si="23"/>
        <v>1740.6378249695183</v>
      </c>
    </row>
    <row r="344" spans="4:8" x14ac:dyDescent="0.2">
      <c r="D344" s="2">
        <v>337</v>
      </c>
      <c r="E344" s="4">
        <f t="shared" si="20"/>
        <v>1740.6378249695183</v>
      </c>
      <c r="F344" s="4">
        <f t="shared" si="21"/>
        <v>314.34258020011799</v>
      </c>
      <c r="G344" s="4">
        <f t="shared" si="22"/>
        <v>1426.2952447694001</v>
      </c>
      <c r="H344" s="4">
        <f t="shared" si="23"/>
        <v>1740.6378249695181</v>
      </c>
    </row>
    <row r="345" spans="4:8" x14ac:dyDescent="0.2">
      <c r="D345" s="2">
        <v>338</v>
      </c>
      <c r="E345" s="4">
        <f t="shared" si="20"/>
        <v>1740.6378249695183</v>
      </c>
      <c r="F345" s="4">
        <f t="shared" si="21"/>
        <v>302.45678649370632</v>
      </c>
      <c r="G345" s="4">
        <f t="shared" si="22"/>
        <v>1438.1810384758119</v>
      </c>
      <c r="H345" s="4">
        <f t="shared" si="23"/>
        <v>1740.6378249695181</v>
      </c>
    </row>
    <row r="346" spans="4:8" x14ac:dyDescent="0.2">
      <c r="D346" s="2">
        <v>339</v>
      </c>
      <c r="E346" s="4">
        <f t="shared" si="20"/>
        <v>1740.6378249695183</v>
      </c>
      <c r="F346" s="4">
        <f t="shared" si="21"/>
        <v>290.47194450640785</v>
      </c>
      <c r="G346" s="4">
        <f t="shared" si="22"/>
        <v>1450.1658804631104</v>
      </c>
      <c r="H346" s="4">
        <f t="shared" si="23"/>
        <v>1740.6378249695183</v>
      </c>
    </row>
    <row r="347" spans="4:8" x14ac:dyDescent="0.2">
      <c r="D347" s="2">
        <v>340</v>
      </c>
      <c r="E347" s="4">
        <f t="shared" si="20"/>
        <v>1740.6378249695183</v>
      </c>
      <c r="F347" s="4">
        <f t="shared" si="21"/>
        <v>278.38722883588196</v>
      </c>
      <c r="G347" s="4">
        <f t="shared" si="22"/>
        <v>1462.2505961336365</v>
      </c>
      <c r="H347" s="4">
        <f t="shared" si="23"/>
        <v>1740.6378249695185</v>
      </c>
    </row>
    <row r="348" spans="4:8" x14ac:dyDescent="0.2">
      <c r="D348" s="2">
        <v>341</v>
      </c>
      <c r="E348" s="4">
        <f t="shared" si="20"/>
        <v>1740.6378249695183</v>
      </c>
      <c r="F348" s="4">
        <f t="shared" si="21"/>
        <v>266.20180720143503</v>
      </c>
      <c r="G348" s="4">
        <f t="shared" si="22"/>
        <v>1474.4360177680833</v>
      </c>
      <c r="H348" s="4">
        <f t="shared" si="23"/>
        <v>1740.6378249695183</v>
      </c>
    </row>
    <row r="349" spans="4:8" x14ac:dyDescent="0.2">
      <c r="D349" s="2">
        <v>342</v>
      </c>
      <c r="E349" s="4">
        <f t="shared" si="20"/>
        <v>1740.6378249695183</v>
      </c>
      <c r="F349" s="4">
        <f t="shared" si="21"/>
        <v>253.91484038670094</v>
      </c>
      <c r="G349" s="4">
        <f t="shared" si="22"/>
        <v>1486.7229845828172</v>
      </c>
      <c r="H349" s="4">
        <f t="shared" si="23"/>
        <v>1740.6378249695181</v>
      </c>
    </row>
    <row r="350" spans="4:8" x14ac:dyDescent="0.2">
      <c r="D350" s="2">
        <v>343</v>
      </c>
      <c r="E350" s="4">
        <f t="shared" si="20"/>
        <v>1740.6378249695183</v>
      </c>
      <c r="F350" s="4">
        <f t="shared" si="21"/>
        <v>241.52548218184415</v>
      </c>
      <c r="G350" s="4">
        <f t="shared" si="22"/>
        <v>1499.1123427876739</v>
      </c>
      <c r="H350" s="4">
        <f t="shared" si="23"/>
        <v>1740.6378249695181</v>
      </c>
    </row>
    <row r="351" spans="4:8" x14ac:dyDescent="0.2">
      <c r="D351" s="2">
        <v>344</v>
      </c>
      <c r="E351" s="4">
        <f t="shared" si="20"/>
        <v>1740.6378249695183</v>
      </c>
      <c r="F351" s="4">
        <f t="shared" si="21"/>
        <v>229.03287932528019</v>
      </c>
      <c r="G351" s="4">
        <f t="shared" si="22"/>
        <v>1511.6049456442379</v>
      </c>
      <c r="H351" s="4">
        <f t="shared" si="23"/>
        <v>1740.6378249695181</v>
      </c>
    </row>
    <row r="352" spans="4:8" x14ac:dyDescent="0.2">
      <c r="D352" s="2">
        <v>345</v>
      </c>
      <c r="E352" s="4">
        <f t="shared" si="20"/>
        <v>1740.6378249695183</v>
      </c>
      <c r="F352" s="4">
        <f t="shared" si="21"/>
        <v>216.43617144491157</v>
      </c>
      <c r="G352" s="4">
        <f t="shared" si="22"/>
        <v>1524.2016535246066</v>
      </c>
      <c r="H352" s="4">
        <f t="shared" si="23"/>
        <v>1740.6378249695181</v>
      </c>
    </row>
    <row r="353" spans="4:8" x14ac:dyDescent="0.2">
      <c r="D353" s="2">
        <v>346</v>
      </c>
      <c r="E353" s="4">
        <f t="shared" si="20"/>
        <v>1740.6378249695183</v>
      </c>
      <c r="F353" s="4">
        <f t="shared" si="21"/>
        <v>203.73449099887316</v>
      </c>
      <c r="G353" s="4">
        <f t="shared" si="22"/>
        <v>1536.903333970645</v>
      </c>
      <c r="H353" s="4">
        <f t="shared" si="23"/>
        <v>1740.6378249695181</v>
      </c>
    </row>
    <row r="354" spans="4:8" x14ac:dyDescent="0.2">
      <c r="D354" s="2">
        <v>347</v>
      </c>
      <c r="E354" s="4">
        <f t="shared" si="20"/>
        <v>1740.6378249695183</v>
      </c>
      <c r="F354" s="4">
        <f t="shared" si="21"/>
        <v>190.92696321578447</v>
      </c>
      <c r="G354" s="4">
        <f t="shared" si="22"/>
        <v>1549.7108617537338</v>
      </c>
      <c r="H354" s="4">
        <f t="shared" si="23"/>
        <v>1740.6378249695183</v>
      </c>
    </row>
    <row r="355" spans="4:8" x14ac:dyDescent="0.2">
      <c r="D355" s="2">
        <v>348</v>
      </c>
      <c r="E355" s="4">
        <f t="shared" si="20"/>
        <v>1740.6378249695183</v>
      </c>
      <c r="F355" s="4">
        <f t="shared" si="21"/>
        <v>178.01270603450334</v>
      </c>
      <c r="G355" s="4">
        <f t="shared" si="22"/>
        <v>1562.6251189350148</v>
      </c>
      <c r="H355" s="4">
        <f t="shared" si="23"/>
        <v>1740.6378249695181</v>
      </c>
    </row>
    <row r="356" spans="4:8" x14ac:dyDescent="0.2">
      <c r="D356" s="2">
        <v>349</v>
      </c>
      <c r="E356" s="4">
        <f t="shared" si="20"/>
        <v>1740.6378249695183</v>
      </c>
      <c r="F356" s="4">
        <f t="shared" si="21"/>
        <v>164.9908300433782</v>
      </c>
      <c r="G356" s="4">
        <f t="shared" si="22"/>
        <v>1575.64699492614</v>
      </c>
      <c r="H356" s="4">
        <f t="shared" si="23"/>
        <v>1740.6378249695181</v>
      </c>
    </row>
    <row r="357" spans="4:8" x14ac:dyDescent="0.2">
      <c r="D357" s="2">
        <v>350</v>
      </c>
      <c r="E357" s="4">
        <f t="shared" si="20"/>
        <v>1740.6378249695183</v>
      </c>
      <c r="F357" s="4">
        <f t="shared" si="21"/>
        <v>151.86043841899374</v>
      </c>
      <c r="G357" s="4">
        <f t="shared" si="22"/>
        <v>1588.7773865505246</v>
      </c>
      <c r="H357" s="4">
        <f t="shared" si="23"/>
        <v>1740.6378249695183</v>
      </c>
    </row>
    <row r="358" spans="4:8" x14ac:dyDescent="0.2">
      <c r="D358" s="2">
        <v>351</v>
      </c>
      <c r="E358" s="4">
        <f t="shared" si="20"/>
        <v>1740.6378249695183</v>
      </c>
      <c r="F358" s="4">
        <f t="shared" si="21"/>
        <v>138.62062686440603</v>
      </c>
      <c r="G358" s="4">
        <f t="shared" si="22"/>
        <v>1602.0171981051124</v>
      </c>
      <c r="H358" s="4">
        <f t="shared" si="23"/>
        <v>1740.6378249695183</v>
      </c>
    </row>
    <row r="359" spans="4:8" x14ac:dyDescent="0.2">
      <c r="D359" s="2">
        <v>352</v>
      </c>
      <c r="E359" s="4">
        <f t="shared" si="20"/>
        <v>1740.6378249695183</v>
      </c>
      <c r="F359" s="4">
        <f t="shared" si="21"/>
        <v>125.27048354686343</v>
      </c>
      <c r="G359" s="4">
        <f t="shared" si="22"/>
        <v>1615.3673414226548</v>
      </c>
      <c r="H359" s="4">
        <f t="shared" si="23"/>
        <v>1740.6378249695183</v>
      </c>
    </row>
    <row r="360" spans="4:8" x14ac:dyDescent="0.2">
      <c r="D360" s="2">
        <v>353</v>
      </c>
      <c r="E360" s="4">
        <f t="shared" si="20"/>
        <v>1740.6378249695183</v>
      </c>
      <c r="F360" s="4">
        <f t="shared" si="21"/>
        <v>111.80908903500796</v>
      </c>
      <c r="G360" s="4">
        <f t="shared" si="22"/>
        <v>1628.8287359345102</v>
      </c>
      <c r="H360" s="4">
        <f t="shared" si="23"/>
        <v>1740.6378249695181</v>
      </c>
    </row>
    <row r="361" spans="4:8" x14ac:dyDescent="0.2">
      <c r="D361" s="2">
        <v>354</v>
      </c>
      <c r="E361" s="4">
        <f t="shared" si="20"/>
        <v>1740.6378249695183</v>
      </c>
      <c r="F361" s="4">
        <f t="shared" si="21"/>
        <v>98.235516235553703</v>
      </c>
      <c r="G361" s="4">
        <f t="shared" si="22"/>
        <v>1642.4023087339644</v>
      </c>
      <c r="H361" s="4">
        <f t="shared" si="23"/>
        <v>1740.6378249695181</v>
      </c>
    </row>
    <row r="362" spans="4:8" x14ac:dyDescent="0.2">
      <c r="D362" s="2">
        <v>355</v>
      </c>
      <c r="E362" s="4">
        <f t="shared" si="20"/>
        <v>1740.6378249695183</v>
      </c>
      <c r="F362" s="4">
        <f t="shared" si="21"/>
        <v>84.548830329437337</v>
      </c>
      <c r="G362" s="4">
        <f t="shared" si="22"/>
        <v>1656.088994640081</v>
      </c>
      <c r="H362" s="4">
        <f t="shared" si="23"/>
        <v>1740.6378249695183</v>
      </c>
    </row>
    <row r="363" spans="4:8" x14ac:dyDescent="0.2">
      <c r="D363" s="2">
        <v>356</v>
      </c>
      <c r="E363" s="4">
        <f t="shared" si="20"/>
        <v>1740.6378249695183</v>
      </c>
      <c r="F363" s="4">
        <f t="shared" si="21"/>
        <v>70.748088707436665</v>
      </c>
      <c r="G363" s="4">
        <f t="shared" si="22"/>
        <v>1669.8897362620817</v>
      </c>
      <c r="H363" s="4">
        <f t="shared" si="23"/>
        <v>1740.6378249695183</v>
      </c>
    </row>
    <row r="364" spans="4:8" x14ac:dyDescent="0.2">
      <c r="D364" s="2">
        <v>357</v>
      </c>
      <c r="E364" s="4">
        <f t="shared" si="20"/>
        <v>1740.6378249695183</v>
      </c>
      <c r="F364" s="4">
        <f t="shared" si="21"/>
        <v>56.83234090525265</v>
      </c>
      <c r="G364" s="4">
        <f t="shared" si="22"/>
        <v>1683.8054840642653</v>
      </c>
      <c r="H364" s="4">
        <f t="shared" si="23"/>
        <v>1740.6378249695181</v>
      </c>
    </row>
    <row r="365" spans="4:8" x14ac:dyDescent="0.2">
      <c r="D365" s="2">
        <v>358</v>
      </c>
      <c r="E365" s="4">
        <f t="shared" si="20"/>
        <v>1740.6378249695183</v>
      </c>
      <c r="F365" s="4">
        <f t="shared" si="21"/>
        <v>42.800628538050439</v>
      </c>
      <c r="G365" s="4">
        <f t="shared" si="22"/>
        <v>1697.8371964314679</v>
      </c>
      <c r="H365" s="4">
        <f t="shared" si="23"/>
        <v>1740.6378249695183</v>
      </c>
    </row>
    <row r="366" spans="4:8" x14ac:dyDescent="0.2">
      <c r="D366" s="2">
        <v>359</v>
      </c>
      <c r="E366" s="4">
        <f t="shared" si="20"/>
        <v>1740.6378249695183</v>
      </c>
      <c r="F366" s="4">
        <f t="shared" si="21"/>
        <v>28.651985234454877</v>
      </c>
      <c r="G366" s="4">
        <f t="shared" si="22"/>
        <v>1711.9858397350633</v>
      </c>
      <c r="H366" s="4">
        <f t="shared" si="23"/>
        <v>1740.6378249695183</v>
      </c>
    </row>
    <row r="367" spans="4:8" x14ac:dyDescent="0.2">
      <c r="D367" s="2">
        <v>360</v>
      </c>
      <c r="E367" s="4">
        <f t="shared" si="20"/>
        <v>1740.6378249695183</v>
      </c>
      <c r="F367" s="4">
        <f t="shared" si="21"/>
        <v>14.385436569996019</v>
      </c>
      <c r="G367" s="4">
        <f t="shared" si="22"/>
        <v>1726.2523883995223</v>
      </c>
      <c r="H367" s="4">
        <f t="shared" si="23"/>
        <v>1740.6378249695183</v>
      </c>
    </row>
  </sheetData>
  <pageMargins left="0.75" right="0.75" top="1" bottom="1" header="0.5" footer="0.5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B682B-409F-4A52-A990-B39FD68CDCE5}">
  <sheetPr codeName="Sheet31"/>
  <dimension ref="A4:B7"/>
  <sheetViews>
    <sheetView tabSelected="1" workbookViewId="0">
      <selection activeCell="B7" sqref="B7"/>
    </sheetView>
  </sheetViews>
  <sheetFormatPr defaultRowHeight="12.75" x14ac:dyDescent="0.2"/>
  <cols>
    <col min="1" max="16384" width="9.140625" style="2"/>
  </cols>
  <sheetData>
    <row r="4" spans="1:2" x14ac:dyDescent="0.2">
      <c r="A4" s="2" t="s">
        <v>172</v>
      </c>
      <c r="B4" s="4">
        <f>FV(0.07,3,0,-100,1)</f>
        <v>122.50430000000001</v>
      </c>
    </row>
    <row r="7" spans="1:2" x14ac:dyDescent="0.2">
      <c r="A7" s="2" t="s">
        <v>2</v>
      </c>
      <c r="B7" s="2">
        <f>100*1.07^3</f>
        <v>122.50430000000001</v>
      </c>
    </row>
  </sheetData>
  <pageMargins left="0.75" right="0.75" top="1" bottom="1" header="0.5" footer="0.5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34C88-8495-4A76-9FC9-5466C793FF60}">
  <sheetPr codeName="Sheet4"/>
  <dimension ref="B2:C8"/>
  <sheetViews>
    <sheetView workbookViewId="0">
      <selection activeCell="B3" sqref="B3"/>
    </sheetView>
  </sheetViews>
  <sheetFormatPr defaultRowHeight="12.75" x14ac:dyDescent="0.2"/>
  <cols>
    <col min="1" max="1" width="9.140625" style="2"/>
    <col min="2" max="2" width="30" style="2" customWidth="1"/>
    <col min="3" max="3" width="12.28515625" style="2" bestFit="1" customWidth="1"/>
    <col min="4" max="16384" width="9.140625" style="2"/>
  </cols>
  <sheetData>
    <row r="2" spans="2:3" x14ac:dyDescent="0.2">
      <c r="B2" s="5" t="s">
        <v>22</v>
      </c>
    </row>
    <row r="3" spans="2:3" x14ac:dyDescent="0.2">
      <c r="B3" s="5"/>
    </row>
    <row r="6" spans="2:3" x14ac:dyDescent="0.2">
      <c r="B6" s="2" t="s">
        <v>23</v>
      </c>
      <c r="C6" s="4">
        <f>FV(0.06,20,0,-10000,1)</f>
        <v>32071.354722128479</v>
      </c>
    </row>
    <row r="7" spans="2:3" x14ac:dyDescent="0.2">
      <c r="B7" s="2" t="s">
        <v>24</v>
      </c>
      <c r="C7" s="4">
        <f>FV(0.06,20,-4000,0,1)</f>
        <v>155970.90670304126</v>
      </c>
    </row>
    <row r="8" spans="2:3" x14ac:dyDescent="0.2">
      <c r="B8" s="2" t="s">
        <v>25</v>
      </c>
      <c r="C8" s="4">
        <f>SUM(C6:C7)</f>
        <v>188042.26142516974</v>
      </c>
    </row>
  </sheetData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73B5B-69BD-4088-BC3A-C6B7C2A36C6C}">
  <sheetPr codeName="Sheet5"/>
  <dimension ref="B2:D245"/>
  <sheetViews>
    <sheetView workbookViewId="0">
      <selection activeCell="D13" sqref="D13"/>
    </sheetView>
  </sheetViews>
  <sheetFormatPr defaultRowHeight="12.75" x14ac:dyDescent="0.2"/>
  <cols>
    <col min="1" max="3" width="9.140625" style="2"/>
    <col min="4" max="4" width="11.7109375" style="2" bestFit="1" customWidth="1"/>
    <col min="5" max="16384" width="9.140625" style="2"/>
  </cols>
  <sheetData>
    <row r="2" spans="2:4" x14ac:dyDescent="0.2">
      <c r="B2" s="5"/>
      <c r="D2" s="2" t="s">
        <v>26</v>
      </c>
    </row>
    <row r="3" spans="2:4" x14ac:dyDescent="0.2">
      <c r="B3" s="5" t="s">
        <v>27</v>
      </c>
      <c r="D3" s="2" t="s">
        <v>28</v>
      </c>
    </row>
    <row r="4" spans="2:4" x14ac:dyDescent="0.2">
      <c r="D4" s="2" t="s">
        <v>29</v>
      </c>
    </row>
    <row r="5" spans="2:4" x14ac:dyDescent="0.2">
      <c r="C5" s="2" t="s">
        <v>18</v>
      </c>
      <c r="D5" s="2" t="s">
        <v>30</v>
      </c>
    </row>
    <row r="6" spans="2:4" x14ac:dyDescent="0.2">
      <c r="C6" s="2">
        <v>1</v>
      </c>
      <c r="D6" s="4">
        <f>PMT(0.005,240,-300000,0,0)</f>
        <v>2149.2931754344945</v>
      </c>
    </row>
    <row r="7" spans="2:4" x14ac:dyDescent="0.2">
      <c r="C7" s="2">
        <v>2</v>
      </c>
      <c r="D7" s="4">
        <f t="shared" ref="D7:D70" si="0">PMT(0.005,240,-300000,0,0)</f>
        <v>2149.2931754344945</v>
      </c>
    </row>
    <row r="8" spans="2:4" x14ac:dyDescent="0.2">
      <c r="C8" s="2">
        <v>3</v>
      </c>
      <c r="D8" s="4">
        <f t="shared" si="0"/>
        <v>2149.2931754344945</v>
      </c>
    </row>
    <row r="9" spans="2:4" x14ac:dyDescent="0.2">
      <c r="C9" s="2">
        <v>4</v>
      </c>
      <c r="D9" s="4">
        <f t="shared" si="0"/>
        <v>2149.2931754344945</v>
      </c>
    </row>
    <row r="10" spans="2:4" x14ac:dyDescent="0.2">
      <c r="C10" s="2">
        <v>5</v>
      </c>
      <c r="D10" s="4">
        <f t="shared" si="0"/>
        <v>2149.2931754344945</v>
      </c>
    </row>
    <row r="11" spans="2:4" x14ac:dyDescent="0.2">
      <c r="C11" s="2">
        <v>6</v>
      </c>
      <c r="D11" s="4">
        <f t="shared" si="0"/>
        <v>2149.2931754344945</v>
      </c>
    </row>
    <row r="12" spans="2:4" x14ac:dyDescent="0.2">
      <c r="C12" s="2">
        <v>7</v>
      </c>
      <c r="D12" s="4">
        <f t="shared" si="0"/>
        <v>2149.2931754344945</v>
      </c>
    </row>
    <row r="13" spans="2:4" x14ac:dyDescent="0.2">
      <c r="C13" s="2">
        <v>8</v>
      </c>
      <c r="D13" s="4">
        <f t="shared" si="0"/>
        <v>2149.2931754344945</v>
      </c>
    </row>
    <row r="14" spans="2:4" x14ac:dyDescent="0.2">
      <c r="C14" s="2">
        <v>9</v>
      </c>
      <c r="D14" s="4">
        <f t="shared" si="0"/>
        <v>2149.2931754344945</v>
      </c>
    </row>
    <row r="15" spans="2:4" x14ac:dyDescent="0.2">
      <c r="C15" s="2">
        <v>10</v>
      </c>
      <c r="D15" s="4">
        <f t="shared" si="0"/>
        <v>2149.2931754344945</v>
      </c>
    </row>
    <row r="16" spans="2:4" x14ac:dyDescent="0.2">
      <c r="C16" s="2">
        <v>11</v>
      </c>
      <c r="D16" s="4">
        <f t="shared" si="0"/>
        <v>2149.2931754344945</v>
      </c>
    </row>
    <row r="17" spans="3:4" x14ac:dyDescent="0.2">
      <c r="C17" s="2">
        <v>12</v>
      </c>
      <c r="D17" s="4">
        <f t="shared" si="0"/>
        <v>2149.2931754344945</v>
      </c>
    </row>
    <row r="18" spans="3:4" x14ac:dyDescent="0.2">
      <c r="C18" s="2">
        <v>13</v>
      </c>
      <c r="D18" s="4">
        <f t="shared" si="0"/>
        <v>2149.2931754344945</v>
      </c>
    </row>
    <row r="19" spans="3:4" x14ac:dyDescent="0.2">
      <c r="C19" s="2">
        <v>14</v>
      </c>
      <c r="D19" s="4">
        <f t="shared" si="0"/>
        <v>2149.2931754344945</v>
      </c>
    </row>
    <row r="20" spans="3:4" x14ac:dyDescent="0.2">
      <c r="C20" s="2">
        <v>15</v>
      </c>
      <c r="D20" s="4">
        <f t="shared" si="0"/>
        <v>2149.2931754344945</v>
      </c>
    </row>
    <row r="21" spans="3:4" x14ac:dyDescent="0.2">
      <c r="C21" s="2">
        <v>16</v>
      </c>
      <c r="D21" s="4">
        <f t="shared" si="0"/>
        <v>2149.2931754344945</v>
      </c>
    </row>
    <row r="22" spans="3:4" x14ac:dyDescent="0.2">
      <c r="C22" s="2">
        <v>17</v>
      </c>
      <c r="D22" s="4">
        <f t="shared" si="0"/>
        <v>2149.2931754344945</v>
      </c>
    </row>
    <row r="23" spans="3:4" x14ac:dyDescent="0.2">
      <c r="C23" s="2">
        <v>18</v>
      </c>
      <c r="D23" s="4">
        <f t="shared" si="0"/>
        <v>2149.2931754344945</v>
      </c>
    </row>
    <row r="24" spans="3:4" x14ac:dyDescent="0.2">
      <c r="C24" s="2">
        <v>19</v>
      </c>
      <c r="D24" s="4">
        <f t="shared" si="0"/>
        <v>2149.2931754344945</v>
      </c>
    </row>
    <row r="25" spans="3:4" x14ac:dyDescent="0.2">
      <c r="C25" s="2">
        <v>20</v>
      </c>
      <c r="D25" s="4">
        <f t="shared" si="0"/>
        <v>2149.2931754344945</v>
      </c>
    </row>
    <row r="26" spans="3:4" x14ac:dyDescent="0.2">
      <c r="C26" s="2">
        <v>21</v>
      </c>
      <c r="D26" s="4">
        <f t="shared" si="0"/>
        <v>2149.2931754344945</v>
      </c>
    </row>
    <row r="27" spans="3:4" x14ac:dyDescent="0.2">
      <c r="C27" s="2">
        <v>22</v>
      </c>
      <c r="D27" s="4">
        <f t="shared" si="0"/>
        <v>2149.2931754344945</v>
      </c>
    </row>
    <row r="28" spans="3:4" x14ac:dyDescent="0.2">
      <c r="C28" s="2">
        <v>23</v>
      </c>
      <c r="D28" s="4">
        <f t="shared" si="0"/>
        <v>2149.2931754344945</v>
      </c>
    </row>
    <row r="29" spans="3:4" x14ac:dyDescent="0.2">
      <c r="C29" s="2">
        <v>24</v>
      </c>
      <c r="D29" s="4">
        <f t="shared" si="0"/>
        <v>2149.2931754344945</v>
      </c>
    </row>
    <row r="30" spans="3:4" x14ac:dyDescent="0.2">
      <c r="C30" s="2">
        <v>25</v>
      </c>
      <c r="D30" s="4">
        <f t="shared" si="0"/>
        <v>2149.2931754344945</v>
      </c>
    </row>
    <row r="31" spans="3:4" x14ac:dyDescent="0.2">
      <c r="C31" s="2">
        <v>26</v>
      </c>
      <c r="D31" s="4">
        <f t="shared" si="0"/>
        <v>2149.2931754344945</v>
      </c>
    </row>
    <row r="32" spans="3:4" x14ac:dyDescent="0.2">
      <c r="C32" s="2">
        <v>27</v>
      </c>
      <c r="D32" s="4">
        <f t="shared" si="0"/>
        <v>2149.2931754344945</v>
      </c>
    </row>
    <row r="33" spans="3:4" x14ac:dyDescent="0.2">
      <c r="C33" s="2">
        <v>28</v>
      </c>
      <c r="D33" s="4">
        <f t="shared" si="0"/>
        <v>2149.2931754344945</v>
      </c>
    </row>
    <row r="34" spans="3:4" x14ac:dyDescent="0.2">
      <c r="C34" s="2">
        <v>29</v>
      </c>
      <c r="D34" s="4">
        <f t="shared" si="0"/>
        <v>2149.2931754344945</v>
      </c>
    </row>
    <row r="35" spans="3:4" x14ac:dyDescent="0.2">
      <c r="C35" s="2">
        <v>30</v>
      </c>
      <c r="D35" s="4">
        <f t="shared" si="0"/>
        <v>2149.2931754344945</v>
      </c>
    </row>
    <row r="36" spans="3:4" x14ac:dyDescent="0.2">
      <c r="C36" s="2">
        <v>31</v>
      </c>
      <c r="D36" s="4">
        <f t="shared" si="0"/>
        <v>2149.2931754344945</v>
      </c>
    </row>
    <row r="37" spans="3:4" x14ac:dyDescent="0.2">
      <c r="C37" s="2">
        <v>32</v>
      </c>
      <c r="D37" s="4">
        <f t="shared" si="0"/>
        <v>2149.2931754344945</v>
      </c>
    </row>
    <row r="38" spans="3:4" x14ac:dyDescent="0.2">
      <c r="C38" s="2">
        <v>33</v>
      </c>
      <c r="D38" s="4">
        <f t="shared" si="0"/>
        <v>2149.2931754344945</v>
      </c>
    </row>
    <row r="39" spans="3:4" x14ac:dyDescent="0.2">
      <c r="C39" s="2">
        <v>34</v>
      </c>
      <c r="D39" s="4">
        <f t="shared" si="0"/>
        <v>2149.2931754344945</v>
      </c>
    </row>
    <row r="40" spans="3:4" x14ac:dyDescent="0.2">
      <c r="C40" s="2">
        <v>35</v>
      </c>
      <c r="D40" s="4">
        <f t="shared" si="0"/>
        <v>2149.2931754344945</v>
      </c>
    </row>
    <row r="41" spans="3:4" x14ac:dyDescent="0.2">
      <c r="C41" s="2">
        <v>36</v>
      </c>
      <c r="D41" s="4">
        <f t="shared" si="0"/>
        <v>2149.2931754344945</v>
      </c>
    </row>
    <row r="42" spans="3:4" x14ac:dyDescent="0.2">
      <c r="C42" s="2">
        <v>37</v>
      </c>
      <c r="D42" s="4">
        <f t="shared" si="0"/>
        <v>2149.2931754344945</v>
      </c>
    </row>
    <row r="43" spans="3:4" x14ac:dyDescent="0.2">
      <c r="C43" s="2">
        <v>38</v>
      </c>
      <c r="D43" s="4">
        <f t="shared" si="0"/>
        <v>2149.2931754344945</v>
      </c>
    </row>
    <row r="44" spans="3:4" x14ac:dyDescent="0.2">
      <c r="C44" s="2">
        <v>39</v>
      </c>
      <c r="D44" s="4">
        <f t="shared" si="0"/>
        <v>2149.2931754344945</v>
      </c>
    </row>
    <row r="45" spans="3:4" x14ac:dyDescent="0.2">
      <c r="C45" s="2">
        <v>40</v>
      </c>
      <c r="D45" s="4">
        <f t="shared" si="0"/>
        <v>2149.2931754344945</v>
      </c>
    </row>
    <row r="46" spans="3:4" x14ac:dyDescent="0.2">
      <c r="C46" s="2">
        <v>41</v>
      </c>
      <c r="D46" s="4">
        <f t="shared" si="0"/>
        <v>2149.2931754344945</v>
      </c>
    </row>
    <row r="47" spans="3:4" x14ac:dyDescent="0.2">
      <c r="C47" s="2">
        <v>42</v>
      </c>
      <c r="D47" s="4">
        <f t="shared" si="0"/>
        <v>2149.2931754344945</v>
      </c>
    </row>
    <row r="48" spans="3:4" x14ac:dyDescent="0.2">
      <c r="C48" s="2">
        <v>43</v>
      </c>
      <c r="D48" s="4">
        <f t="shared" si="0"/>
        <v>2149.2931754344945</v>
      </c>
    </row>
    <row r="49" spans="3:4" x14ac:dyDescent="0.2">
      <c r="C49" s="2">
        <v>44</v>
      </c>
      <c r="D49" s="4">
        <f t="shared" si="0"/>
        <v>2149.2931754344945</v>
      </c>
    </row>
    <row r="50" spans="3:4" x14ac:dyDescent="0.2">
      <c r="C50" s="2">
        <v>45</v>
      </c>
      <c r="D50" s="4">
        <f t="shared" si="0"/>
        <v>2149.2931754344945</v>
      </c>
    </row>
    <row r="51" spans="3:4" x14ac:dyDescent="0.2">
      <c r="C51" s="2">
        <v>46</v>
      </c>
      <c r="D51" s="4">
        <f t="shared" si="0"/>
        <v>2149.2931754344945</v>
      </c>
    </row>
    <row r="52" spans="3:4" x14ac:dyDescent="0.2">
      <c r="C52" s="2">
        <v>47</v>
      </c>
      <c r="D52" s="4">
        <f t="shared" si="0"/>
        <v>2149.2931754344945</v>
      </c>
    </row>
    <row r="53" spans="3:4" x14ac:dyDescent="0.2">
      <c r="C53" s="2">
        <v>48</v>
      </c>
      <c r="D53" s="4">
        <f t="shared" si="0"/>
        <v>2149.2931754344945</v>
      </c>
    </row>
    <row r="54" spans="3:4" x14ac:dyDescent="0.2">
      <c r="C54" s="2">
        <v>49</v>
      </c>
      <c r="D54" s="4">
        <f t="shared" si="0"/>
        <v>2149.2931754344945</v>
      </c>
    </row>
    <row r="55" spans="3:4" x14ac:dyDescent="0.2">
      <c r="C55" s="2">
        <v>50</v>
      </c>
      <c r="D55" s="4">
        <f t="shared" si="0"/>
        <v>2149.2931754344945</v>
      </c>
    </row>
    <row r="56" spans="3:4" x14ac:dyDescent="0.2">
      <c r="C56" s="2">
        <v>51</v>
      </c>
      <c r="D56" s="4">
        <f t="shared" si="0"/>
        <v>2149.2931754344945</v>
      </c>
    </row>
    <row r="57" spans="3:4" x14ac:dyDescent="0.2">
      <c r="C57" s="2">
        <v>52</v>
      </c>
      <c r="D57" s="4">
        <f t="shared" si="0"/>
        <v>2149.2931754344945</v>
      </c>
    </row>
    <row r="58" spans="3:4" x14ac:dyDescent="0.2">
      <c r="C58" s="2">
        <v>53</v>
      </c>
      <c r="D58" s="4">
        <f t="shared" si="0"/>
        <v>2149.2931754344945</v>
      </c>
    </row>
    <row r="59" spans="3:4" x14ac:dyDescent="0.2">
      <c r="C59" s="2">
        <v>54</v>
      </c>
      <c r="D59" s="4">
        <f t="shared" si="0"/>
        <v>2149.2931754344945</v>
      </c>
    </row>
    <row r="60" spans="3:4" x14ac:dyDescent="0.2">
      <c r="C60" s="2">
        <v>55</v>
      </c>
      <c r="D60" s="4">
        <f t="shared" si="0"/>
        <v>2149.2931754344945</v>
      </c>
    </row>
    <row r="61" spans="3:4" x14ac:dyDescent="0.2">
      <c r="C61" s="2">
        <v>56</v>
      </c>
      <c r="D61" s="4">
        <f t="shared" si="0"/>
        <v>2149.2931754344945</v>
      </c>
    </row>
    <row r="62" spans="3:4" x14ac:dyDescent="0.2">
      <c r="C62" s="2">
        <v>57</v>
      </c>
      <c r="D62" s="4">
        <f t="shared" si="0"/>
        <v>2149.2931754344945</v>
      </c>
    </row>
    <row r="63" spans="3:4" x14ac:dyDescent="0.2">
      <c r="C63" s="2">
        <v>58</v>
      </c>
      <c r="D63" s="4">
        <f t="shared" si="0"/>
        <v>2149.2931754344945</v>
      </c>
    </row>
    <row r="64" spans="3:4" x14ac:dyDescent="0.2">
      <c r="C64" s="2">
        <v>59</v>
      </c>
      <c r="D64" s="4">
        <f t="shared" si="0"/>
        <v>2149.2931754344945</v>
      </c>
    </row>
    <row r="65" spans="3:4" x14ac:dyDescent="0.2">
      <c r="C65" s="2">
        <v>60</v>
      </c>
      <c r="D65" s="4">
        <f t="shared" si="0"/>
        <v>2149.2931754344945</v>
      </c>
    </row>
    <row r="66" spans="3:4" x14ac:dyDescent="0.2">
      <c r="C66" s="2">
        <v>61</v>
      </c>
      <c r="D66" s="4">
        <f t="shared" si="0"/>
        <v>2149.2931754344945</v>
      </c>
    </row>
    <row r="67" spans="3:4" x14ac:dyDescent="0.2">
      <c r="C67" s="2">
        <v>62</v>
      </c>
      <c r="D67" s="4">
        <f t="shared" si="0"/>
        <v>2149.2931754344945</v>
      </c>
    </row>
    <row r="68" spans="3:4" x14ac:dyDescent="0.2">
      <c r="C68" s="2">
        <v>63</v>
      </c>
      <c r="D68" s="4">
        <f t="shared" si="0"/>
        <v>2149.2931754344945</v>
      </c>
    </row>
    <row r="69" spans="3:4" x14ac:dyDescent="0.2">
      <c r="C69" s="2">
        <v>64</v>
      </c>
      <c r="D69" s="4">
        <f t="shared" si="0"/>
        <v>2149.2931754344945</v>
      </c>
    </row>
    <row r="70" spans="3:4" x14ac:dyDescent="0.2">
      <c r="C70" s="2">
        <v>65</v>
      </c>
      <c r="D70" s="4">
        <f t="shared" si="0"/>
        <v>2149.2931754344945</v>
      </c>
    </row>
    <row r="71" spans="3:4" x14ac:dyDescent="0.2">
      <c r="C71" s="2">
        <v>66</v>
      </c>
      <c r="D71" s="4">
        <f t="shared" ref="D71:D134" si="1">PMT(0.005,240,-300000,0,0)</f>
        <v>2149.2931754344945</v>
      </c>
    </row>
    <row r="72" spans="3:4" x14ac:dyDescent="0.2">
      <c r="C72" s="2">
        <v>67</v>
      </c>
      <c r="D72" s="4">
        <f t="shared" si="1"/>
        <v>2149.2931754344945</v>
      </c>
    </row>
    <row r="73" spans="3:4" x14ac:dyDescent="0.2">
      <c r="C73" s="2">
        <v>68</v>
      </c>
      <c r="D73" s="4">
        <f t="shared" si="1"/>
        <v>2149.2931754344945</v>
      </c>
    </row>
    <row r="74" spans="3:4" x14ac:dyDescent="0.2">
      <c r="C74" s="2">
        <v>69</v>
      </c>
      <c r="D74" s="4">
        <f t="shared" si="1"/>
        <v>2149.2931754344945</v>
      </c>
    </row>
    <row r="75" spans="3:4" x14ac:dyDescent="0.2">
      <c r="C75" s="2">
        <v>70</v>
      </c>
      <c r="D75" s="4">
        <f t="shared" si="1"/>
        <v>2149.2931754344945</v>
      </c>
    </row>
    <row r="76" spans="3:4" x14ac:dyDescent="0.2">
      <c r="C76" s="2">
        <v>71</v>
      </c>
      <c r="D76" s="4">
        <f t="shared" si="1"/>
        <v>2149.2931754344945</v>
      </c>
    </row>
    <row r="77" spans="3:4" x14ac:dyDescent="0.2">
      <c r="C77" s="2">
        <v>72</v>
      </c>
      <c r="D77" s="4">
        <f t="shared" si="1"/>
        <v>2149.2931754344945</v>
      </c>
    </row>
    <row r="78" spans="3:4" x14ac:dyDescent="0.2">
      <c r="C78" s="2">
        <v>73</v>
      </c>
      <c r="D78" s="4">
        <f t="shared" si="1"/>
        <v>2149.2931754344945</v>
      </c>
    </row>
    <row r="79" spans="3:4" x14ac:dyDescent="0.2">
      <c r="C79" s="2">
        <v>74</v>
      </c>
      <c r="D79" s="4">
        <f t="shared" si="1"/>
        <v>2149.2931754344945</v>
      </c>
    </row>
    <row r="80" spans="3:4" x14ac:dyDescent="0.2">
      <c r="C80" s="2">
        <v>75</v>
      </c>
      <c r="D80" s="4">
        <f t="shared" si="1"/>
        <v>2149.2931754344945</v>
      </c>
    </row>
    <row r="81" spans="3:4" x14ac:dyDescent="0.2">
      <c r="C81" s="2">
        <v>76</v>
      </c>
      <c r="D81" s="4">
        <f t="shared" si="1"/>
        <v>2149.2931754344945</v>
      </c>
    </row>
    <row r="82" spans="3:4" x14ac:dyDescent="0.2">
      <c r="C82" s="2">
        <v>77</v>
      </c>
      <c r="D82" s="4">
        <f t="shared" si="1"/>
        <v>2149.2931754344945</v>
      </c>
    </row>
    <row r="83" spans="3:4" x14ac:dyDescent="0.2">
      <c r="C83" s="2">
        <v>78</v>
      </c>
      <c r="D83" s="4">
        <f t="shared" si="1"/>
        <v>2149.2931754344945</v>
      </c>
    </row>
    <row r="84" spans="3:4" x14ac:dyDescent="0.2">
      <c r="C84" s="2">
        <v>79</v>
      </c>
      <c r="D84" s="4">
        <f t="shared" si="1"/>
        <v>2149.2931754344945</v>
      </c>
    </row>
    <row r="85" spans="3:4" x14ac:dyDescent="0.2">
      <c r="C85" s="2">
        <v>80</v>
      </c>
      <c r="D85" s="4">
        <f t="shared" si="1"/>
        <v>2149.2931754344945</v>
      </c>
    </row>
    <row r="86" spans="3:4" x14ac:dyDescent="0.2">
      <c r="C86" s="2">
        <v>81</v>
      </c>
      <c r="D86" s="4">
        <f t="shared" si="1"/>
        <v>2149.2931754344945</v>
      </c>
    </row>
    <row r="87" spans="3:4" x14ac:dyDescent="0.2">
      <c r="C87" s="2">
        <v>82</v>
      </c>
      <c r="D87" s="4">
        <f t="shared" si="1"/>
        <v>2149.2931754344945</v>
      </c>
    </row>
    <row r="88" spans="3:4" x14ac:dyDescent="0.2">
      <c r="C88" s="2">
        <v>83</v>
      </c>
      <c r="D88" s="4">
        <f t="shared" si="1"/>
        <v>2149.2931754344945</v>
      </c>
    </row>
    <row r="89" spans="3:4" x14ac:dyDescent="0.2">
      <c r="C89" s="2">
        <v>84</v>
      </c>
      <c r="D89" s="4">
        <f t="shared" si="1"/>
        <v>2149.2931754344945</v>
      </c>
    </row>
    <row r="90" spans="3:4" x14ac:dyDescent="0.2">
      <c r="C90" s="2">
        <v>85</v>
      </c>
      <c r="D90" s="4">
        <f t="shared" si="1"/>
        <v>2149.2931754344945</v>
      </c>
    </row>
    <row r="91" spans="3:4" x14ac:dyDescent="0.2">
      <c r="C91" s="2">
        <v>86</v>
      </c>
      <c r="D91" s="4">
        <f t="shared" si="1"/>
        <v>2149.2931754344945</v>
      </c>
    </row>
    <row r="92" spans="3:4" x14ac:dyDescent="0.2">
      <c r="C92" s="2">
        <v>87</v>
      </c>
      <c r="D92" s="4">
        <f t="shared" si="1"/>
        <v>2149.2931754344945</v>
      </c>
    </row>
    <row r="93" spans="3:4" x14ac:dyDescent="0.2">
      <c r="C93" s="2">
        <v>88</v>
      </c>
      <c r="D93" s="4">
        <f t="shared" si="1"/>
        <v>2149.2931754344945</v>
      </c>
    </row>
    <row r="94" spans="3:4" x14ac:dyDescent="0.2">
      <c r="C94" s="2">
        <v>89</v>
      </c>
      <c r="D94" s="4">
        <f t="shared" si="1"/>
        <v>2149.2931754344945</v>
      </c>
    </row>
    <row r="95" spans="3:4" x14ac:dyDescent="0.2">
      <c r="C95" s="2">
        <v>90</v>
      </c>
      <c r="D95" s="4">
        <f t="shared" si="1"/>
        <v>2149.2931754344945</v>
      </c>
    </row>
    <row r="96" spans="3:4" x14ac:dyDescent="0.2">
      <c r="C96" s="2">
        <v>91</v>
      </c>
      <c r="D96" s="4">
        <f t="shared" si="1"/>
        <v>2149.2931754344945</v>
      </c>
    </row>
    <row r="97" spans="3:4" x14ac:dyDescent="0.2">
      <c r="C97" s="2">
        <v>92</v>
      </c>
      <c r="D97" s="4">
        <f t="shared" si="1"/>
        <v>2149.2931754344945</v>
      </c>
    </row>
    <row r="98" spans="3:4" x14ac:dyDescent="0.2">
      <c r="C98" s="2">
        <v>93</v>
      </c>
      <c r="D98" s="4">
        <f t="shared" si="1"/>
        <v>2149.2931754344945</v>
      </c>
    </row>
    <row r="99" spans="3:4" x14ac:dyDescent="0.2">
      <c r="C99" s="2">
        <v>94</v>
      </c>
      <c r="D99" s="4">
        <f t="shared" si="1"/>
        <v>2149.2931754344945</v>
      </c>
    </row>
    <row r="100" spans="3:4" x14ac:dyDescent="0.2">
      <c r="C100" s="2">
        <v>95</v>
      </c>
      <c r="D100" s="4">
        <f t="shared" si="1"/>
        <v>2149.2931754344945</v>
      </c>
    </row>
    <row r="101" spans="3:4" x14ac:dyDescent="0.2">
      <c r="C101" s="2">
        <v>96</v>
      </c>
      <c r="D101" s="4">
        <f t="shared" si="1"/>
        <v>2149.2931754344945</v>
      </c>
    </row>
    <row r="102" spans="3:4" x14ac:dyDescent="0.2">
      <c r="C102" s="2">
        <v>97</v>
      </c>
      <c r="D102" s="4">
        <f t="shared" si="1"/>
        <v>2149.2931754344945</v>
      </c>
    </row>
    <row r="103" spans="3:4" x14ac:dyDescent="0.2">
      <c r="C103" s="2">
        <v>98</v>
      </c>
      <c r="D103" s="4">
        <f t="shared" si="1"/>
        <v>2149.2931754344945</v>
      </c>
    </row>
    <row r="104" spans="3:4" x14ac:dyDescent="0.2">
      <c r="C104" s="2">
        <v>99</v>
      </c>
      <c r="D104" s="4">
        <f t="shared" si="1"/>
        <v>2149.2931754344945</v>
      </c>
    </row>
    <row r="105" spans="3:4" x14ac:dyDescent="0.2">
      <c r="C105" s="2">
        <v>100</v>
      </c>
      <c r="D105" s="4">
        <f t="shared" si="1"/>
        <v>2149.2931754344945</v>
      </c>
    </row>
    <row r="106" spans="3:4" x14ac:dyDescent="0.2">
      <c r="C106" s="2">
        <v>101</v>
      </c>
      <c r="D106" s="4">
        <f t="shared" si="1"/>
        <v>2149.2931754344945</v>
      </c>
    </row>
    <row r="107" spans="3:4" x14ac:dyDescent="0.2">
      <c r="C107" s="2">
        <v>102</v>
      </c>
      <c r="D107" s="4">
        <f t="shared" si="1"/>
        <v>2149.2931754344945</v>
      </c>
    </row>
    <row r="108" spans="3:4" x14ac:dyDescent="0.2">
      <c r="C108" s="2">
        <v>103</v>
      </c>
      <c r="D108" s="4">
        <f t="shared" si="1"/>
        <v>2149.2931754344945</v>
      </c>
    </row>
    <row r="109" spans="3:4" x14ac:dyDescent="0.2">
      <c r="C109" s="2">
        <v>104</v>
      </c>
      <c r="D109" s="4">
        <f t="shared" si="1"/>
        <v>2149.2931754344945</v>
      </c>
    </row>
    <row r="110" spans="3:4" x14ac:dyDescent="0.2">
      <c r="C110" s="2">
        <v>105</v>
      </c>
      <c r="D110" s="4">
        <f t="shared" si="1"/>
        <v>2149.2931754344945</v>
      </c>
    </row>
    <row r="111" spans="3:4" x14ac:dyDescent="0.2">
      <c r="C111" s="2">
        <v>106</v>
      </c>
      <c r="D111" s="4">
        <f t="shared" si="1"/>
        <v>2149.2931754344945</v>
      </c>
    </row>
    <row r="112" spans="3:4" x14ac:dyDescent="0.2">
      <c r="C112" s="2">
        <v>107</v>
      </c>
      <c r="D112" s="4">
        <f t="shared" si="1"/>
        <v>2149.2931754344945</v>
      </c>
    </row>
    <row r="113" spans="3:4" x14ac:dyDescent="0.2">
      <c r="C113" s="2">
        <v>108</v>
      </c>
      <c r="D113" s="4">
        <f t="shared" si="1"/>
        <v>2149.2931754344945</v>
      </c>
    </row>
    <row r="114" spans="3:4" x14ac:dyDescent="0.2">
      <c r="C114" s="2">
        <v>109</v>
      </c>
      <c r="D114" s="4">
        <f t="shared" si="1"/>
        <v>2149.2931754344945</v>
      </c>
    </row>
    <row r="115" spans="3:4" x14ac:dyDescent="0.2">
      <c r="C115" s="2">
        <v>110</v>
      </c>
      <c r="D115" s="4">
        <f t="shared" si="1"/>
        <v>2149.2931754344945</v>
      </c>
    </row>
    <row r="116" spans="3:4" x14ac:dyDescent="0.2">
      <c r="C116" s="2">
        <v>111</v>
      </c>
      <c r="D116" s="4">
        <f t="shared" si="1"/>
        <v>2149.2931754344945</v>
      </c>
    </row>
    <row r="117" spans="3:4" x14ac:dyDescent="0.2">
      <c r="C117" s="2">
        <v>112</v>
      </c>
      <c r="D117" s="4">
        <f t="shared" si="1"/>
        <v>2149.2931754344945</v>
      </c>
    </row>
    <row r="118" spans="3:4" x14ac:dyDescent="0.2">
      <c r="C118" s="2">
        <v>113</v>
      </c>
      <c r="D118" s="4">
        <f t="shared" si="1"/>
        <v>2149.2931754344945</v>
      </c>
    </row>
    <row r="119" spans="3:4" x14ac:dyDescent="0.2">
      <c r="C119" s="2">
        <v>114</v>
      </c>
      <c r="D119" s="4">
        <f t="shared" si="1"/>
        <v>2149.2931754344945</v>
      </c>
    </row>
    <row r="120" spans="3:4" x14ac:dyDescent="0.2">
      <c r="C120" s="2">
        <v>115</v>
      </c>
      <c r="D120" s="4">
        <f t="shared" si="1"/>
        <v>2149.2931754344945</v>
      </c>
    </row>
    <row r="121" spans="3:4" x14ac:dyDescent="0.2">
      <c r="C121" s="2">
        <v>116</v>
      </c>
      <c r="D121" s="4">
        <f t="shared" si="1"/>
        <v>2149.2931754344945</v>
      </c>
    </row>
    <row r="122" spans="3:4" x14ac:dyDescent="0.2">
      <c r="C122" s="2">
        <v>117</v>
      </c>
      <c r="D122" s="4">
        <f t="shared" si="1"/>
        <v>2149.2931754344945</v>
      </c>
    </row>
    <row r="123" spans="3:4" x14ac:dyDescent="0.2">
      <c r="C123" s="2">
        <v>118</v>
      </c>
      <c r="D123" s="4">
        <f t="shared" si="1"/>
        <v>2149.2931754344945</v>
      </c>
    </row>
    <row r="124" spans="3:4" x14ac:dyDescent="0.2">
      <c r="C124" s="2">
        <v>119</v>
      </c>
      <c r="D124" s="4">
        <f t="shared" si="1"/>
        <v>2149.2931754344945</v>
      </c>
    </row>
    <row r="125" spans="3:4" x14ac:dyDescent="0.2">
      <c r="C125" s="2">
        <v>120</v>
      </c>
      <c r="D125" s="4">
        <f t="shared" si="1"/>
        <v>2149.2931754344945</v>
      </c>
    </row>
    <row r="126" spans="3:4" x14ac:dyDescent="0.2">
      <c r="C126" s="2">
        <v>121</v>
      </c>
      <c r="D126" s="4">
        <f t="shared" si="1"/>
        <v>2149.2931754344945</v>
      </c>
    </row>
    <row r="127" spans="3:4" x14ac:dyDescent="0.2">
      <c r="C127" s="2">
        <v>122</v>
      </c>
      <c r="D127" s="4">
        <f t="shared" si="1"/>
        <v>2149.2931754344945</v>
      </c>
    </row>
    <row r="128" spans="3:4" x14ac:dyDescent="0.2">
      <c r="C128" s="2">
        <v>123</v>
      </c>
      <c r="D128" s="4">
        <f t="shared" si="1"/>
        <v>2149.2931754344945</v>
      </c>
    </row>
    <row r="129" spans="3:4" x14ac:dyDescent="0.2">
      <c r="C129" s="2">
        <v>124</v>
      </c>
      <c r="D129" s="4">
        <f t="shared" si="1"/>
        <v>2149.2931754344945</v>
      </c>
    </row>
    <row r="130" spans="3:4" x14ac:dyDescent="0.2">
      <c r="C130" s="2">
        <v>125</v>
      </c>
      <c r="D130" s="4">
        <f t="shared" si="1"/>
        <v>2149.2931754344945</v>
      </c>
    </row>
    <row r="131" spans="3:4" x14ac:dyDescent="0.2">
      <c r="C131" s="2">
        <v>126</v>
      </c>
      <c r="D131" s="4">
        <f t="shared" si="1"/>
        <v>2149.2931754344945</v>
      </c>
    </row>
    <row r="132" spans="3:4" x14ac:dyDescent="0.2">
      <c r="C132" s="2">
        <v>127</v>
      </c>
      <c r="D132" s="4">
        <f t="shared" si="1"/>
        <v>2149.2931754344945</v>
      </c>
    </row>
    <row r="133" spans="3:4" x14ac:dyDescent="0.2">
      <c r="C133" s="2">
        <v>128</v>
      </c>
      <c r="D133" s="4">
        <f t="shared" si="1"/>
        <v>2149.2931754344945</v>
      </c>
    </row>
    <row r="134" spans="3:4" x14ac:dyDescent="0.2">
      <c r="C134" s="2">
        <v>129</v>
      </c>
      <c r="D134" s="4">
        <f t="shared" si="1"/>
        <v>2149.2931754344945</v>
      </c>
    </row>
    <row r="135" spans="3:4" x14ac:dyDescent="0.2">
      <c r="C135" s="2">
        <v>130</v>
      </c>
      <c r="D135" s="4">
        <f t="shared" ref="D135:D198" si="2">PMT(0.005,240,-300000,0,0)</f>
        <v>2149.2931754344945</v>
      </c>
    </row>
    <row r="136" spans="3:4" x14ac:dyDescent="0.2">
      <c r="C136" s="2">
        <v>131</v>
      </c>
      <c r="D136" s="4">
        <f t="shared" si="2"/>
        <v>2149.2931754344945</v>
      </c>
    </row>
    <row r="137" spans="3:4" x14ac:dyDescent="0.2">
      <c r="C137" s="2">
        <v>132</v>
      </c>
      <c r="D137" s="4">
        <f t="shared" si="2"/>
        <v>2149.2931754344945</v>
      </c>
    </row>
    <row r="138" spans="3:4" x14ac:dyDescent="0.2">
      <c r="C138" s="2">
        <v>133</v>
      </c>
      <c r="D138" s="4">
        <f t="shared" si="2"/>
        <v>2149.2931754344945</v>
      </c>
    </row>
    <row r="139" spans="3:4" x14ac:dyDescent="0.2">
      <c r="C139" s="2">
        <v>134</v>
      </c>
      <c r="D139" s="4">
        <f t="shared" si="2"/>
        <v>2149.2931754344945</v>
      </c>
    </row>
    <row r="140" spans="3:4" x14ac:dyDescent="0.2">
      <c r="C140" s="2">
        <v>135</v>
      </c>
      <c r="D140" s="4">
        <f t="shared" si="2"/>
        <v>2149.2931754344945</v>
      </c>
    </row>
    <row r="141" spans="3:4" x14ac:dyDescent="0.2">
      <c r="C141" s="2">
        <v>136</v>
      </c>
      <c r="D141" s="4">
        <f t="shared" si="2"/>
        <v>2149.2931754344945</v>
      </c>
    </row>
    <row r="142" spans="3:4" x14ac:dyDescent="0.2">
      <c r="C142" s="2">
        <v>137</v>
      </c>
      <c r="D142" s="4">
        <f t="shared" si="2"/>
        <v>2149.2931754344945</v>
      </c>
    </row>
    <row r="143" spans="3:4" x14ac:dyDescent="0.2">
      <c r="C143" s="2">
        <v>138</v>
      </c>
      <c r="D143" s="4">
        <f t="shared" si="2"/>
        <v>2149.2931754344945</v>
      </c>
    </row>
    <row r="144" spans="3:4" x14ac:dyDescent="0.2">
      <c r="C144" s="2">
        <v>139</v>
      </c>
      <c r="D144" s="4">
        <f t="shared" si="2"/>
        <v>2149.2931754344945</v>
      </c>
    </row>
    <row r="145" spans="3:4" x14ac:dyDescent="0.2">
      <c r="C145" s="2">
        <v>140</v>
      </c>
      <c r="D145" s="4">
        <f t="shared" si="2"/>
        <v>2149.2931754344945</v>
      </c>
    </row>
    <row r="146" spans="3:4" x14ac:dyDescent="0.2">
      <c r="C146" s="2">
        <v>141</v>
      </c>
      <c r="D146" s="4">
        <f t="shared" si="2"/>
        <v>2149.2931754344945</v>
      </c>
    </row>
    <row r="147" spans="3:4" x14ac:dyDescent="0.2">
      <c r="C147" s="2">
        <v>142</v>
      </c>
      <c r="D147" s="4">
        <f t="shared" si="2"/>
        <v>2149.2931754344945</v>
      </c>
    </row>
    <row r="148" spans="3:4" x14ac:dyDescent="0.2">
      <c r="C148" s="2">
        <v>143</v>
      </c>
      <c r="D148" s="4">
        <f t="shared" si="2"/>
        <v>2149.2931754344945</v>
      </c>
    </row>
    <row r="149" spans="3:4" x14ac:dyDescent="0.2">
      <c r="C149" s="2">
        <v>144</v>
      </c>
      <c r="D149" s="4">
        <f t="shared" si="2"/>
        <v>2149.2931754344945</v>
      </c>
    </row>
    <row r="150" spans="3:4" x14ac:dyDescent="0.2">
      <c r="C150" s="2">
        <v>145</v>
      </c>
      <c r="D150" s="4">
        <f t="shared" si="2"/>
        <v>2149.2931754344945</v>
      </c>
    </row>
    <row r="151" spans="3:4" x14ac:dyDescent="0.2">
      <c r="C151" s="2">
        <v>146</v>
      </c>
      <c r="D151" s="4">
        <f t="shared" si="2"/>
        <v>2149.2931754344945</v>
      </c>
    </row>
    <row r="152" spans="3:4" x14ac:dyDescent="0.2">
      <c r="C152" s="2">
        <v>147</v>
      </c>
      <c r="D152" s="4">
        <f t="shared" si="2"/>
        <v>2149.2931754344945</v>
      </c>
    </row>
    <row r="153" spans="3:4" x14ac:dyDescent="0.2">
      <c r="C153" s="2">
        <v>148</v>
      </c>
      <c r="D153" s="4">
        <f t="shared" si="2"/>
        <v>2149.2931754344945</v>
      </c>
    </row>
    <row r="154" spans="3:4" x14ac:dyDescent="0.2">
      <c r="C154" s="2">
        <v>149</v>
      </c>
      <c r="D154" s="4">
        <f t="shared" si="2"/>
        <v>2149.2931754344945</v>
      </c>
    </row>
    <row r="155" spans="3:4" x14ac:dyDescent="0.2">
      <c r="C155" s="2">
        <v>150</v>
      </c>
      <c r="D155" s="4">
        <f t="shared" si="2"/>
        <v>2149.2931754344945</v>
      </c>
    </row>
    <row r="156" spans="3:4" x14ac:dyDescent="0.2">
      <c r="C156" s="2">
        <v>151</v>
      </c>
      <c r="D156" s="4">
        <f t="shared" si="2"/>
        <v>2149.2931754344945</v>
      </c>
    </row>
    <row r="157" spans="3:4" x14ac:dyDescent="0.2">
      <c r="C157" s="2">
        <v>152</v>
      </c>
      <c r="D157" s="4">
        <f t="shared" si="2"/>
        <v>2149.2931754344945</v>
      </c>
    </row>
    <row r="158" spans="3:4" x14ac:dyDescent="0.2">
      <c r="C158" s="2">
        <v>153</v>
      </c>
      <c r="D158" s="4">
        <f t="shared" si="2"/>
        <v>2149.2931754344945</v>
      </c>
    </row>
    <row r="159" spans="3:4" x14ac:dyDescent="0.2">
      <c r="C159" s="2">
        <v>154</v>
      </c>
      <c r="D159" s="4">
        <f t="shared" si="2"/>
        <v>2149.2931754344945</v>
      </c>
    </row>
    <row r="160" spans="3:4" x14ac:dyDescent="0.2">
      <c r="C160" s="2">
        <v>155</v>
      </c>
      <c r="D160" s="4">
        <f t="shared" si="2"/>
        <v>2149.2931754344945</v>
      </c>
    </row>
    <row r="161" spans="3:4" x14ac:dyDescent="0.2">
      <c r="C161" s="2">
        <v>156</v>
      </c>
      <c r="D161" s="4">
        <f t="shared" si="2"/>
        <v>2149.2931754344945</v>
      </c>
    </row>
    <row r="162" spans="3:4" x14ac:dyDescent="0.2">
      <c r="C162" s="2">
        <v>157</v>
      </c>
      <c r="D162" s="4">
        <f t="shared" si="2"/>
        <v>2149.2931754344945</v>
      </c>
    </row>
    <row r="163" spans="3:4" x14ac:dyDescent="0.2">
      <c r="C163" s="2">
        <v>158</v>
      </c>
      <c r="D163" s="4">
        <f t="shared" si="2"/>
        <v>2149.2931754344945</v>
      </c>
    </row>
    <row r="164" spans="3:4" x14ac:dyDescent="0.2">
      <c r="C164" s="2">
        <v>159</v>
      </c>
      <c r="D164" s="4">
        <f t="shared" si="2"/>
        <v>2149.2931754344945</v>
      </c>
    </row>
    <row r="165" spans="3:4" x14ac:dyDescent="0.2">
      <c r="C165" s="2">
        <v>160</v>
      </c>
      <c r="D165" s="4">
        <f t="shared" si="2"/>
        <v>2149.2931754344945</v>
      </c>
    </row>
    <row r="166" spans="3:4" x14ac:dyDescent="0.2">
      <c r="C166" s="2">
        <v>161</v>
      </c>
      <c r="D166" s="4">
        <f t="shared" si="2"/>
        <v>2149.2931754344945</v>
      </c>
    </row>
    <row r="167" spans="3:4" x14ac:dyDescent="0.2">
      <c r="C167" s="2">
        <v>162</v>
      </c>
      <c r="D167" s="4">
        <f t="shared" si="2"/>
        <v>2149.2931754344945</v>
      </c>
    </row>
    <row r="168" spans="3:4" x14ac:dyDescent="0.2">
      <c r="C168" s="2">
        <v>163</v>
      </c>
      <c r="D168" s="4">
        <f t="shared" si="2"/>
        <v>2149.2931754344945</v>
      </c>
    </row>
    <row r="169" spans="3:4" x14ac:dyDescent="0.2">
      <c r="C169" s="2">
        <v>164</v>
      </c>
      <c r="D169" s="4">
        <f t="shared" si="2"/>
        <v>2149.2931754344945</v>
      </c>
    </row>
    <row r="170" spans="3:4" x14ac:dyDescent="0.2">
      <c r="C170" s="2">
        <v>165</v>
      </c>
      <c r="D170" s="4">
        <f t="shared" si="2"/>
        <v>2149.2931754344945</v>
      </c>
    </row>
    <row r="171" spans="3:4" x14ac:dyDescent="0.2">
      <c r="C171" s="2">
        <v>166</v>
      </c>
      <c r="D171" s="4">
        <f t="shared" si="2"/>
        <v>2149.2931754344945</v>
      </c>
    </row>
    <row r="172" spans="3:4" x14ac:dyDescent="0.2">
      <c r="C172" s="2">
        <v>167</v>
      </c>
      <c r="D172" s="4">
        <f t="shared" si="2"/>
        <v>2149.2931754344945</v>
      </c>
    </row>
    <row r="173" spans="3:4" x14ac:dyDescent="0.2">
      <c r="C173" s="2">
        <v>168</v>
      </c>
      <c r="D173" s="4">
        <f t="shared" si="2"/>
        <v>2149.2931754344945</v>
      </c>
    </row>
    <row r="174" spans="3:4" x14ac:dyDescent="0.2">
      <c r="C174" s="2">
        <v>169</v>
      </c>
      <c r="D174" s="4">
        <f t="shared" si="2"/>
        <v>2149.2931754344945</v>
      </c>
    </row>
    <row r="175" spans="3:4" x14ac:dyDescent="0.2">
      <c r="C175" s="2">
        <v>170</v>
      </c>
      <c r="D175" s="4">
        <f t="shared" si="2"/>
        <v>2149.2931754344945</v>
      </c>
    </row>
    <row r="176" spans="3:4" x14ac:dyDescent="0.2">
      <c r="C176" s="2">
        <v>171</v>
      </c>
      <c r="D176" s="4">
        <f t="shared" si="2"/>
        <v>2149.2931754344945</v>
      </c>
    </row>
    <row r="177" spans="3:4" x14ac:dyDescent="0.2">
      <c r="C177" s="2">
        <v>172</v>
      </c>
      <c r="D177" s="4">
        <f t="shared" si="2"/>
        <v>2149.2931754344945</v>
      </c>
    </row>
    <row r="178" spans="3:4" x14ac:dyDescent="0.2">
      <c r="C178" s="2">
        <v>173</v>
      </c>
      <c r="D178" s="4">
        <f t="shared" si="2"/>
        <v>2149.2931754344945</v>
      </c>
    </row>
    <row r="179" spans="3:4" x14ac:dyDescent="0.2">
      <c r="C179" s="2">
        <v>174</v>
      </c>
      <c r="D179" s="4">
        <f t="shared" si="2"/>
        <v>2149.2931754344945</v>
      </c>
    </row>
    <row r="180" spans="3:4" x14ac:dyDescent="0.2">
      <c r="C180" s="2">
        <v>175</v>
      </c>
      <c r="D180" s="4">
        <f t="shared" si="2"/>
        <v>2149.2931754344945</v>
      </c>
    </row>
    <row r="181" spans="3:4" x14ac:dyDescent="0.2">
      <c r="C181" s="2">
        <v>176</v>
      </c>
      <c r="D181" s="4">
        <f t="shared" si="2"/>
        <v>2149.2931754344945</v>
      </c>
    </row>
    <row r="182" spans="3:4" x14ac:dyDescent="0.2">
      <c r="C182" s="2">
        <v>177</v>
      </c>
      <c r="D182" s="4">
        <f t="shared" si="2"/>
        <v>2149.2931754344945</v>
      </c>
    </row>
    <row r="183" spans="3:4" x14ac:dyDescent="0.2">
      <c r="C183" s="2">
        <v>178</v>
      </c>
      <c r="D183" s="4">
        <f t="shared" si="2"/>
        <v>2149.2931754344945</v>
      </c>
    </row>
    <row r="184" spans="3:4" x14ac:dyDescent="0.2">
      <c r="C184" s="2">
        <v>179</v>
      </c>
      <c r="D184" s="4">
        <f t="shared" si="2"/>
        <v>2149.2931754344945</v>
      </c>
    </row>
    <row r="185" spans="3:4" x14ac:dyDescent="0.2">
      <c r="C185" s="2">
        <v>180</v>
      </c>
      <c r="D185" s="4">
        <f t="shared" si="2"/>
        <v>2149.2931754344945</v>
      </c>
    </row>
    <row r="186" spans="3:4" x14ac:dyDescent="0.2">
      <c r="C186" s="2">
        <v>181</v>
      </c>
      <c r="D186" s="4">
        <f t="shared" si="2"/>
        <v>2149.2931754344945</v>
      </c>
    </row>
    <row r="187" spans="3:4" x14ac:dyDescent="0.2">
      <c r="C187" s="2">
        <v>182</v>
      </c>
      <c r="D187" s="4">
        <f t="shared" si="2"/>
        <v>2149.2931754344945</v>
      </c>
    </row>
    <row r="188" spans="3:4" x14ac:dyDescent="0.2">
      <c r="C188" s="2">
        <v>183</v>
      </c>
      <c r="D188" s="4">
        <f t="shared" si="2"/>
        <v>2149.2931754344945</v>
      </c>
    </row>
    <row r="189" spans="3:4" x14ac:dyDescent="0.2">
      <c r="C189" s="2">
        <v>184</v>
      </c>
      <c r="D189" s="4">
        <f t="shared" si="2"/>
        <v>2149.2931754344945</v>
      </c>
    </row>
    <row r="190" spans="3:4" x14ac:dyDescent="0.2">
      <c r="C190" s="2">
        <v>185</v>
      </c>
      <c r="D190" s="4">
        <f t="shared" si="2"/>
        <v>2149.2931754344945</v>
      </c>
    </row>
    <row r="191" spans="3:4" x14ac:dyDescent="0.2">
      <c r="C191" s="2">
        <v>186</v>
      </c>
      <c r="D191" s="4">
        <f t="shared" si="2"/>
        <v>2149.2931754344945</v>
      </c>
    </row>
    <row r="192" spans="3:4" x14ac:dyDescent="0.2">
      <c r="C192" s="2">
        <v>187</v>
      </c>
      <c r="D192" s="4">
        <f t="shared" si="2"/>
        <v>2149.2931754344945</v>
      </c>
    </row>
    <row r="193" spans="3:4" x14ac:dyDescent="0.2">
      <c r="C193" s="2">
        <v>188</v>
      </c>
      <c r="D193" s="4">
        <f t="shared" si="2"/>
        <v>2149.2931754344945</v>
      </c>
    </row>
    <row r="194" spans="3:4" x14ac:dyDescent="0.2">
      <c r="C194" s="2">
        <v>189</v>
      </c>
      <c r="D194" s="4">
        <f t="shared" si="2"/>
        <v>2149.2931754344945</v>
      </c>
    </row>
    <row r="195" spans="3:4" x14ac:dyDescent="0.2">
      <c r="C195" s="2">
        <v>190</v>
      </c>
      <c r="D195" s="4">
        <f t="shared" si="2"/>
        <v>2149.2931754344945</v>
      </c>
    </row>
    <row r="196" spans="3:4" x14ac:dyDescent="0.2">
      <c r="C196" s="2">
        <v>191</v>
      </c>
      <c r="D196" s="4">
        <f t="shared" si="2"/>
        <v>2149.2931754344945</v>
      </c>
    </row>
    <row r="197" spans="3:4" x14ac:dyDescent="0.2">
      <c r="C197" s="2">
        <v>192</v>
      </c>
      <c r="D197" s="4">
        <f t="shared" si="2"/>
        <v>2149.2931754344945</v>
      </c>
    </row>
    <row r="198" spans="3:4" x14ac:dyDescent="0.2">
      <c r="C198" s="2">
        <v>193</v>
      </c>
      <c r="D198" s="4">
        <f t="shared" si="2"/>
        <v>2149.2931754344945</v>
      </c>
    </row>
    <row r="199" spans="3:4" x14ac:dyDescent="0.2">
      <c r="C199" s="2">
        <v>194</v>
      </c>
      <c r="D199" s="4">
        <f t="shared" ref="D199:D244" si="3">PMT(0.005,240,-300000,0,0)</f>
        <v>2149.2931754344945</v>
      </c>
    </row>
    <row r="200" spans="3:4" x14ac:dyDescent="0.2">
      <c r="C200" s="2">
        <v>195</v>
      </c>
      <c r="D200" s="4">
        <f t="shared" si="3"/>
        <v>2149.2931754344945</v>
      </c>
    </row>
    <row r="201" spans="3:4" x14ac:dyDescent="0.2">
      <c r="C201" s="2">
        <v>196</v>
      </c>
      <c r="D201" s="4">
        <f t="shared" si="3"/>
        <v>2149.2931754344945</v>
      </c>
    </row>
    <row r="202" spans="3:4" x14ac:dyDescent="0.2">
      <c r="C202" s="2">
        <v>197</v>
      </c>
      <c r="D202" s="4">
        <f t="shared" si="3"/>
        <v>2149.2931754344945</v>
      </c>
    </row>
    <row r="203" spans="3:4" x14ac:dyDescent="0.2">
      <c r="C203" s="2">
        <v>198</v>
      </c>
      <c r="D203" s="4">
        <f t="shared" si="3"/>
        <v>2149.2931754344945</v>
      </c>
    </row>
    <row r="204" spans="3:4" x14ac:dyDescent="0.2">
      <c r="C204" s="2">
        <v>199</v>
      </c>
      <c r="D204" s="4">
        <f t="shared" si="3"/>
        <v>2149.2931754344945</v>
      </c>
    </row>
    <row r="205" spans="3:4" x14ac:dyDescent="0.2">
      <c r="C205" s="2">
        <v>200</v>
      </c>
      <c r="D205" s="4">
        <f t="shared" si="3"/>
        <v>2149.2931754344945</v>
      </c>
    </row>
    <row r="206" spans="3:4" x14ac:dyDescent="0.2">
      <c r="C206" s="2">
        <v>201</v>
      </c>
      <c r="D206" s="4">
        <f t="shared" si="3"/>
        <v>2149.2931754344945</v>
      </c>
    </row>
    <row r="207" spans="3:4" x14ac:dyDescent="0.2">
      <c r="C207" s="2">
        <v>202</v>
      </c>
      <c r="D207" s="4">
        <f t="shared" si="3"/>
        <v>2149.2931754344945</v>
      </c>
    </row>
    <row r="208" spans="3:4" x14ac:dyDescent="0.2">
      <c r="C208" s="2">
        <v>203</v>
      </c>
      <c r="D208" s="4">
        <f t="shared" si="3"/>
        <v>2149.2931754344945</v>
      </c>
    </row>
    <row r="209" spans="3:4" x14ac:dyDescent="0.2">
      <c r="C209" s="2">
        <v>204</v>
      </c>
      <c r="D209" s="4">
        <f t="shared" si="3"/>
        <v>2149.2931754344945</v>
      </c>
    </row>
    <row r="210" spans="3:4" x14ac:dyDescent="0.2">
      <c r="C210" s="2">
        <v>205</v>
      </c>
      <c r="D210" s="4">
        <f t="shared" si="3"/>
        <v>2149.2931754344945</v>
      </c>
    </row>
    <row r="211" spans="3:4" x14ac:dyDescent="0.2">
      <c r="C211" s="2">
        <v>206</v>
      </c>
      <c r="D211" s="4">
        <f t="shared" si="3"/>
        <v>2149.2931754344945</v>
      </c>
    </row>
    <row r="212" spans="3:4" x14ac:dyDescent="0.2">
      <c r="C212" s="2">
        <v>207</v>
      </c>
      <c r="D212" s="4">
        <f t="shared" si="3"/>
        <v>2149.2931754344945</v>
      </c>
    </row>
    <row r="213" spans="3:4" x14ac:dyDescent="0.2">
      <c r="C213" s="2">
        <v>208</v>
      </c>
      <c r="D213" s="4">
        <f t="shared" si="3"/>
        <v>2149.2931754344945</v>
      </c>
    </row>
    <row r="214" spans="3:4" x14ac:dyDescent="0.2">
      <c r="C214" s="2">
        <v>209</v>
      </c>
      <c r="D214" s="4">
        <f t="shared" si="3"/>
        <v>2149.2931754344945</v>
      </c>
    </row>
    <row r="215" spans="3:4" x14ac:dyDescent="0.2">
      <c r="C215" s="2">
        <v>210</v>
      </c>
      <c r="D215" s="4">
        <f t="shared" si="3"/>
        <v>2149.2931754344945</v>
      </c>
    </row>
    <row r="216" spans="3:4" x14ac:dyDescent="0.2">
      <c r="C216" s="2">
        <v>211</v>
      </c>
      <c r="D216" s="4">
        <f t="shared" si="3"/>
        <v>2149.2931754344945</v>
      </c>
    </row>
    <row r="217" spans="3:4" x14ac:dyDescent="0.2">
      <c r="C217" s="2">
        <v>212</v>
      </c>
      <c r="D217" s="4">
        <f t="shared" si="3"/>
        <v>2149.2931754344945</v>
      </c>
    </row>
    <row r="218" spans="3:4" x14ac:dyDescent="0.2">
      <c r="C218" s="2">
        <v>213</v>
      </c>
      <c r="D218" s="4">
        <f t="shared" si="3"/>
        <v>2149.2931754344945</v>
      </c>
    </row>
    <row r="219" spans="3:4" x14ac:dyDescent="0.2">
      <c r="C219" s="2">
        <v>214</v>
      </c>
      <c r="D219" s="4">
        <f t="shared" si="3"/>
        <v>2149.2931754344945</v>
      </c>
    </row>
    <row r="220" spans="3:4" x14ac:dyDescent="0.2">
      <c r="C220" s="2">
        <v>215</v>
      </c>
      <c r="D220" s="4">
        <f t="shared" si="3"/>
        <v>2149.2931754344945</v>
      </c>
    </row>
    <row r="221" spans="3:4" x14ac:dyDescent="0.2">
      <c r="C221" s="2">
        <v>216</v>
      </c>
      <c r="D221" s="4">
        <f t="shared" si="3"/>
        <v>2149.2931754344945</v>
      </c>
    </row>
    <row r="222" spans="3:4" x14ac:dyDescent="0.2">
      <c r="C222" s="2">
        <v>217</v>
      </c>
      <c r="D222" s="4">
        <f t="shared" si="3"/>
        <v>2149.2931754344945</v>
      </c>
    </row>
    <row r="223" spans="3:4" x14ac:dyDescent="0.2">
      <c r="C223" s="2">
        <v>218</v>
      </c>
      <c r="D223" s="4">
        <f t="shared" si="3"/>
        <v>2149.2931754344945</v>
      </c>
    </row>
    <row r="224" spans="3:4" x14ac:dyDescent="0.2">
      <c r="C224" s="2">
        <v>219</v>
      </c>
      <c r="D224" s="4">
        <f t="shared" si="3"/>
        <v>2149.2931754344945</v>
      </c>
    </row>
    <row r="225" spans="3:4" x14ac:dyDescent="0.2">
      <c r="C225" s="2">
        <v>220</v>
      </c>
      <c r="D225" s="4">
        <f t="shared" si="3"/>
        <v>2149.2931754344945</v>
      </c>
    </row>
    <row r="226" spans="3:4" x14ac:dyDescent="0.2">
      <c r="C226" s="2">
        <v>221</v>
      </c>
      <c r="D226" s="4">
        <f t="shared" si="3"/>
        <v>2149.2931754344945</v>
      </c>
    </row>
    <row r="227" spans="3:4" x14ac:dyDescent="0.2">
      <c r="C227" s="2">
        <v>222</v>
      </c>
      <c r="D227" s="4">
        <f t="shared" si="3"/>
        <v>2149.2931754344945</v>
      </c>
    </row>
    <row r="228" spans="3:4" x14ac:dyDescent="0.2">
      <c r="C228" s="2">
        <v>223</v>
      </c>
      <c r="D228" s="4">
        <f t="shared" si="3"/>
        <v>2149.2931754344945</v>
      </c>
    </row>
    <row r="229" spans="3:4" x14ac:dyDescent="0.2">
      <c r="C229" s="2">
        <v>224</v>
      </c>
      <c r="D229" s="4">
        <f t="shared" si="3"/>
        <v>2149.2931754344945</v>
      </c>
    </row>
    <row r="230" spans="3:4" x14ac:dyDescent="0.2">
      <c r="C230" s="2">
        <v>225</v>
      </c>
      <c r="D230" s="4">
        <f t="shared" si="3"/>
        <v>2149.2931754344945</v>
      </c>
    </row>
    <row r="231" spans="3:4" x14ac:dyDescent="0.2">
      <c r="C231" s="2">
        <v>226</v>
      </c>
      <c r="D231" s="4">
        <f t="shared" si="3"/>
        <v>2149.2931754344945</v>
      </c>
    </row>
    <row r="232" spans="3:4" x14ac:dyDescent="0.2">
      <c r="C232" s="2">
        <v>227</v>
      </c>
      <c r="D232" s="4">
        <f t="shared" si="3"/>
        <v>2149.2931754344945</v>
      </c>
    </row>
    <row r="233" spans="3:4" x14ac:dyDescent="0.2">
      <c r="C233" s="2">
        <v>228</v>
      </c>
      <c r="D233" s="4">
        <f t="shared" si="3"/>
        <v>2149.2931754344945</v>
      </c>
    </row>
    <row r="234" spans="3:4" x14ac:dyDescent="0.2">
      <c r="C234" s="2">
        <v>229</v>
      </c>
      <c r="D234" s="4">
        <f t="shared" si="3"/>
        <v>2149.2931754344945</v>
      </c>
    </row>
    <row r="235" spans="3:4" x14ac:dyDescent="0.2">
      <c r="C235" s="2">
        <v>230</v>
      </c>
      <c r="D235" s="4">
        <f t="shared" si="3"/>
        <v>2149.2931754344945</v>
      </c>
    </row>
    <row r="236" spans="3:4" x14ac:dyDescent="0.2">
      <c r="C236" s="2">
        <v>231</v>
      </c>
      <c r="D236" s="4">
        <f t="shared" si="3"/>
        <v>2149.2931754344945</v>
      </c>
    </row>
    <row r="237" spans="3:4" x14ac:dyDescent="0.2">
      <c r="C237" s="2">
        <v>232</v>
      </c>
      <c r="D237" s="4">
        <f t="shared" si="3"/>
        <v>2149.2931754344945</v>
      </c>
    </row>
    <row r="238" spans="3:4" x14ac:dyDescent="0.2">
      <c r="C238" s="2">
        <v>233</v>
      </c>
      <c r="D238" s="4">
        <f t="shared" si="3"/>
        <v>2149.2931754344945</v>
      </c>
    </row>
    <row r="239" spans="3:4" x14ac:dyDescent="0.2">
      <c r="C239" s="2">
        <v>234</v>
      </c>
      <c r="D239" s="4">
        <f t="shared" si="3"/>
        <v>2149.2931754344945</v>
      </c>
    </row>
    <row r="240" spans="3:4" x14ac:dyDescent="0.2">
      <c r="C240" s="2">
        <v>235</v>
      </c>
      <c r="D240" s="4">
        <f t="shared" si="3"/>
        <v>2149.2931754344945</v>
      </c>
    </row>
    <row r="241" spans="3:4" x14ac:dyDescent="0.2">
      <c r="C241" s="2">
        <v>236</v>
      </c>
      <c r="D241" s="4">
        <f t="shared" si="3"/>
        <v>2149.2931754344945</v>
      </c>
    </row>
    <row r="242" spans="3:4" x14ac:dyDescent="0.2">
      <c r="C242" s="2">
        <v>237</v>
      </c>
      <c r="D242" s="4">
        <f t="shared" si="3"/>
        <v>2149.2931754344945</v>
      </c>
    </row>
    <row r="243" spans="3:4" x14ac:dyDescent="0.2">
      <c r="C243" s="2">
        <v>238</v>
      </c>
      <c r="D243" s="4">
        <f t="shared" si="3"/>
        <v>2149.2931754344945</v>
      </c>
    </row>
    <row r="244" spans="3:4" x14ac:dyDescent="0.2">
      <c r="C244" s="2">
        <v>239</v>
      </c>
      <c r="D244" s="4">
        <f t="shared" si="3"/>
        <v>2149.2931754344945</v>
      </c>
    </row>
    <row r="245" spans="3:4" x14ac:dyDescent="0.2">
      <c r="C245" s="2">
        <v>240</v>
      </c>
      <c r="D245" s="4">
        <f>PMT(0.005,240,-300000,0,0)+100000*(1.005)^240</f>
        <v>333169.74075616722</v>
      </c>
    </row>
  </sheetData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7D8ED-07AA-4FA7-9720-EDB54C2B81EE}">
  <sheetPr codeName="Sheet6">
    <pageSetUpPr fitToPage="1"/>
  </sheetPr>
  <dimension ref="A2:L22"/>
  <sheetViews>
    <sheetView topLeftCell="B10" zoomScale="90" workbookViewId="0">
      <selection activeCell="E25" sqref="E25"/>
    </sheetView>
  </sheetViews>
  <sheetFormatPr defaultRowHeight="12.75" x14ac:dyDescent="0.2"/>
  <cols>
    <col min="1" max="1" width="14.7109375" style="2" customWidth="1"/>
    <col min="2" max="3" width="11.5703125" style="2" bestFit="1" customWidth="1"/>
    <col min="4" max="5" width="9.140625" style="2"/>
    <col min="6" max="12" width="9.28515625" style="2" bestFit="1" customWidth="1"/>
    <col min="13" max="16384" width="9.140625" style="2"/>
  </cols>
  <sheetData>
    <row r="2" spans="1:12" x14ac:dyDescent="0.2">
      <c r="B2" s="2" t="s">
        <v>31</v>
      </c>
    </row>
    <row r="3" spans="1:12" x14ac:dyDescent="0.2">
      <c r="B3" s="2" t="s">
        <v>32</v>
      </c>
    </row>
    <row r="4" spans="1:12" x14ac:dyDescent="0.2">
      <c r="B4" s="2" t="s">
        <v>33</v>
      </c>
    </row>
    <row r="5" spans="1:12" x14ac:dyDescent="0.2">
      <c r="B5" s="2" t="s">
        <v>34</v>
      </c>
    </row>
    <row r="6" spans="1:12" x14ac:dyDescent="0.2">
      <c r="B6" s="2" t="s">
        <v>35</v>
      </c>
    </row>
    <row r="7" spans="1:12" x14ac:dyDescent="0.2">
      <c r="B7" s="2" t="s">
        <v>36</v>
      </c>
    </row>
    <row r="8" spans="1:12" x14ac:dyDescent="0.2">
      <c r="B8" s="2" t="s">
        <v>37</v>
      </c>
    </row>
    <row r="9" spans="1:12" x14ac:dyDescent="0.2">
      <c r="B9" s="4">
        <f>PMT(0.1/12,360,-60000,0,0)</f>
        <v>526.54294205327926</v>
      </c>
    </row>
    <row r="10" spans="1:12" x14ac:dyDescent="0.2">
      <c r="A10" s="2" t="s">
        <v>38</v>
      </c>
    </row>
    <row r="11" spans="1:12" x14ac:dyDescent="0.2">
      <c r="B11" s="4"/>
    </row>
    <row r="12" spans="1:12" x14ac:dyDescent="0.2">
      <c r="A12" s="2" t="s">
        <v>39</v>
      </c>
    </row>
    <row r="13" spans="1:12" x14ac:dyDescent="0.2">
      <c r="A13" s="4">
        <f>-PV(0.12/12,120,0,-1,0)*PV(0.1/12,240,B9,0,0)</f>
        <v>16532.247078295371</v>
      </c>
      <c r="C13" s="4"/>
    </row>
    <row r="15" spans="1:12" x14ac:dyDescent="0.2">
      <c r="C15" s="4"/>
    </row>
    <row r="16" spans="1:12" ht="25.5" x14ac:dyDescent="0.2">
      <c r="F16" s="2" t="s">
        <v>40</v>
      </c>
      <c r="G16" s="6" t="s">
        <v>41</v>
      </c>
      <c r="H16" s="6" t="s">
        <v>42</v>
      </c>
      <c r="I16" s="6" t="s">
        <v>43</v>
      </c>
      <c r="J16" s="6" t="s">
        <v>44</v>
      </c>
      <c r="K16" s="6" t="s">
        <v>45</v>
      </c>
      <c r="L16" s="6" t="s">
        <v>46</v>
      </c>
    </row>
    <row r="17" spans="3:12" x14ac:dyDescent="0.2">
      <c r="C17" s="2" t="s">
        <v>47</v>
      </c>
      <c r="F17" s="2">
        <v>1</v>
      </c>
      <c r="G17" s="2">
        <v>1</v>
      </c>
      <c r="H17" s="2">
        <v>12</v>
      </c>
      <c r="I17" s="2">
        <f>0.08/12</f>
        <v>6.6666666666666671E-3</v>
      </c>
      <c r="J17" s="2">
        <v>60000</v>
      </c>
      <c r="K17" s="4">
        <f>-PMT(I17,360-H17+12,J17,0,0)</f>
        <v>440.25874432762572</v>
      </c>
      <c r="L17" s="2">
        <f>J17+CUMPRINC(I17,360-H17+12,J17,1,12,0)</f>
        <v>59498.781611417609</v>
      </c>
    </row>
    <row r="18" spans="3:12" x14ac:dyDescent="0.2">
      <c r="C18" s="2" t="s">
        <v>48</v>
      </c>
      <c r="F18" s="2">
        <v>2</v>
      </c>
      <c r="G18" s="2">
        <f t="shared" ref="G18:H21" si="0">G17+12</f>
        <v>13</v>
      </c>
      <c r="H18" s="2">
        <f t="shared" si="0"/>
        <v>24</v>
      </c>
      <c r="I18" s="2">
        <f>0.12/12</f>
        <v>0.01</v>
      </c>
      <c r="J18" s="2">
        <f>L17</f>
        <v>59498.781611417609</v>
      </c>
      <c r="K18" s="4">
        <f>-PMT(I18,360-H18+12,J18,0,0)</f>
        <v>614.24091609587185</v>
      </c>
      <c r="L18" s="2">
        <f>J18+CUMPRINC(I18,360-H18+12,J18,1,12,0)</f>
        <v>59254.604112886373</v>
      </c>
    </row>
    <row r="19" spans="3:12" x14ac:dyDescent="0.2">
      <c r="C19" s="2" t="s">
        <v>49</v>
      </c>
      <c r="F19" s="2">
        <v>3</v>
      </c>
      <c r="G19" s="2">
        <f t="shared" si="0"/>
        <v>25</v>
      </c>
      <c r="H19" s="2">
        <f t="shared" si="0"/>
        <v>36</v>
      </c>
      <c r="I19" s="2">
        <f>0.15/12</f>
        <v>1.2499999999999999E-2</v>
      </c>
      <c r="J19" s="2">
        <f>L18</f>
        <v>59254.604112886373</v>
      </c>
      <c r="K19" s="4">
        <f>-PMT(I19,360-H19+12,J19,0,0)</f>
        <v>752.26066049624774</v>
      </c>
      <c r="L19" s="2">
        <f>J19+CUMPRINC(I19,360-H19+12,J19,1,12,0)</f>
        <v>59105.705445515938</v>
      </c>
    </row>
    <row r="20" spans="3:12" x14ac:dyDescent="0.2">
      <c r="C20" s="2" t="s">
        <v>50</v>
      </c>
      <c r="F20" s="2">
        <v>4</v>
      </c>
      <c r="G20" s="2">
        <f t="shared" si="0"/>
        <v>37</v>
      </c>
      <c r="H20" s="2">
        <f t="shared" si="0"/>
        <v>48</v>
      </c>
      <c r="I20" s="2">
        <f>0.17/12</f>
        <v>1.4166666666666668E-2</v>
      </c>
      <c r="J20" s="2">
        <f>L19</f>
        <v>59105.705445515938</v>
      </c>
      <c r="K20" s="4">
        <f>-PMT(I20,360-H20+12,J20,0,0)</f>
        <v>846.20343230562139</v>
      </c>
      <c r="L20" s="2">
        <f>J20+CUMPRINC(I20,360-H20+12,J20,1,12,0)</f>
        <v>58990.533772785566</v>
      </c>
    </row>
    <row r="21" spans="3:12" x14ac:dyDescent="0.2">
      <c r="C21" s="2" t="s">
        <v>51</v>
      </c>
      <c r="F21" s="2">
        <v>5</v>
      </c>
      <c r="G21" s="2">
        <f t="shared" si="0"/>
        <v>49</v>
      </c>
      <c r="H21" s="2">
        <f t="shared" si="0"/>
        <v>60</v>
      </c>
      <c r="I21" s="2">
        <f>0.12/12</f>
        <v>0.01</v>
      </c>
      <c r="J21" s="2">
        <f>L20</f>
        <v>58990.533772785566</v>
      </c>
      <c r="K21" s="4">
        <f>-PMT(I21,360-H21+12,J21,0,0)</f>
        <v>617.60284384252634</v>
      </c>
      <c r="L21" s="2">
        <f>J21+CUMPRINC(I21,360-H21+12,J21,1,12,0)</f>
        <v>58639.260068028212</v>
      </c>
    </row>
    <row r="22" spans="3:12" x14ac:dyDescent="0.2">
      <c r="C22" s="2" t="s">
        <v>52</v>
      </c>
    </row>
  </sheetData>
  <printOptions headings="1" gridLines="1"/>
  <pageMargins left="0.75" right="0.75" top="1" bottom="1" header="0.5" footer="0.5"/>
  <pageSetup scale="72" orientation="portrait" r:id="rId1"/>
  <headerFooter alignWithMargins="0">
    <oddFooter>&amp;L&amp;T&amp;CARM Problem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86BB2-F4D7-49AF-B042-2CB1F200557C}">
  <sheetPr codeName="Sheet7"/>
  <dimension ref="E4:E7"/>
  <sheetViews>
    <sheetView workbookViewId="0">
      <selection activeCell="E7" sqref="E7"/>
    </sheetView>
  </sheetViews>
  <sheetFormatPr defaultRowHeight="15" x14ac:dyDescent="0.25"/>
  <cols>
    <col min="1" max="4" width="9.140625" style="8"/>
    <col min="5" max="5" width="11" style="8" customWidth="1"/>
    <col min="6" max="16384" width="9.140625" style="8"/>
  </cols>
  <sheetData>
    <row r="4" spans="5:5" x14ac:dyDescent="0.25">
      <c r="E4" s="8" t="s">
        <v>53</v>
      </c>
    </row>
    <row r="5" spans="5:5" x14ac:dyDescent="0.25">
      <c r="E5" s="8" t="s">
        <v>54</v>
      </c>
    </row>
    <row r="6" spans="5:5" x14ac:dyDescent="0.25">
      <c r="E6" s="8" t="s">
        <v>55</v>
      </c>
    </row>
    <row r="7" spans="5:5" x14ac:dyDescent="0.25">
      <c r="E7" s="9">
        <f>FV(0.144/12,4,-250,0,1)+250</f>
        <v>1280.3621651839994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6EB63-9CD0-4D4C-BD32-8B3E744D82A6}">
  <sheetPr codeName="Sheet8"/>
  <dimension ref="A1:A2"/>
  <sheetViews>
    <sheetView workbookViewId="0"/>
  </sheetViews>
  <sheetFormatPr defaultRowHeight="15" x14ac:dyDescent="0.25"/>
  <cols>
    <col min="1" max="1" width="10.5703125" style="8" bestFit="1" customWidth="1"/>
    <col min="2" max="16384" width="9.140625" style="8"/>
  </cols>
  <sheetData>
    <row r="1" spans="1:1" x14ac:dyDescent="0.25">
      <c r="A1" s="9">
        <f>PMT(0.08,10,-80000/1.08^10,0,0)</f>
        <v>5522.3590957660299</v>
      </c>
    </row>
    <row r="2" spans="1:1" x14ac:dyDescent="0.25">
      <c r="A2" s="8" t="s">
        <v>56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AC99C-CDA4-4D24-8DC1-F2525007BD8F}">
  <sheetPr codeName="Sheet9"/>
  <dimension ref="E3:E6"/>
  <sheetViews>
    <sheetView workbookViewId="0">
      <selection activeCell="E6" sqref="E6"/>
    </sheetView>
  </sheetViews>
  <sheetFormatPr defaultRowHeight="15" x14ac:dyDescent="0.25"/>
  <cols>
    <col min="1" max="4" width="9.140625" style="8"/>
    <col min="5" max="5" width="47.140625" style="8" bestFit="1" customWidth="1"/>
    <col min="6" max="16384" width="9.140625" style="8"/>
  </cols>
  <sheetData>
    <row r="3" spans="5:5" x14ac:dyDescent="0.25">
      <c r="E3" s="8" t="s">
        <v>57</v>
      </c>
    </row>
    <row r="4" spans="5:5" x14ac:dyDescent="0.25">
      <c r="E4" s="8" t="s">
        <v>58</v>
      </c>
    </row>
    <row r="5" spans="5:5" x14ac:dyDescent="0.25">
      <c r="E5" s="8" t="s">
        <v>59</v>
      </c>
    </row>
    <row r="6" spans="5:5" x14ac:dyDescent="0.25">
      <c r="E6" s="9">
        <f>1500+PV(0.18/12,36,-182.5,0,0)</f>
        <v>6548.0748867301991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C9CA6C62-C847-47A1-864D-D4790BF9BD4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1E2836A-2AFC-4CD5-AC39-905F0FF11D25}">
  <ds:schemaRefs>
    <ds:schemaRef ds:uri="http://www.w3.org/XML/1998/namespace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purl.org/dc/dcmitype/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0FC73BA4-1581-4547-B4C9-6282DFBAB28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4" baseType="variant">
      <vt:variant>
        <vt:lpstr>Worksheets</vt:lpstr>
      </vt:variant>
      <vt:variant>
        <vt:i4>31</vt:i4>
      </vt:variant>
      <vt:variant>
        <vt:lpstr>Named Ranges</vt:lpstr>
      </vt:variant>
      <vt:variant>
        <vt:i4>12</vt:i4>
      </vt:variant>
    </vt:vector>
  </HeadingPairs>
  <TitlesOfParts>
    <vt:vector size="43" baseType="lpstr">
      <vt:lpstr>S10_1</vt:lpstr>
      <vt:lpstr>S10_10</vt:lpstr>
      <vt:lpstr>S10_11</vt:lpstr>
      <vt:lpstr>S10_12</vt:lpstr>
      <vt:lpstr>S10_13</vt:lpstr>
      <vt:lpstr>S10_14</vt:lpstr>
      <vt:lpstr>S10_15</vt:lpstr>
      <vt:lpstr>S10_16</vt:lpstr>
      <vt:lpstr>S10_17</vt:lpstr>
      <vt:lpstr>S10_18</vt:lpstr>
      <vt:lpstr>S10_19</vt:lpstr>
      <vt:lpstr>S10_2</vt:lpstr>
      <vt:lpstr>S10_20</vt:lpstr>
      <vt:lpstr>S10_21</vt:lpstr>
      <vt:lpstr>S10_22</vt:lpstr>
      <vt:lpstr>S10_23</vt:lpstr>
      <vt:lpstr>S10_24</vt:lpstr>
      <vt:lpstr>S10_25</vt:lpstr>
      <vt:lpstr>S10_26</vt:lpstr>
      <vt:lpstr>S10_27</vt:lpstr>
      <vt:lpstr>S10_28</vt:lpstr>
      <vt:lpstr>S10_29</vt:lpstr>
      <vt:lpstr>S10_3</vt:lpstr>
      <vt:lpstr>S10_30</vt:lpstr>
      <vt:lpstr>S10_31</vt:lpstr>
      <vt:lpstr>S10_4</vt:lpstr>
      <vt:lpstr>S10_5</vt:lpstr>
      <vt:lpstr>S10_6</vt:lpstr>
      <vt:lpstr>S10_7</vt:lpstr>
      <vt:lpstr>S10_8</vt:lpstr>
      <vt:lpstr>S10_9</vt:lpstr>
      <vt:lpstr>amount</vt:lpstr>
      <vt:lpstr>S10_8!amt</vt:lpstr>
      <vt:lpstr>amt</vt:lpstr>
      <vt:lpstr>Cost</vt:lpstr>
      <vt:lpstr>S10_7!duration</vt:lpstr>
      <vt:lpstr>S10_8!duration</vt:lpstr>
      <vt:lpstr>duration</vt:lpstr>
      <vt:lpstr>S10_7!rate</vt:lpstr>
      <vt:lpstr>S10_8!rate</vt:lpstr>
      <vt:lpstr>rate</vt:lpstr>
      <vt:lpstr>Salvage_Value</vt:lpstr>
      <vt:lpstr>Years</vt:lpstr>
    </vt:vector>
  </TitlesOfParts>
  <Company>Julian Chang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Chang</dc:creator>
  <cp:lastModifiedBy>Administrator</cp:lastModifiedBy>
  <cp:revision/>
  <dcterms:created xsi:type="dcterms:W3CDTF">2006-12-24T05:00:31Z</dcterms:created>
  <dcterms:modified xsi:type="dcterms:W3CDTF">2019-09-26T07:30:48Z</dcterms:modified>
</cp:coreProperties>
</file>