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3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4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drawings/drawing5.xml" ContentType="application/vnd.openxmlformats-officedocument.drawing+xml"/>
  <Override PartName="/xl/ctrlProps/ctrlProp16.xml" ContentType="application/vnd.ms-excel.controlproperties+xml"/>
  <Override PartName="/xl/drawings/drawing6.xml" ContentType="application/vnd.openxmlformats-officedocument.drawing+xml"/>
  <Override PartName="/xl/ctrlProps/ctrlProp17.xml" ContentType="application/vnd.ms-excel.controlproperties+xml"/>
  <Override PartName="/xl/drawings/drawing7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8.xml" ContentType="application/vnd.openxmlformats-officedocument.drawing+xml"/>
  <Override PartName="/xl/ctrlProps/ctrlProp23.xml" ContentType="application/vnd.ms-excel.controlproperties+xml"/>
  <Override PartName="/xl/charts/chart1.xml" ContentType="application/vnd.openxmlformats-officedocument.drawingml.chart+xml"/>
  <Override PartName="/xl/drawings/drawing9.xml" ContentType="application/vnd.openxmlformats-officedocument.drawing+xml"/>
  <Override PartName="/xl/ctrlProps/ctrlProp24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7AABA374-A4DF-4BB6-9ED7-2F5F31A4573C}" xr6:coauthVersionLast="44" xr6:coauthVersionMax="44" xr10:uidLastSave="{00000000-0000-0000-0000-000000000000}"/>
  <bookViews>
    <workbookView xWindow="-25335" yWindow="3570" windowWidth="21600" windowHeight="11385" activeTab="8" xr2:uid="{00000000-000D-0000-FFFF-FFFF00000000}"/>
  </bookViews>
  <sheets>
    <sheet name="S27_1" sheetId="1" r:id="rId1"/>
    <sheet name="S27_2" sheetId="2" r:id="rId2"/>
    <sheet name="S27_3" sheetId="3" r:id="rId3"/>
    <sheet name="S27_4" sheetId="4" r:id="rId4"/>
    <sheet name="S27_5" sheetId="5" r:id="rId5"/>
    <sheet name="S27_6" sheetId="6" r:id="rId6"/>
    <sheet name="S27_7" sheetId="7" r:id="rId7"/>
    <sheet name="S27_8" sheetId="8" r:id="rId8"/>
    <sheet name="S27_9" sheetId="9" r:id="rId9"/>
  </sheets>
  <definedNames>
    <definedName name="Amt_Borrowed">S27_4!$D$2</definedName>
    <definedName name="Annual_int_rate">S27_4!$D$4</definedName>
    <definedName name="costgrowth" localSheetId="1">S27_2!$C$7</definedName>
    <definedName name="costgrowth">S27_1!$C$7</definedName>
    <definedName name="demand">S27_3!$D$2</definedName>
    <definedName name="fixed_cost">S27_3!$D$4</definedName>
    <definedName name="intrate" localSheetId="1">S27_2!$C$6</definedName>
    <definedName name="intrate">S27_1!$C$6</definedName>
    <definedName name="months">OFFSET(S27_8!$D$3,COUNT(S27_8!$D:$D)-(S27_8!$L$3-1),0,S27_8!$L$3,1)</definedName>
    <definedName name="Number_of_Months">S27_4!$D$3</definedName>
    <definedName name="price">S27_3!$D$1</definedName>
    <definedName name="pricegrowth" localSheetId="1">S27_2!$C$8</definedName>
    <definedName name="pricegrowth">S27_1!$C$8</definedName>
    <definedName name="profit">S27_3!$D$7</definedName>
    <definedName name="revenue">S27_3!$D$5</definedName>
    <definedName name="Sales">OFFSET(S27_8!$E$3,COUNT(S27_8!$D:$D)-(S27_8!$L$3-1),0,S27_8!$L$3,1)</definedName>
    <definedName name="Sales_growth" localSheetId="1">S27_2!$C$3</definedName>
    <definedName name="Sales_growth">S27_1!$C$3</definedName>
    <definedName name="taxrate" localSheetId="1">S27_2!$C$1</definedName>
    <definedName name="taxrate">S27_1!$C$1</definedName>
    <definedName name="unit_cost">S27_3!$D$3</definedName>
    <definedName name="variable_cost">S27_3!$D$6</definedName>
    <definedName name="Year1cost" localSheetId="1">S27_2!$C$5</definedName>
    <definedName name="Year1cost">S27_1!$C$5</definedName>
    <definedName name="Year1price" localSheetId="1">S27_2!$C$4</definedName>
    <definedName name="Year1price">S27_1!$C$4</definedName>
    <definedName name="Year1sales" localSheetId="1">S27_2!$C$2</definedName>
    <definedName name="Year1sales">S27_1!$C$2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9" l="1"/>
  <c r="J10" i="9"/>
  <c r="I10" i="9"/>
  <c r="D15" i="7" l="1"/>
  <c r="F6" i="6" l="1"/>
  <c r="D69" i="5" l="1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4" i="4" l="1"/>
  <c r="D5" i="4" s="1"/>
  <c r="D2" i="4"/>
  <c r="D4" i="3" l="1"/>
  <c r="D3" i="3"/>
  <c r="D1" i="3"/>
  <c r="D2" i="3" s="1"/>
  <c r="D5" i="3" s="1"/>
  <c r="D6" i="3" l="1"/>
  <c r="D7" i="3" s="1"/>
  <c r="B12" i="2"/>
  <c r="C12" i="2" s="1"/>
  <c r="D12" i="2" s="1"/>
  <c r="E12" i="2" s="1"/>
  <c r="F12" i="2" s="1"/>
  <c r="B11" i="2"/>
  <c r="B10" i="2"/>
  <c r="C3" i="2"/>
  <c r="B14" i="2" l="1"/>
  <c r="B13" i="2"/>
  <c r="B15" i="2" s="1"/>
  <c r="C10" i="2"/>
  <c r="C11" i="2"/>
  <c r="D10" i="2" l="1"/>
  <c r="C14" i="2"/>
  <c r="C13" i="2"/>
  <c r="D11" i="2"/>
  <c r="B16" i="2"/>
  <c r="B17" i="2" s="1"/>
  <c r="C15" i="2" l="1"/>
  <c r="C16" i="2" s="1"/>
  <c r="C17" i="2" s="1"/>
  <c r="E11" i="2"/>
  <c r="D13" i="2"/>
  <c r="E10" i="2"/>
  <c r="D14" i="2"/>
  <c r="D15" i="2" l="1"/>
  <c r="D16" i="2" s="1"/>
  <c r="E13" i="2"/>
  <c r="F11" i="2"/>
  <c r="E14" i="2"/>
  <c r="F10" i="2"/>
  <c r="F14" i="2" s="1"/>
  <c r="C1" i="1"/>
  <c r="C3" i="1"/>
  <c r="B11" i="1"/>
  <c r="B10" i="1"/>
  <c r="B12" i="1"/>
  <c r="C12" i="1" s="1"/>
  <c r="D12" i="1" s="1"/>
  <c r="E12" i="1" s="1"/>
  <c r="F12" i="1" s="1"/>
  <c r="E15" i="2" l="1"/>
  <c r="D17" i="2"/>
  <c r="B13" i="1"/>
  <c r="E16" i="2"/>
  <c r="E17" i="2" s="1"/>
  <c r="B14" i="1"/>
  <c r="C10" i="1"/>
  <c r="F13" i="2"/>
  <c r="F15" i="2" s="1"/>
  <c r="C11" i="1"/>
  <c r="B15" i="1" l="1"/>
  <c r="F16" i="2"/>
  <c r="F17" i="2" s="1"/>
  <c r="B19" i="2" s="1"/>
  <c r="C14" i="1"/>
  <c r="D10" i="1"/>
  <c r="C13" i="1"/>
  <c r="D11" i="1"/>
  <c r="B16" i="1"/>
  <c r="B17" i="1" s="1"/>
  <c r="D14" i="1" l="1"/>
  <c r="E10" i="1"/>
  <c r="C15" i="1"/>
  <c r="C16" i="1" s="1"/>
  <c r="C17" i="1" s="1"/>
  <c r="D13" i="1"/>
  <c r="E11" i="1"/>
  <c r="D15" i="1" l="1"/>
  <c r="E14" i="1"/>
  <c r="F10" i="1"/>
  <c r="F14" i="1" s="1"/>
  <c r="E13" i="1"/>
  <c r="E15" i="1" s="1"/>
  <c r="F11" i="1"/>
  <c r="D16" i="1"/>
  <c r="D17" i="1" s="1"/>
  <c r="F13" i="1" l="1"/>
  <c r="F15" i="1" s="1"/>
  <c r="F16" i="1" s="1"/>
  <c r="F17" i="1" s="1"/>
  <c r="B19" i="1" s="1"/>
  <c r="E16" i="1"/>
  <c r="E17" i="1" s="1"/>
</calcChain>
</file>

<file path=xl/sharedStrings.xml><?xml version="1.0" encoding="utf-8"?>
<sst xmlns="http://schemas.openxmlformats.org/spreadsheetml/2006/main" count="87" uniqueCount="66">
  <si>
    <t>Year</t>
  </si>
  <si>
    <t>Year1sales</t>
  </si>
  <si>
    <t>Sales growth</t>
  </si>
  <si>
    <t>Year1price</t>
  </si>
  <si>
    <t>Year1cost</t>
  </si>
  <si>
    <t>intrate</t>
  </si>
  <si>
    <t>NPV</t>
  </si>
  <si>
    <t>Unit Sales</t>
  </si>
  <si>
    <t>Revenues</t>
  </si>
  <si>
    <t>Costs</t>
  </si>
  <si>
    <t>Tax</t>
  </si>
  <si>
    <t>Aftertax Profits</t>
  </si>
  <si>
    <t>costgrowth</t>
  </si>
  <si>
    <t>pricegrowth</t>
  </si>
  <si>
    <t>taxrate</t>
  </si>
  <si>
    <t>unit price</t>
  </si>
  <si>
    <t>unit cost</t>
  </si>
  <si>
    <t>Before Tax Profits</t>
  </si>
  <si>
    <t>we changed c3</t>
  </si>
  <si>
    <t>formula so</t>
  </si>
  <si>
    <t>when e3 =0 we have -10%</t>
  </si>
  <si>
    <t>sales growth</t>
  </si>
  <si>
    <t>price</t>
  </si>
  <si>
    <t>demand</t>
  </si>
  <si>
    <t>fixed cost</t>
  </si>
  <si>
    <t>revenue</t>
  </si>
  <si>
    <t>variable cost</t>
  </si>
  <si>
    <t>profit</t>
  </si>
  <si>
    <t>Amt Borrowed</t>
  </si>
  <si>
    <t>Number of Months</t>
  </si>
  <si>
    <t>Annual int rate</t>
  </si>
  <si>
    <t>Monthly Payment</t>
  </si>
  <si>
    <t>Monday = 1 Tuesday = 2 ,etc.</t>
  </si>
  <si>
    <t>Date</t>
  </si>
  <si>
    <t>Weekday</t>
  </si>
  <si>
    <t>Months</t>
  </si>
  <si>
    <t>amt of loan</t>
  </si>
  <si>
    <t>annual rate</t>
  </si>
  <si>
    <t>monthly payment</t>
  </si>
  <si>
    <t>q1</t>
  </si>
  <si>
    <t>q2</t>
  </si>
  <si>
    <t>q3</t>
  </si>
  <si>
    <t>toys</t>
  </si>
  <si>
    <t>drugs</t>
  </si>
  <si>
    <t>beer</t>
  </si>
  <si>
    <t>food</t>
  </si>
  <si>
    <t>dvds</t>
  </si>
  <si>
    <t>quarter</t>
  </si>
  <si>
    <t>product</t>
  </si>
  <si>
    <t>sales</t>
  </si>
  <si>
    <t>n=total rows of data</t>
  </si>
  <si>
    <t>Start row 3 go down n-(k-1)  rows and take k rows</t>
  </si>
  <si>
    <t>Months in graph</t>
  </si>
  <si>
    <t>Month</t>
  </si>
  <si>
    <t>Sales</t>
  </si>
  <si>
    <t>Suppliers</t>
  </si>
  <si>
    <t>Unit Price</t>
  </si>
  <si>
    <t>Units bought</t>
  </si>
  <si>
    <t>A</t>
  </si>
  <si>
    <t>B</t>
  </si>
  <si>
    <t>C</t>
  </si>
  <si>
    <t>Supplier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</si>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</sst>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8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</cellStyleXfs>
  <cellXfs count="13">
    <xf numFmtId="0" fontId="0" fillId="0" borderId="0" xfId="0"/>
    <xf numFmtId="44" fontId="0" fillId="0" borderId="0" xfId="1" applyFont="1"/>
    <xf numFmtId="44" fontId="0" fillId="0" borderId="0" xfId="0" applyNumberFormat="1"/>
    <xf numFmtId="8" fontId="0" fillId="0" borderId="0" xfId="0" applyNumberFormat="1"/>
    <xf numFmtId="0" fontId="2" fillId="0" borderId="0" xfId="2"/>
    <xf numFmtId="44" fontId="2" fillId="0" borderId="0" xfId="2" applyNumberFormat="1"/>
    <xf numFmtId="8" fontId="2" fillId="0" borderId="0" xfId="2" applyNumberFormat="1"/>
    <xf numFmtId="9" fontId="0" fillId="0" borderId="0" xfId="3" applyFont="1"/>
    <xf numFmtId="14" fontId="2" fillId="0" borderId="0" xfId="2" applyNumberFormat="1"/>
    <xf numFmtId="0" fontId="1" fillId="0" borderId="0" xfId="4"/>
    <xf numFmtId="8" fontId="1" fillId="0" borderId="0" xfId="4" applyNumberFormat="1"/>
    <xf numFmtId="0" fontId="4" fillId="0" borderId="0" xfId="4" applyFont="1"/>
    <xf numFmtId="164" fontId="1" fillId="0" borderId="0" xfId="4" applyNumberFormat="1"/>
  </cellXfs>
  <cellStyles count="5">
    <cellStyle name="Currency" xfId="1" builtinId="4"/>
    <cellStyle name="Normal" xfId="0" builtinId="0"/>
    <cellStyle name="Normal 2" xfId="2" xr:uid="{BF8E7CDC-2200-45EB-8425-E4015DEE5C60}"/>
    <cellStyle name="Normal 3" xfId="4" xr:uid="{2ACA559D-6714-4A60-AD6B-D9565DCF016A}"/>
    <cellStyle name="Percent 2" xfId="3" xr:uid="{996970BC-BCAE-4C66-970E-93B9DB7D1A7B}"/>
  </cellStyles>
  <dxfs count="1">
    <dxf>
      <font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S27_8!$E$3</c:f>
              <c:strCache>
                <c:ptCount val="1"/>
                <c:pt idx="0">
                  <c:v>Sales</c:v>
                </c:pt>
              </c:strCache>
            </c:strRef>
          </c:tx>
          <c:xVal>
            <c:numRef>
              <c:f>S27_8!$D$27:$D$31</c:f>
              <c:numCache>
                <c:formatCode>General</c:formatCode>
                <c:ptCount val="5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</c:numCache>
            </c:numRef>
          </c:xVal>
          <c:yVal>
            <c:numRef>
              <c:f>S27_8!$E$27:$E$31</c:f>
              <c:numCache>
                <c:formatCode>General</c:formatCode>
                <c:ptCount val="5"/>
                <c:pt idx="0">
                  <c:v>100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F1-4E83-A390-A67F1B736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08704"/>
        <c:axId val="220810624"/>
      </c:scatterChart>
      <c:valAx>
        <c:axId val="22080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0810624"/>
        <c:crosses val="autoZero"/>
        <c:crossBetween val="midCat"/>
      </c:valAx>
      <c:valAx>
        <c:axId val="22081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808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pin" dx="15" fmlaLink="$C$2" inc="1000" max="30000" min="5000" page="10" val="10000"/>
</file>

<file path=xl/ctrlProps/ctrlProp10.xml><?xml version="1.0" encoding="utf-8"?>
<formControlPr xmlns="http://schemas.microsoft.com/office/spreadsheetml/2009/9/main" objectType="Spin" dx="15" fmlaLink="$F$1" inc="10" max="500" min="200" page="10" val="260"/>
</file>

<file path=xl/ctrlProps/ctrlProp11.xml><?xml version="1.0" encoding="utf-8"?>
<formControlPr xmlns="http://schemas.microsoft.com/office/spreadsheetml/2009/9/main" objectType="Spin" dx="15" fmlaLink="$F$3" max="100" min="20" page="10" val="26"/>
</file>

<file path=xl/ctrlProps/ctrlProp12.xml><?xml version="1.0" encoding="utf-8"?>
<formControlPr xmlns="http://schemas.microsoft.com/office/spreadsheetml/2009/9/main" objectType="Spin" dx="15" fmlaLink="$F$4" inc="10" max="1000" page="10" val="815"/>
</file>

<file path=xl/ctrlProps/ctrlProp13.xml><?xml version="1.0" encoding="utf-8"?>
<formControlPr xmlns="http://schemas.microsoft.com/office/spreadsheetml/2009/9/main" objectType="Spin" dx="15" fmlaLink="$F$2" max="800" min="250" page="10" val="264"/>
</file>

<file path=xl/ctrlProps/ctrlProp14.xml><?xml version="1.0" encoding="utf-8"?>
<formControlPr xmlns="http://schemas.microsoft.com/office/spreadsheetml/2009/9/main" objectType="Spin" dx="15" fmlaLink="$D$3" inc="10" max="360" min="120" page="10" val="160"/>
</file>

<file path=xl/ctrlProps/ctrlProp15.xml><?xml version="1.0" encoding="utf-8"?>
<formControlPr xmlns="http://schemas.microsoft.com/office/spreadsheetml/2009/9/main" objectType="Spin" dx="15" fmlaLink="$F$4" max="10" min="4" page="10" val="10"/>
</file>

<file path=xl/ctrlProps/ctrlProp16.xml><?xml version="1.0" encoding="utf-8"?>
<formControlPr xmlns="http://schemas.microsoft.com/office/spreadsheetml/2009/9/main" objectType="CheckBox" fmlaLink="$H$2" lockText="1" noThreeD="1"/>
</file>

<file path=xl/ctrlProps/ctrlProp17.xml><?xml version="1.0" encoding="utf-8"?>
<formControlPr xmlns="http://schemas.microsoft.com/office/spreadsheetml/2009/9/main" objectType="CheckBox" checked="Checked" fmlaLink="$D$2" lockText="1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Radio" firstButton="1" fmlaLink="$B$9" lockText="1" noThreeD="1"/>
</file>

<file path=xl/ctrlProps/ctrlProp2.xml><?xml version="1.0" encoding="utf-8"?>
<formControlPr xmlns="http://schemas.microsoft.com/office/spreadsheetml/2009/9/main" objectType="Spin" dx="15" fmlaLink="$E$3" max="50" page="10" val="48"/>
</file>

<file path=xl/ctrlProps/ctrlProp20.xml><?xml version="1.0" encoding="utf-8"?>
<formControlPr xmlns="http://schemas.microsoft.com/office/spreadsheetml/2009/9/main" objectType="Radio" checked="Checked" lockText="1" noThreeD="1"/>
</file>

<file path=xl/ctrlProps/ctrlProp21.xml><?xml version="1.0" encoding="utf-8"?>
<formControlPr xmlns="http://schemas.microsoft.com/office/spreadsheetml/2009/9/main" objectType="Radio" lockText="1" noThreeD="1"/>
</file>

<file path=xl/ctrlProps/ctrlProp22.xml><?xml version="1.0" encoding="utf-8"?>
<formControlPr xmlns="http://schemas.microsoft.com/office/spreadsheetml/2009/9/main" objectType="List" dx="15" fmlaLink="$B$10" fmlaRange="$I$4:$I$8" noThreeD="1" sel="4" val="0"/>
</file>

<file path=xl/ctrlProps/ctrlProp23.xml><?xml version="1.0" encoding="utf-8"?>
<formControlPr xmlns="http://schemas.microsoft.com/office/spreadsheetml/2009/9/main" objectType="Spin" dx="16" fmlaLink="$L$3" max="8" min="2" page="10" val="5"/>
</file>

<file path=xl/ctrlProps/ctrlProp24.xml><?xml version="1.0" encoding="utf-8"?>
<formControlPr xmlns="http://schemas.microsoft.com/office/spreadsheetml/2009/9/main" objectType="List" dx="16" fmlaLink="$A$17" fmlaRange="$C$7:$C$13" noThreeD="1" sel="5" val="0"/>
</file>

<file path=xl/ctrlProps/ctrlProp3.xml><?xml version="1.0" encoding="utf-8"?>
<formControlPr xmlns="http://schemas.microsoft.com/office/spreadsheetml/2009/9/main" objectType="Spin" dx="15" fmlaLink="$C$4" max="20" min="6" page="10" val="9"/>
</file>

<file path=xl/ctrlProps/ctrlProp4.xml><?xml version="1.0" encoding="utf-8"?>
<formControlPr xmlns="http://schemas.microsoft.com/office/spreadsheetml/2009/9/main" objectType="Spin" dx="15" fmlaLink="$C$5" max="15" min="2" page="10" val="6"/>
</file>

<file path=xl/ctrlProps/ctrlProp5.xml><?xml version="1.0" encoding="utf-8"?>
<formControlPr xmlns="http://schemas.microsoft.com/office/spreadsheetml/2009/9/main" objectType="Spin" dx="15" fmlaLink="$E$1" max="50" min="30" page="10" val="38"/>
</file>

<file path=xl/ctrlProps/ctrlProp6.xml><?xml version="1.0" encoding="utf-8"?>
<formControlPr xmlns="http://schemas.microsoft.com/office/spreadsheetml/2009/9/main" objectType="Spin" dx="15" fmlaLink="$C$2" inc="1000" max="30000" min="5000" page="10" val="10000"/>
</file>

<file path=xl/ctrlProps/ctrlProp7.xml><?xml version="1.0" encoding="utf-8"?>
<formControlPr xmlns="http://schemas.microsoft.com/office/spreadsheetml/2009/9/main" objectType="Spin" dx="15" fmlaLink="$E$3" max="30" page="10" val="0"/>
</file>

<file path=xl/ctrlProps/ctrlProp8.xml><?xml version="1.0" encoding="utf-8"?>
<formControlPr xmlns="http://schemas.microsoft.com/office/spreadsheetml/2009/9/main" objectType="Spin" dx="15" fmlaLink="$C$4" max="20" min="6" page="10" val="9"/>
</file>

<file path=xl/ctrlProps/ctrlProp9.xml><?xml version="1.0" encoding="utf-8"?>
<formControlPr xmlns="http://schemas.microsoft.com/office/spreadsheetml/2009/9/main" objectType="Spin" dx="15" fmlaLink="$C$5" max="15" min="2" page="10" val="6"/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381000</xdr:colOff>
          <xdr:row>1</xdr:row>
          <xdr:rowOff>9525</xdr:rowOff>
        </xdr:from>
        <xdr:to>
          <xdr:col>3</xdr:col>
          <xdr:colOff>457200</xdr:colOff>
          <xdr:row>2</xdr:row>
          <xdr:rowOff>9525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381000</xdr:colOff>
          <xdr:row>2</xdr:row>
          <xdr:rowOff>9525</xdr:rowOff>
        </xdr:from>
        <xdr:to>
          <xdr:col>3</xdr:col>
          <xdr:colOff>457200</xdr:colOff>
          <xdr:row>3</xdr:row>
          <xdr:rowOff>9525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381000</xdr:colOff>
          <xdr:row>3</xdr:row>
          <xdr:rowOff>9525</xdr:rowOff>
        </xdr:from>
        <xdr:to>
          <xdr:col>3</xdr:col>
          <xdr:colOff>457200</xdr:colOff>
          <xdr:row>4</xdr:row>
          <xdr:rowOff>9525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381000</xdr:colOff>
          <xdr:row>4</xdr:row>
          <xdr:rowOff>9525</xdr:rowOff>
        </xdr:from>
        <xdr:to>
          <xdr:col>3</xdr:col>
          <xdr:colOff>457200</xdr:colOff>
          <xdr:row>5</xdr:row>
          <xdr:rowOff>9525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390525</xdr:colOff>
          <xdr:row>0</xdr:row>
          <xdr:rowOff>19050</xdr:rowOff>
        </xdr:from>
        <xdr:to>
          <xdr:col>3</xdr:col>
          <xdr:colOff>466725</xdr:colOff>
          <xdr:row>1</xdr:row>
          <xdr:rowOff>9525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381000</xdr:colOff>
          <xdr:row>1</xdr:row>
          <xdr:rowOff>9525</xdr:rowOff>
        </xdr:from>
        <xdr:to>
          <xdr:col>3</xdr:col>
          <xdr:colOff>457200</xdr:colOff>
          <xdr:row>2</xdr:row>
          <xdr:rowOff>9525</xdr:rowOff>
        </xdr:to>
        <xdr:sp macro="" textlink="">
          <xdr:nvSpPr>
            <xdr:cNvPr id="2049" name="Spinne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381000</xdr:colOff>
          <xdr:row>2</xdr:row>
          <xdr:rowOff>9525</xdr:rowOff>
        </xdr:from>
        <xdr:to>
          <xdr:col>3</xdr:col>
          <xdr:colOff>457200</xdr:colOff>
          <xdr:row>3</xdr:row>
          <xdr:rowOff>9525</xdr:rowOff>
        </xdr:to>
        <xdr:sp macro="" textlink="">
          <xdr:nvSpPr>
            <xdr:cNvPr id="2050" name="Spinner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381000</xdr:colOff>
          <xdr:row>3</xdr:row>
          <xdr:rowOff>9525</xdr:rowOff>
        </xdr:from>
        <xdr:to>
          <xdr:col>3</xdr:col>
          <xdr:colOff>457200</xdr:colOff>
          <xdr:row>4</xdr:row>
          <xdr:rowOff>9525</xdr:rowOff>
        </xdr:to>
        <xdr:sp macro="" textlink="">
          <xdr:nvSpPr>
            <xdr:cNvPr id="2051" name="Spinner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381000</xdr:colOff>
          <xdr:row>4</xdr:row>
          <xdr:rowOff>9525</xdr:rowOff>
        </xdr:from>
        <xdr:to>
          <xdr:col>3</xdr:col>
          <xdr:colOff>457200</xdr:colOff>
          <xdr:row>5</xdr:row>
          <xdr:rowOff>9525</xdr:rowOff>
        </xdr:to>
        <xdr:sp macro="" textlink="">
          <xdr:nvSpPr>
            <xdr:cNvPr id="2052" name="Spinner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238125</xdr:colOff>
          <xdr:row>0</xdr:row>
          <xdr:rowOff>57150</xdr:rowOff>
        </xdr:from>
        <xdr:to>
          <xdr:col>4</xdr:col>
          <xdr:colOff>314325</xdr:colOff>
          <xdr:row>1</xdr:row>
          <xdr:rowOff>0</xdr:rowOff>
        </xdr:to>
        <xdr:sp macro="" textlink="">
          <xdr:nvSpPr>
            <xdr:cNvPr id="3073" name="Spinne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238125</xdr:colOff>
          <xdr:row>2</xdr:row>
          <xdr:rowOff>57150</xdr:rowOff>
        </xdr:from>
        <xdr:to>
          <xdr:col>4</xdr:col>
          <xdr:colOff>314325</xdr:colOff>
          <xdr:row>3</xdr:row>
          <xdr:rowOff>0</xdr:rowOff>
        </xdr:to>
        <xdr:sp macro="" textlink="">
          <xdr:nvSpPr>
            <xdr:cNvPr id="3074" name="Spinne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238125</xdr:colOff>
          <xdr:row>3</xdr:row>
          <xdr:rowOff>57150</xdr:rowOff>
        </xdr:from>
        <xdr:to>
          <xdr:col>4</xdr:col>
          <xdr:colOff>314325</xdr:colOff>
          <xdr:row>4</xdr:row>
          <xdr:rowOff>0</xdr:rowOff>
        </xdr:to>
        <xdr:sp macro="" textlink="">
          <xdr:nvSpPr>
            <xdr:cNvPr id="3075" name="Spinner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152400</xdr:colOff>
          <xdr:row>1</xdr:row>
          <xdr:rowOff>0</xdr:rowOff>
        </xdr:from>
        <xdr:to>
          <xdr:col>4</xdr:col>
          <xdr:colOff>228600</xdr:colOff>
          <xdr:row>2</xdr:row>
          <xdr:rowOff>0</xdr:rowOff>
        </xdr:to>
        <xdr:sp macro="" textlink="">
          <xdr:nvSpPr>
            <xdr:cNvPr id="4097" name="Spinner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152400</xdr:colOff>
          <xdr:row>2</xdr:row>
          <xdr:rowOff>0</xdr:rowOff>
        </xdr:from>
        <xdr:to>
          <xdr:col>4</xdr:col>
          <xdr:colOff>228600</xdr:colOff>
          <xdr:row>3</xdr:row>
          <xdr:rowOff>0</xdr:rowOff>
        </xdr:to>
        <xdr:sp macro="" textlink="">
          <xdr:nvSpPr>
            <xdr:cNvPr id="4098" name="Spinner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152400</xdr:colOff>
          <xdr:row>3</xdr:row>
          <xdr:rowOff>0</xdr:rowOff>
        </xdr:from>
        <xdr:to>
          <xdr:col>4</xdr:col>
          <xdr:colOff>228600</xdr:colOff>
          <xdr:row>4</xdr:row>
          <xdr:rowOff>0</xdr:rowOff>
        </xdr:to>
        <xdr:sp macro="" textlink="">
          <xdr:nvSpPr>
            <xdr:cNvPr id="4099" name="Spinner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4</xdr:row>
          <xdr:rowOff>142875</xdr:rowOff>
        </xdr:from>
        <xdr:to>
          <xdr:col>9</xdr:col>
          <xdr:colOff>171450</xdr:colOff>
          <xdr:row>8</xdr:row>
          <xdr:rowOff>142875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Turn formatting on or off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476250</xdr:colOff>
          <xdr:row>5</xdr:row>
          <xdr:rowOff>47625</xdr:rowOff>
        </xdr:from>
        <xdr:to>
          <xdr:col>4</xdr:col>
          <xdr:colOff>790575</xdr:colOff>
          <xdr:row>8</xdr:row>
          <xdr:rowOff>38100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end of month?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10</xdr:row>
          <xdr:rowOff>85725</xdr:rowOff>
        </xdr:from>
        <xdr:to>
          <xdr:col>7</xdr:col>
          <xdr:colOff>266700</xdr:colOff>
          <xdr:row>21</xdr:row>
          <xdr:rowOff>57150</xdr:rowOff>
        </xdr:to>
        <xdr:sp macro="" textlink="">
          <xdr:nvSpPr>
            <xdr:cNvPr id="7169" name="Group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Quarter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457200</xdr:colOff>
          <xdr:row>11</xdr:row>
          <xdr:rowOff>0</xdr:rowOff>
        </xdr:from>
        <xdr:to>
          <xdr:col>7</xdr:col>
          <xdr:colOff>180975</xdr:colOff>
          <xdr:row>12</xdr:row>
          <xdr:rowOff>19050</xdr:rowOff>
        </xdr:to>
        <xdr:sp macro="" textlink="">
          <xdr:nvSpPr>
            <xdr:cNvPr id="7170" name="Option Butto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6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Q1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13</xdr:row>
          <xdr:rowOff>19050</xdr:rowOff>
        </xdr:from>
        <xdr:to>
          <xdr:col>7</xdr:col>
          <xdr:colOff>190500</xdr:colOff>
          <xdr:row>14</xdr:row>
          <xdr:rowOff>38100</xdr:rowOff>
        </xdr:to>
        <xdr:sp macro="" textlink="">
          <xdr:nvSpPr>
            <xdr:cNvPr id="7171" name="Option Button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6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Q2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533400</xdr:colOff>
          <xdr:row>15</xdr:row>
          <xdr:rowOff>38100</xdr:rowOff>
        </xdr:from>
        <xdr:to>
          <xdr:col>7</xdr:col>
          <xdr:colOff>171450</xdr:colOff>
          <xdr:row>16</xdr:row>
          <xdr:rowOff>66675</xdr:rowOff>
        </xdr:to>
        <xdr:sp macro="" textlink="">
          <xdr:nvSpPr>
            <xdr:cNvPr id="7172" name="Option Button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6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Q3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142875</xdr:rowOff>
        </xdr:from>
        <xdr:to>
          <xdr:col>11</xdr:col>
          <xdr:colOff>257175</xdr:colOff>
          <xdr:row>18</xdr:row>
          <xdr:rowOff>142875</xdr:rowOff>
        </xdr:to>
        <xdr:sp macro="" textlink="">
          <xdr:nvSpPr>
            <xdr:cNvPr id="7173" name="List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6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4</xdr:row>
      <xdr:rowOff>176212</xdr:rowOff>
    </xdr:from>
    <xdr:to>
      <xdr:col>13</xdr:col>
      <xdr:colOff>190500</xdr:colOff>
      <xdr:row>19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571500</xdr:colOff>
          <xdr:row>1</xdr:row>
          <xdr:rowOff>9525</xdr:rowOff>
        </xdr:from>
        <xdr:to>
          <xdr:col>13</xdr:col>
          <xdr:colOff>476250</xdr:colOff>
          <xdr:row>4</xdr:row>
          <xdr:rowOff>9525</xdr:rowOff>
        </xdr:to>
        <xdr:sp macro="" textlink="">
          <xdr:nvSpPr>
            <xdr:cNvPr id="8193" name="Spinner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7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16</xdr:row>
          <xdr:rowOff>47625</xdr:rowOff>
        </xdr:from>
        <xdr:to>
          <xdr:col>5</xdr:col>
          <xdr:colOff>295275</xdr:colOff>
          <xdr:row>21</xdr:row>
          <xdr:rowOff>0</xdr:rowOff>
        </xdr:to>
        <xdr:sp macro="" textlink="">
          <xdr:nvSpPr>
            <xdr:cNvPr id="9217" name="List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8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9.xml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0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3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5" Type="http://schemas.openxmlformats.org/officeDocument/2006/relationships/ctrlProp" Target="../ctrlProps/ctrlProp15.xml"/><Relationship Id="rId4" Type="http://schemas.openxmlformats.org/officeDocument/2006/relationships/ctrlProp" Target="../ctrlProps/ctrlProp1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6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7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8.xml"/><Relationship Id="rId7" Type="http://schemas.openxmlformats.org/officeDocument/2006/relationships/ctrlProp" Target="../ctrlProps/ctrlProp22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21.xml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3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4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9"/>
  <sheetViews>
    <sheetView workbookViewId="0">
      <selection activeCell="E3" sqref="E3"/>
    </sheetView>
  </sheetViews>
  <sheetFormatPr defaultRowHeight="12.75" x14ac:dyDescent="0.2"/>
  <cols>
    <col min="1" max="1" width="16" customWidth="1"/>
    <col min="2" max="2" width="12.42578125" customWidth="1"/>
    <col min="3" max="3" width="14" customWidth="1"/>
    <col min="4" max="4" width="12.28515625" customWidth="1"/>
    <col min="5" max="6" width="13.140625" customWidth="1"/>
  </cols>
  <sheetData>
    <row r="1" spans="1:6" ht="20.25" customHeight="1" x14ac:dyDescent="0.2">
      <c r="B1" t="s">
        <v>14</v>
      </c>
      <c r="C1">
        <f>E1/100</f>
        <v>0.38</v>
      </c>
      <c r="E1">
        <v>38</v>
      </c>
    </row>
    <row r="2" spans="1:6" ht="24.95" customHeight="1" x14ac:dyDescent="0.2">
      <c r="B2" t="s">
        <v>1</v>
      </c>
      <c r="C2">
        <v>10000</v>
      </c>
    </row>
    <row r="3" spans="1:6" ht="24.95" customHeight="1" x14ac:dyDescent="0.2">
      <c r="B3" t="s">
        <v>2</v>
      </c>
      <c r="C3">
        <f>E3/100</f>
        <v>0.48</v>
      </c>
      <c r="E3">
        <v>48</v>
      </c>
    </row>
    <row r="4" spans="1:6" ht="24.95" customHeight="1" x14ac:dyDescent="0.2">
      <c r="B4" t="s">
        <v>3</v>
      </c>
      <c r="C4" s="1">
        <v>9</v>
      </c>
    </row>
    <row r="5" spans="1:6" ht="24.95" customHeight="1" x14ac:dyDescent="0.2">
      <c r="B5" t="s">
        <v>4</v>
      </c>
      <c r="C5" s="1">
        <v>6</v>
      </c>
    </row>
    <row r="6" spans="1:6" ht="30" customHeight="1" x14ac:dyDescent="0.2">
      <c r="B6" t="s">
        <v>5</v>
      </c>
      <c r="C6">
        <v>0.15</v>
      </c>
    </row>
    <row r="7" spans="1:6" ht="30" customHeight="1" x14ac:dyDescent="0.2">
      <c r="B7" t="s">
        <v>12</v>
      </c>
      <c r="C7">
        <v>0.05</v>
      </c>
    </row>
    <row r="8" spans="1:6" ht="30" customHeight="1" x14ac:dyDescent="0.2">
      <c r="B8" t="s">
        <v>13</v>
      </c>
      <c r="C8">
        <v>0.03</v>
      </c>
    </row>
    <row r="9" spans="1:6" x14ac:dyDescent="0.2">
      <c r="A9" t="s">
        <v>0</v>
      </c>
      <c r="B9">
        <v>1</v>
      </c>
      <c r="C9">
        <v>2</v>
      </c>
      <c r="D9">
        <v>3</v>
      </c>
      <c r="E9">
        <v>4</v>
      </c>
      <c r="F9">
        <v>5</v>
      </c>
    </row>
    <row r="10" spans="1:6" x14ac:dyDescent="0.2">
      <c r="A10" t="s">
        <v>7</v>
      </c>
      <c r="B10">
        <f>Year1sales</f>
        <v>10000</v>
      </c>
      <c r="C10">
        <f>B10*(1+Sales_growth)</f>
        <v>14800</v>
      </c>
      <c r="D10">
        <f>C10*(1+Sales_growth)</f>
        <v>21904</v>
      </c>
      <c r="E10">
        <f>D10*(1+Sales_growth)</f>
        <v>32417.919999999998</v>
      </c>
      <c r="F10">
        <f>E10*(1+Sales_growth)</f>
        <v>47978.5216</v>
      </c>
    </row>
    <row r="11" spans="1:6" x14ac:dyDescent="0.2">
      <c r="A11" t="s">
        <v>15</v>
      </c>
      <c r="B11" s="1">
        <f>Year1price</f>
        <v>9</v>
      </c>
      <c r="C11" s="1">
        <f>B11*(1+pricegrowth)</f>
        <v>9.27</v>
      </c>
      <c r="D11" s="1">
        <f>C11*(1+pricegrowth)</f>
        <v>9.5480999999999998</v>
      </c>
      <c r="E11" s="1">
        <f>D11*(1+pricegrowth)</f>
        <v>9.834543</v>
      </c>
      <c r="F11" s="1">
        <f>E11*(1+pricegrowth)</f>
        <v>10.129579290000001</v>
      </c>
    </row>
    <row r="12" spans="1:6" x14ac:dyDescent="0.2">
      <c r="A12" t="s">
        <v>16</v>
      </c>
      <c r="B12" s="1">
        <f>Year1cost</f>
        <v>6</v>
      </c>
      <c r="C12" s="1">
        <f>B12*(1+costgrowth)</f>
        <v>6.3000000000000007</v>
      </c>
      <c r="D12" s="1">
        <f>C12*(1+costgrowth)</f>
        <v>6.6150000000000011</v>
      </c>
      <c r="E12" s="1">
        <f>D12*(1+costgrowth)</f>
        <v>6.9457500000000012</v>
      </c>
      <c r="F12" s="1">
        <f>E12*(1+costgrowth)</f>
        <v>7.2930375000000014</v>
      </c>
    </row>
    <row r="13" spans="1:6" x14ac:dyDescent="0.2">
      <c r="A13" t="s">
        <v>8</v>
      </c>
      <c r="B13" s="2">
        <f>B11*B10</f>
        <v>90000</v>
      </c>
      <c r="C13" s="2">
        <f>C11*C10</f>
        <v>137196</v>
      </c>
      <c r="D13" s="2">
        <f>D11*D10</f>
        <v>209141.58239999998</v>
      </c>
      <c r="E13" s="2">
        <f>E11*E10</f>
        <v>318815.42821056</v>
      </c>
      <c r="F13" s="2">
        <f>F11*F10</f>
        <v>486002.23876417772</v>
      </c>
    </row>
    <row r="14" spans="1:6" x14ac:dyDescent="0.2">
      <c r="A14" t="s">
        <v>9</v>
      </c>
      <c r="B14" s="2">
        <f>B10*B12</f>
        <v>60000</v>
      </c>
      <c r="C14" s="2">
        <f>C10*C12</f>
        <v>93240.000000000015</v>
      </c>
      <c r="D14" s="2">
        <f>D10*D12</f>
        <v>144894.96000000002</v>
      </c>
      <c r="E14" s="2">
        <f>E10*E12</f>
        <v>225166.76784000001</v>
      </c>
      <c r="F14" s="2">
        <f>F10*F12</f>
        <v>349909.15722336009</v>
      </c>
    </row>
    <row r="15" spans="1:6" x14ac:dyDescent="0.2">
      <c r="A15" t="s">
        <v>17</v>
      </c>
      <c r="B15" s="2">
        <f>B13-B14</f>
        <v>30000</v>
      </c>
      <c r="C15" s="2">
        <f>C13-C14</f>
        <v>43955.999999999985</v>
      </c>
      <c r="D15" s="2">
        <f>D13-D14</f>
        <v>64246.622399999964</v>
      </c>
      <c r="E15" s="2">
        <f>E13-E14</f>
        <v>93648.660370559985</v>
      </c>
      <c r="F15" s="2">
        <f>F13-F14</f>
        <v>136093.08154081763</v>
      </c>
    </row>
    <row r="16" spans="1:6" x14ac:dyDescent="0.2">
      <c r="A16" t="s">
        <v>10</v>
      </c>
      <c r="B16" s="2">
        <f>taxrate*B15</f>
        <v>11400</v>
      </c>
      <c r="C16" s="2">
        <f>taxrate*C15</f>
        <v>16703.279999999995</v>
      </c>
      <c r="D16" s="2">
        <f>taxrate*D15</f>
        <v>24413.716511999988</v>
      </c>
      <c r="E16" s="2">
        <f>taxrate*E15</f>
        <v>35586.490940812793</v>
      </c>
      <c r="F16" s="2">
        <f>taxrate*F15</f>
        <v>51715.370985510701</v>
      </c>
    </row>
    <row r="17" spans="1:6" x14ac:dyDescent="0.2">
      <c r="A17" t="s">
        <v>11</v>
      </c>
      <c r="B17" s="2">
        <f>B15-B16</f>
        <v>18600</v>
      </c>
      <c r="C17" s="2">
        <f>C15-C16</f>
        <v>27252.71999999999</v>
      </c>
      <c r="D17" s="2">
        <f>D15-D16</f>
        <v>39832.905887999979</v>
      </c>
      <c r="E17" s="2">
        <f>E15-E16</f>
        <v>58062.169429747191</v>
      </c>
      <c r="F17" s="2">
        <f>F15-F16</f>
        <v>84377.710555306927</v>
      </c>
    </row>
    <row r="19" spans="1:6" x14ac:dyDescent="0.2">
      <c r="A19" t="s">
        <v>6</v>
      </c>
      <c r="B19" s="3">
        <f>NPV(intrate,B17:F17)</f>
        <v>138119.53537784857</v>
      </c>
    </row>
  </sheetData>
  <phoneticPr fontId="3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pinner 1">
              <controlPr defaultSize="0" autoPict="0">
                <anchor moveWithCells="1" sizeWithCells="1">
                  <from>
                    <xdr:col>3</xdr:col>
                    <xdr:colOff>381000</xdr:colOff>
                    <xdr:row>1</xdr:row>
                    <xdr:rowOff>9525</xdr:rowOff>
                  </from>
                  <to>
                    <xdr:col>3</xdr:col>
                    <xdr:colOff>457200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Spinner 2">
              <controlPr defaultSize="0" autoPict="0">
                <anchor moveWithCells="1" sizeWithCells="1">
                  <from>
                    <xdr:col>3</xdr:col>
                    <xdr:colOff>381000</xdr:colOff>
                    <xdr:row>2</xdr:row>
                    <xdr:rowOff>9525</xdr:rowOff>
                  </from>
                  <to>
                    <xdr:col>3</xdr:col>
                    <xdr:colOff>457200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Spinner 3">
              <controlPr defaultSize="0" autoPict="0">
                <anchor moveWithCells="1" sizeWithCells="1">
                  <from>
                    <xdr:col>3</xdr:col>
                    <xdr:colOff>381000</xdr:colOff>
                    <xdr:row>3</xdr:row>
                    <xdr:rowOff>9525</xdr:rowOff>
                  </from>
                  <to>
                    <xdr:col>3</xdr:col>
                    <xdr:colOff>457200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Spinner 4">
              <controlPr defaultSize="0" autoPict="0">
                <anchor moveWithCells="1" sizeWithCells="1">
                  <from>
                    <xdr:col>3</xdr:col>
                    <xdr:colOff>381000</xdr:colOff>
                    <xdr:row>4</xdr:row>
                    <xdr:rowOff>9525</xdr:rowOff>
                  </from>
                  <to>
                    <xdr:col>3</xdr:col>
                    <xdr:colOff>457200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Spinner 5">
              <controlPr defaultSize="0" autoPict="0">
                <anchor moveWithCells="1" sizeWithCells="1">
                  <from>
                    <xdr:col>3</xdr:col>
                    <xdr:colOff>390525</xdr:colOff>
                    <xdr:row>0</xdr:row>
                    <xdr:rowOff>19050</xdr:rowOff>
                  </from>
                  <to>
                    <xdr:col>3</xdr:col>
                    <xdr:colOff>466725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41939-11A4-4BDA-80E6-4448B31597DC}">
  <sheetPr codeName="Sheet2"/>
  <dimension ref="A1:F19"/>
  <sheetViews>
    <sheetView workbookViewId="0">
      <selection activeCell="D3" sqref="D3"/>
    </sheetView>
  </sheetViews>
  <sheetFormatPr defaultRowHeight="12.75" x14ac:dyDescent="0.2"/>
  <cols>
    <col min="1" max="1" width="16" style="4" customWidth="1"/>
    <col min="2" max="2" width="12.42578125" style="4" customWidth="1"/>
    <col min="3" max="3" width="14" style="4" customWidth="1"/>
    <col min="4" max="4" width="12.28515625" style="4" customWidth="1"/>
    <col min="5" max="6" width="13.140625" style="4" customWidth="1"/>
    <col min="7" max="16384" width="9.140625" style="4"/>
  </cols>
  <sheetData>
    <row r="1" spans="1:6" x14ac:dyDescent="0.2">
      <c r="B1" s="4" t="s">
        <v>14</v>
      </c>
      <c r="C1" s="4">
        <v>0.4</v>
      </c>
    </row>
    <row r="2" spans="1:6" ht="24.95" customHeight="1" x14ac:dyDescent="0.2">
      <c r="B2" s="4" t="s">
        <v>1</v>
      </c>
      <c r="C2" s="4">
        <v>10000</v>
      </c>
      <c r="F2" s="4" t="s">
        <v>18</v>
      </c>
    </row>
    <row r="3" spans="1:6" ht="24.95" customHeight="1" x14ac:dyDescent="0.2">
      <c r="B3" s="4" t="s">
        <v>2</v>
      </c>
      <c r="C3" s="4">
        <f>(-10+E3)/100</f>
        <v>-0.1</v>
      </c>
      <c r="E3" s="4">
        <v>0</v>
      </c>
      <c r="F3" s="4" t="s">
        <v>19</v>
      </c>
    </row>
    <row r="4" spans="1:6" ht="24.95" customHeight="1" x14ac:dyDescent="0.2">
      <c r="B4" s="4" t="s">
        <v>3</v>
      </c>
      <c r="C4" s="1">
        <v>9</v>
      </c>
      <c r="F4" s="4" t="s">
        <v>20</v>
      </c>
    </row>
    <row r="5" spans="1:6" ht="24.95" customHeight="1" x14ac:dyDescent="0.2">
      <c r="B5" s="4" t="s">
        <v>4</v>
      </c>
      <c r="C5" s="1">
        <v>6</v>
      </c>
      <c r="F5" s="4" t="s">
        <v>21</v>
      </c>
    </row>
    <row r="6" spans="1:6" ht="30" customHeight="1" x14ac:dyDescent="0.2">
      <c r="B6" s="4" t="s">
        <v>5</v>
      </c>
      <c r="C6" s="4">
        <v>0.15</v>
      </c>
    </row>
    <row r="7" spans="1:6" ht="30" customHeight="1" x14ac:dyDescent="0.2">
      <c r="B7" s="4" t="s">
        <v>12</v>
      </c>
      <c r="C7" s="4">
        <v>0.05</v>
      </c>
    </row>
    <row r="8" spans="1:6" ht="30" customHeight="1" x14ac:dyDescent="0.2">
      <c r="B8" s="4" t="s">
        <v>13</v>
      </c>
      <c r="C8" s="4">
        <v>0.03</v>
      </c>
    </row>
    <row r="9" spans="1:6" x14ac:dyDescent="0.2">
      <c r="A9" s="4" t="s">
        <v>0</v>
      </c>
      <c r="B9" s="4">
        <v>1</v>
      </c>
      <c r="C9" s="4">
        <v>2</v>
      </c>
      <c r="D9" s="4">
        <v>3</v>
      </c>
      <c r="E9" s="4">
        <v>4</v>
      </c>
      <c r="F9" s="4">
        <v>5</v>
      </c>
    </row>
    <row r="10" spans="1:6" x14ac:dyDescent="0.2">
      <c r="A10" s="4" t="s">
        <v>7</v>
      </c>
      <c r="B10" s="4">
        <f>Year1sales</f>
        <v>10000</v>
      </c>
      <c r="C10" s="4">
        <f>B10*(1+Sales_growth)</f>
        <v>9000</v>
      </c>
      <c r="D10" s="4">
        <f>C10*(1+Sales_growth)</f>
        <v>8100</v>
      </c>
      <c r="E10" s="4">
        <f>D10*(1+Sales_growth)</f>
        <v>7290</v>
      </c>
      <c r="F10" s="4">
        <f>E10*(1+Sales_growth)</f>
        <v>6561</v>
      </c>
    </row>
    <row r="11" spans="1:6" x14ac:dyDescent="0.2">
      <c r="A11" s="4" t="s">
        <v>15</v>
      </c>
      <c r="B11" s="1">
        <f>Year1price</f>
        <v>9</v>
      </c>
      <c r="C11" s="1">
        <f>B11*(1+pricegrowth)</f>
        <v>9.27</v>
      </c>
      <c r="D11" s="1">
        <f>C11*(1+pricegrowth)</f>
        <v>9.5480999999999998</v>
      </c>
      <c r="E11" s="1">
        <f>D11*(1+pricegrowth)</f>
        <v>9.834543</v>
      </c>
      <c r="F11" s="1">
        <f>E11*(1+pricegrowth)</f>
        <v>10.129579290000001</v>
      </c>
    </row>
    <row r="12" spans="1:6" x14ac:dyDescent="0.2">
      <c r="A12" s="4" t="s">
        <v>16</v>
      </c>
      <c r="B12" s="1">
        <f>Year1cost</f>
        <v>6</v>
      </c>
      <c r="C12" s="1">
        <f>B12*(1+costgrowth)</f>
        <v>6.3000000000000007</v>
      </c>
      <c r="D12" s="1">
        <f>C12*(1+costgrowth)</f>
        <v>6.6150000000000011</v>
      </c>
      <c r="E12" s="1">
        <f>D12*(1+costgrowth)</f>
        <v>6.9457500000000012</v>
      </c>
      <c r="F12" s="1">
        <f>E12*(1+costgrowth)</f>
        <v>7.2930375000000014</v>
      </c>
    </row>
    <row r="13" spans="1:6" x14ac:dyDescent="0.2">
      <c r="A13" s="4" t="s">
        <v>8</v>
      </c>
      <c r="B13" s="5">
        <f>B11*B10</f>
        <v>90000</v>
      </c>
      <c r="C13" s="5">
        <f>C11*C10</f>
        <v>83430</v>
      </c>
      <c r="D13" s="5">
        <f>D11*D10</f>
        <v>77339.61</v>
      </c>
      <c r="E13" s="5">
        <f>E11*E10</f>
        <v>71693.818469999998</v>
      </c>
      <c r="F13" s="5">
        <f>F11*F10</f>
        <v>66460.169721690007</v>
      </c>
    </row>
    <row r="14" spans="1:6" x14ac:dyDescent="0.2">
      <c r="A14" s="4" t="s">
        <v>9</v>
      </c>
      <c r="B14" s="5">
        <f>B10*B12</f>
        <v>60000</v>
      </c>
      <c r="C14" s="5">
        <f>C10*C12</f>
        <v>56700.000000000007</v>
      </c>
      <c r="D14" s="5">
        <f>D10*D12</f>
        <v>53581.500000000007</v>
      </c>
      <c r="E14" s="5">
        <f>E10*E12</f>
        <v>50634.517500000009</v>
      </c>
      <c r="F14" s="5">
        <f>F10*F12</f>
        <v>47849.619037500008</v>
      </c>
    </row>
    <row r="15" spans="1:6" x14ac:dyDescent="0.2">
      <c r="A15" s="4" t="s">
        <v>17</v>
      </c>
      <c r="B15" s="5">
        <f>B13-B14</f>
        <v>30000</v>
      </c>
      <c r="C15" s="5">
        <f>C13-C14</f>
        <v>26729.999999999993</v>
      </c>
      <c r="D15" s="5">
        <f>D13-D14</f>
        <v>23758.109999999993</v>
      </c>
      <c r="E15" s="5">
        <f>E13-E14</f>
        <v>21059.300969999989</v>
      </c>
      <c r="F15" s="5">
        <f>F13-F14</f>
        <v>18610.550684189999</v>
      </c>
    </row>
    <row r="16" spans="1:6" x14ac:dyDescent="0.2">
      <c r="A16" s="4" t="s">
        <v>10</v>
      </c>
      <c r="B16" s="5">
        <f>taxrate*B15</f>
        <v>12000</v>
      </c>
      <c r="C16" s="5">
        <f>taxrate*C15</f>
        <v>10691.999999999998</v>
      </c>
      <c r="D16" s="5">
        <f>taxrate*D15</f>
        <v>9503.243999999997</v>
      </c>
      <c r="E16" s="5">
        <f>taxrate*E15</f>
        <v>8423.7203879999961</v>
      </c>
      <c r="F16" s="5">
        <f>taxrate*F15</f>
        <v>7444.220273676</v>
      </c>
    </row>
    <row r="17" spans="1:6" x14ac:dyDescent="0.2">
      <c r="A17" s="4" t="s">
        <v>11</v>
      </c>
      <c r="B17" s="5">
        <f>B15-B16</f>
        <v>18000</v>
      </c>
      <c r="C17" s="5">
        <f>C15-C16</f>
        <v>16037.999999999995</v>
      </c>
      <c r="D17" s="5">
        <f>D15-D16</f>
        <v>14254.865999999996</v>
      </c>
      <c r="E17" s="5">
        <f>E15-E16</f>
        <v>12635.580581999993</v>
      </c>
      <c r="F17" s="5">
        <f>F15-F16</f>
        <v>11166.330410513998</v>
      </c>
    </row>
    <row r="19" spans="1:6" x14ac:dyDescent="0.2">
      <c r="A19" s="4" t="s">
        <v>6</v>
      </c>
      <c r="B19" s="6">
        <f>NPV(intrate,B17:F17)</f>
        <v>49928.085741764349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Spinner 1">
              <controlPr defaultSize="0" autoPict="0">
                <anchor moveWithCells="1" sizeWithCells="1">
                  <from>
                    <xdr:col>3</xdr:col>
                    <xdr:colOff>381000</xdr:colOff>
                    <xdr:row>1</xdr:row>
                    <xdr:rowOff>9525</xdr:rowOff>
                  </from>
                  <to>
                    <xdr:col>3</xdr:col>
                    <xdr:colOff>457200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Spinner 2">
              <controlPr defaultSize="0" autoPict="0">
                <anchor moveWithCells="1" sizeWithCells="1">
                  <from>
                    <xdr:col>3</xdr:col>
                    <xdr:colOff>381000</xdr:colOff>
                    <xdr:row>2</xdr:row>
                    <xdr:rowOff>9525</xdr:rowOff>
                  </from>
                  <to>
                    <xdr:col>3</xdr:col>
                    <xdr:colOff>457200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Spinner 3">
              <controlPr defaultSize="0" autoPict="0">
                <anchor moveWithCells="1" sizeWithCells="1">
                  <from>
                    <xdr:col>3</xdr:col>
                    <xdr:colOff>381000</xdr:colOff>
                    <xdr:row>3</xdr:row>
                    <xdr:rowOff>9525</xdr:rowOff>
                  </from>
                  <to>
                    <xdr:col>3</xdr:col>
                    <xdr:colOff>457200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Spinner 4">
              <controlPr defaultSize="0" autoPict="0">
                <anchor moveWithCells="1" sizeWithCells="1">
                  <from>
                    <xdr:col>3</xdr:col>
                    <xdr:colOff>381000</xdr:colOff>
                    <xdr:row>4</xdr:row>
                    <xdr:rowOff>9525</xdr:rowOff>
                  </from>
                  <to>
                    <xdr:col>3</xdr:col>
                    <xdr:colOff>457200</xdr:colOff>
                    <xdr:row>5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1AE81-3152-490C-A991-796B18752081}">
  <sheetPr codeName="Sheet3"/>
  <dimension ref="C1:F7"/>
  <sheetViews>
    <sheetView workbookViewId="0">
      <selection activeCell="F9" sqref="F9"/>
    </sheetView>
  </sheetViews>
  <sheetFormatPr defaultRowHeight="12.75" x14ac:dyDescent="0.2"/>
  <cols>
    <col min="1" max="2" width="9.140625" style="4"/>
    <col min="3" max="3" width="13.5703125" style="4" customWidth="1"/>
    <col min="4" max="4" width="12.42578125" style="4" bestFit="1" customWidth="1"/>
    <col min="5" max="5" width="12.28515625" style="4" bestFit="1" customWidth="1"/>
    <col min="6" max="6" width="11.7109375" style="4" customWidth="1"/>
    <col min="7" max="8" width="9.140625" style="4"/>
    <col min="9" max="15" width="11.28515625" style="4" bestFit="1" customWidth="1"/>
    <col min="16" max="16384" width="9.140625" style="4"/>
  </cols>
  <sheetData>
    <row r="1" spans="3:6" ht="30" customHeight="1" x14ac:dyDescent="0.2">
      <c r="C1" s="4" t="s">
        <v>22</v>
      </c>
      <c r="D1" s="1">
        <f>F1/100</f>
        <v>2.6</v>
      </c>
      <c r="F1" s="4">
        <v>260</v>
      </c>
    </row>
    <row r="2" spans="3:6" ht="30" customHeight="1" x14ac:dyDescent="0.2">
      <c r="C2" s="4" t="s">
        <v>23</v>
      </c>
      <c r="D2" s="4">
        <f>65000-9000*price</f>
        <v>41600</v>
      </c>
    </row>
    <row r="3" spans="3:6" ht="30" customHeight="1" x14ac:dyDescent="0.2">
      <c r="C3" s="4" t="s">
        <v>16</v>
      </c>
      <c r="D3" s="1">
        <f>F3/100</f>
        <v>0.26</v>
      </c>
      <c r="F3" s="4">
        <v>26</v>
      </c>
    </row>
    <row r="4" spans="3:6" ht="30" customHeight="1" x14ac:dyDescent="0.2">
      <c r="C4" s="4" t="s">
        <v>24</v>
      </c>
      <c r="D4" s="1">
        <f>100*F4</f>
        <v>81500</v>
      </c>
      <c r="F4" s="4">
        <v>815</v>
      </c>
    </row>
    <row r="5" spans="3:6" ht="30" customHeight="1" x14ac:dyDescent="0.2">
      <c r="C5" s="4" t="s">
        <v>25</v>
      </c>
      <c r="D5" s="1">
        <f>demand*price</f>
        <v>108160</v>
      </c>
    </row>
    <row r="6" spans="3:6" ht="30" customHeight="1" x14ac:dyDescent="0.2">
      <c r="C6" s="4" t="s">
        <v>26</v>
      </c>
      <c r="D6" s="1">
        <f>unit_cost*demand</f>
        <v>10816</v>
      </c>
    </row>
    <row r="7" spans="3:6" ht="30" customHeight="1" x14ac:dyDescent="0.2">
      <c r="C7" s="4" t="s">
        <v>27</v>
      </c>
      <c r="D7" s="1">
        <f>revenue-fixed_cost-variable_cost</f>
        <v>15844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Spinner 1">
              <controlPr defaultSize="0" autoPict="0">
                <anchor moveWithCells="1" sizeWithCells="1">
                  <from>
                    <xdr:col>4</xdr:col>
                    <xdr:colOff>238125</xdr:colOff>
                    <xdr:row>0</xdr:row>
                    <xdr:rowOff>57150</xdr:rowOff>
                  </from>
                  <to>
                    <xdr:col>4</xdr:col>
                    <xdr:colOff>314325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Spinner 2">
              <controlPr defaultSize="0" autoPict="0">
                <anchor moveWithCells="1" sizeWithCells="1">
                  <from>
                    <xdr:col>4</xdr:col>
                    <xdr:colOff>238125</xdr:colOff>
                    <xdr:row>2</xdr:row>
                    <xdr:rowOff>57150</xdr:rowOff>
                  </from>
                  <to>
                    <xdr:col>4</xdr:col>
                    <xdr:colOff>314325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Spinner 3">
              <controlPr defaultSize="0" autoPict="0">
                <anchor moveWithCells="1" sizeWithCells="1">
                  <from>
                    <xdr:col>4</xdr:col>
                    <xdr:colOff>238125</xdr:colOff>
                    <xdr:row>3</xdr:row>
                    <xdr:rowOff>57150</xdr:rowOff>
                  </from>
                  <to>
                    <xdr:col>4</xdr:col>
                    <xdr:colOff>314325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F7DA9-85C4-4280-9088-0482E742FB8A}">
  <sheetPr codeName="Sheet4"/>
  <dimension ref="C2:F5"/>
  <sheetViews>
    <sheetView zoomScale="75" workbookViewId="0">
      <selection activeCell="D14" sqref="D14"/>
    </sheetView>
  </sheetViews>
  <sheetFormatPr defaultRowHeight="12.75" x14ac:dyDescent="0.2"/>
  <cols>
    <col min="1" max="1" width="9.140625" style="4"/>
    <col min="2" max="2" width="11" style="4" bestFit="1" customWidth="1"/>
    <col min="3" max="3" width="17.85546875" style="4" customWidth="1"/>
    <col min="4" max="4" width="12.28515625" style="4" bestFit="1" customWidth="1"/>
    <col min="5" max="16384" width="9.140625" style="4"/>
  </cols>
  <sheetData>
    <row r="2" spans="3:6" ht="30" customHeight="1" x14ac:dyDescent="0.2">
      <c r="C2" s="4" t="s">
        <v>28</v>
      </c>
      <c r="D2" s="1">
        <f>1000*F2</f>
        <v>264000</v>
      </c>
      <c r="F2" s="4">
        <v>264</v>
      </c>
    </row>
    <row r="3" spans="3:6" ht="30" customHeight="1" x14ac:dyDescent="0.2">
      <c r="C3" s="4" t="s">
        <v>29</v>
      </c>
      <c r="D3" s="4">
        <v>160</v>
      </c>
    </row>
    <row r="4" spans="3:6" ht="30" customHeight="1" x14ac:dyDescent="0.2">
      <c r="C4" s="4" t="s">
        <v>30</v>
      </c>
      <c r="D4" s="7">
        <f>F4/100</f>
        <v>0.1</v>
      </c>
      <c r="F4" s="4">
        <v>10</v>
      </c>
    </row>
    <row r="5" spans="3:6" ht="30" customHeight="1" x14ac:dyDescent="0.2">
      <c r="C5" s="4" t="s">
        <v>31</v>
      </c>
      <c r="D5" s="6">
        <f>-PMT(Annual_int_rate/12,Number_of_Months,Amt_Borrowed)</f>
        <v>2993.4315075584709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Spinner 1">
              <controlPr defaultSize="0" autoPict="0">
                <anchor moveWithCells="1" sizeWithCells="1">
                  <from>
                    <xdr:col>4</xdr:col>
                    <xdr:colOff>152400</xdr:colOff>
                    <xdr:row>1</xdr:row>
                    <xdr:rowOff>0</xdr:rowOff>
                  </from>
                  <to>
                    <xdr:col>4</xdr:col>
                    <xdr:colOff>228600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Spinner 2">
              <controlPr defaultSize="0" autoPict="0">
                <anchor moveWithCells="1" sizeWithCells="1">
                  <from>
                    <xdr:col>4</xdr:col>
                    <xdr:colOff>152400</xdr:colOff>
                    <xdr:row>2</xdr:row>
                    <xdr:rowOff>0</xdr:rowOff>
                  </from>
                  <to>
                    <xdr:col>4</xdr:col>
                    <xdr:colOff>228600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Spinner 3">
              <controlPr defaultSize="0" autoPict="0">
                <anchor moveWithCells="1" sizeWithCells="1">
                  <from>
                    <xdr:col>4</xdr:col>
                    <xdr:colOff>152400</xdr:colOff>
                    <xdr:row>3</xdr:row>
                    <xdr:rowOff>0</xdr:rowOff>
                  </from>
                  <to>
                    <xdr:col>4</xdr:col>
                    <xdr:colOff>228600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DDBA7-B0D4-4898-9307-580881D71B1F}">
  <sheetPr codeName="Sheet5"/>
  <dimension ref="C2:H69"/>
  <sheetViews>
    <sheetView workbookViewId="0">
      <selection activeCell="D6" sqref="D6:D69"/>
    </sheetView>
  </sheetViews>
  <sheetFormatPr defaultRowHeight="12.75" x14ac:dyDescent="0.2"/>
  <cols>
    <col min="1" max="2" width="9.140625" style="4"/>
    <col min="3" max="3" width="10.140625" style="4" bestFit="1" customWidth="1"/>
    <col min="4" max="16384" width="9.140625" style="4"/>
  </cols>
  <sheetData>
    <row r="2" spans="3:8" x14ac:dyDescent="0.2">
      <c r="H2" s="4" t="b">
        <v>0</v>
      </c>
    </row>
    <row r="3" spans="3:8" x14ac:dyDescent="0.2">
      <c r="D3" s="4" t="s">
        <v>32</v>
      </c>
    </row>
    <row r="5" spans="3:8" x14ac:dyDescent="0.2">
      <c r="C5" s="4" t="s">
        <v>33</v>
      </c>
      <c r="D5" s="8" t="s">
        <v>34</v>
      </c>
    </row>
    <row r="6" spans="3:8" x14ac:dyDescent="0.2">
      <c r="C6" s="8">
        <v>37660</v>
      </c>
      <c r="D6" s="4">
        <f>WEEKDAY(C6,2)</f>
        <v>6</v>
      </c>
    </row>
    <row r="7" spans="3:8" x14ac:dyDescent="0.2">
      <c r="C7" s="8">
        <v>39084</v>
      </c>
      <c r="D7" s="4">
        <f t="shared" ref="D7:D69" si="0">WEEKDAY(C7,2)</f>
        <v>2</v>
      </c>
    </row>
    <row r="8" spans="3:8" x14ac:dyDescent="0.2">
      <c r="C8" s="8">
        <v>38354</v>
      </c>
      <c r="D8" s="4">
        <f t="shared" si="0"/>
        <v>7</v>
      </c>
    </row>
    <row r="9" spans="3:8" x14ac:dyDescent="0.2">
      <c r="C9" s="8">
        <v>38650</v>
      </c>
      <c r="D9" s="4">
        <f t="shared" si="0"/>
        <v>2</v>
      </c>
    </row>
    <row r="10" spans="3:8" x14ac:dyDescent="0.2">
      <c r="C10" s="8">
        <v>38270</v>
      </c>
      <c r="D10" s="4">
        <f t="shared" si="0"/>
        <v>7</v>
      </c>
    </row>
    <row r="11" spans="3:8" x14ac:dyDescent="0.2">
      <c r="C11" s="8">
        <v>39003</v>
      </c>
      <c r="D11" s="4">
        <f t="shared" si="0"/>
        <v>5</v>
      </c>
    </row>
    <row r="12" spans="3:8" x14ac:dyDescent="0.2">
      <c r="C12" s="8">
        <v>38986</v>
      </c>
      <c r="D12" s="4">
        <f t="shared" si="0"/>
        <v>2</v>
      </c>
    </row>
    <row r="13" spans="3:8" x14ac:dyDescent="0.2">
      <c r="C13" s="8">
        <v>38985</v>
      </c>
      <c r="D13" s="4">
        <f t="shared" si="0"/>
        <v>1</v>
      </c>
    </row>
    <row r="14" spans="3:8" x14ac:dyDescent="0.2">
      <c r="C14" s="8">
        <v>38657</v>
      </c>
      <c r="D14" s="4">
        <f t="shared" si="0"/>
        <v>2</v>
      </c>
    </row>
    <row r="15" spans="3:8" x14ac:dyDescent="0.2">
      <c r="C15" s="8">
        <v>39050</v>
      </c>
      <c r="D15" s="4">
        <f t="shared" si="0"/>
        <v>3</v>
      </c>
    </row>
    <row r="16" spans="3:8" x14ac:dyDescent="0.2">
      <c r="C16" s="8">
        <v>38399</v>
      </c>
      <c r="D16" s="4">
        <f t="shared" si="0"/>
        <v>3</v>
      </c>
    </row>
    <row r="17" spans="3:4" x14ac:dyDescent="0.2">
      <c r="C17" s="8">
        <v>39290</v>
      </c>
      <c r="D17" s="4">
        <f t="shared" si="0"/>
        <v>5</v>
      </c>
    </row>
    <row r="18" spans="3:4" x14ac:dyDescent="0.2">
      <c r="C18" s="8">
        <v>38070</v>
      </c>
      <c r="D18" s="4">
        <f t="shared" si="0"/>
        <v>3</v>
      </c>
    </row>
    <row r="19" spans="3:4" x14ac:dyDescent="0.2">
      <c r="C19" s="8">
        <v>39727</v>
      </c>
      <c r="D19" s="4">
        <f t="shared" si="0"/>
        <v>1</v>
      </c>
    </row>
    <row r="20" spans="3:4" x14ac:dyDescent="0.2">
      <c r="C20" s="8">
        <v>39183</v>
      </c>
      <c r="D20" s="4">
        <f t="shared" si="0"/>
        <v>3</v>
      </c>
    </row>
    <row r="21" spans="3:4" x14ac:dyDescent="0.2">
      <c r="C21" s="8">
        <v>38020</v>
      </c>
      <c r="D21" s="4">
        <f t="shared" si="0"/>
        <v>2</v>
      </c>
    </row>
    <row r="22" spans="3:4" x14ac:dyDescent="0.2">
      <c r="C22" s="8">
        <v>39835</v>
      </c>
      <c r="D22" s="4">
        <f t="shared" si="0"/>
        <v>4</v>
      </c>
    </row>
    <row r="23" spans="3:4" x14ac:dyDescent="0.2">
      <c r="C23" s="8">
        <v>39019</v>
      </c>
      <c r="D23" s="4">
        <f t="shared" si="0"/>
        <v>7</v>
      </c>
    </row>
    <row r="24" spans="3:4" x14ac:dyDescent="0.2">
      <c r="C24" s="8">
        <v>38512</v>
      </c>
      <c r="D24" s="4">
        <f t="shared" si="0"/>
        <v>4</v>
      </c>
    </row>
    <row r="25" spans="3:4" x14ac:dyDescent="0.2">
      <c r="C25" s="8">
        <v>39676</v>
      </c>
      <c r="D25" s="4">
        <f t="shared" si="0"/>
        <v>6</v>
      </c>
    </row>
    <row r="26" spans="3:4" x14ac:dyDescent="0.2">
      <c r="C26" s="8">
        <v>39064</v>
      </c>
      <c r="D26" s="4">
        <f t="shared" si="0"/>
        <v>3</v>
      </c>
    </row>
    <row r="27" spans="3:4" x14ac:dyDescent="0.2">
      <c r="C27" s="8">
        <v>39146</v>
      </c>
      <c r="D27" s="4">
        <f t="shared" si="0"/>
        <v>1</v>
      </c>
    </row>
    <row r="28" spans="3:4" x14ac:dyDescent="0.2">
      <c r="C28" s="8">
        <v>39668</v>
      </c>
      <c r="D28" s="4">
        <f t="shared" si="0"/>
        <v>5</v>
      </c>
    </row>
    <row r="29" spans="3:4" x14ac:dyDescent="0.2">
      <c r="C29" s="8">
        <v>39326</v>
      </c>
      <c r="D29" s="4">
        <f t="shared" si="0"/>
        <v>6</v>
      </c>
    </row>
    <row r="30" spans="3:4" x14ac:dyDescent="0.2">
      <c r="C30" s="8">
        <v>38235</v>
      </c>
      <c r="D30" s="4">
        <f t="shared" si="0"/>
        <v>7</v>
      </c>
    </row>
    <row r="31" spans="3:4" x14ac:dyDescent="0.2">
      <c r="C31" s="8">
        <v>39827</v>
      </c>
      <c r="D31" s="4">
        <f t="shared" si="0"/>
        <v>3</v>
      </c>
    </row>
    <row r="32" spans="3:4" x14ac:dyDescent="0.2">
      <c r="C32" s="8">
        <v>38089</v>
      </c>
      <c r="D32" s="4">
        <f t="shared" si="0"/>
        <v>1</v>
      </c>
    </row>
    <row r="33" spans="3:4" x14ac:dyDescent="0.2">
      <c r="C33" s="8">
        <v>39879</v>
      </c>
      <c r="D33" s="4">
        <f t="shared" si="0"/>
        <v>6</v>
      </c>
    </row>
    <row r="34" spans="3:4" x14ac:dyDescent="0.2">
      <c r="C34" s="8">
        <v>39934</v>
      </c>
      <c r="D34" s="4">
        <f t="shared" si="0"/>
        <v>5</v>
      </c>
    </row>
    <row r="35" spans="3:4" x14ac:dyDescent="0.2">
      <c r="C35" s="8">
        <v>38130</v>
      </c>
      <c r="D35" s="4">
        <f t="shared" si="0"/>
        <v>7</v>
      </c>
    </row>
    <row r="36" spans="3:4" x14ac:dyDescent="0.2">
      <c r="C36" s="8">
        <v>38212</v>
      </c>
      <c r="D36" s="4">
        <f t="shared" si="0"/>
        <v>5</v>
      </c>
    </row>
    <row r="37" spans="3:4" x14ac:dyDescent="0.2">
      <c r="C37" s="8">
        <v>39044</v>
      </c>
      <c r="D37" s="4">
        <f t="shared" si="0"/>
        <v>4</v>
      </c>
    </row>
    <row r="38" spans="3:4" x14ac:dyDescent="0.2">
      <c r="C38" s="8">
        <v>38663</v>
      </c>
      <c r="D38" s="4">
        <f t="shared" si="0"/>
        <v>1</v>
      </c>
    </row>
    <row r="39" spans="3:4" x14ac:dyDescent="0.2">
      <c r="C39" s="8">
        <v>38289</v>
      </c>
      <c r="D39" s="4">
        <f t="shared" si="0"/>
        <v>5</v>
      </c>
    </row>
    <row r="40" spans="3:4" x14ac:dyDescent="0.2">
      <c r="C40" s="8">
        <v>39008</v>
      </c>
      <c r="D40" s="4">
        <f t="shared" si="0"/>
        <v>3</v>
      </c>
    </row>
    <row r="41" spans="3:4" x14ac:dyDescent="0.2">
      <c r="C41" s="8">
        <v>39605</v>
      </c>
      <c r="D41" s="4">
        <f t="shared" si="0"/>
        <v>5</v>
      </c>
    </row>
    <row r="42" spans="3:4" x14ac:dyDescent="0.2">
      <c r="C42" s="8">
        <v>38792</v>
      </c>
      <c r="D42" s="4">
        <f t="shared" si="0"/>
        <v>4</v>
      </c>
    </row>
    <row r="43" spans="3:4" x14ac:dyDescent="0.2">
      <c r="C43" s="8">
        <v>39831</v>
      </c>
      <c r="D43" s="4">
        <f t="shared" si="0"/>
        <v>7</v>
      </c>
    </row>
    <row r="44" spans="3:4" x14ac:dyDescent="0.2">
      <c r="C44" s="8">
        <v>39611</v>
      </c>
      <c r="D44" s="4">
        <f t="shared" si="0"/>
        <v>4</v>
      </c>
    </row>
    <row r="45" spans="3:4" x14ac:dyDescent="0.2">
      <c r="C45" s="8">
        <v>39149</v>
      </c>
      <c r="D45" s="4">
        <f t="shared" si="0"/>
        <v>4</v>
      </c>
    </row>
    <row r="46" spans="3:4" x14ac:dyDescent="0.2">
      <c r="C46" s="8">
        <v>38895</v>
      </c>
      <c r="D46" s="4">
        <f t="shared" si="0"/>
        <v>2</v>
      </c>
    </row>
    <row r="47" spans="3:4" x14ac:dyDescent="0.2">
      <c r="C47" s="8">
        <v>38838</v>
      </c>
      <c r="D47" s="4">
        <f t="shared" si="0"/>
        <v>1</v>
      </c>
    </row>
    <row r="48" spans="3:4" x14ac:dyDescent="0.2">
      <c r="C48" s="8">
        <v>39566</v>
      </c>
      <c r="D48" s="4">
        <f t="shared" si="0"/>
        <v>1</v>
      </c>
    </row>
    <row r="49" spans="3:4" x14ac:dyDescent="0.2">
      <c r="C49" s="8">
        <v>38939</v>
      </c>
      <c r="D49" s="4">
        <f t="shared" si="0"/>
        <v>4</v>
      </c>
    </row>
    <row r="50" spans="3:4" x14ac:dyDescent="0.2">
      <c r="C50" s="8">
        <v>39358</v>
      </c>
      <c r="D50" s="4">
        <f t="shared" si="0"/>
        <v>3</v>
      </c>
    </row>
    <row r="51" spans="3:4" x14ac:dyDescent="0.2">
      <c r="C51" s="8">
        <v>38753</v>
      </c>
      <c r="D51" s="4">
        <f t="shared" si="0"/>
        <v>7</v>
      </c>
    </row>
    <row r="52" spans="3:4" x14ac:dyDescent="0.2">
      <c r="C52" s="8">
        <v>38479</v>
      </c>
      <c r="D52" s="4">
        <f t="shared" si="0"/>
        <v>6</v>
      </c>
    </row>
    <row r="53" spans="3:4" x14ac:dyDescent="0.2">
      <c r="C53" s="8">
        <v>39506</v>
      </c>
      <c r="D53" s="4">
        <f t="shared" si="0"/>
        <v>4</v>
      </c>
    </row>
    <row r="54" spans="3:4" x14ac:dyDescent="0.2">
      <c r="C54" s="8">
        <v>38815</v>
      </c>
      <c r="D54" s="4">
        <f t="shared" si="0"/>
        <v>6</v>
      </c>
    </row>
    <row r="55" spans="3:4" x14ac:dyDescent="0.2">
      <c r="C55" s="8">
        <v>38453</v>
      </c>
      <c r="D55" s="4">
        <f t="shared" si="0"/>
        <v>1</v>
      </c>
    </row>
    <row r="56" spans="3:4" x14ac:dyDescent="0.2">
      <c r="C56" s="8">
        <v>38389</v>
      </c>
      <c r="D56" s="4">
        <f t="shared" si="0"/>
        <v>7</v>
      </c>
    </row>
    <row r="57" spans="3:4" x14ac:dyDescent="0.2">
      <c r="C57" s="8">
        <v>39606</v>
      </c>
      <c r="D57" s="4">
        <f t="shared" si="0"/>
        <v>6</v>
      </c>
    </row>
    <row r="58" spans="3:4" x14ac:dyDescent="0.2">
      <c r="C58" s="8">
        <v>38938</v>
      </c>
      <c r="D58" s="4">
        <f t="shared" si="0"/>
        <v>3</v>
      </c>
    </row>
    <row r="59" spans="3:4" x14ac:dyDescent="0.2">
      <c r="C59" s="8">
        <v>38464</v>
      </c>
      <c r="D59" s="4">
        <f t="shared" si="0"/>
        <v>5</v>
      </c>
    </row>
    <row r="60" spans="3:4" x14ac:dyDescent="0.2">
      <c r="C60" s="8">
        <v>39749</v>
      </c>
      <c r="D60" s="4">
        <f t="shared" si="0"/>
        <v>2</v>
      </c>
    </row>
    <row r="61" spans="3:4" x14ac:dyDescent="0.2">
      <c r="C61" s="8">
        <v>38698</v>
      </c>
      <c r="D61" s="4">
        <f t="shared" si="0"/>
        <v>1</v>
      </c>
    </row>
    <row r="62" spans="3:4" x14ac:dyDescent="0.2">
      <c r="C62" s="8">
        <v>38860</v>
      </c>
      <c r="D62" s="4">
        <f t="shared" si="0"/>
        <v>2</v>
      </c>
    </row>
    <row r="63" spans="3:4" x14ac:dyDescent="0.2">
      <c r="C63" s="8">
        <v>38620</v>
      </c>
      <c r="D63" s="4">
        <f t="shared" si="0"/>
        <v>7</v>
      </c>
    </row>
    <row r="64" spans="3:4" x14ac:dyDescent="0.2">
      <c r="C64" s="8">
        <v>38001</v>
      </c>
      <c r="D64" s="4">
        <f t="shared" si="0"/>
        <v>4</v>
      </c>
    </row>
    <row r="65" spans="3:4" x14ac:dyDescent="0.2">
      <c r="C65" s="8">
        <v>39157</v>
      </c>
      <c r="D65" s="4">
        <f t="shared" si="0"/>
        <v>5</v>
      </c>
    </row>
    <row r="66" spans="3:4" x14ac:dyDescent="0.2">
      <c r="C66" s="8">
        <v>39183</v>
      </c>
      <c r="D66" s="4">
        <f t="shared" si="0"/>
        <v>3</v>
      </c>
    </row>
    <row r="67" spans="3:4" x14ac:dyDescent="0.2">
      <c r="C67" s="8">
        <v>39220</v>
      </c>
      <c r="D67" s="4">
        <f t="shared" si="0"/>
        <v>5</v>
      </c>
    </row>
    <row r="68" spans="3:4" x14ac:dyDescent="0.2">
      <c r="C68" s="8">
        <v>39358</v>
      </c>
      <c r="D68" s="4">
        <f t="shared" si="0"/>
        <v>3</v>
      </c>
    </row>
    <row r="69" spans="3:4" x14ac:dyDescent="0.2">
      <c r="C69" s="8">
        <v>39168</v>
      </c>
      <c r="D69" s="4">
        <f t="shared" si="0"/>
        <v>2</v>
      </c>
    </row>
  </sheetData>
  <conditionalFormatting sqref="D6:D69">
    <cfRule type="expression" dxfId="0" priority="1" stopIfTrue="1">
      <formula>AND($H$2,OR(D6=6,D6=7))</formula>
    </cfRule>
  </conditionalFormatting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Check Box 1">
              <controlPr defaultSize="0" autoFill="0" autoLine="0" autoPict="0">
                <anchor moveWithCells="1">
                  <from>
                    <xdr:col>5</xdr:col>
                    <xdr:colOff>342900</xdr:colOff>
                    <xdr:row>4</xdr:row>
                    <xdr:rowOff>142875</xdr:rowOff>
                  </from>
                  <to>
                    <xdr:col>9</xdr:col>
                    <xdr:colOff>171450</xdr:colOff>
                    <xdr:row>8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8DD13-4AA3-47C3-91BF-24512AC5DE16}">
  <sheetPr codeName="Sheet6"/>
  <dimension ref="D2:F6"/>
  <sheetViews>
    <sheetView workbookViewId="0">
      <selection activeCell="E9" sqref="E9"/>
    </sheetView>
  </sheetViews>
  <sheetFormatPr defaultRowHeight="15" x14ac:dyDescent="0.25"/>
  <cols>
    <col min="1" max="4" width="9.140625" style="9"/>
    <col min="5" max="5" width="20.5703125" style="9" customWidth="1"/>
    <col min="6" max="6" width="9.85546875" style="9" bestFit="1" customWidth="1"/>
    <col min="7" max="16384" width="9.140625" style="9"/>
  </cols>
  <sheetData>
    <row r="2" spans="4:6" x14ac:dyDescent="0.25">
      <c r="D2" s="9" t="b">
        <v>1</v>
      </c>
    </row>
    <row r="3" spans="4:6" x14ac:dyDescent="0.25">
      <c r="E3" s="9" t="s">
        <v>35</v>
      </c>
      <c r="F3" s="9">
        <v>240</v>
      </c>
    </row>
    <row r="4" spans="4:6" x14ac:dyDescent="0.25">
      <c r="E4" s="9" t="s">
        <v>36</v>
      </c>
      <c r="F4" s="9">
        <v>400000</v>
      </c>
    </row>
    <row r="5" spans="4:6" x14ac:dyDescent="0.25">
      <c r="E5" s="9" t="s">
        <v>37</v>
      </c>
      <c r="F5" s="9">
        <v>0.08</v>
      </c>
    </row>
    <row r="6" spans="4:6" x14ac:dyDescent="0.25">
      <c r="E6" s="9" t="s">
        <v>38</v>
      </c>
      <c r="F6" s="10">
        <f>PMT(F5/12,F3,-F4,0,D2)</f>
        <v>3323.6029231528323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Check Box 1">
              <controlPr defaultSize="0" autoFill="0" autoLine="0" autoPict="0">
                <anchor moveWithCells="1">
                  <from>
                    <xdr:col>3</xdr:col>
                    <xdr:colOff>476250</xdr:colOff>
                    <xdr:row>5</xdr:row>
                    <xdr:rowOff>47625</xdr:rowOff>
                  </from>
                  <to>
                    <xdr:col>4</xdr:col>
                    <xdr:colOff>790575</xdr:colOff>
                    <xdr:row>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B09F6-C34B-4875-9C0A-5B938B05BF36}">
  <sheetPr codeName="Sheet7"/>
  <dimension ref="A3:L15"/>
  <sheetViews>
    <sheetView workbookViewId="0">
      <selection activeCell="I3" sqref="I3:L8"/>
    </sheetView>
  </sheetViews>
  <sheetFormatPr defaultRowHeight="15" x14ac:dyDescent="0.25"/>
  <cols>
    <col min="1" max="16384" width="9.140625" style="9"/>
  </cols>
  <sheetData>
    <row r="3" spans="1:12" x14ac:dyDescent="0.25">
      <c r="J3" s="9" t="s">
        <v>39</v>
      </c>
      <c r="K3" s="9" t="s">
        <v>40</v>
      </c>
      <c r="L3" s="9" t="s">
        <v>41</v>
      </c>
    </row>
    <row r="4" spans="1:12" x14ac:dyDescent="0.25">
      <c r="I4" s="9" t="s">
        <v>42</v>
      </c>
      <c r="J4" s="9">
        <v>838</v>
      </c>
      <c r="K4" s="9">
        <v>527</v>
      </c>
      <c r="L4" s="9">
        <v>571</v>
      </c>
    </row>
    <row r="5" spans="1:12" x14ac:dyDescent="0.25">
      <c r="I5" s="9" t="s">
        <v>43</v>
      </c>
      <c r="J5" s="9">
        <v>865</v>
      </c>
      <c r="K5" s="9">
        <v>575</v>
      </c>
      <c r="L5" s="9">
        <v>964</v>
      </c>
    </row>
    <row r="6" spans="1:12" x14ac:dyDescent="0.25">
      <c r="I6" s="9" t="s">
        <v>44</v>
      </c>
      <c r="J6" s="9">
        <v>620</v>
      </c>
      <c r="K6" s="9">
        <v>602</v>
      </c>
      <c r="L6" s="9">
        <v>999</v>
      </c>
    </row>
    <row r="7" spans="1:12" x14ac:dyDescent="0.25">
      <c r="I7" s="9" t="s">
        <v>45</v>
      </c>
      <c r="J7" s="9">
        <v>740</v>
      </c>
      <c r="K7" s="9">
        <v>978</v>
      </c>
      <c r="L7" s="9">
        <v>769</v>
      </c>
    </row>
    <row r="8" spans="1:12" x14ac:dyDescent="0.25">
      <c r="I8" s="9" t="s">
        <v>46</v>
      </c>
      <c r="J8" s="9">
        <v>452</v>
      </c>
      <c r="K8" s="9">
        <v>551</v>
      </c>
      <c r="L8" s="9">
        <v>487</v>
      </c>
    </row>
    <row r="9" spans="1:12" x14ac:dyDescent="0.25">
      <c r="A9" s="9" t="s">
        <v>47</v>
      </c>
      <c r="B9" s="11">
        <v>2</v>
      </c>
    </row>
    <row r="10" spans="1:12" x14ac:dyDescent="0.25">
      <c r="A10" s="9" t="s">
        <v>48</v>
      </c>
      <c r="B10" s="11">
        <v>4</v>
      </c>
    </row>
    <row r="14" spans="1:12" x14ac:dyDescent="0.25">
      <c r="D14" s="9" t="s">
        <v>49</v>
      </c>
    </row>
    <row r="15" spans="1:12" x14ac:dyDescent="0.25">
      <c r="D15" s="9">
        <f>INDEX(J4:L8,B10,B9)</f>
        <v>978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Group Box 1">
              <controlPr defaultSize="0" autoFill="0" autoPict="0">
                <anchor moveWithCells="1">
                  <from>
                    <xdr:col>4</xdr:col>
                    <xdr:colOff>581025</xdr:colOff>
                    <xdr:row>10</xdr:row>
                    <xdr:rowOff>85725</xdr:rowOff>
                  </from>
                  <to>
                    <xdr:col>7</xdr:col>
                    <xdr:colOff>266700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4" name="Option Button 2">
              <controlPr defaultSize="0" autoFill="0" autoLine="0" autoPict="0">
                <anchor moveWithCells="1">
                  <from>
                    <xdr:col>5</xdr:col>
                    <xdr:colOff>457200</xdr:colOff>
                    <xdr:row>11</xdr:row>
                    <xdr:rowOff>0</xdr:rowOff>
                  </from>
                  <to>
                    <xdr:col>7</xdr:col>
                    <xdr:colOff>180975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5" name="Option Button 3">
              <controlPr defaultSize="0" autoFill="0" autoLine="0" autoPict="0">
                <anchor moveWithCells="1">
                  <from>
                    <xdr:col>5</xdr:col>
                    <xdr:colOff>466725</xdr:colOff>
                    <xdr:row>13</xdr:row>
                    <xdr:rowOff>19050</xdr:rowOff>
                  </from>
                  <to>
                    <xdr:col>7</xdr:col>
                    <xdr:colOff>190500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6" name="Option Button 4">
              <controlPr defaultSize="0" autoFill="0" autoLine="0" autoPict="0">
                <anchor moveWithCells="1">
                  <from>
                    <xdr:col>5</xdr:col>
                    <xdr:colOff>533400</xdr:colOff>
                    <xdr:row>15</xdr:row>
                    <xdr:rowOff>38100</xdr:rowOff>
                  </from>
                  <to>
                    <xdr:col>7</xdr:col>
                    <xdr:colOff>171450</xdr:colOff>
                    <xdr:row>16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7" name="List Box 5">
              <controlPr defaultSize="0" autoLine="0" autoPict="0">
                <anchor moveWithCells="1">
                  <from>
                    <xdr:col>9</xdr:col>
                    <xdr:colOff>0</xdr:colOff>
                    <xdr:row>10</xdr:row>
                    <xdr:rowOff>142875</xdr:rowOff>
                  </from>
                  <to>
                    <xdr:col>11</xdr:col>
                    <xdr:colOff>257175</xdr:colOff>
                    <xdr:row>18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C533A-D9D4-4412-853D-B74D011E16E3}">
  <sheetPr codeName="Sheet8"/>
  <dimension ref="D1:L31"/>
  <sheetViews>
    <sheetView workbookViewId="0">
      <selection activeCell="F2" sqref="F2"/>
    </sheetView>
  </sheetViews>
  <sheetFormatPr defaultRowHeight="15" x14ac:dyDescent="0.25"/>
  <cols>
    <col min="1" max="16384" width="9.140625" style="9"/>
  </cols>
  <sheetData>
    <row r="1" spans="4:12" x14ac:dyDescent="0.25">
      <c r="F1" s="9" t="s">
        <v>50</v>
      </c>
    </row>
    <row r="2" spans="4:12" x14ac:dyDescent="0.25">
      <c r="G2" s="9" t="s">
        <v>51</v>
      </c>
      <c r="L2" s="9" t="s">
        <v>52</v>
      </c>
    </row>
    <row r="3" spans="4:12" x14ac:dyDescent="0.25">
      <c r="D3" s="9" t="s">
        <v>53</v>
      </c>
      <c r="E3" s="9" t="s">
        <v>54</v>
      </c>
      <c r="L3" s="9">
        <v>5</v>
      </c>
    </row>
    <row r="4" spans="4:12" x14ac:dyDescent="0.25">
      <c r="D4" s="9">
        <v>1</v>
      </c>
      <c r="E4" s="9">
        <v>72</v>
      </c>
    </row>
    <row r="5" spans="4:12" x14ac:dyDescent="0.25">
      <c r="D5" s="9">
        <v>2</v>
      </c>
      <c r="E5" s="9">
        <v>98</v>
      </c>
    </row>
    <row r="6" spans="4:12" x14ac:dyDescent="0.25">
      <c r="D6" s="9">
        <v>3</v>
      </c>
      <c r="E6" s="9">
        <v>54</v>
      </c>
    </row>
    <row r="7" spans="4:12" x14ac:dyDescent="0.25">
      <c r="D7" s="9">
        <v>4</v>
      </c>
      <c r="E7" s="9">
        <v>85</v>
      </c>
    </row>
    <row r="8" spans="4:12" x14ac:dyDescent="0.25">
      <c r="D8" s="9">
        <v>5</v>
      </c>
      <c r="E8" s="9">
        <v>74</v>
      </c>
    </row>
    <row r="9" spans="4:12" x14ac:dyDescent="0.25">
      <c r="D9" s="9">
        <v>6</v>
      </c>
      <c r="E9" s="9">
        <v>90</v>
      </c>
    </row>
    <row r="10" spans="4:12" x14ac:dyDescent="0.25">
      <c r="D10" s="9">
        <v>7</v>
      </c>
      <c r="E10" s="9">
        <v>67</v>
      </c>
    </row>
    <row r="11" spans="4:12" x14ac:dyDescent="0.25">
      <c r="D11" s="9">
        <v>8</v>
      </c>
      <c r="E11" s="9">
        <v>70</v>
      </c>
    </row>
    <row r="12" spans="4:12" x14ac:dyDescent="0.25">
      <c r="D12" s="9">
        <v>9</v>
      </c>
      <c r="E12" s="9">
        <v>93</v>
      </c>
    </row>
    <row r="13" spans="4:12" x14ac:dyDescent="0.25">
      <c r="D13" s="9">
        <v>10</v>
      </c>
      <c r="E13" s="9">
        <v>50</v>
      </c>
    </row>
    <row r="14" spans="4:12" x14ac:dyDescent="0.25">
      <c r="D14" s="9">
        <v>11</v>
      </c>
      <c r="E14" s="9">
        <v>78</v>
      </c>
    </row>
    <row r="15" spans="4:12" x14ac:dyDescent="0.25">
      <c r="D15" s="9">
        <v>12</v>
      </c>
      <c r="E15" s="9">
        <v>60</v>
      </c>
    </row>
    <row r="16" spans="4:12" x14ac:dyDescent="0.25">
      <c r="D16" s="9">
        <v>13</v>
      </c>
      <c r="E16" s="9">
        <v>59</v>
      </c>
    </row>
    <row r="17" spans="4:5" x14ac:dyDescent="0.25">
      <c r="D17" s="9">
        <v>14</v>
      </c>
      <c r="E17" s="9">
        <v>82</v>
      </c>
    </row>
    <row r="18" spans="4:5" x14ac:dyDescent="0.25">
      <c r="D18" s="9">
        <v>15</v>
      </c>
      <c r="E18" s="9">
        <v>81</v>
      </c>
    </row>
    <row r="19" spans="4:5" x14ac:dyDescent="0.25">
      <c r="D19" s="9">
        <v>16</v>
      </c>
      <c r="E19" s="9">
        <v>79</v>
      </c>
    </row>
    <row r="20" spans="4:5" x14ac:dyDescent="0.25">
      <c r="D20" s="9">
        <v>17</v>
      </c>
      <c r="E20" s="9">
        <v>84</v>
      </c>
    </row>
    <row r="21" spans="4:5" x14ac:dyDescent="0.25">
      <c r="D21" s="9">
        <v>18</v>
      </c>
      <c r="E21" s="9">
        <v>63</v>
      </c>
    </row>
    <row r="22" spans="4:5" x14ac:dyDescent="0.25">
      <c r="D22" s="9">
        <v>19</v>
      </c>
      <c r="E22" s="9">
        <v>85</v>
      </c>
    </row>
    <row r="23" spans="4:5" x14ac:dyDescent="0.25">
      <c r="D23" s="9">
        <v>20</v>
      </c>
      <c r="E23" s="9">
        <v>90</v>
      </c>
    </row>
    <row r="24" spans="4:5" x14ac:dyDescent="0.25">
      <c r="D24" s="9">
        <v>21</v>
      </c>
      <c r="E24" s="9">
        <v>55</v>
      </c>
    </row>
    <row r="25" spans="4:5" x14ac:dyDescent="0.25">
      <c r="D25" s="9">
        <v>22</v>
      </c>
      <c r="E25" s="9">
        <v>65</v>
      </c>
    </row>
    <row r="26" spans="4:5" x14ac:dyDescent="0.25">
      <c r="D26" s="9">
        <v>23</v>
      </c>
      <c r="E26" s="9">
        <v>100</v>
      </c>
    </row>
    <row r="27" spans="4:5" x14ac:dyDescent="0.25">
      <c r="D27" s="9">
        <v>24</v>
      </c>
      <c r="E27" s="9">
        <v>100</v>
      </c>
    </row>
    <row r="28" spans="4:5" x14ac:dyDescent="0.25">
      <c r="D28" s="9">
        <v>25</v>
      </c>
      <c r="E28" s="9">
        <v>40</v>
      </c>
    </row>
    <row r="29" spans="4:5" x14ac:dyDescent="0.25">
      <c r="D29" s="9">
        <v>26</v>
      </c>
      <c r="E29" s="9">
        <v>40</v>
      </c>
    </row>
    <row r="30" spans="4:5" x14ac:dyDescent="0.25">
      <c r="D30" s="9">
        <v>27</v>
      </c>
      <c r="E30" s="9">
        <v>40</v>
      </c>
    </row>
    <row r="31" spans="4:5" x14ac:dyDescent="0.25">
      <c r="D31" s="9">
        <v>28</v>
      </c>
      <c r="E31" s="9">
        <v>40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Spinner 1">
              <controlPr defaultSize="0" autoPict="0">
                <anchor moveWithCells="1" sizeWithCells="1">
                  <from>
                    <xdr:col>12</xdr:col>
                    <xdr:colOff>571500</xdr:colOff>
                    <xdr:row>1</xdr:row>
                    <xdr:rowOff>9525</xdr:rowOff>
                  </from>
                  <to>
                    <xdr:col>13</xdr:col>
                    <xdr:colOff>476250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E1527-6ACA-4591-AF83-915A71664D1A}">
  <sheetPr codeName="Sheet9"/>
  <dimension ref="A6:K17"/>
  <sheetViews>
    <sheetView tabSelected="1" workbookViewId="0">
      <selection activeCell="H15" sqref="H15:H16"/>
    </sheetView>
  </sheetViews>
  <sheetFormatPr defaultRowHeight="15" x14ac:dyDescent="0.25"/>
  <cols>
    <col min="1" max="10" width="9.140625" style="9"/>
    <col min="11" max="11" width="11.7109375" style="9" customWidth="1"/>
    <col min="12" max="16384" width="9.140625" style="9"/>
  </cols>
  <sheetData>
    <row r="6" spans="3:11" x14ac:dyDescent="0.25">
      <c r="C6" s="9" t="s">
        <v>55</v>
      </c>
      <c r="D6" s="9" t="s">
        <v>56</v>
      </c>
      <c r="E6" s="9" t="s">
        <v>57</v>
      </c>
    </row>
    <row r="7" spans="3:11" x14ac:dyDescent="0.25">
      <c r="C7" s="9" t="s">
        <v>58</v>
      </c>
      <c r="D7" s="12">
        <v>34</v>
      </c>
      <c r="E7" s="9">
        <v>3688</v>
      </c>
    </row>
    <row r="8" spans="3:11" x14ac:dyDescent="0.25">
      <c r="C8" s="9" t="s">
        <v>59</v>
      </c>
      <c r="D8" s="12">
        <v>36</v>
      </c>
      <c r="E8" s="9">
        <v>3369</v>
      </c>
      <c r="I8" s="9">
        <v>1</v>
      </c>
      <c r="J8" s="9">
        <v>2</v>
      </c>
      <c r="K8" s="9">
        <v>3</v>
      </c>
    </row>
    <row r="9" spans="3:11" x14ac:dyDescent="0.25">
      <c r="C9" s="9" t="s">
        <v>60</v>
      </c>
      <c r="D9" s="12">
        <v>31</v>
      </c>
      <c r="E9" s="9">
        <v>4508</v>
      </c>
      <c r="I9" s="9" t="s">
        <v>61</v>
      </c>
      <c r="J9" s="9" t="s">
        <v>56</v>
      </c>
      <c r="K9" s="9" t="s">
        <v>57</v>
      </c>
    </row>
    <row r="10" spans="3:11" x14ac:dyDescent="0.25">
      <c r="C10" s="9" t="s">
        <v>62</v>
      </c>
      <c r="D10" s="12">
        <v>30</v>
      </c>
      <c r="E10" s="9">
        <v>3352</v>
      </c>
      <c r="I10" s="9" t="str">
        <f>INDEX($C$7:$E$13,$A$17,I8)</f>
        <v>E</v>
      </c>
      <c r="J10" s="9">
        <f t="shared" ref="J10:K10" si="0">INDEX($C$7:$E$13,$A$17,J8)</f>
        <v>34</v>
      </c>
      <c r="K10" s="9">
        <f t="shared" si="0"/>
        <v>3747</v>
      </c>
    </row>
    <row r="11" spans="3:11" x14ac:dyDescent="0.25">
      <c r="C11" s="9" t="s">
        <v>63</v>
      </c>
      <c r="D11" s="12">
        <v>34</v>
      </c>
      <c r="E11" s="9">
        <v>3747</v>
      </c>
    </row>
    <row r="12" spans="3:11" x14ac:dyDescent="0.25">
      <c r="C12" s="9" t="s">
        <v>64</v>
      </c>
      <c r="D12" s="12">
        <v>30</v>
      </c>
      <c r="E12" s="9">
        <v>3478</v>
      </c>
    </row>
    <row r="13" spans="3:11" x14ac:dyDescent="0.25">
      <c r="C13" s="9" t="s">
        <v>65</v>
      </c>
      <c r="D13" s="12">
        <v>39</v>
      </c>
      <c r="E13" s="9">
        <v>4322</v>
      </c>
    </row>
    <row r="17" spans="1:1" x14ac:dyDescent="0.25">
      <c r="A17" s="9">
        <v>5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3" name="List Box 1">
              <controlPr defaultSize="0" autoLine="0" autoPict="0">
                <anchor moveWithCells="1">
                  <from>
                    <xdr:col>2</xdr:col>
                    <xdr:colOff>257175</xdr:colOff>
                    <xdr:row>16</xdr:row>
                    <xdr:rowOff>47625</xdr:rowOff>
                  </from>
                  <to>
                    <xdr:col>5</xdr:col>
                    <xdr:colOff>295275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FB906C9A-5D64-4172-9978-C6DBA9176B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16383B94-2558-4D04-8015-402898AC21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32D534-5247-49E5-9266-559CC3AF4FDA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26</vt:i4>
      </vt:variant>
    </vt:vector>
  </HeadingPairs>
  <TitlesOfParts>
    <vt:vector size="35" baseType="lpstr">
      <vt:lpstr>S27_1</vt:lpstr>
      <vt:lpstr>S27_2</vt:lpstr>
      <vt:lpstr>S27_3</vt:lpstr>
      <vt:lpstr>S27_4</vt:lpstr>
      <vt:lpstr>S27_5</vt:lpstr>
      <vt:lpstr>S27_6</vt:lpstr>
      <vt:lpstr>S27_7</vt:lpstr>
      <vt:lpstr>S27_8</vt:lpstr>
      <vt:lpstr>S27_9</vt:lpstr>
      <vt:lpstr>Amt_Borrowed</vt:lpstr>
      <vt:lpstr>Annual_int_rate</vt:lpstr>
      <vt:lpstr>S27_2!costgrowth</vt:lpstr>
      <vt:lpstr>costgrowth</vt:lpstr>
      <vt:lpstr>demand</vt:lpstr>
      <vt:lpstr>fixed_cost</vt:lpstr>
      <vt:lpstr>S27_2!intrate</vt:lpstr>
      <vt:lpstr>intrate</vt:lpstr>
      <vt:lpstr>Number_of_Months</vt:lpstr>
      <vt:lpstr>price</vt:lpstr>
      <vt:lpstr>S27_2!pricegrowth</vt:lpstr>
      <vt:lpstr>pricegrowth</vt:lpstr>
      <vt:lpstr>profit</vt:lpstr>
      <vt:lpstr>revenue</vt:lpstr>
      <vt:lpstr>S27_2!Sales_growth</vt:lpstr>
      <vt:lpstr>Sales_growth</vt:lpstr>
      <vt:lpstr>S27_2!taxrate</vt:lpstr>
      <vt:lpstr>taxrate</vt:lpstr>
      <vt:lpstr>unit_cost</vt:lpstr>
      <vt:lpstr>variable_cost</vt:lpstr>
      <vt:lpstr>S27_2!Year1cost</vt:lpstr>
      <vt:lpstr>Year1cost</vt:lpstr>
      <vt:lpstr>S27_2!Year1price</vt:lpstr>
      <vt:lpstr>Year1price</vt:lpstr>
      <vt:lpstr>S27_2!Year1sales</vt:lpstr>
      <vt:lpstr>Year1sales</vt:lpstr>
    </vt:vector>
  </TitlesOfParts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Chang</dc:creator>
  <cp:lastModifiedBy>Administrator</cp:lastModifiedBy>
  <cp:revision/>
  <dcterms:created xsi:type="dcterms:W3CDTF">2007-04-18T21:05:43Z</dcterms:created>
  <dcterms:modified xsi:type="dcterms:W3CDTF">2019-09-26T07:31:47Z</dcterms:modified>
</cp:coreProperties>
</file>