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056CF6DB-8159-43B9-BC8E-BC108F55745B}" xr6:coauthVersionLast="44" xr6:coauthVersionMax="44" xr10:uidLastSave="{00000000-0000-0000-0000-000000000000}"/>
  <bookViews>
    <workbookView xWindow="-25335" yWindow="3570" windowWidth="21600" windowHeight="11385" activeTab="5" xr2:uid="{00000000-000D-0000-FFFF-FFFF00000000}"/>
  </bookViews>
  <sheets>
    <sheet name="S55_1" sheetId="17" r:id="rId1"/>
    <sheet name="S55_2-1" sheetId="18" r:id="rId2"/>
    <sheet name="S55_2-2" sheetId="19" r:id="rId3"/>
    <sheet name="S55_3" sheetId="20" r:id="rId4"/>
    <sheet name="S55_4" sheetId="21" r:id="rId5"/>
    <sheet name="S55_5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22" l="1"/>
  <c r="E26" i="22"/>
  <c r="E25" i="22"/>
  <c r="E24" i="22"/>
  <c r="E23" i="22"/>
  <c r="E22" i="22"/>
  <c r="E21" i="22"/>
  <c r="E20" i="22"/>
  <c r="E19" i="22"/>
  <c r="E18" i="22"/>
  <c r="H25" i="22" s="1"/>
  <c r="D9" i="21" l="1"/>
  <c r="D6" i="20" l="1"/>
  <c r="I23" i="19" l="1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J23" i="19" s="1"/>
  <c r="K23" i="19" s="1"/>
  <c r="J4" i="19"/>
  <c r="K4" i="19" s="1"/>
  <c r="I4" i="19"/>
  <c r="J22" i="19" s="1"/>
  <c r="K22" i="19" s="1"/>
  <c r="C4" i="19"/>
  <c r="C5" i="19" s="1"/>
  <c r="F10" i="18"/>
  <c r="F9" i="18"/>
  <c r="F8" i="18"/>
  <c r="F7" i="18"/>
  <c r="F6" i="18"/>
  <c r="F5" i="18"/>
  <c r="C5" i="18"/>
  <c r="C6" i="18" s="1"/>
  <c r="F4" i="18"/>
  <c r="E4" i="18"/>
  <c r="G4" i="18" s="1"/>
  <c r="H4" i="18" s="1"/>
  <c r="C4" i="18"/>
  <c r="C6" i="19" l="1"/>
  <c r="E5" i="19"/>
  <c r="J8" i="19"/>
  <c r="K8" i="19" s="1"/>
  <c r="J12" i="19"/>
  <c r="K12" i="19" s="1"/>
  <c r="J13" i="19"/>
  <c r="K13" i="19" s="1"/>
  <c r="J17" i="19"/>
  <c r="K17" i="19" s="1"/>
  <c r="J21" i="19"/>
  <c r="K21" i="19" s="1"/>
  <c r="J5" i="19"/>
  <c r="K5" i="19" s="1"/>
  <c r="J9" i="19"/>
  <c r="K9" i="19" s="1"/>
  <c r="J16" i="19"/>
  <c r="K16" i="19" s="1"/>
  <c r="J20" i="19"/>
  <c r="K20" i="19" s="1"/>
  <c r="E4" i="19"/>
  <c r="J6" i="19"/>
  <c r="K6" i="19" s="1"/>
  <c r="J10" i="19"/>
  <c r="K10" i="19" s="1"/>
  <c r="J15" i="19"/>
  <c r="K15" i="19" s="1"/>
  <c r="J19" i="19"/>
  <c r="K19" i="19" s="1"/>
  <c r="J7" i="19"/>
  <c r="K7" i="19" s="1"/>
  <c r="J11" i="19"/>
  <c r="K11" i="19" s="1"/>
  <c r="J14" i="19"/>
  <c r="K14" i="19" s="1"/>
  <c r="J18" i="19"/>
  <c r="K18" i="19" s="1"/>
  <c r="C7" i="18"/>
  <c r="E6" i="18"/>
  <c r="G6" i="18" s="1"/>
  <c r="H6" i="18" s="1"/>
  <c r="E5" i="18"/>
  <c r="G5" i="18" s="1"/>
  <c r="H5" i="18" s="1"/>
  <c r="C7" i="19" l="1"/>
  <c r="E6" i="19"/>
  <c r="C8" i="18"/>
  <c r="E7" i="18"/>
  <c r="G7" i="18" s="1"/>
  <c r="H7" i="18" s="1"/>
  <c r="C8" i="19" l="1"/>
  <c r="E7" i="19"/>
  <c r="C9" i="18"/>
  <c r="E8" i="18"/>
  <c r="G8" i="18" s="1"/>
  <c r="H8" i="18" s="1"/>
  <c r="C9" i="19" l="1"/>
  <c r="E8" i="19"/>
  <c r="C10" i="18"/>
  <c r="E9" i="18"/>
  <c r="G9" i="18" s="1"/>
  <c r="H9" i="18" s="1"/>
  <c r="C10" i="19" l="1"/>
  <c r="E9" i="19"/>
  <c r="C11" i="18"/>
  <c r="E11" i="18" s="1"/>
  <c r="G11" i="18" s="1"/>
  <c r="E10" i="18"/>
  <c r="G10" i="18" s="1"/>
  <c r="H10" i="18" s="1"/>
  <c r="H1" i="18" s="1"/>
  <c r="H2" i="18" s="1"/>
  <c r="I4" i="18" a="1"/>
  <c r="C12" i="19" l="1"/>
  <c r="E12" i="19" s="1"/>
  <c r="C11" i="19"/>
  <c r="E11" i="19" s="1"/>
  <c r="E10" i="19"/>
  <c r="I10" i="18"/>
  <c r="J10" i="18" s="1"/>
  <c r="I6" i="18"/>
  <c r="J6" i="18" s="1"/>
  <c r="I9" i="18"/>
  <c r="J9" i="18" s="1"/>
  <c r="I5" i="18"/>
  <c r="J5" i="18" s="1"/>
  <c r="I8" i="18"/>
  <c r="J8" i="18" s="1"/>
  <c r="I4" i="18"/>
  <c r="J4" i="18" s="1"/>
  <c r="I7" i="18"/>
  <c r="J7" i="18" s="1"/>
  <c r="G13" i="19" l="1"/>
  <c r="J1" i="18"/>
  <c r="I5" i="17" l="1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4" i="17"/>
  <c r="J5" i="17" s="1"/>
  <c r="J8" i="17"/>
  <c r="J12" i="17"/>
  <c r="J16" i="17"/>
  <c r="J20" i="17"/>
  <c r="J4" i="17"/>
  <c r="C4" i="17"/>
  <c r="E4" i="17"/>
  <c r="C5" i="17"/>
  <c r="C6" i="17" s="1"/>
  <c r="E5" i="17"/>
  <c r="E6" i="17" l="1"/>
  <c r="C7" i="17"/>
  <c r="J23" i="17"/>
  <c r="J19" i="17"/>
  <c r="J15" i="17"/>
  <c r="J11" i="17"/>
  <c r="J7" i="17"/>
  <c r="J22" i="17"/>
  <c r="J18" i="17"/>
  <c r="J14" i="17"/>
  <c r="J10" i="17"/>
  <c r="J6" i="17"/>
  <c r="J21" i="17"/>
  <c r="J17" i="17"/>
  <c r="J13" i="17"/>
  <c r="J9" i="17"/>
  <c r="C8" i="17" l="1"/>
  <c r="E7" i="17"/>
  <c r="E8" i="17" l="1"/>
  <c r="C9" i="17"/>
  <c r="C10" i="17" l="1"/>
  <c r="E9" i="17"/>
  <c r="C12" i="17" l="1"/>
  <c r="E12" i="17" s="1"/>
  <c r="E10" i="17"/>
  <c r="C11" i="17"/>
  <c r="E11" i="17" s="1"/>
  <c r="G13" i="17" l="1"/>
</calcChain>
</file>

<file path=xl/sharedStrings.xml><?xml version="1.0" encoding="utf-8"?>
<sst xmlns="http://schemas.openxmlformats.org/spreadsheetml/2006/main" count="90" uniqueCount="69">
  <si>
    <t>Learning curve FAX data</t>
  </si>
  <si>
    <t>Year</t>
  </si>
  <si>
    <t>Production</t>
  </si>
  <si>
    <t>Cumulative Production</t>
  </si>
  <si>
    <t>Unit Cost</t>
  </si>
  <si>
    <t>Forecast</t>
  </si>
  <si>
    <t xml:space="preserve">double </t>
  </si>
  <si>
    <t>cumulative production</t>
  </si>
  <si>
    <t>learning</t>
  </si>
  <si>
    <t>percentage</t>
  </si>
  <si>
    <t>Cost</t>
  </si>
  <si>
    <t>Unit#</t>
  </si>
  <si>
    <t>Cum Cost</t>
  </si>
  <si>
    <t>Cost of making x units</t>
  </si>
  <si>
    <t>=68011*(x)^.82</t>
  </si>
  <si>
    <t>MAPE</t>
  </si>
  <si>
    <r>
      <t>Est s</t>
    </r>
    <r>
      <rPr>
        <vertAlign val="subscript"/>
        <sz val="10"/>
        <rFont val="Arial"/>
        <family val="2"/>
      </rPr>
      <t>pe</t>
    </r>
  </si>
  <si>
    <t>LN(CUM PROD)</t>
  </si>
  <si>
    <t>LN(UNIT COST)</t>
  </si>
  <si>
    <t>Predicted Unit Cost(power)</t>
  </si>
  <si>
    <t>Absolute %age Error(power)</t>
  </si>
  <si>
    <t>Predicted Unit Cost (exponential)</t>
  </si>
  <si>
    <t>Absolute %age Error(exponential)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</si>
  <si>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</si>
  <si>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</si>
  <si>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</si>
  <si>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</si>
  <si>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</si>
  <si>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</si>
  <si>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</si>
  <si>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</si>
  <si>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</si>
  <si>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</si>
  <si>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</si>
  <si>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</si>
  <si>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</si>
  <si>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</si>
  <si>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</si>
  <si>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</si>
  <si>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</si>
  <si>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</si>
  <si>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</si>
  <si>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</si>
  <si>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</si>
  <si>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95.000%</t>
  </si>
  <si>
    <t>Upper 95.000%</t>
  </si>
  <si>
    <t>Intercept</t>
  </si>
  <si>
    <t>X Variable 1</t>
  </si>
  <si>
    <t>Avg. cost</t>
  </si>
  <si>
    <t>Average cost of first x units</t>
  </si>
  <si>
    <t>= 68011x^-.18</t>
  </si>
  <si>
    <t>price</t>
  </si>
  <si>
    <t>demand</t>
  </si>
  <si>
    <t>If price is  $46</t>
  </si>
  <si>
    <t xml:space="preserve">we predict demand </t>
  </si>
  <si>
    <t>of 124.38 units.</t>
  </si>
  <si>
    <t>1% increase in price</t>
  </si>
  <si>
    <t>reduces demand</t>
  </si>
  <si>
    <t>by 2.31%.</t>
  </si>
  <si>
    <t>Sales call</t>
  </si>
  <si>
    <t>Units sold</t>
  </si>
  <si>
    <t>If 80,000</t>
  </si>
  <si>
    <t>calls</t>
  </si>
  <si>
    <t>are made we predict</t>
  </si>
  <si>
    <t>39,068 units sold.</t>
  </si>
  <si>
    <t>Unit</t>
  </si>
  <si>
    <t>hours</t>
  </si>
  <si>
    <t>Estimated cost</t>
  </si>
  <si>
    <t>esitmated cost units 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</si>
</sst>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44" fontId="3" fillId="0" borderId="0" xfId="1"/>
    <xf numFmtId="0" fontId="0" fillId="0" borderId="0" xfId="0" quotePrefix="1"/>
    <xf numFmtId="0" fontId="2" fillId="0" borderId="0" xfId="2" applyFont="1"/>
    <xf numFmtId="0" fontId="3" fillId="0" borderId="0" xfId="2"/>
    <xf numFmtId="164" fontId="3" fillId="0" borderId="0" xfId="2" applyNumberFormat="1"/>
    <xf numFmtId="0" fontId="3" fillId="0" borderId="0" xfId="2" applyAlignment="1">
      <alignment wrapText="1"/>
    </xf>
    <xf numFmtId="44" fontId="0" fillId="0" borderId="0" xfId="1" applyFont="1"/>
    <xf numFmtId="2" fontId="3" fillId="0" borderId="0" xfId="2" applyNumberFormat="1"/>
    <xf numFmtId="44" fontId="0" fillId="2" borderId="0" xfId="1" applyFont="1" applyFill="1"/>
    <xf numFmtId="0" fontId="6" fillId="0" borderId="1" xfId="2" applyFont="1" applyBorder="1" applyAlignment="1">
      <alignment horizontal="centerContinuous"/>
    </xf>
    <xf numFmtId="0" fontId="3" fillId="0" borderId="2" xfId="2" applyBorder="1"/>
    <xf numFmtId="0" fontId="6" fillId="0" borderId="1" xfId="2" applyFont="1" applyBorder="1" applyAlignment="1">
      <alignment horizontal="center"/>
    </xf>
    <xf numFmtId="0" fontId="3" fillId="2" borderId="0" xfId="2" applyFill="1"/>
    <xf numFmtId="0" fontId="3" fillId="2" borderId="2" xfId="2" applyFill="1" applyBorder="1"/>
    <xf numFmtId="0" fontId="3" fillId="0" borderId="0" xfId="2" quotePrefix="1"/>
    <xf numFmtId="0" fontId="1" fillId="0" borderId="0" xfId="3"/>
    <xf numFmtId="44" fontId="0" fillId="0" borderId="0" xfId="4" applyFont="1"/>
  </cellXfs>
  <cellStyles count="5">
    <cellStyle name="Currency" xfId="1" builtinId="4"/>
    <cellStyle name="Currency 2" xfId="4" xr:uid="{C1E0D27C-24DC-4265-B220-ED7C794B79B0}"/>
    <cellStyle name="Normal" xfId="0" builtinId="0"/>
    <cellStyle name="Normal 2" xfId="2" xr:uid="{EDA95C70-EC44-44C7-A80C-EE7303CC66D8}"/>
    <cellStyle name="Normal 3" xfId="3" xr:uid="{7CF61C89-14C9-4307-ABF2-78F317EDE54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Predicting Cumulative Cost</a:t>
            </a:r>
          </a:p>
        </c:rich>
      </c:tx>
      <c:layout>
        <c:manualLayout>
          <c:xMode val="edge"/>
          <c:yMode val="edge"/>
          <c:x val="2.1739130434782608E-2"/>
          <c:y val="7.84318626838311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33992094861661"/>
          <c:y val="0.23137343510047143"/>
          <c:w val="0.50395256916996045"/>
          <c:h val="0.58823754686560537"/>
        </c:manualLayout>
      </c:layout>
      <c:scatterChart>
        <c:scatterStyle val="lineMarker"/>
        <c:varyColors val="0"/>
        <c:ser>
          <c:idx val="0"/>
          <c:order val="0"/>
          <c:tx>
            <c:strRef>
              <c:f>S55_1!$J$3</c:f>
              <c:strCache>
                <c:ptCount val="1"/>
                <c:pt idx="0">
                  <c:v>Cum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20021080368906455"/>
                  <c:y val="-0.24241679994574247"/>
                </c:manualLayout>
              </c:layout>
              <c:tx>
                <c:rich>
                  <a:bodyPr/>
                  <a:lstStyle/>
                  <a:p>
                    <a:pPr>
                      <a:defRPr sz="97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55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68011x</a:t>
                    </a:r>
                    <a:r>
                      <a:rPr lang="en-US" sz="155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0.8199</a:t>
                    </a:r>
                    <a:endParaRPr lang="en-US" sz="155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975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55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55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55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S55_1!$H$4:$H$23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S55_1!$J$4:$J$23</c:f>
              <c:numCache>
                <c:formatCode>General</c:formatCode>
                <c:ptCount val="20"/>
                <c:pt idx="0">
                  <c:v>65259</c:v>
                </c:pt>
                <c:pt idx="1">
                  <c:v>120009.67990030094</c:v>
                </c:pt>
                <c:pt idx="2">
                  <c:v>169416.35186093865</c:v>
                </c:pt>
                <c:pt idx="3">
                  <c:v>215350.81223491338</c:v>
                </c:pt>
                <c:pt idx="4">
                  <c:v>258760.96482977981</c:v>
                </c:pt>
                <c:pt idx="5">
                  <c:v>300211.93529295037</c:v>
                </c:pt>
                <c:pt idx="6">
                  <c:v>340075.5871219305</c:v>
                </c:pt>
                <c:pt idx="7">
                  <c:v>378613.45831714571</c:v>
                </c:pt>
                <c:pt idx="8">
                  <c:v>416018.55545663706</c:v>
                </c:pt>
                <c:pt idx="9">
                  <c:v>452438.59513154399</c:v>
                </c:pt>
                <c:pt idx="10">
                  <c:v>487989.90833286097</c:v>
                </c:pt>
                <c:pt idx="11">
                  <c:v>522766.24286734482</c:v>
                </c:pt>
                <c:pt idx="12">
                  <c:v>556844.59321441851</c:v>
                </c:pt>
                <c:pt idx="13">
                  <c:v>590289.20684542018</c:v>
                </c:pt>
                <c:pt idx="14">
                  <c:v>623154.42342881544</c:v>
                </c:pt>
                <c:pt idx="15">
                  <c:v>655486.74004182289</c:v>
                </c:pt>
                <c:pt idx="16">
                  <c:v>687326.34735197423</c:v>
                </c:pt>
                <c:pt idx="17">
                  <c:v>718708.29467148497</c:v>
                </c:pt>
                <c:pt idx="18">
                  <c:v>749663.38869222801</c:v>
                </c:pt>
                <c:pt idx="19">
                  <c:v>780218.89726877818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A9-4F92-BF79-26D891197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30496"/>
        <c:axId val="89132032"/>
      </c:scatterChart>
      <c:valAx>
        <c:axId val="8913049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2032"/>
        <c:crosses val="autoZero"/>
        <c:crossBetween val="midCat"/>
      </c:valAx>
      <c:valAx>
        <c:axId val="89132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0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9960474308300391"/>
          <c:y val="0.44313877431987669"/>
          <c:w val="0.28063241106719372"/>
          <c:h val="0.168628088155647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Learning Curve</a:t>
            </a:r>
          </a:p>
        </c:rich>
      </c:tx>
      <c:layout>
        <c:manualLayout>
          <c:xMode val="edge"/>
          <c:yMode val="edge"/>
          <c:x val="0.39344377034837857"/>
          <c:y val="0.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131206591547642"/>
          <c:y val="0.22400043750085449"/>
          <c:w val="0.40437266364803098"/>
          <c:h val="0.612001195314834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'S55_2-1'!$D$3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Mode val="edge"/>
                  <c:yMode val="edge"/>
                  <c:x val="0.60109450001734333"/>
                  <c:y val="0.17200033593815614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65259x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-0.2533</a:t>
                    </a:r>
                    <a:endParaRPr lang="en-US" sz="100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0.9485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'S55_2-1'!$C$4:$C$10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'S55_2-1'!$D$4:$D$10</c:f>
              <c:numCache>
                <c:formatCode>_("$"* #,##0.00_);_("$"* \(#,##0.00\);_("$"* "-"??_);_(@_)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E-491A-809F-8A4DA9327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98272"/>
        <c:axId val="89404160"/>
      </c:scatterChart>
      <c:valAx>
        <c:axId val="893982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404160"/>
        <c:crosses val="autoZero"/>
        <c:crossBetween val="midCat"/>
      </c:valAx>
      <c:valAx>
        <c:axId val="8940416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3982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2131348335556422"/>
          <c:y val="0.3840008398950131"/>
          <c:w val="0.9808768985843983"/>
          <c:h val="0.652001259842519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98611927240441"/>
          <c:y val="3.690036900369003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2813867221187"/>
          <c:y val="0.20664243874401583"/>
          <c:w val="0.57214069336105933"/>
          <c:h val="0.54981648880104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'S55_2-1'!$F$3</c:f>
              <c:strCache>
                <c:ptCount val="1"/>
                <c:pt idx="0">
                  <c:v>LN(UNIT COST)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'S55_2-1'!$E$4:$E$10</c:f>
              <c:numCache>
                <c:formatCode>0.00</c:formatCode>
                <c:ptCount val="7"/>
                <c:pt idx="0">
                  <c:v>11.066638362341809</c:v>
                </c:pt>
                <c:pt idx="1">
                  <c:v>11.805595078933049</c:v>
                </c:pt>
                <c:pt idx="2">
                  <c:v>12.363076394339839</c:v>
                </c:pt>
                <c:pt idx="3">
                  <c:v>12.858397831569864</c:v>
                </c:pt>
                <c:pt idx="4">
                  <c:v>13.233904752137237</c:v>
                </c:pt>
                <c:pt idx="5">
                  <c:v>13.773646353865574</c:v>
                </c:pt>
                <c:pt idx="6">
                  <c:v>14.371691883451062</c:v>
                </c:pt>
              </c:numCache>
            </c:numRef>
          </c:xVal>
          <c:yVal>
            <c:numRef>
              <c:f>'S55_2-1'!$F$4:$F$10</c:f>
              <c:numCache>
                <c:formatCode>0.00</c:formatCode>
                <c:ptCount val="7"/>
                <c:pt idx="0">
                  <c:v>8.2160880986323157</c:v>
                </c:pt>
                <c:pt idx="1">
                  <c:v>8.1362255549084601</c:v>
                </c:pt>
                <c:pt idx="2">
                  <c:v>8.0471895621705016</c:v>
                </c:pt>
                <c:pt idx="3">
                  <c:v>7.8567067930958405</c:v>
                </c:pt>
                <c:pt idx="4">
                  <c:v>7.6806374275609359</c:v>
                </c:pt>
                <c:pt idx="5">
                  <c:v>7.5137092478397047</c:v>
                </c:pt>
                <c:pt idx="6">
                  <c:v>7.4888529557334591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4-48F0-A556-941232330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31072"/>
        <c:axId val="117348992"/>
      </c:scatterChart>
      <c:valAx>
        <c:axId val="11733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LN CUM PROD</a:t>
                </a:r>
              </a:p>
            </c:rich>
          </c:tx>
          <c:layout>
            <c:manualLayout>
              <c:xMode val="edge"/>
              <c:yMode val="edge"/>
              <c:x val="0.30348337054883068"/>
              <c:y val="0.856090110507404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48992"/>
        <c:crosses val="autoZero"/>
        <c:crossBetween val="midCat"/>
      </c:valAx>
      <c:valAx>
        <c:axId val="117348992"/>
        <c:scaling>
          <c:orientation val="minMax"/>
        </c:scaling>
        <c:delete val="0"/>
        <c:axPos val="l"/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3310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870829579138432"/>
          <c:y val="0.4428052028551781"/>
          <c:w val="0.22885624371580415"/>
          <c:h val="7.380073800738007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Learning Curve</a:t>
            </a:r>
          </a:p>
        </c:rich>
      </c:tx>
      <c:layout>
        <c:manualLayout>
          <c:xMode val="edge"/>
          <c:yMode val="edge"/>
          <c:x val="0.42292490118577075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0790513833992"/>
          <c:y val="0.20652246986267925"/>
          <c:w val="0.51185770750988147"/>
          <c:h val="0.6449298181676650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'S55_2-2'!$D$3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40862449175420795"/>
                  <c:y val="-0.38134748121126433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65259x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-0.2533</a:t>
                    </a:r>
                    <a:endParaRPr lang="en-US" sz="1000" b="0" i="0" strike="noStrike">
                      <a:solidFill>
                        <a:srgbClr val="000000"/>
                      </a:solidFill>
                      <a:latin typeface="Arial"/>
                      <a:cs typeface="Arial"/>
                    </a:endParaRP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10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0.9485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'S55_2-2'!$C$4:$C$10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'S55_2-2'!$D$4:$D$10</c:f>
              <c:numCache>
                <c:formatCode>_("$"* #,##0.00_);_("$"* \(#,##0.00\);_("$"* "-"??_);_(@_)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C4-4602-B0B2-C08EDBFF2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1568"/>
        <c:axId val="72553216"/>
      </c:scatterChart>
      <c:valAx>
        <c:axId val="708615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553216"/>
        <c:crosses val="autoZero"/>
        <c:crossBetween val="midCat"/>
      </c:valAx>
      <c:valAx>
        <c:axId val="72553216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615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10671936758898"/>
          <c:y val="0.4782623911141542"/>
          <c:w val="0.24505928853754944"/>
          <c:h val="0.141304728213321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Predicting average cost</a:t>
            </a:r>
          </a:p>
        </c:rich>
      </c:tx>
      <c:layout>
        <c:manualLayout>
          <c:xMode val="edge"/>
          <c:yMode val="edge"/>
          <c:x val="0.36363628964984029"/>
          <c:y val="3.9215931341915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5296442687747"/>
          <c:y val="0.23137343510047143"/>
          <c:w val="0.53162055335968383"/>
          <c:h val="0.592159130511376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'S55_2-2'!$K$3</c:f>
              <c:strCache>
                <c:ptCount val="1"/>
                <c:pt idx="0">
                  <c:v>Avg. cost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41292842725028495"/>
                  <c:y val="-0.3964238067488075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'S55_2-2'!$H$4:$H$23</c:f>
              <c:numCache>
                <c:formatCode>0.00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'S55_2-2'!$K$4:$K$23</c:f>
              <c:numCache>
                <c:formatCode>General</c:formatCode>
                <c:ptCount val="20"/>
                <c:pt idx="0">
                  <c:v>65259</c:v>
                </c:pt>
                <c:pt idx="1">
                  <c:v>60004.839950150468</c:v>
                </c:pt>
                <c:pt idx="2">
                  <c:v>56472.117286979548</c:v>
                </c:pt>
                <c:pt idx="3">
                  <c:v>53837.703058728344</c:v>
                </c:pt>
                <c:pt idx="4">
                  <c:v>51752.192965955961</c:v>
                </c:pt>
                <c:pt idx="5">
                  <c:v>50035.322548825061</c:v>
                </c:pt>
                <c:pt idx="6">
                  <c:v>48582.226731704359</c:v>
                </c:pt>
                <c:pt idx="7">
                  <c:v>47326.682289643213</c:v>
                </c:pt>
                <c:pt idx="8">
                  <c:v>46224.283939626337</c:v>
                </c:pt>
                <c:pt idx="9">
                  <c:v>45243.859513154399</c:v>
                </c:pt>
                <c:pt idx="10">
                  <c:v>44362.718939350998</c:v>
                </c:pt>
                <c:pt idx="11">
                  <c:v>43563.853572278735</c:v>
                </c:pt>
                <c:pt idx="12">
                  <c:v>42834.199478032191</c:v>
                </c:pt>
                <c:pt idx="13">
                  <c:v>42163.514774672869</c:v>
                </c:pt>
                <c:pt idx="14">
                  <c:v>41543.628228587695</c:v>
                </c:pt>
                <c:pt idx="15">
                  <c:v>40967.921252613931</c:v>
                </c:pt>
                <c:pt idx="16">
                  <c:v>40430.961608939659</c:v>
                </c:pt>
                <c:pt idx="17">
                  <c:v>39928.238592860274</c:v>
                </c:pt>
                <c:pt idx="18">
                  <c:v>39455.967825906737</c:v>
                </c:pt>
                <c:pt idx="19">
                  <c:v>39010.944863438912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15-4E73-838E-8AF4899A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31648"/>
        <c:axId val="89186688"/>
      </c:scatterChart>
      <c:valAx>
        <c:axId val="891316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86688"/>
        <c:crosses val="autoZero"/>
        <c:crossBetween val="midCat"/>
      </c:valAx>
      <c:valAx>
        <c:axId val="89186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164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14624916071538"/>
          <c:y val="0.44313877431987669"/>
          <c:w val="0.27272721723738025"/>
          <c:h val="0.168628088155647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demand curve</a:t>
            </a:r>
          </a:p>
        </c:rich>
      </c:tx>
      <c:layout>
        <c:manualLayout>
          <c:xMode val="edge"/>
          <c:yMode val="edge"/>
          <c:x val="0.39050187328167091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64923968456218"/>
          <c:y val="0.28718092538524331"/>
          <c:w val="0.51978958787205731"/>
          <c:h val="0.39487377240470956"/>
        </c:manualLayout>
      </c:layout>
      <c:scatterChart>
        <c:scatterStyle val="lineMarker"/>
        <c:varyColors val="0"/>
        <c:ser>
          <c:idx val="0"/>
          <c:order val="0"/>
          <c:tx>
            <c:strRef>
              <c:f>S55_3!$D$1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41595460474519419"/>
                  <c:y val="-0.4222255800659661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S55_3!$C$2:$C$5</c:f>
              <c:numCache>
                <c:formatCode>_("$"* #,##0.00_);_("$"* \(#,##0.00\);_("$"* "-"??_);_(@_)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xVal>
          <c:yVal>
            <c:numRef>
              <c:f>S55_3!$D$2:$D$5</c:f>
              <c:numCache>
                <c:formatCode>General</c:formatCode>
                <c:ptCount val="4"/>
                <c:pt idx="0">
                  <c:v>300</c:v>
                </c:pt>
                <c:pt idx="1">
                  <c:v>200</c:v>
                </c:pt>
                <c:pt idx="2">
                  <c:v>110</c:v>
                </c:pt>
                <c:pt idx="3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F-4F20-91D5-0865E2E1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1184"/>
        <c:axId val="72552832"/>
      </c:scatterChart>
      <c:valAx>
        <c:axId val="70861184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552832"/>
        <c:crosses val="autoZero"/>
        <c:crossBetween val="midCat"/>
      </c:valAx>
      <c:valAx>
        <c:axId val="72552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611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42563314150367"/>
          <c:y val="0.29230930749040984"/>
          <c:w val="0.23746729547988554"/>
          <c:h val="0.384617538192341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Sales calls</a:t>
            </a:r>
          </a:p>
        </c:rich>
      </c:tx>
      <c:layout>
        <c:manualLayout>
          <c:xMode val="edge"/>
          <c:yMode val="edge"/>
          <c:x val="0.65435411602573423"/>
          <c:y val="3.93162393162393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05828204655813"/>
          <c:y val="0.28718092538524331"/>
          <c:w val="0.4168870806283505"/>
          <c:h val="0.4820536961823727"/>
        </c:manualLayout>
      </c:layout>
      <c:scatterChart>
        <c:scatterStyle val="lineMarker"/>
        <c:varyColors val="0"/>
        <c:ser>
          <c:idx val="0"/>
          <c:order val="0"/>
          <c:tx>
            <c:strRef>
              <c:f>S55_4!$D$4</c:f>
              <c:strCache>
                <c:ptCount val="1"/>
                <c:pt idx="0">
                  <c:v>Units sold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wer"/>
            <c:dispRSqr val="1"/>
            <c:dispEq val="1"/>
            <c:trendlineLbl>
              <c:layout>
                <c:manualLayout>
                  <c:x val="0.12432694569604789"/>
                  <c:y val="-0.2307703579892810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S55_4!$C$5:$C$8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</c:numCache>
            </c:numRef>
          </c:xVal>
          <c:yVal>
            <c:numRef>
              <c:f>S55_4!$D$5:$D$8</c:f>
              <c:numCache>
                <c:formatCode>General</c:formatCode>
                <c:ptCount val="4"/>
                <c:pt idx="0">
                  <c:v>25000</c:v>
                </c:pt>
                <c:pt idx="1">
                  <c:v>52000</c:v>
                </c:pt>
                <c:pt idx="2">
                  <c:v>68000</c:v>
                </c:pt>
                <c:pt idx="3">
                  <c:v>77000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EA-4C94-B771-4B7938513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1184"/>
        <c:axId val="72552832"/>
      </c:scatterChart>
      <c:valAx>
        <c:axId val="7086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552832"/>
        <c:crosses val="autoZero"/>
        <c:crossBetween val="midCat"/>
      </c:valAx>
      <c:valAx>
        <c:axId val="72552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611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865518459269104"/>
          <c:y val="0.338463153644256"/>
          <c:w val="0.29023774402869829"/>
          <c:h val="0.38461753819234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Problem 45_5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S55_5!$F$3</c:f>
              <c:strCache>
                <c:ptCount val="1"/>
                <c:pt idx="0">
                  <c:v>hours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33913495188101495"/>
                  <c:y val="-0.46651173811606883"/>
                </c:manualLayout>
              </c:layout>
              <c:numFmt formatCode="General" sourceLinked="0"/>
            </c:trendlineLbl>
          </c:trendline>
          <c:xVal>
            <c:numRef>
              <c:f>S55_5!$E$4:$E$13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S55_5!$F$4:$F$13</c:f>
              <c:numCache>
                <c:formatCode>General</c:formatCode>
                <c:ptCount val="10"/>
                <c:pt idx="0">
                  <c:v>1000</c:v>
                </c:pt>
                <c:pt idx="1">
                  <c:v>800</c:v>
                </c:pt>
                <c:pt idx="2">
                  <c:v>730</c:v>
                </c:pt>
                <c:pt idx="3">
                  <c:v>630</c:v>
                </c:pt>
                <c:pt idx="4">
                  <c:v>600</c:v>
                </c:pt>
                <c:pt idx="5">
                  <c:v>560</c:v>
                </c:pt>
                <c:pt idx="6">
                  <c:v>560</c:v>
                </c:pt>
                <c:pt idx="7">
                  <c:v>500</c:v>
                </c:pt>
                <c:pt idx="8">
                  <c:v>510</c:v>
                </c:pt>
                <c:pt idx="9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89-4EDB-A8C8-554D547E8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7024"/>
        <c:axId val="70861952"/>
      </c:scatterChart>
      <c:valAx>
        <c:axId val="3761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861952"/>
        <c:crosses val="autoZero"/>
        <c:crossBetween val="midCat"/>
      </c:valAx>
      <c:valAx>
        <c:axId val="7086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17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23</xdr:row>
      <xdr:rowOff>47625</xdr:rowOff>
    </xdr:from>
    <xdr:to>
      <xdr:col>15</xdr:col>
      <xdr:colOff>333375</xdr:colOff>
      <xdr:row>38</xdr:row>
      <xdr:rowOff>19050</xdr:rowOff>
    </xdr:to>
    <xdr:graphicFrame macro="">
      <xdr:nvGraphicFramePr>
        <xdr:cNvPr id="2052" name="Chart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11</xdr:row>
      <xdr:rowOff>57150</xdr:rowOff>
    </xdr:from>
    <xdr:to>
      <xdr:col>5</xdr:col>
      <xdr:colOff>285750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4AEA9-0EF2-4915-810C-1F3C7DA66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16</xdr:row>
      <xdr:rowOff>85725</xdr:rowOff>
    </xdr:from>
    <xdr:to>
      <xdr:col>13</xdr:col>
      <xdr:colOff>276225</xdr:colOff>
      <xdr:row>32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60051-2D8A-48EA-859D-6BFE48E81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13</xdr:row>
      <xdr:rowOff>38100</xdr:rowOff>
    </xdr:from>
    <xdr:to>
      <xdr:col>6</xdr:col>
      <xdr:colOff>447675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64EAF-CE3E-4558-89EB-009F0E7C7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26</xdr:row>
      <xdr:rowOff>9525</xdr:rowOff>
    </xdr:from>
    <xdr:to>
      <xdr:col>14</xdr:col>
      <xdr:colOff>523875</xdr:colOff>
      <xdr:row>40</xdr:row>
      <xdr:rowOff>142875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92344CFC-84E2-4566-AD84-200EA1CE0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8</xdr:row>
      <xdr:rowOff>9525</xdr:rowOff>
    </xdr:from>
    <xdr:to>
      <xdr:col>8</xdr:col>
      <xdr:colOff>85725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DEE15-E1FE-47C8-BC18-9270C1CCA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10</xdr:row>
      <xdr:rowOff>95250</xdr:rowOff>
    </xdr:from>
    <xdr:to>
      <xdr:col>10</xdr:col>
      <xdr:colOff>504825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4399F-B972-4E69-800E-AACB99A34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5</xdr:row>
      <xdr:rowOff>38100</xdr:rowOff>
    </xdr:from>
    <xdr:to>
      <xdr:col>13</xdr:col>
      <xdr:colOff>581025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677E2-9446-499A-9A3F-CB68DB7B6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23"/>
  <sheetViews>
    <sheetView topLeftCell="A13" zoomScale="75" workbookViewId="0">
      <selection activeCell="B37" sqref="B37"/>
    </sheetView>
  </sheetViews>
  <sheetFormatPr defaultRowHeight="12.75" x14ac:dyDescent="0.2"/>
  <cols>
    <col min="2" max="2" width="18.7109375" customWidth="1"/>
    <col min="3" max="3" width="16.5703125" customWidth="1"/>
    <col min="4" max="4" width="10.28515625" customWidth="1"/>
    <col min="5" max="5" width="9.5703125" customWidth="1"/>
    <col min="6" max="6" width="8.42578125" customWidth="1"/>
    <col min="7" max="7" width="10.7109375" customWidth="1"/>
  </cols>
  <sheetData>
    <row r="1" spans="1:10" x14ac:dyDescent="0.2">
      <c r="A1" s="1" t="s">
        <v>0</v>
      </c>
      <c r="B1" s="1"/>
      <c r="C1" s="1"/>
      <c r="H1" s="4"/>
    </row>
    <row r="3" spans="1:10" ht="25.5" x14ac:dyDescent="0.2">
      <c r="A3" t="s">
        <v>1</v>
      </c>
      <c r="B3" t="s">
        <v>2</v>
      </c>
      <c r="C3" s="2" t="s">
        <v>3</v>
      </c>
      <c r="D3" t="s">
        <v>4</v>
      </c>
      <c r="E3" s="2" t="s">
        <v>5</v>
      </c>
      <c r="F3" s="2"/>
      <c r="G3" s="2"/>
      <c r="H3" s="2" t="s">
        <v>11</v>
      </c>
      <c r="I3" s="2" t="s">
        <v>10</v>
      </c>
      <c r="J3" s="2" t="s">
        <v>12</v>
      </c>
    </row>
    <row r="4" spans="1:10" x14ac:dyDescent="0.2">
      <c r="A4">
        <v>1982</v>
      </c>
      <c r="B4">
        <v>64000</v>
      </c>
      <c r="C4">
        <f>B4</f>
        <v>64000</v>
      </c>
      <c r="D4" s="5">
        <v>3700</v>
      </c>
      <c r="E4" s="3">
        <f>65259*C4^-0.2533</f>
        <v>3955.8063853757171</v>
      </c>
      <c r="F4" s="3"/>
      <c r="G4" s="5"/>
      <c r="H4" s="3">
        <v>1</v>
      </c>
      <c r="I4">
        <f>65259*(H4^-0.2533)</f>
        <v>65259</v>
      </c>
      <c r="J4">
        <f>SUM($I$4:I4)</f>
        <v>65259</v>
      </c>
    </row>
    <row r="5" spans="1:10" x14ac:dyDescent="0.2">
      <c r="A5">
        <v>1983</v>
      </c>
      <c r="B5">
        <v>70000</v>
      </c>
      <c r="C5">
        <f>C4+B5</f>
        <v>134000</v>
      </c>
      <c r="D5" s="5">
        <v>3416</v>
      </c>
      <c r="E5" s="3">
        <f t="shared" ref="E5:E12" si="0">65259*C5^-0.2533</f>
        <v>3280.5357065641106</v>
      </c>
      <c r="F5" s="3"/>
      <c r="G5" s="5"/>
      <c r="H5" s="3">
        <v>2</v>
      </c>
      <c r="I5">
        <f t="shared" ref="I5:I23" si="1">65259*(H5^-0.2533)</f>
        <v>54750.679900300936</v>
      </c>
      <c r="J5">
        <f>SUM($I$4:I5)</f>
        <v>120009.67990030094</v>
      </c>
    </row>
    <row r="6" spans="1:10" x14ac:dyDescent="0.2">
      <c r="A6">
        <v>1984</v>
      </c>
      <c r="B6">
        <v>100000</v>
      </c>
      <c r="C6">
        <f t="shared" ref="C6:C11" si="2">C5+B6</f>
        <v>234000</v>
      </c>
      <c r="D6" s="5">
        <v>3125</v>
      </c>
      <c r="E6" s="3">
        <f t="shared" si="0"/>
        <v>2848.5118984972778</v>
      </c>
      <c r="F6" s="3"/>
      <c r="G6" s="5"/>
      <c r="H6" s="3">
        <v>3</v>
      </c>
      <c r="I6">
        <f t="shared" si="1"/>
        <v>49406.671960637708</v>
      </c>
      <c r="J6">
        <f>SUM($I$4:I6)</f>
        <v>169416.35186093865</v>
      </c>
    </row>
    <row r="7" spans="1:10" x14ac:dyDescent="0.2">
      <c r="A7">
        <v>1985</v>
      </c>
      <c r="B7">
        <v>150000</v>
      </c>
      <c r="C7">
        <f t="shared" si="2"/>
        <v>384000</v>
      </c>
      <c r="D7" s="5">
        <v>2583</v>
      </c>
      <c r="E7" s="3">
        <f t="shared" si="0"/>
        <v>2512.6344816535729</v>
      </c>
      <c r="F7" s="3"/>
      <c r="G7" s="5"/>
      <c r="H7" s="3">
        <v>4</v>
      </c>
      <c r="I7">
        <f t="shared" si="1"/>
        <v>45934.460373974733</v>
      </c>
      <c r="J7">
        <f>SUM($I$4:I7)</f>
        <v>215350.81223491338</v>
      </c>
    </row>
    <row r="8" spans="1:10" x14ac:dyDescent="0.2">
      <c r="A8">
        <v>1986</v>
      </c>
      <c r="B8">
        <v>175000</v>
      </c>
      <c r="C8">
        <f t="shared" si="2"/>
        <v>559000</v>
      </c>
      <c r="D8" s="5">
        <v>2166</v>
      </c>
      <c r="E8" s="3">
        <f t="shared" si="0"/>
        <v>2284.6569779299389</v>
      </c>
      <c r="F8" s="3"/>
      <c r="G8" s="5"/>
      <c r="H8" s="3">
        <v>5</v>
      </c>
      <c r="I8">
        <f t="shared" si="1"/>
        <v>43410.152594866442</v>
      </c>
      <c r="J8">
        <f>SUM($I$4:I8)</f>
        <v>258760.96482977981</v>
      </c>
    </row>
    <row r="9" spans="1:10" x14ac:dyDescent="0.2">
      <c r="A9">
        <v>1987</v>
      </c>
      <c r="B9">
        <v>400000</v>
      </c>
      <c r="C9">
        <f t="shared" si="2"/>
        <v>959000</v>
      </c>
      <c r="D9" s="5">
        <v>1833</v>
      </c>
      <c r="E9" s="3">
        <f t="shared" si="0"/>
        <v>1992.7176219925479</v>
      </c>
      <c r="F9" s="3"/>
      <c r="G9" s="5"/>
      <c r="H9" s="3">
        <v>6</v>
      </c>
      <c r="I9">
        <f t="shared" si="1"/>
        <v>41450.970463170583</v>
      </c>
      <c r="J9">
        <f>SUM($I$4:I9)</f>
        <v>300211.93529295037</v>
      </c>
    </row>
    <row r="10" spans="1:10" x14ac:dyDescent="0.2">
      <c r="A10">
        <v>1988</v>
      </c>
      <c r="B10">
        <v>785000</v>
      </c>
      <c r="C10">
        <f t="shared" si="2"/>
        <v>1744000</v>
      </c>
      <c r="D10" s="5">
        <v>1788</v>
      </c>
      <c r="E10" s="3">
        <f t="shared" si="0"/>
        <v>1712.6029628648985</v>
      </c>
      <c r="F10" s="3"/>
      <c r="G10" s="5"/>
      <c r="H10" s="3">
        <v>7</v>
      </c>
      <c r="I10">
        <f t="shared" si="1"/>
        <v>39863.651828980139</v>
      </c>
      <c r="J10">
        <f>SUM($I$4:I10)</f>
        <v>340075.5871219305</v>
      </c>
    </row>
    <row r="11" spans="1:10" x14ac:dyDescent="0.2">
      <c r="A11">
        <v>1989</v>
      </c>
      <c r="B11">
        <v>1000000</v>
      </c>
      <c r="C11">
        <f t="shared" si="2"/>
        <v>2744000</v>
      </c>
      <c r="D11" s="5"/>
      <c r="E11" s="3">
        <f t="shared" si="0"/>
        <v>1526.8547350753911</v>
      </c>
      <c r="F11" s="3"/>
      <c r="G11" t="s">
        <v>8</v>
      </c>
      <c r="H11" s="3">
        <v>8</v>
      </c>
      <c r="I11">
        <f t="shared" si="1"/>
        <v>38537.871195215193</v>
      </c>
      <c r="J11">
        <f>SUM($I$4:I11)</f>
        <v>378613.45831714571</v>
      </c>
    </row>
    <row r="12" spans="1:10" x14ac:dyDescent="0.2">
      <c r="B12" t="s">
        <v>6</v>
      </c>
      <c r="C12">
        <f>2*C10</f>
        <v>3488000</v>
      </c>
      <c r="E12" s="3">
        <f t="shared" si="0"/>
        <v>1436.8313430503536</v>
      </c>
      <c r="G12" t="s">
        <v>9</v>
      </c>
      <c r="H12" s="3">
        <v>9</v>
      </c>
      <c r="I12">
        <f t="shared" si="1"/>
        <v>37405.097139491329</v>
      </c>
      <c r="J12">
        <f>SUM($I$4:I12)</f>
        <v>416018.55545663706</v>
      </c>
    </row>
    <row r="13" spans="1:10" x14ac:dyDescent="0.2">
      <c r="B13" t="s">
        <v>7</v>
      </c>
      <c r="G13">
        <f>E12/E10</f>
        <v>0.8389751589865142</v>
      </c>
      <c r="H13" s="3">
        <v>10</v>
      </c>
      <c r="I13">
        <f t="shared" si="1"/>
        <v>36420.039674906926</v>
      </c>
      <c r="J13">
        <f>SUM($I$4:I13)</f>
        <v>452438.59513154399</v>
      </c>
    </row>
    <row r="14" spans="1:10" x14ac:dyDescent="0.2">
      <c r="H14" s="3">
        <v>11</v>
      </c>
      <c r="I14">
        <f t="shared" si="1"/>
        <v>35551.313201316989</v>
      </c>
      <c r="J14">
        <f>SUM($I$4:I14)</f>
        <v>487989.90833286097</v>
      </c>
    </row>
    <row r="15" spans="1:10" x14ac:dyDescent="0.2">
      <c r="H15" s="3">
        <v>12</v>
      </c>
      <c r="I15">
        <f t="shared" si="1"/>
        <v>34776.334534483845</v>
      </c>
      <c r="J15">
        <f>SUM($I$4:I15)</f>
        <v>522766.24286734482</v>
      </c>
    </row>
    <row r="16" spans="1:10" x14ac:dyDescent="0.2">
      <c r="H16" s="3">
        <v>13</v>
      </c>
      <c r="I16">
        <f t="shared" si="1"/>
        <v>34078.350347073632</v>
      </c>
      <c r="J16">
        <f>SUM($I$4:I16)</f>
        <v>556844.59321441851</v>
      </c>
    </row>
    <row r="17" spans="8:11" x14ac:dyDescent="0.2">
      <c r="H17" s="3">
        <v>14</v>
      </c>
      <c r="I17">
        <f t="shared" si="1"/>
        <v>33444.613631001666</v>
      </c>
      <c r="J17">
        <f>SUM($I$4:I17)</f>
        <v>590289.20684542018</v>
      </c>
    </row>
    <row r="18" spans="8:11" x14ac:dyDescent="0.2">
      <c r="H18" s="3">
        <v>15</v>
      </c>
      <c r="I18">
        <f t="shared" si="1"/>
        <v>32865.216583395282</v>
      </c>
      <c r="J18">
        <f>SUM($I$4:I18)</f>
        <v>623154.42342881544</v>
      </c>
      <c r="K18" t="s">
        <v>13</v>
      </c>
    </row>
    <row r="19" spans="8:11" x14ac:dyDescent="0.2">
      <c r="H19" s="3">
        <v>16</v>
      </c>
      <c r="I19">
        <f t="shared" si="1"/>
        <v>32332.316613007479</v>
      </c>
      <c r="J19">
        <f>SUM($I$4:I19)</f>
        <v>655486.74004182289</v>
      </c>
      <c r="K19" s="6" t="s">
        <v>14</v>
      </c>
    </row>
    <row r="20" spans="8:11" x14ac:dyDescent="0.2">
      <c r="H20" s="3">
        <v>17</v>
      </c>
      <c r="I20">
        <f t="shared" si="1"/>
        <v>31839.607310151285</v>
      </c>
      <c r="J20">
        <f>SUM($I$4:I20)</f>
        <v>687326.34735197423</v>
      </c>
    </row>
    <row r="21" spans="8:11" x14ac:dyDescent="0.2">
      <c r="H21" s="3">
        <v>18</v>
      </c>
      <c r="I21">
        <f t="shared" si="1"/>
        <v>31381.947319510749</v>
      </c>
      <c r="J21">
        <f>SUM($I$4:I21)</f>
        <v>718708.29467148497</v>
      </c>
    </row>
    <row r="22" spans="8:11" x14ac:dyDescent="0.2">
      <c r="H22" s="3">
        <v>19</v>
      </c>
      <c r="I22">
        <f t="shared" si="1"/>
        <v>30955.09402074309</v>
      </c>
      <c r="J22">
        <f>SUM($I$4:I22)</f>
        <v>749663.38869222801</v>
      </c>
    </row>
    <row r="23" spans="8:11" x14ac:dyDescent="0.2">
      <c r="H23" s="3">
        <v>20</v>
      </c>
      <c r="I23">
        <f t="shared" si="1"/>
        <v>30555.508576550194</v>
      </c>
      <c r="J23">
        <f>SUM($I$4:I23)</f>
        <v>780218.89726877818</v>
      </c>
    </row>
  </sheetData>
  <phoneticPr fontId="4" type="noConversion"/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EAEB-CA81-453E-98A6-10D91152660D}">
  <sheetPr codeName="Sheet2">
    <pageSetUpPr fitToPage="1"/>
  </sheetPr>
  <dimension ref="A1:J46"/>
  <sheetViews>
    <sheetView topLeftCell="C1" workbookViewId="0">
      <selection activeCell="I4" sqref="I4:I10"/>
    </sheetView>
  </sheetViews>
  <sheetFormatPr defaultRowHeight="12.75" x14ac:dyDescent="0.2"/>
  <cols>
    <col min="1" max="1" width="9.140625" style="8"/>
    <col min="2" max="2" width="13.28515625" style="8" customWidth="1"/>
    <col min="3" max="3" width="10.7109375" style="8" customWidth="1"/>
    <col min="4" max="4" width="10.28515625" style="8" customWidth="1"/>
    <col min="5" max="5" width="9.5703125" style="8" customWidth="1"/>
    <col min="6" max="6" width="8.42578125" style="8" customWidth="1"/>
    <col min="7" max="7" width="10.7109375" style="8" customWidth="1"/>
    <col min="8" max="16384" width="9.140625" style="8"/>
  </cols>
  <sheetData>
    <row r="1" spans="1:10" x14ac:dyDescent="0.2">
      <c r="A1" s="7" t="s">
        <v>0</v>
      </c>
      <c r="B1" s="7"/>
      <c r="C1" s="7"/>
      <c r="G1" s="8" t="s">
        <v>15</v>
      </c>
      <c r="H1" s="9">
        <f>AVERAGE(H4:H10)</f>
        <v>5.8369775302167769E-2</v>
      </c>
      <c r="J1" s="8">
        <f>AVERAGE(J4:J10)</f>
        <v>0.12339411150849569</v>
      </c>
    </row>
    <row r="2" spans="1:10" ht="15.75" x14ac:dyDescent="0.3">
      <c r="G2" s="8" t="s">
        <v>16</v>
      </c>
      <c r="H2" s="8">
        <f>1.25*H1</f>
        <v>7.2962219127709713E-2</v>
      </c>
    </row>
    <row r="3" spans="1:10" ht="51" x14ac:dyDescent="0.2">
      <c r="A3" s="8" t="s">
        <v>1</v>
      </c>
      <c r="B3" s="8" t="s">
        <v>2</v>
      </c>
      <c r="C3" s="10" t="s">
        <v>3</v>
      </c>
      <c r="D3" s="8" t="s">
        <v>4</v>
      </c>
      <c r="E3" s="10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 t="s">
        <v>22</v>
      </c>
    </row>
    <row r="4" spans="1:10" x14ac:dyDescent="0.2">
      <c r="A4" s="8">
        <v>1982</v>
      </c>
      <c r="B4" s="8">
        <v>64000</v>
      </c>
      <c r="C4" s="8">
        <f>B4</f>
        <v>64000</v>
      </c>
      <c r="D4" s="11">
        <v>3700</v>
      </c>
      <c r="E4" s="12">
        <f>LN(C4)</f>
        <v>11.066638362341809</v>
      </c>
      <c r="F4" s="12">
        <f>LN(D4)</f>
        <v>8.2160880986323157</v>
      </c>
      <c r="G4" s="11">
        <f>EXP($C$45+$C$46*E4)</f>
        <v>3955.8409703335155</v>
      </c>
      <c r="H4" s="12">
        <f>ABS(D4-G4)/D4</f>
        <v>6.9146208198247447E-2</v>
      </c>
      <c r="I4" s="8">
        <f t="array" ref="I4:I10">GROWTH(D4:D10,C4:C10,C4:C10)</f>
        <v>3215.7581725043638</v>
      </c>
      <c r="J4" s="8">
        <f>ABS(D4-I4)/D4</f>
        <v>0.13087616959341519</v>
      </c>
    </row>
    <row r="5" spans="1:10" x14ac:dyDescent="0.2">
      <c r="A5" s="8">
        <v>1983</v>
      </c>
      <c r="B5" s="8">
        <v>70000</v>
      </c>
      <c r="C5" s="8">
        <f>C4+B5</f>
        <v>134000</v>
      </c>
      <c r="D5" s="11">
        <v>3416</v>
      </c>
      <c r="E5" s="12">
        <f t="shared" ref="E5:F11" si="0">LN(C5)</f>
        <v>11.805595078933049</v>
      </c>
      <c r="F5" s="12">
        <f t="shared" si="0"/>
        <v>8.1362255549084601</v>
      </c>
      <c r="G5" s="11">
        <f t="shared" ref="G5:G11" si="1">EXP($C$45+$C$46*E5)</f>
        <v>3280.566833797428</v>
      </c>
      <c r="H5" s="12">
        <f t="shared" ref="H5:H10" si="2">ABS(D5-G5)/D5</f>
        <v>3.9646711417614756E-2</v>
      </c>
      <c r="I5" s="8">
        <v>3118.5762066182178</v>
      </c>
      <c r="J5" s="8">
        <f t="shared" ref="J5:J10" si="3">ABS(D5-I5)/D5</f>
        <v>8.7067855205439748E-2</v>
      </c>
    </row>
    <row r="6" spans="1:10" x14ac:dyDescent="0.2">
      <c r="A6" s="8">
        <v>1984</v>
      </c>
      <c r="B6" s="8">
        <v>100000</v>
      </c>
      <c r="C6" s="8">
        <f t="shared" ref="C6:C11" si="4">C5+B6</f>
        <v>234000</v>
      </c>
      <c r="D6" s="11">
        <v>3125</v>
      </c>
      <c r="E6" s="12">
        <f t="shared" si="0"/>
        <v>12.363076394339839</v>
      </c>
      <c r="F6" s="12">
        <f t="shared" si="0"/>
        <v>8.0471895621705016</v>
      </c>
      <c r="G6" s="11">
        <f t="shared" si="1"/>
        <v>2848.5405288164338</v>
      </c>
      <c r="H6" s="12">
        <f t="shared" si="2"/>
        <v>8.8467030778741171E-2</v>
      </c>
      <c r="I6" s="8">
        <v>2984.8173449562246</v>
      </c>
      <c r="J6" s="8">
        <f t="shared" si="3"/>
        <v>4.4858449614008131E-2</v>
      </c>
    </row>
    <row r="7" spans="1:10" x14ac:dyDescent="0.2">
      <c r="A7" s="8">
        <v>1985</v>
      </c>
      <c r="B7" s="8">
        <v>150000</v>
      </c>
      <c r="C7" s="8">
        <f t="shared" si="4"/>
        <v>384000</v>
      </c>
      <c r="D7" s="11">
        <v>2583</v>
      </c>
      <c r="E7" s="12">
        <f t="shared" si="0"/>
        <v>12.858397831569864</v>
      </c>
      <c r="F7" s="12">
        <f t="shared" si="0"/>
        <v>7.8567067930958405</v>
      </c>
      <c r="G7" s="11">
        <f t="shared" si="1"/>
        <v>2512.6609918743334</v>
      </c>
      <c r="H7" s="12">
        <f t="shared" si="2"/>
        <v>2.7231516889534117E-2</v>
      </c>
      <c r="I7" s="8">
        <v>2794.8587105969136</v>
      </c>
      <c r="J7" s="8">
        <f t="shared" si="3"/>
        <v>8.2020406735158202E-2</v>
      </c>
    </row>
    <row r="8" spans="1:10" x14ac:dyDescent="0.2">
      <c r="A8" s="8">
        <v>1986</v>
      </c>
      <c r="B8" s="8">
        <v>175000</v>
      </c>
      <c r="C8" s="8">
        <f t="shared" si="4"/>
        <v>559000</v>
      </c>
      <c r="D8" s="11">
        <v>2166</v>
      </c>
      <c r="E8" s="12">
        <f t="shared" si="0"/>
        <v>13.233904752137237</v>
      </c>
      <c r="F8" s="12">
        <f t="shared" si="0"/>
        <v>7.6806374275609359</v>
      </c>
      <c r="G8" s="11">
        <f t="shared" si="1"/>
        <v>2284.6819484626799</v>
      </c>
      <c r="H8" s="12">
        <f t="shared" si="2"/>
        <v>5.4793143334570582E-2</v>
      </c>
      <c r="I8" s="8">
        <v>2588.4650499154263</v>
      </c>
      <c r="J8" s="8">
        <f t="shared" si="3"/>
        <v>0.19504388269410264</v>
      </c>
    </row>
    <row r="9" spans="1:10" x14ac:dyDescent="0.2">
      <c r="A9" s="8">
        <v>1987</v>
      </c>
      <c r="B9" s="8">
        <v>400000</v>
      </c>
      <c r="C9" s="8">
        <f t="shared" si="4"/>
        <v>959000</v>
      </c>
      <c r="D9" s="11">
        <v>1833</v>
      </c>
      <c r="E9" s="12">
        <f t="shared" si="0"/>
        <v>13.773646353865574</v>
      </c>
      <c r="F9" s="12">
        <f t="shared" si="0"/>
        <v>7.5137092478397047</v>
      </c>
      <c r="G9" s="11">
        <f t="shared" si="1"/>
        <v>1992.740486989225</v>
      </c>
      <c r="H9" s="12">
        <f t="shared" si="2"/>
        <v>8.7147019634056203E-2</v>
      </c>
      <c r="I9" s="8">
        <v>2172.1404343724266</v>
      </c>
      <c r="J9" s="8">
        <f t="shared" si="3"/>
        <v>0.18501933135429713</v>
      </c>
    </row>
    <row r="10" spans="1:10" x14ac:dyDescent="0.2">
      <c r="A10" s="8">
        <v>1988</v>
      </c>
      <c r="B10" s="8">
        <v>785000</v>
      </c>
      <c r="C10" s="8">
        <f t="shared" si="4"/>
        <v>1744000</v>
      </c>
      <c r="D10" s="11">
        <v>1788</v>
      </c>
      <c r="E10" s="12">
        <f t="shared" si="0"/>
        <v>14.371691883451062</v>
      </c>
      <c r="F10" s="12">
        <f t="shared" si="0"/>
        <v>7.4888529557334591</v>
      </c>
      <c r="G10" s="11">
        <f t="shared" si="1"/>
        <v>1712.6236472100106</v>
      </c>
      <c r="H10" s="12">
        <f t="shared" si="2"/>
        <v>4.215679686241016E-2</v>
      </c>
      <c r="I10" s="8">
        <v>1539.6956385708688</v>
      </c>
      <c r="J10" s="8">
        <f t="shared" si="3"/>
        <v>0.13887268536304875</v>
      </c>
    </row>
    <row r="11" spans="1:10" x14ac:dyDescent="0.2">
      <c r="A11" s="8">
        <v>1989</v>
      </c>
      <c r="B11" s="8">
        <v>1000000</v>
      </c>
      <c r="C11" s="8">
        <f t="shared" si="4"/>
        <v>2744000</v>
      </c>
      <c r="D11" s="11"/>
      <c r="E11" s="12">
        <f t="shared" si="0"/>
        <v>14.824927267827913</v>
      </c>
      <c r="F11" s="12"/>
      <c r="G11" s="13">
        <f t="shared" si="1"/>
        <v>1526.8738742778949</v>
      </c>
    </row>
    <row r="29" spans="2:3" x14ac:dyDescent="0.2">
      <c r="B29" s="8" t="s">
        <v>23</v>
      </c>
    </row>
    <row r="30" spans="2:3" ht="13.5" thickBot="1" x14ac:dyDescent="0.25"/>
    <row r="31" spans="2:3" x14ac:dyDescent="0.2">
      <c r="B31" s="14" t="s">
        <v>24</v>
      </c>
      <c r="C31" s="14"/>
    </row>
    <row r="32" spans="2:3" x14ac:dyDescent="0.2">
      <c r="B32" s="8" t="s">
        <v>25</v>
      </c>
      <c r="C32" s="8">
        <v>0.97392145823423293</v>
      </c>
    </row>
    <row r="33" spans="2:10" x14ac:dyDescent="0.2">
      <c r="B33" s="8" t="s">
        <v>26</v>
      </c>
      <c r="C33" s="8">
        <v>0.94852300680909463</v>
      </c>
    </row>
    <row r="34" spans="2:10" x14ac:dyDescent="0.2">
      <c r="B34" s="8" t="s">
        <v>27</v>
      </c>
      <c r="C34" s="8">
        <v>0.93822760817091355</v>
      </c>
    </row>
    <row r="35" spans="2:10" x14ac:dyDescent="0.2">
      <c r="B35" s="8" t="s">
        <v>28</v>
      </c>
      <c r="C35" s="8">
        <v>7.3663415812617594E-2</v>
      </c>
    </row>
    <row r="36" spans="2:10" ht="13.5" thickBot="1" x14ac:dyDescent="0.25">
      <c r="B36" s="15" t="s">
        <v>29</v>
      </c>
      <c r="C36" s="15">
        <v>7</v>
      </c>
    </row>
    <row r="38" spans="2:10" ht="13.5" thickBot="1" x14ac:dyDescent="0.25">
      <c r="B38" s="8" t="s">
        <v>30</v>
      </c>
    </row>
    <row r="39" spans="2:10" x14ac:dyDescent="0.2">
      <c r="B39" s="16"/>
      <c r="C39" s="16" t="s">
        <v>31</v>
      </c>
      <c r="D39" s="16" t="s">
        <v>32</v>
      </c>
      <c r="E39" s="16" t="s">
        <v>33</v>
      </c>
      <c r="F39" s="16" t="s">
        <v>34</v>
      </c>
      <c r="G39" s="16" t="s">
        <v>35</v>
      </c>
    </row>
    <row r="40" spans="2:10" x14ac:dyDescent="0.2">
      <c r="B40" s="8" t="s">
        <v>36</v>
      </c>
      <c r="C40" s="8">
        <v>1</v>
      </c>
      <c r="D40" s="8">
        <v>0.49992909086716841</v>
      </c>
      <c r="E40" s="8">
        <v>0.49992909086716841</v>
      </c>
      <c r="F40" s="8">
        <v>92.130770273570832</v>
      </c>
      <c r="G40" s="8">
        <v>2.080020285794021E-4</v>
      </c>
    </row>
    <row r="41" spans="2:10" x14ac:dyDescent="0.2">
      <c r="B41" s="8" t="s">
        <v>37</v>
      </c>
      <c r="C41" s="8">
        <v>5</v>
      </c>
      <c r="D41" s="8">
        <v>2.7131494145912996E-2</v>
      </c>
      <c r="E41" s="8">
        <v>5.4262988291825989E-3</v>
      </c>
    </row>
    <row r="42" spans="2:10" ht="13.5" thickBot="1" x14ac:dyDescent="0.25">
      <c r="B42" s="15" t="s">
        <v>38</v>
      </c>
      <c r="C42" s="15">
        <v>6</v>
      </c>
      <c r="D42" s="15">
        <v>0.5270605850130814</v>
      </c>
      <c r="E42" s="15"/>
      <c r="F42" s="15"/>
      <c r="G42" s="15"/>
    </row>
    <row r="43" spans="2:10" ht="13.5" thickBot="1" x14ac:dyDescent="0.25"/>
    <row r="44" spans="2:10" x14ac:dyDescent="0.2">
      <c r="B44" s="16"/>
      <c r="C44" s="16" t="s">
        <v>39</v>
      </c>
      <c r="D44" s="16" t="s">
        <v>28</v>
      </c>
      <c r="E44" s="16" t="s">
        <v>40</v>
      </c>
      <c r="F44" s="16" t="s">
        <v>41</v>
      </c>
      <c r="G44" s="16" t="s">
        <v>42</v>
      </c>
      <c r="H44" s="16" t="s">
        <v>43</v>
      </c>
      <c r="I44" s="16" t="s">
        <v>44</v>
      </c>
      <c r="J44" s="16" t="s">
        <v>45</v>
      </c>
    </row>
    <row r="45" spans="2:10" x14ac:dyDescent="0.2">
      <c r="B45" s="8" t="s">
        <v>46</v>
      </c>
      <c r="C45" s="17">
        <v>11.086116823077754</v>
      </c>
      <c r="D45" s="8">
        <v>0.33845372275982288</v>
      </c>
      <c r="E45" s="8">
        <v>32.75519244604321</v>
      </c>
      <c r="F45" s="8">
        <v>4.9839750753785875E-7</v>
      </c>
      <c r="G45" s="8">
        <v>10.216095252802198</v>
      </c>
      <c r="H45" s="8">
        <v>11.95613839335331</v>
      </c>
      <c r="I45" s="8">
        <v>10.216095252802198</v>
      </c>
      <c r="J45" s="8">
        <v>11.95613839335331</v>
      </c>
    </row>
    <row r="46" spans="2:10" ht="13.5" thickBot="1" x14ac:dyDescent="0.25">
      <c r="B46" s="15" t="s">
        <v>47</v>
      </c>
      <c r="C46" s="18">
        <v>-0.25329899098305364</v>
      </c>
      <c r="D46" s="15">
        <v>2.6389496776351336E-2</v>
      </c>
      <c r="E46" s="15">
        <v>-9.5984774976855487</v>
      </c>
      <c r="F46" s="15">
        <v>2.0800202857937508E-4</v>
      </c>
      <c r="G46" s="15">
        <v>-0.3211352412004449</v>
      </c>
      <c r="H46" s="15">
        <v>-0.18546274076566238</v>
      </c>
      <c r="I46" s="15">
        <v>-0.3211352412004449</v>
      </c>
      <c r="J46" s="15">
        <v>-0.18546274076566238</v>
      </c>
    </row>
  </sheetData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5632-1403-4F2B-A44C-9F55BDDAD223}">
  <sheetPr codeName="Sheet3">
    <pageSetUpPr fitToPage="1"/>
  </sheetPr>
  <dimension ref="A1:L29"/>
  <sheetViews>
    <sheetView zoomScale="75" workbookViewId="0">
      <selection activeCell="I22" sqref="I22"/>
    </sheetView>
  </sheetViews>
  <sheetFormatPr defaultRowHeight="12.75" x14ac:dyDescent="0.2"/>
  <cols>
    <col min="1" max="1" width="9.140625" style="8"/>
    <col min="2" max="2" width="18.7109375" style="8" customWidth="1"/>
    <col min="3" max="3" width="16.5703125" style="8" customWidth="1"/>
    <col min="4" max="4" width="10.28515625" style="8" customWidth="1"/>
    <col min="5" max="5" width="9.5703125" style="8" customWidth="1"/>
    <col min="6" max="6" width="8.42578125" style="8" customWidth="1"/>
    <col min="7" max="7" width="10.7109375" style="8" customWidth="1"/>
    <col min="8" max="8" width="10.5703125" style="8" bestFit="1" customWidth="1"/>
    <col min="9" max="16384" width="9.140625" style="8"/>
  </cols>
  <sheetData>
    <row r="1" spans="1:11" x14ac:dyDescent="0.2">
      <c r="A1" s="7" t="s">
        <v>0</v>
      </c>
      <c r="B1" s="7"/>
      <c r="C1" s="7"/>
      <c r="H1" s="9"/>
    </row>
    <row r="3" spans="1:11" ht="25.5" x14ac:dyDescent="0.2">
      <c r="A3" s="8" t="s">
        <v>1</v>
      </c>
      <c r="B3" s="8" t="s">
        <v>2</v>
      </c>
      <c r="C3" s="10" t="s">
        <v>3</v>
      </c>
      <c r="D3" s="8" t="s">
        <v>4</v>
      </c>
      <c r="E3" s="10" t="s">
        <v>5</v>
      </c>
      <c r="F3" s="10"/>
      <c r="G3" s="10"/>
      <c r="H3" s="10" t="s">
        <v>11</v>
      </c>
      <c r="I3" s="10" t="s">
        <v>10</v>
      </c>
      <c r="J3" s="10" t="s">
        <v>12</v>
      </c>
      <c r="K3" s="10" t="s">
        <v>48</v>
      </c>
    </row>
    <row r="4" spans="1:11" x14ac:dyDescent="0.2">
      <c r="A4" s="8">
        <v>1982</v>
      </c>
      <c r="B4" s="8">
        <v>64000</v>
      </c>
      <c r="C4" s="8">
        <f>B4</f>
        <v>64000</v>
      </c>
      <c r="D4" s="5">
        <v>3700</v>
      </c>
      <c r="E4" s="12">
        <f>65259*C4^-0.2533</f>
        <v>3955.8063853757171</v>
      </c>
      <c r="F4" s="12"/>
      <c r="G4" s="5"/>
      <c r="H4" s="12">
        <v>1</v>
      </c>
      <c r="I4" s="8">
        <f>65259*(H4^-0.2533)</f>
        <v>65259</v>
      </c>
      <c r="J4" s="8">
        <f>SUM($I$4:I4)</f>
        <v>65259</v>
      </c>
      <c r="K4" s="8">
        <f>J4/H4</f>
        <v>65259</v>
      </c>
    </row>
    <row r="5" spans="1:11" x14ac:dyDescent="0.2">
      <c r="A5" s="8">
        <v>1983</v>
      </c>
      <c r="B5" s="8">
        <v>70000</v>
      </c>
      <c r="C5" s="8">
        <f>C4+B5</f>
        <v>134000</v>
      </c>
      <c r="D5" s="5">
        <v>3416</v>
      </c>
      <c r="E5" s="12">
        <f t="shared" ref="E5:E12" si="0">65259*C5^-0.2533</f>
        <v>3280.5357065641106</v>
      </c>
      <c r="F5" s="12"/>
      <c r="G5" s="5"/>
      <c r="H5" s="12">
        <v>2</v>
      </c>
      <c r="I5" s="8">
        <f t="shared" ref="I5:I23" si="1">65259*(H5^-0.2533)</f>
        <v>54750.679900300936</v>
      </c>
      <c r="J5" s="8">
        <f>SUM($I$4:I5)</f>
        <v>120009.67990030094</v>
      </c>
      <c r="K5" s="8">
        <f t="shared" ref="K5:K23" si="2">J5/H5</f>
        <v>60004.839950150468</v>
      </c>
    </row>
    <row r="6" spans="1:11" x14ac:dyDescent="0.2">
      <c r="A6" s="8">
        <v>1984</v>
      </c>
      <c r="B6" s="8">
        <v>100000</v>
      </c>
      <c r="C6" s="8">
        <f t="shared" ref="C6:C11" si="3">C5+B6</f>
        <v>234000</v>
      </c>
      <c r="D6" s="5">
        <v>3125</v>
      </c>
      <c r="E6" s="12">
        <f t="shared" si="0"/>
        <v>2848.5118984972778</v>
      </c>
      <c r="F6" s="12"/>
      <c r="G6" s="5"/>
      <c r="H6" s="12">
        <v>3</v>
      </c>
      <c r="I6" s="8">
        <f t="shared" si="1"/>
        <v>49406.671960637708</v>
      </c>
      <c r="J6" s="8">
        <f>SUM($I$4:I6)</f>
        <v>169416.35186093865</v>
      </c>
      <c r="K6" s="8">
        <f t="shared" si="2"/>
        <v>56472.117286979548</v>
      </c>
    </row>
    <row r="7" spans="1:11" x14ac:dyDescent="0.2">
      <c r="A7" s="8">
        <v>1985</v>
      </c>
      <c r="B7" s="8">
        <v>150000</v>
      </c>
      <c r="C7" s="8">
        <f t="shared" si="3"/>
        <v>384000</v>
      </c>
      <c r="D7" s="5">
        <v>2583</v>
      </c>
      <c r="E7" s="12">
        <f t="shared" si="0"/>
        <v>2512.6344816535729</v>
      </c>
      <c r="F7" s="12"/>
      <c r="G7" s="5"/>
      <c r="H7" s="12">
        <v>4</v>
      </c>
      <c r="I7" s="8">
        <f t="shared" si="1"/>
        <v>45934.460373974733</v>
      </c>
      <c r="J7" s="8">
        <f>SUM($I$4:I7)</f>
        <v>215350.81223491338</v>
      </c>
      <c r="K7" s="8">
        <f t="shared" si="2"/>
        <v>53837.703058728344</v>
      </c>
    </row>
    <row r="8" spans="1:11" x14ac:dyDescent="0.2">
      <c r="A8" s="8">
        <v>1986</v>
      </c>
      <c r="B8" s="8">
        <v>175000</v>
      </c>
      <c r="C8" s="8">
        <f t="shared" si="3"/>
        <v>559000</v>
      </c>
      <c r="D8" s="5">
        <v>2166</v>
      </c>
      <c r="E8" s="12">
        <f t="shared" si="0"/>
        <v>2284.6569779299389</v>
      </c>
      <c r="F8" s="12"/>
      <c r="G8" s="5"/>
      <c r="H8" s="12">
        <v>5</v>
      </c>
      <c r="I8" s="8">
        <f t="shared" si="1"/>
        <v>43410.152594866442</v>
      </c>
      <c r="J8" s="8">
        <f>SUM($I$4:I8)</f>
        <v>258760.96482977981</v>
      </c>
      <c r="K8" s="8">
        <f t="shared" si="2"/>
        <v>51752.192965955961</v>
      </c>
    </row>
    <row r="9" spans="1:11" x14ac:dyDescent="0.2">
      <c r="A9" s="8">
        <v>1987</v>
      </c>
      <c r="B9" s="8">
        <v>400000</v>
      </c>
      <c r="C9" s="8">
        <f t="shared" si="3"/>
        <v>959000</v>
      </c>
      <c r="D9" s="5">
        <v>1833</v>
      </c>
      <c r="E9" s="12">
        <f t="shared" si="0"/>
        <v>1992.7176219925479</v>
      </c>
      <c r="F9" s="12"/>
      <c r="G9" s="5"/>
      <c r="H9" s="12">
        <v>6</v>
      </c>
      <c r="I9" s="8">
        <f t="shared" si="1"/>
        <v>41450.970463170583</v>
      </c>
      <c r="J9" s="8">
        <f>SUM($I$4:I9)</f>
        <v>300211.93529295037</v>
      </c>
      <c r="K9" s="8">
        <f t="shared" si="2"/>
        <v>50035.322548825061</v>
      </c>
    </row>
    <row r="10" spans="1:11" x14ac:dyDescent="0.2">
      <c r="A10" s="8">
        <v>1988</v>
      </c>
      <c r="B10" s="8">
        <v>785000</v>
      </c>
      <c r="C10" s="8">
        <f t="shared" si="3"/>
        <v>1744000</v>
      </c>
      <c r="D10" s="5">
        <v>1788</v>
      </c>
      <c r="E10" s="12">
        <f t="shared" si="0"/>
        <v>1712.6029628648985</v>
      </c>
      <c r="F10" s="12"/>
      <c r="G10" s="5"/>
      <c r="H10" s="12">
        <v>7</v>
      </c>
      <c r="I10" s="8">
        <f t="shared" si="1"/>
        <v>39863.651828980139</v>
      </c>
      <c r="J10" s="8">
        <f>SUM($I$4:I10)</f>
        <v>340075.5871219305</v>
      </c>
      <c r="K10" s="8">
        <f t="shared" si="2"/>
        <v>48582.226731704359</v>
      </c>
    </row>
    <row r="11" spans="1:11" x14ac:dyDescent="0.2">
      <c r="A11" s="8">
        <v>1989</v>
      </c>
      <c r="B11" s="8">
        <v>1000000</v>
      </c>
      <c r="C11" s="8">
        <f t="shared" si="3"/>
        <v>2744000</v>
      </c>
      <c r="D11" s="5"/>
      <c r="E11" s="12">
        <f t="shared" si="0"/>
        <v>1526.8547350753911</v>
      </c>
      <c r="F11" s="12"/>
      <c r="G11" s="8" t="s">
        <v>8</v>
      </c>
      <c r="H11" s="12">
        <v>8</v>
      </c>
      <c r="I11" s="8">
        <f t="shared" si="1"/>
        <v>38537.871195215193</v>
      </c>
      <c r="J11" s="8">
        <f>SUM($I$4:I11)</f>
        <v>378613.45831714571</v>
      </c>
      <c r="K11" s="8">
        <f t="shared" si="2"/>
        <v>47326.682289643213</v>
      </c>
    </row>
    <row r="12" spans="1:11" x14ac:dyDescent="0.2">
      <c r="B12" s="8" t="s">
        <v>6</v>
      </c>
      <c r="C12" s="8">
        <f>2*C10</f>
        <v>3488000</v>
      </c>
      <c r="E12" s="12">
        <f t="shared" si="0"/>
        <v>1436.8313430503536</v>
      </c>
      <c r="G12" s="8" t="s">
        <v>9</v>
      </c>
      <c r="H12" s="12">
        <v>9</v>
      </c>
      <c r="I12" s="8">
        <f t="shared" si="1"/>
        <v>37405.097139491329</v>
      </c>
      <c r="J12" s="8">
        <f>SUM($I$4:I12)</f>
        <v>416018.55545663706</v>
      </c>
      <c r="K12" s="8">
        <f t="shared" si="2"/>
        <v>46224.283939626337</v>
      </c>
    </row>
    <row r="13" spans="1:11" x14ac:dyDescent="0.2">
      <c r="B13" s="8" t="s">
        <v>7</v>
      </c>
      <c r="G13" s="8">
        <f>E12/E10</f>
        <v>0.8389751589865142</v>
      </c>
      <c r="H13" s="12">
        <v>10</v>
      </c>
      <c r="I13" s="8">
        <f t="shared" si="1"/>
        <v>36420.039674906926</v>
      </c>
      <c r="J13" s="8">
        <f>SUM($I$4:I13)</f>
        <v>452438.59513154399</v>
      </c>
      <c r="K13" s="8">
        <f t="shared" si="2"/>
        <v>45243.859513154399</v>
      </c>
    </row>
    <row r="14" spans="1:11" x14ac:dyDescent="0.2">
      <c r="H14" s="12">
        <v>11</v>
      </c>
      <c r="I14" s="8">
        <f t="shared" si="1"/>
        <v>35551.313201316989</v>
      </c>
      <c r="J14" s="8">
        <f>SUM($I$4:I14)</f>
        <v>487989.90833286097</v>
      </c>
      <c r="K14" s="8">
        <f t="shared" si="2"/>
        <v>44362.718939350998</v>
      </c>
    </row>
    <row r="15" spans="1:11" x14ac:dyDescent="0.2">
      <c r="H15" s="12">
        <v>12</v>
      </c>
      <c r="I15" s="8">
        <f t="shared" si="1"/>
        <v>34776.334534483845</v>
      </c>
      <c r="J15" s="8">
        <f>SUM($I$4:I15)</f>
        <v>522766.24286734482</v>
      </c>
      <c r="K15" s="8">
        <f t="shared" si="2"/>
        <v>43563.853572278735</v>
      </c>
    </row>
    <row r="16" spans="1:11" x14ac:dyDescent="0.2">
      <c r="H16" s="12">
        <v>13</v>
      </c>
      <c r="I16" s="8">
        <f t="shared" si="1"/>
        <v>34078.350347073632</v>
      </c>
      <c r="J16" s="8">
        <f>SUM($I$4:I16)</f>
        <v>556844.59321441851</v>
      </c>
      <c r="K16" s="8">
        <f t="shared" si="2"/>
        <v>42834.199478032191</v>
      </c>
    </row>
    <row r="17" spans="2:12" x14ac:dyDescent="0.2">
      <c r="H17" s="12">
        <v>14</v>
      </c>
      <c r="I17" s="8">
        <f t="shared" si="1"/>
        <v>33444.613631001666</v>
      </c>
      <c r="J17" s="8">
        <f>SUM($I$4:I17)</f>
        <v>590289.20684542018</v>
      </c>
      <c r="K17" s="8">
        <f t="shared" si="2"/>
        <v>42163.514774672869</v>
      </c>
    </row>
    <row r="18" spans="2:12" x14ac:dyDescent="0.2">
      <c r="H18" s="12">
        <v>15</v>
      </c>
      <c r="I18" s="8">
        <f t="shared" si="1"/>
        <v>32865.216583395282</v>
      </c>
      <c r="J18" s="8">
        <f>SUM($I$4:I18)</f>
        <v>623154.42342881544</v>
      </c>
      <c r="K18" s="8">
        <f t="shared" si="2"/>
        <v>41543.628228587695</v>
      </c>
    </row>
    <row r="19" spans="2:12" x14ac:dyDescent="0.2">
      <c r="H19" s="12">
        <v>16</v>
      </c>
      <c r="I19" s="8">
        <f t="shared" si="1"/>
        <v>32332.316613007479</v>
      </c>
      <c r="J19" s="8">
        <f>SUM($I$4:I19)</f>
        <v>655486.74004182289</v>
      </c>
      <c r="K19" s="8">
        <f t="shared" si="2"/>
        <v>40967.921252613931</v>
      </c>
      <c r="L19" s="8" t="s">
        <v>49</v>
      </c>
    </row>
    <row r="20" spans="2:12" x14ac:dyDescent="0.2">
      <c r="H20" s="12">
        <v>17</v>
      </c>
      <c r="I20" s="8">
        <f t="shared" si="1"/>
        <v>31839.607310151285</v>
      </c>
      <c r="J20" s="8">
        <f>SUM($I$4:I20)</f>
        <v>687326.34735197423</v>
      </c>
      <c r="K20" s="8">
        <f t="shared" si="2"/>
        <v>40430.961608939659</v>
      </c>
      <c r="L20" s="19" t="s">
        <v>50</v>
      </c>
    </row>
    <row r="21" spans="2:12" x14ac:dyDescent="0.2">
      <c r="H21" s="12">
        <v>18</v>
      </c>
      <c r="I21" s="8">
        <f t="shared" si="1"/>
        <v>31381.947319510749</v>
      </c>
      <c r="J21" s="8">
        <f>SUM($I$4:I21)</f>
        <v>718708.29467148497</v>
      </c>
      <c r="K21" s="8">
        <f t="shared" si="2"/>
        <v>39928.238592860274</v>
      </c>
    </row>
    <row r="22" spans="2:12" x14ac:dyDescent="0.2">
      <c r="H22" s="12">
        <v>19</v>
      </c>
      <c r="I22" s="8">
        <f t="shared" si="1"/>
        <v>30955.09402074309</v>
      </c>
      <c r="J22" s="8">
        <f>SUM($I$4:I22)</f>
        <v>749663.38869222801</v>
      </c>
      <c r="K22" s="8">
        <f t="shared" si="2"/>
        <v>39455.967825906737</v>
      </c>
    </row>
    <row r="23" spans="2:12" x14ac:dyDescent="0.2">
      <c r="H23" s="12">
        <v>20</v>
      </c>
      <c r="I23" s="8">
        <f t="shared" si="1"/>
        <v>30555.508576550194</v>
      </c>
      <c r="J23" s="8">
        <f>SUM($I$4:I23)</f>
        <v>780218.89726877818</v>
      </c>
      <c r="K23" s="8">
        <f t="shared" si="2"/>
        <v>39010.944863438912</v>
      </c>
    </row>
    <row r="24" spans="2:12" x14ac:dyDescent="0.2">
      <c r="H24" s="12"/>
    </row>
    <row r="29" spans="2:12" x14ac:dyDescent="0.2">
      <c r="B29" s="8" t="s">
        <v>23</v>
      </c>
    </row>
  </sheetData>
  <printOptions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&amp;CLearning Curve Model for FAX Production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5A12-5EE2-4EB1-9F94-7D5315762338}">
  <sheetPr codeName="Sheet4"/>
  <dimension ref="C1:G7"/>
  <sheetViews>
    <sheetView workbookViewId="0">
      <selection activeCell="E8" sqref="E8"/>
    </sheetView>
  </sheetViews>
  <sheetFormatPr defaultRowHeight="12.75" x14ac:dyDescent="0.2"/>
  <cols>
    <col min="1" max="16384" width="9.140625" style="8"/>
  </cols>
  <sheetData>
    <row r="1" spans="3:7" x14ac:dyDescent="0.2">
      <c r="C1" s="8" t="s">
        <v>51</v>
      </c>
      <c r="D1" s="8" t="s">
        <v>52</v>
      </c>
    </row>
    <row r="2" spans="3:7" x14ac:dyDescent="0.2">
      <c r="C2" s="11">
        <v>30</v>
      </c>
      <c r="D2" s="8">
        <v>300</v>
      </c>
      <c r="G2" s="8" t="s">
        <v>53</v>
      </c>
    </row>
    <row r="3" spans="3:7" x14ac:dyDescent="0.2">
      <c r="C3" s="11">
        <v>40</v>
      </c>
      <c r="D3" s="8">
        <v>200</v>
      </c>
      <c r="G3" s="8" t="s">
        <v>54</v>
      </c>
    </row>
    <row r="4" spans="3:7" x14ac:dyDescent="0.2">
      <c r="C4" s="11">
        <v>50</v>
      </c>
      <c r="D4" s="8">
        <v>110</v>
      </c>
      <c r="G4" s="8" t="s">
        <v>55</v>
      </c>
    </row>
    <row r="5" spans="3:7" x14ac:dyDescent="0.2">
      <c r="C5" s="11">
        <v>60</v>
      </c>
      <c r="D5" s="8">
        <v>60</v>
      </c>
      <c r="G5" s="8" t="s">
        <v>56</v>
      </c>
    </row>
    <row r="6" spans="3:7" x14ac:dyDescent="0.2">
      <c r="C6" s="11">
        <v>46</v>
      </c>
      <c r="D6" s="8">
        <f>866742*C6^-2.3113</f>
        <v>124.38203714241527</v>
      </c>
      <c r="G6" s="8" t="s">
        <v>57</v>
      </c>
    </row>
    <row r="7" spans="3:7" x14ac:dyDescent="0.2">
      <c r="G7" s="8" t="s">
        <v>58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5E8A-ED4A-42F1-B7A7-A48ACABC648D}">
  <sheetPr codeName="Sheet5"/>
  <dimension ref="C4:D14"/>
  <sheetViews>
    <sheetView workbookViewId="0">
      <selection activeCell="D18" sqref="D18"/>
    </sheetView>
  </sheetViews>
  <sheetFormatPr defaultRowHeight="12.75" x14ac:dyDescent="0.2"/>
  <cols>
    <col min="1" max="16384" width="9.140625" style="8"/>
  </cols>
  <sheetData>
    <row r="4" spans="3:4" x14ac:dyDescent="0.2">
      <c r="C4" s="8" t="s">
        <v>59</v>
      </c>
      <c r="D4" s="8" t="s">
        <v>60</v>
      </c>
    </row>
    <row r="5" spans="3:4" x14ac:dyDescent="0.2">
      <c r="C5" s="8">
        <v>50000</v>
      </c>
      <c r="D5" s="8">
        <v>25000</v>
      </c>
    </row>
    <row r="6" spans="3:4" x14ac:dyDescent="0.2">
      <c r="C6" s="8">
        <v>100000</v>
      </c>
      <c r="D6" s="8">
        <v>52000</v>
      </c>
    </row>
    <row r="7" spans="3:4" x14ac:dyDescent="0.2">
      <c r="C7" s="8">
        <v>150000</v>
      </c>
      <c r="D7" s="8">
        <v>68000</v>
      </c>
    </row>
    <row r="8" spans="3:4" x14ac:dyDescent="0.2">
      <c r="C8" s="8">
        <v>200000</v>
      </c>
      <c r="D8" s="8">
        <v>77000</v>
      </c>
    </row>
    <row r="9" spans="3:4" x14ac:dyDescent="0.2">
      <c r="C9" s="8">
        <v>80000</v>
      </c>
      <c r="D9" s="8">
        <f>3.4745*C9^0.8262</f>
        <v>39068.367407649501</v>
      </c>
    </row>
    <row r="11" spans="3:4" x14ac:dyDescent="0.2">
      <c r="C11" s="8" t="s">
        <v>61</v>
      </c>
    </row>
    <row r="12" spans="3:4" x14ac:dyDescent="0.2">
      <c r="C12" s="8" t="s">
        <v>62</v>
      </c>
    </row>
    <row r="13" spans="3:4" x14ac:dyDescent="0.2">
      <c r="C13" s="8" t="s">
        <v>63</v>
      </c>
    </row>
    <row r="14" spans="3:4" x14ac:dyDescent="0.2">
      <c r="C14" s="8" t="s">
        <v>64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99B4-0FA7-41DB-87B0-C5D7C03D966D}">
  <sheetPr codeName="Sheet6"/>
  <dimension ref="D3:H27"/>
  <sheetViews>
    <sheetView tabSelected="1" topLeftCell="A4" workbookViewId="0">
      <selection activeCell="H25" sqref="H25"/>
    </sheetView>
  </sheetViews>
  <sheetFormatPr defaultRowHeight="15" x14ac:dyDescent="0.25"/>
  <cols>
    <col min="1" max="4" width="9.140625" style="20"/>
    <col min="5" max="5" width="14.42578125" style="20" customWidth="1"/>
    <col min="6" max="7" width="9.140625" style="20"/>
    <col min="8" max="8" width="10.5703125" style="20" bestFit="1" customWidth="1"/>
    <col min="9" max="16384" width="9.140625" style="20"/>
  </cols>
  <sheetData>
    <row r="3" spans="5:6" x14ac:dyDescent="0.25">
      <c r="E3" s="20" t="s">
        <v>65</v>
      </c>
      <c r="F3" s="20" t="s">
        <v>66</v>
      </c>
    </row>
    <row r="4" spans="5:6" x14ac:dyDescent="0.25">
      <c r="E4" s="20">
        <v>1</v>
      </c>
      <c r="F4" s="20">
        <v>1000</v>
      </c>
    </row>
    <row r="5" spans="5:6" x14ac:dyDescent="0.25">
      <c r="E5" s="20">
        <v>2</v>
      </c>
      <c r="F5" s="20">
        <v>800</v>
      </c>
    </row>
    <row r="6" spans="5:6" x14ac:dyDescent="0.25">
      <c r="E6" s="20">
        <v>3</v>
      </c>
      <c r="F6" s="20">
        <v>730</v>
      </c>
    </row>
    <row r="7" spans="5:6" x14ac:dyDescent="0.25">
      <c r="E7" s="20">
        <v>4</v>
      </c>
      <c r="F7" s="20">
        <v>630</v>
      </c>
    </row>
    <row r="8" spans="5:6" x14ac:dyDescent="0.25">
      <c r="E8" s="20">
        <v>5</v>
      </c>
      <c r="F8" s="20">
        <v>600</v>
      </c>
    </row>
    <row r="9" spans="5:6" x14ac:dyDescent="0.25">
      <c r="E9" s="20">
        <v>6</v>
      </c>
      <c r="F9" s="20">
        <v>560</v>
      </c>
    </row>
    <row r="10" spans="5:6" x14ac:dyDescent="0.25">
      <c r="E10" s="20">
        <v>7</v>
      </c>
      <c r="F10" s="20">
        <v>560</v>
      </c>
    </row>
    <row r="11" spans="5:6" x14ac:dyDescent="0.25">
      <c r="E11" s="20">
        <v>8</v>
      </c>
      <c r="F11" s="20">
        <v>500</v>
      </c>
    </row>
    <row r="12" spans="5:6" x14ac:dyDescent="0.25">
      <c r="E12" s="20">
        <v>9</v>
      </c>
      <c r="F12" s="20">
        <v>510</v>
      </c>
    </row>
    <row r="13" spans="5:6" x14ac:dyDescent="0.25">
      <c r="E13" s="20">
        <v>10</v>
      </c>
      <c r="F13" s="20">
        <v>450</v>
      </c>
    </row>
    <row r="17" spans="4:8" x14ac:dyDescent="0.25">
      <c r="D17" s="20" t="s">
        <v>65</v>
      </c>
      <c r="E17" s="20" t="s">
        <v>67</v>
      </c>
    </row>
    <row r="18" spans="4:8" x14ac:dyDescent="0.25">
      <c r="D18" s="20">
        <v>11</v>
      </c>
      <c r="E18" s="20">
        <f>1012*(D18^-0.32)</f>
        <v>469.82362698978045</v>
      </c>
    </row>
    <row r="19" spans="4:8" x14ac:dyDescent="0.25">
      <c r="D19" s="20">
        <v>12</v>
      </c>
      <c r="E19" s="20">
        <f t="shared" ref="E19:E27" si="0">1012*D19^-0.32</f>
        <v>456.92246785420406</v>
      </c>
    </row>
    <row r="20" spans="4:8" x14ac:dyDescent="0.25">
      <c r="D20" s="20">
        <v>13</v>
      </c>
      <c r="E20" s="20">
        <f t="shared" si="0"/>
        <v>445.36762088046061</v>
      </c>
    </row>
    <row r="21" spans="4:8" x14ac:dyDescent="0.25">
      <c r="D21" s="20">
        <v>14</v>
      </c>
      <c r="E21" s="20">
        <f t="shared" si="0"/>
        <v>434.9301764820222</v>
      </c>
    </row>
    <row r="22" spans="4:8" x14ac:dyDescent="0.25">
      <c r="D22" s="20">
        <v>15</v>
      </c>
      <c r="E22" s="20">
        <f t="shared" si="0"/>
        <v>425.43313260294428</v>
      </c>
    </row>
    <row r="23" spans="4:8" x14ac:dyDescent="0.25">
      <c r="D23" s="20">
        <v>16</v>
      </c>
      <c r="E23" s="20">
        <f t="shared" si="0"/>
        <v>416.73705473739199</v>
      </c>
    </row>
    <row r="24" spans="4:8" x14ac:dyDescent="0.25">
      <c r="D24" s="20">
        <v>17</v>
      </c>
      <c r="E24" s="20">
        <f t="shared" si="0"/>
        <v>408.73032224231218</v>
      </c>
      <c r="H24" s="20" t="s">
        <v>68</v>
      </c>
    </row>
    <row r="25" spans="4:8" x14ac:dyDescent="0.25">
      <c r="D25" s="20">
        <v>18</v>
      </c>
      <c r="E25" s="20">
        <f t="shared" si="0"/>
        <v>401.32231693268608</v>
      </c>
      <c r="H25" s="21">
        <f>SUM(E18:E27)</f>
        <v>4241.7224179605528</v>
      </c>
    </row>
    <row r="26" spans="4:8" x14ac:dyDescent="0.25">
      <c r="D26" s="20">
        <v>19</v>
      </c>
      <c r="E26" s="20">
        <f t="shared" si="0"/>
        <v>394.43855597753378</v>
      </c>
    </row>
    <row r="27" spans="4:8" x14ac:dyDescent="0.25">
      <c r="D27" s="20">
        <v>20</v>
      </c>
      <c r="E27" s="20">
        <f t="shared" si="0"/>
        <v>388.01714326121669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785272-457B-4279-BBFC-E75237CD8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73C2734-7CD0-4D09-8D0F-01E8B0663E1D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CFB101F5-02BC-4138-9717-173292B7BA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S55_1</vt:lpstr>
      <vt:lpstr>S55_2-1</vt:lpstr>
      <vt:lpstr>S55_2-2</vt:lpstr>
      <vt:lpstr>S55_3</vt:lpstr>
      <vt:lpstr>S55_4</vt:lpstr>
      <vt:lpstr>S55_5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cp:revision/>
  <dcterms:created xsi:type="dcterms:W3CDTF">2007-04-05T03:31:29Z</dcterms:created>
  <dcterms:modified xsi:type="dcterms:W3CDTF">2019-09-26T07:33:47Z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